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030" firstSheet="5" activeTab="8"/>
  </bookViews>
  <sheets>
    <sheet name="paste_pd_OBS" sheetId="4" r:id="rId1"/>
    <sheet name="paste_pd_trips" sheetId="6" r:id="rId2"/>
    <sheet name="paste_pd_tours" sheetId="7" r:id="rId3"/>
    <sheet name="OBS_PURP_AUTOSUFF_memo" sheetId="12" state="hidden" r:id="rId4"/>
    <sheet name="OBS_PURP_AUTOSUFF" sheetId="3" r:id="rId5"/>
    <sheet name="TM1.5 Targets" sheetId="20" r:id="rId6"/>
    <sheet name="Trip Switching Model Target TNC" sheetId="17" r:id="rId7"/>
    <sheet name="Final Tour Mode Targets TNC" sheetId="19" r:id="rId8"/>
    <sheet name="Final Trip Targets TNC" sheetId="18" r:id="rId9"/>
    <sheet name="Trip Switching Model Targets" sheetId="8" r:id="rId10"/>
    <sheet name="Final Trip Targets" sheetId="14" r:id="rId11"/>
    <sheet name="TripTargets_memo" sheetId="13" state="hidden" r:id="rId12"/>
    <sheet name="Tour Mode Targets" sheetId="9" r:id="rId13"/>
    <sheet name="2010 vs 2015" sheetId="15" r:id="rId14"/>
    <sheet name="2015 old vs new" sheetId="16" r:id="rId15"/>
    <sheet name="OBS_PURP_AUTOSUFF_temp1" sheetId="11" state="hidden" r:id="rId16"/>
  </sheets>
  <definedNames>
    <definedName name="_xlnm._FilterDatabase" localSheetId="0" hidden="1">paste_pd_OBS!$K$1:$K$402</definedName>
  </definedNames>
  <calcPr calcId="162913"/>
</workbook>
</file>

<file path=xl/calcChain.xml><?xml version="1.0" encoding="utf-8"?>
<calcChain xmlns="http://schemas.openxmlformats.org/spreadsheetml/2006/main">
  <c r="AA363" i="18" l="1"/>
  <c r="Z363" i="18"/>
  <c r="Y363" i="18"/>
  <c r="X363" i="18"/>
  <c r="AA362" i="18"/>
  <c r="Z362" i="18"/>
  <c r="Y362" i="18"/>
  <c r="X362" i="18"/>
  <c r="AA361" i="18"/>
  <c r="Z361" i="18"/>
  <c r="Y361" i="18"/>
  <c r="X361" i="18"/>
  <c r="AA360" i="18"/>
  <c r="Z360" i="18"/>
  <c r="Y360" i="18"/>
  <c r="X360" i="18"/>
  <c r="AA319" i="18"/>
  <c r="Z319" i="18"/>
  <c r="Y319" i="18"/>
  <c r="X319" i="18"/>
  <c r="AA318" i="18"/>
  <c r="Z318" i="18"/>
  <c r="Y318" i="18"/>
  <c r="X318" i="18"/>
  <c r="AA317" i="18"/>
  <c r="Z317" i="18"/>
  <c r="Y317" i="18"/>
  <c r="X317" i="18"/>
  <c r="AA316" i="18"/>
  <c r="Z316" i="18"/>
  <c r="Y316" i="18"/>
  <c r="X316" i="18"/>
  <c r="AA275" i="18"/>
  <c r="Z275" i="18"/>
  <c r="Y275" i="18"/>
  <c r="X275" i="18"/>
  <c r="AA274" i="18"/>
  <c r="Z274" i="18"/>
  <c r="Y274" i="18"/>
  <c r="X274" i="18"/>
  <c r="AA273" i="18"/>
  <c r="Z273" i="18"/>
  <c r="Y273" i="18"/>
  <c r="X273" i="18"/>
  <c r="AA272" i="18"/>
  <c r="Z272" i="18"/>
  <c r="Y272" i="18"/>
  <c r="X272" i="18"/>
  <c r="AA231" i="18"/>
  <c r="Z231" i="18"/>
  <c r="Y231" i="18"/>
  <c r="X231" i="18"/>
  <c r="AA230" i="18"/>
  <c r="Z230" i="18"/>
  <c r="Y230" i="18"/>
  <c r="X230" i="18"/>
  <c r="AA229" i="18"/>
  <c r="Z229" i="18"/>
  <c r="Y229" i="18"/>
  <c r="X229" i="18"/>
  <c r="AA228" i="18"/>
  <c r="Z228" i="18"/>
  <c r="Y228" i="18"/>
  <c r="X228" i="18"/>
  <c r="AA187" i="18"/>
  <c r="Z187" i="18"/>
  <c r="Y187" i="18"/>
  <c r="X187" i="18"/>
  <c r="AA186" i="18"/>
  <c r="Z186" i="18"/>
  <c r="Y186" i="18"/>
  <c r="X186" i="18"/>
  <c r="AA185" i="18"/>
  <c r="Z185" i="18"/>
  <c r="Y185" i="18"/>
  <c r="X185" i="18"/>
  <c r="AA184" i="18"/>
  <c r="Z184" i="18"/>
  <c r="Y184" i="18"/>
  <c r="X184" i="18"/>
  <c r="AA143" i="18"/>
  <c r="Z143" i="18"/>
  <c r="Y143" i="18"/>
  <c r="X143" i="18"/>
  <c r="AA142" i="18"/>
  <c r="Z142" i="18"/>
  <c r="Y142" i="18"/>
  <c r="X142" i="18"/>
  <c r="AA141" i="18"/>
  <c r="Z141" i="18"/>
  <c r="Y141" i="18"/>
  <c r="X141" i="18"/>
  <c r="AA140" i="18"/>
  <c r="Z140" i="18"/>
  <c r="Y140" i="18"/>
  <c r="X140" i="18"/>
  <c r="AA99" i="18"/>
  <c r="Z99" i="18"/>
  <c r="Y99" i="18"/>
  <c r="X99" i="18"/>
  <c r="AA98" i="18"/>
  <c r="Z98" i="18"/>
  <c r="Y98" i="18"/>
  <c r="X98" i="18"/>
  <c r="AA97" i="18"/>
  <c r="Z97" i="18"/>
  <c r="Y97" i="18"/>
  <c r="X97" i="18"/>
  <c r="AA96" i="18"/>
  <c r="Z96" i="18"/>
  <c r="Y96" i="18"/>
  <c r="X96" i="18"/>
  <c r="AA55" i="18"/>
  <c r="Z55" i="18"/>
  <c r="Y55" i="18"/>
  <c r="X55" i="18"/>
  <c r="AA54" i="18"/>
  <c r="Z54" i="18"/>
  <c r="Y54" i="18"/>
  <c r="X54" i="18"/>
  <c r="AA53" i="18"/>
  <c r="Z53" i="18"/>
  <c r="Y53" i="18"/>
  <c r="X53" i="18"/>
  <c r="AA52" i="18"/>
  <c r="Z52" i="18"/>
  <c r="Y52" i="18"/>
  <c r="AO52" i="18" s="1"/>
  <c r="X52" i="18"/>
  <c r="AN52" i="18" s="1"/>
  <c r="AA8" i="18"/>
  <c r="AA9" i="18"/>
  <c r="Z8" i="18"/>
  <c r="Z9" i="18"/>
  <c r="X9" i="18"/>
  <c r="X8" i="18"/>
  <c r="BE390" i="17"/>
  <c r="BE389" i="17"/>
  <c r="BE388" i="17"/>
  <c r="BE387" i="17"/>
  <c r="BE386" i="17"/>
  <c r="BE385" i="17"/>
  <c r="BE384" i="17"/>
  <c r="BE243" i="17"/>
  <c r="BE244" i="17"/>
  <c r="BE245" i="17"/>
  <c r="BE246" i="17"/>
  <c r="BE247" i="17"/>
  <c r="BE248" i="17"/>
  <c r="BE249" i="17"/>
  <c r="BE202" i="17"/>
  <c r="BE201" i="17"/>
  <c r="BE200" i="17"/>
  <c r="BE199" i="17"/>
  <c r="BE198" i="17"/>
  <c r="BE197" i="17"/>
  <c r="BE196" i="17"/>
  <c r="BE155" i="17"/>
  <c r="BE154" i="17"/>
  <c r="BE153" i="17"/>
  <c r="BE152" i="17"/>
  <c r="BE151" i="17"/>
  <c r="BE150" i="17"/>
  <c r="BE149" i="17"/>
  <c r="BE108" i="17"/>
  <c r="BE107" i="17"/>
  <c r="BE106" i="17"/>
  <c r="BE105" i="17"/>
  <c r="BE104" i="17"/>
  <c r="BE103" i="17"/>
  <c r="BE102" i="17"/>
  <c r="BE61" i="17"/>
  <c r="BE60" i="17"/>
  <c r="BE59" i="17"/>
  <c r="BE58" i="17"/>
  <c r="BE57" i="17"/>
  <c r="BE56" i="17"/>
  <c r="BE55" i="17"/>
  <c r="BE14" i="17"/>
  <c r="BE13" i="17"/>
  <c r="BE12" i="17"/>
  <c r="BE11" i="17"/>
  <c r="BE10" i="17"/>
  <c r="BE9" i="17"/>
  <c r="BE8" i="17"/>
  <c r="BP387" i="17"/>
  <c r="BP385" i="17"/>
  <c r="BP340" i="17"/>
  <c r="BP338" i="17"/>
  <c r="BP293" i="17"/>
  <c r="BP291" i="17"/>
  <c r="BP246" i="17"/>
  <c r="BP244" i="17"/>
  <c r="BP199" i="17"/>
  <c r="BP197" i="17"/>
  <c r="BP152" i="17"/>
  <c r="BP150" i="17"/>
  <c r="BP105" i="17"/>
  <c r="BP103" i="17"/>
  <c r="BP58" i="17"/>
  <c r="BP56" i="17"/>
  <c r="BP11" i="17"/>
  <c r="BP9" i="17"/>
  <c r="BD10" i="17"/>
  <c r="AS364" i="18"/>
  <c r="AR364" i="18"/>
  <c r="AQ364" i="18"/>
  <c r="AP364" i="18"/>
  <c r="AO364" i="18"/>
  <c r="AN364" i="18"/>
  <c r="AL364" i="18"/>
  <c r="AK364" i="18"/>
  <c r="AJ364" i="18"/>
  <c r="AI364" i="18"/>
  <c r="AR363" i="18"/>
  <c r="AQ363" i="18"/>
  <c r="AP363" i="18"/>
  <c r="AO363" i="18"/>
  <c r="AM363" i="18"/>
  <c r="AI363" i="18"/>
  <c r="AR362" i="18"/>
  <c r="AQ362" i="18"/>
  <c r="AP362" i="18"/>
  <c r="AO362" i="18"/>
  <c r="AM362" i="18"/>
  <c r="AL362" i="18"/>
  <c r="AJ362" i="18"/>
  <c r="AI362" i="18"/>
  <c r="AR361" i="18"/>
  <c r="AQ361" i="18"/>
  <c r="AP361" i="18"/>
  <c r="AO361" i="18"/>
  <c r="AM361" i="18"/>
  <c r="AL361" i="18"/>
  <c r="AI361" i="18"/>
  <c r="AS360" i="18"/>
  <c r="AR360" i="18"/>
  <c r="AQ360" i="18"/>
  <c r="AP360" i="18"/>
  <c r="AO360" i="18"/>
  <c r="AN360" i="18"/>
  <c r="AM360" i="18"/>
  <c r="AL360" i="18"/>
  <c r="AH358" i="18"/>
  <c r="AT327" i="18"/>
  <c r="AS327" i="18"/>
  <c r="AN327" i="18"/>
  <c r="AU327" i="18" s="1"/>
  <c r="AT326" i="18"/>
  <c r="AS326" i="18"/>
  <c r="AN326" i="18"/>
  <c r="AU326" i="18" s="1"/>
  <c r="AR325" i="18"/>
  <c r="AU325" i="18" s="1"/>
  <c r="AQ324" i="18"/>
  <c r="AU324" i="18" s="1"/>
  <c r="AP323" i="18"/>
  <c r="AU323" i="18" s="1"/>
  <c r="AU322" i="18"/>
  <c r="AO322" i="18"/>
  <c r="AN321" i="18"/>
  <c r="AU321" i="18" s="1"/>
  <c r="AT320" i="18"/>
  <c r="AS320" i="18"/>
  <c r="AR320" i="18"/>
  <c r="AQ320" i="18"/>
  <c r="AP320" i="18"/>
  <c r="AO320" i="18"/>
  <c r="AN320" i="18"/>
  <c r="AM320" i="18"/>
  <c r="AL320" i="18"/>
  <c r="AK320" i="18"/>
  <c r="AJ320" i="18"/>
  <c r="AI320" i="18"/>
  <c r="AU320" i="18" s="1"/>
  <c r="AT319" i="18"/>
  <c r="AS319" i="18"/>
  <c r="AR319" i="18"/>
  <c r="AQ319" i="18"/>
  <c r="AP319" i="18"/>
  <c r="AO319" i="18"/>
  <c r="AN319" i="18"/>
  <c r="AM319" i="18"/>
  <c r="AL319" i="18"/>
  <c r="AK319" i="18"/>
  <c r="AJ319" i="18"/>
  <c r="AU319" i="18" s="1"/>
  <c r="AI319" i="18"/>
  <c r="AT318" i="18"/>
  <c r="AS318" i="18"/>
  <c r="AR318" i="18"/>
  <c r="AQ318" i="18"/>
  <c r="AP318" i="18"/>
  <c r="AO318" i="18"/>
  <c r="AN318" i="18"/>
  <c r="AM318" i="18"/>
  <c r="AL318" i="18"/>
  <c r="AK318" i="18"/>
  <c r="AJ318" i="18"/>
  <c r="AI318" i="18"/>
  <c r="AU318" i="18" s="1"/>
  <c r="AT317" i="18"/>
  <c r="AS317" i="18"/>
  <c r="AR317" i="18"/>
  <c r="AQ317" i="18"/>
  <c r="AP317" i="18"/>
  <c r="AO317" i="18"/>
  <c r="AN317" i="18"/>
  <c r="AM317" i="18"/>
  <c r="AM328" i="18" s="1"/>
  <c r="AL317" i="18"/>
  <c r="AL328" i="18" s="1"/>
  <c r="AK317" i="18"/>
  <c r="AK328" i="18" s="1"/>
  <c r="AJ317" i="18"/>
  <c r="AJ328" i="18" s="1"/>
  <c r="AI317" i="18"/>
  <c r="AI328" i="18" s="1"/>
  <c r="AT316" i="18"/>
  <c r="AT328" i="18" s="1"/>
  <c r="AS316" i="18"/>
  <c r="AS328" i="18" s="1"/>
  <c r="AR316" i="18"/>
  <c r="AR328" i="18" s="1"/>
  <c r="AQ316" i="18"/>
  <c r="AP316" i="18"/>
  <c r="AP328" i="18" s="1"/>
  <c r="AO316" i="18"/>
  <c r="AU316" i="18" s="1"/>
  <c r="AN316" i="18"/>
  <c r="AM316" i="18"/>
  <c r="AL316" i="18"/>
  <c r="AK316" i="18"/>
  <c r="AJ316" i="18"/>
  <c r="AI316" i="18"/>
  <c r="AH314" i="18"/>
  <c r="AT283" i="18"/>
  <c r="AS283" i="18"/>
  <c r="AN283" i="18"/>
  <c r="AU283" i="18" s="1"/>
  <c r="AT282" i="18"/>
  <c r="AS282" i="18"/>
  <c r="AN282" i="18"/>
  <c r="AU282" i="18" s="1"/>
  <c r="AR281" i="18"/>
  <c r="AU281" i="18" s="1"/>
  <c r="AQ280" i="18"/>
  <c r="AU280" i="18" s="1"/>
  <c r="AP279" i="18"/>
  <c r="AU279" i="18" s="1"/>
  <c r="AU278" i="18"/>
  <c r="AO278" i="18"/>
  <c r="AN277" i="18"/>
  <c r="AU277" i="18" s="1"/>
  <c r="AT276" i="18"/>
  <c r="AS276" i="18"/>
  <c r="AR276" i="18"/>
  <c r="AQ276" i="18"/>
  <c r="AP276" i="18"/>
  <c r="AO276" i="18"/>
  <c r="AN276" i="18"/>
  <c r="AM276" i="18"/>
  <c r="AL276" i="18"/>
  <c r="AK276" i="18"/>
  <c r="AJ276" i="18"/>
  <c r="AI276" i="18"/>
  <c r="AU276" i="18" s="1"/>
  <c r="AT275" i="18"/>
  <c r="AS275" i="18"/>
  <c r="AR275" i="18"/>
  <c r="AQ275" i="18"/>
  <c r="AP275" i="18"/>
  <c r="AO275" i="18"/>
  <c r="AN275" i="18"/>
  <c r="AM275" i="18"/>
  <c r="AL275" i="18"/>
  <c r="AK275" i="18"/>
  <c r="AJ275" i="18"/>
  <c r="AU275" i="18" s="1"/>
  <c r="AI275" i="18"/>
  <c r="AT274" i="18"/>
  <c r="AS274" i="18"/>
  <c r="AR274" i="18"/>
  <c r="AQ274" i="18"/>
  <c r="AP274" i="18"/>
  <c r="AO274" i="18"/>
  <c r="AN274" i="18"/>
  <c r="AM274" i="18"/>
  <c r="AL274" i="18"/>
  <c r="AK274" i="18"/>
  <c r="AJ274" i="18"/>
  <c r="AI274" i="18"/>
  <c r="AU274" i="18" s="1"/>
  <c r="AT273" i="18"/>
  <c r="AS273" i="18"/>
  <c r="AR273" i="18"/>
  <c r="AQ273" i="18"/>
  <c r="AP273" i="18"/>
  <c r="AO273" i="18"/>
  <c r="AN273" i="18"/>
  <c r="AM273" i="18"/>
  <c r="AM284" i="18" s="1"/>
  <c r="AL273" i="18"/>
  <c r="AK273" i="18"/>
  <c r="AJ273" i="18"/>
  <c r="AJ284" i="18" s="1"/>
  <c r="AI273" i="18"/>
  <c r="AU273" i="18" s="1"/>
  <c r="AT272" i="18"/>
  <c r="AT284" i="18" s="1"/>
  <c r="AS272" i="18"/>
  <c r="AS284" i="18" s="1"/>
  <c r="AR272" i="18"/>
  <c r="AR284" i="18" s="1"/>
  <c r="AQ272" i="18"/>
  <c r="AU272" i="18" s="1"/>
  <c r="AP272" i="18"/>
  <c r="AO272" i="18"/>
  <c r="AN272" i="18"/>
  <c r="AM272" i="18"/>
  <c r="AL272" i="18"/>
  <c r="AL284" i="18" s="1"/>
  <c r="AK272" i="18"/>
  <c r="AK284" i="18" s="1"/>
  <c r="AJ272" i="18"/>
  <c r="AI272" i="18"/>
  <c r="AH270" i="18"/>
  <c r="AS232" i="18"/>
  <c r="AR232" i="18"/>
  <c r="AQ232" i="18"/>
  <c r="AP232" i="18"/>
  <c r="AO232" i="18"/>
  <c r="AN232" i="18"/>
  <c r="AL232" i="18"/>
  <c r="AK232" i="18"/>
  <c r="AJ232" i="18"/>
  <c r="AI232" i="18"/>
  <c r="AR231" i="18"/>
  <c r="AQ231" i="18"/>
  <c r="AP231" i="18"/>
  <c r="AO231" i="18"/>
  <c r="AM231" i="18"/>
  <c r="AI231" i="18"/>
  <c r="AR230" i="18"/>
  <c r="AQ230" i="18"/>
  <c r="AP230" i="18"/>
  <c r="AO230" i="18"/>
  <c r="AM230" i="18"/>
  <c r="AL230" i="18"/>
  <c r="AJ230" i="18"/>
  <c r="AI230" i="18"/>
  <c r="AR229" i="18"/>
  <c r="AQ229" i="18"/>
  <c r="AP229" i="18"/>
  <c r="AO229" i="18"/>
  <c r="AM229" i="18"/>
  <c r="AL229" i="18"/>
  <c r="AI229" i="18"/>
  <c r="AS228" i="18"/>
  <c r="AR228" i="18"/>
  <c r="AQ228" i="18"/>
  <c r="AP228" i="18"/>
  <c r="AO228" i="18"/>
  <c r="AN228" i="18"/>
  <c r="AM228" i="18"/>
  <c r="AL228" i="18"/>
  <c r="AH226" i="18"/>
  <c r="AS188" i="18"/>
  <c r="AR188" i="18"/>
  <c r="AQ188" i="18"/>
  <c r="AP188" i="18"/>
  <c r="AO188" i="18"/>
  <c r="AN188" i="18"/>
  <c r="AL188" i="18"/>
  <c r="AK188" i="18"/>
  <c r="AJ188" i="18"/>
  <c r="AI188" i="18"/>
  <c r="AR187" i="18"/>
  <c r="AQ187" i="18"/>
  <c r="AP187" i="18"/>
  <c r="AO187" i="18"/>
  <c r="AM187" i="18"/>
  <c r="AI187" i="18"/>
  <c r="AR186" i="18"/>
  <c r="AQ186" i="18"/>
  <c r="AP186" i="18"/>
  <c r="AO186" i="18"/>
  <c r="AM186" i="18"/>
  <c r="AL186" i="18"/>
  <c r="AJ186" i="18"/>
  <c r="AI186" i="18"/>
  <c r="AR185" i="18"/>
  <c r="AQ185" i="18"/>
  <c r="AP185" i="18"/>
  <c r="AO185" i="18"/>
  <c r="AM185" i="18"/>
  <c r="AL185" i="18"/>
  <c r="AI185" i="18"/>
  <c r="AS184" i="18"/>
  <c r="AR184" i="18"/>
  <c r="AQ184" i="18"/>
  <c r="AP184" i="18"/>
  <c r="AO184" i="18"/>
  <c r="AN184" i="18"/>
  <c r="AM184" i="18"/>
  <c r="AL184" i="18"/>
  <c r="AH182" i="18"/>
  <c r="AS144" i="18"/>
  <c r="AR144" i="18"/>
  <c r="AQ144" i="18"/>
  <c r="AP144" i="18"/>
  <c r="AO144" i="18"/>
  <c r="AN144" i="18"/>
  <c r="AL144" i="18"/>
  <c r="AK144" i="18"/>
  <c r="AJ144" i="18"/>
  <c r="AI144" i="18"/>
  <c r="AR143" i="18"/>
  <c r="AQ143" i="18"/>
  <c r="AP143" i="18"/>
  <c r="AO143" i="18"/>
  <c r="AM143" i="18"/>
  <c r="AI143" i="18"/>
  <c r="AR142" i="18"/>
  <c r="AQ142" i="18"/>
  <c r="AP142" i="18"/>
  <c r="AO142" i="18"/>
  <c r="AM142" i="18"/>
  <c r="AL142" i="18"/>
  <c r="AJ142" i="18"/>
  <c r="AI142" i="18"/>
  <c r="AR141" i="18"/>
  <c r="AQ141" i="18"/>
  <c r="AP141" i="18"/>
  <c r="AO141" i="18"/>
  <c r="AM141" i="18"/>
  <c r="AL141" i="18"/>
  <c r="AI141" i="18"/>
  <c r="AS140" i="18"/>
  <c r="AR140" i="18"/>
  <c r="AQ140" i="18"/>
  <c r="AP140" i="18"/>
  <c r="AO140" i="18"/>
  <c r="AN140" i="18"/>
  <c r="AM140" i="18"/>
  <c r="AL140" i="18"/>
  <c r="AH138" i="18"/>
  <c r="AS100" i="18"/>
  <c r="AR100" i="18"/>
  <c r="AQ100" i="18"/>
  <c r="AP100" i="18"/>
  <c r="AO100" i="18"/>
  <c r="AN100" i="18"/>
  <c r="AL100" i="18"/>
  <c r="AK100" i="18"/>
  <c r="AJ100" i="18"/>
  <c r="AI100" i="18"/>
  <c r="AR99" i="18"/>
  <c r="AQ99" i="18"/>
  <c r="AP99" i="18"/>
  <c r="AO99" i="18"/>
  <c r="AM99" i="18"/>
  <c r="AI99" i="18"/>
  <c r="AR98" i="18"/>
  <c r="AQ98" i="18"/>
  <c r="AP98" i="18"/>
  <c r="AO98" i="18"/>
  <c r="AM98" i="18"/>
  <c r="AL98" i="18"/>
  <c r="AJ98" i="18"/>
  <c r="AI98" i="18"/>
  <c r="AR97" i="18"/>
  <c r="AQ97" i="18"/>
  <c r="AP97" i="18"/>
  <c r="AO97" i="18"/>
  <c r="AM97" i="18"/>
  <c r="AL97" i="18"/>
  <c r="AI97" i="18"/>
  <c r="AS96" i="18"/>
  <c r="AR96" i="18"/>
  <c r="AQ96" i="18"/>
  <c r="AP96" i="18"/>
  <c r="AO96" i="18"/>
  <c r="AN96" i="18"/>
  <c r="AM96" i="18"/>
  <c r="AL96" i="18"/>
  <c r="AH94" i="18"/>
  <c r="AS56" i="18"/>
  <c r="AR56" i="18"/>
  <c r="AQ56" i="18"/>
  <c r="AP56" i="18"/>
  <c r="AO56" i="18"/>
  <c r="AN56" i="18"/>
  <c r="AL56" i="18"/>
  <c r="AK56" i="18"/>
  <c r="AJ56" i="18"/>
  <c r="AI56" i="18"/>
  <c r="AR55" i="18"/>
  <c r="AQ55" i="18"/>
  <c r="AP55" i="18"/>
  <c r="AO55" i="18"/>
  <c r="AM55" i="18"/>
  <c r="AI55" i="18"/>
  <c r="AR54" i="18"/>
  <c r="AQ54" i="18"/>
  <c r="AP54" i="18"/>
  <c r="AO54" i="18"/>
  <c r="AM54" i="18"/>
  <c r="AL54" i="18"/>
  <c r="AJ54" i="18"/>
  <c r="AI54" i="18"/>
  <c r="AR53" i="18"/>
  <c r="AQ53" i="18"/>
  <c r="AP53" i="18"/>
  <c r="AO53" i="18"/>
  <c r="AM53" i="18"/>
  <c r="AL53" i="18"/>
  <c r="AI53" i="18"/>
  <c r="AS52" i="18"/>
  <c r="AR52" i="18"/>
  <c r="AQ52" i="18"/>
  <c r="AP52" i="18"/>
  <c r="AM52" i="18"/>
  <c r="AL52" i="18"/>
  <c r="AN50" i="18"/>
  <c r="AH50" i="18"/>
  <c r="AN6" i="18"/>
  <c r="AH6" i="18"/>
  <c r="AR8" i="18"/>
  <c r="AR9" i="18"/>
  <c r="AR10" i="18"/>
  <c r="AR11" i="18"/>
  <c r="AO12" i="18"/>
  <c r="AP12" i="18"/>
  <c r="AQ12" i="18"/>
  <c r="AR12" i="18"/>
  <c r="AS12" i="18"/>
  <c r="AS8" i="18"/>
  <c r="AN12" i="18"/>
  <c r="AI9" i="18"/>
  <c r="AL9" i="18"/>
  <c r="AM9" i="18"/>
  <c r="AI10" i="18"/>
  <c r="AJ10" i="18"/>
  <c r="AL10" i="18"/>
  <c r="AM10" i="18"/>
  <c r="AI11" i="18"/>
  <c r="AM11" i="18"/>
  <c r="AI12" i="18"/>
  <c r="AJ12" i="18"/>
  <c r="AK12" i="18"/>
  <c r="AL12" i="18"/>
  <c r="AL8" i="18"/>
  <c r="AM8" i="18"/>
  <c r="AO328" i="18" l="1"/>
  <c r="AQ328" i="18"/>
  <c r="AN328" i="18"/>
  <c r="AP284" i="18"/>
  <c r="AQ284" i="18"/>
  <c r="AN284" i="18"/>
  <c r="AO284" i="18"/>
  <c r="AU328" i="18"/>
  <c r="AU317" i="18"/>
  <c r="AI284" i="18"/>
  <c r="AU284" i="18" s="1"/>
  <c r="AL115" i="19"/>
  <c r="AM115" i="19"/>
  <c r="AN115" i="19"/>
  <c r="AK115" i="19"/>
  <c r="AK105" i="19"/>
  <c r="AL105" i="19"/>
  <c r="AM105" i="19"/>
  <c r="AN105" i="19"/>
  <c r="AK106" i="19"/>
  <c r="AL106" i="19"/>
  <c r="AM106" i="19"/>
  <c r="AN106" i="19"/>
  <c r="AK107" i="19"/>
  <c r="AL107" i="19"/>
  <c r="AM107" i="19"/>
  <c r="AN107" i="19"/>
  <c r="AK108" i="19"/>
  <c r="AL108" i="19"/>
  <c r="AM108" i="19"/>
  <c r="AN108" i="19"/>
  <c r="AK109" i="19"/>
  <c r="AL109" i="19"/>
  <c r="AM109" i="19"/>
  <c r="AN109" i="19"/>
  <c r="AK110" i="19"/>
  <c r="AL110" i="19"/>
  <c r="AM110" i="19"/>
  <c r="AN110" i="19"/>
  <c r="AK111" i="19"/>
  <c r="AL111" i="19"/>
  <c r="AM111" i="19"/>
  <c r="AN111" i="19"/>
  <c r="AK112" i="19"/>
  <c r="AL112" i="19"/>
  <c r="AM112" i="19"/>
  <c r="AN112" i="19"/>
  <c r="AK113" i="19"/>
  <c r="AL113" i="19"/>
  <c r="AM113" i="19"/>
  <c r="AN113" i="19"/>
  <c r="AK114" i="19"/>
  <c r="AL114" i="19"/>
  <c r="AM114" i="19"/>
  <c r="AN114" i="19"/>
  <c r="AL104" i="19"/>
  <c r="AM104" i="19"/>
  <c r="AN104" i="19"/>
  <c r="AK104" i="19"/>
  <c r="AL103" i="19"/>
  <c r="AM103" i="19"/>
  <c r="AN103" i="19"/>
  <c r="AK103" i="19"/>
  <c r="AK93" i="19"/>
  <c r="AL93" i="19"/>
  <c r="AM93" i="19"/>
  <c r="AN93" i="19"/>
  <c r="AK94" i="19"/>
  <c r="AL94" i="19"/>
  <c r="AM94" i="19"/>
  <c r="AN94" i="19"/>
  <c r="AK95" i="19"/>
  <c r="AL95" i="19"/>
  <c r="AM95" i="19"/>
  <c r="AN95" i="19"/>
  <c r="AK96" i="19"/>
  <c r="AL96" i="19"/>
  <c r="AM96" i="19"/>
  <c r="AN96" i="19"/>
  <c r="AK97" i="19"/>
  <c r="AL97" i="19"/>
  <c r="AM97" i="19"/>
  <c r="AN97" i="19"/>
  <c r="AK98" i="19"/>
  <c r="AL98" i="19"/>
  <c r="AM98" i="19"/>
  <c r="AN98" i="19"/>
  <c r="AK99" i="19"/>
  <c r="AL99" i="19"/>
  <c r="AM99" i="19"/>
  <c r="AN99" i="19"/>
  <c r="AK100" i="19"/>
  <c r="AL100" i="19"/>
  <c r="AM100" i="19"/>
  <c r="AN100" i="19"/>
  <c r="AK101" i="19"/>
  <c r="AL101" i="19"/>
  <c r="AM101" i="19"/>
  <c r="AN101" i="19"/>
  <c r="AK102" i="19"/>
  <c r="AL102" i="19"/>
  <c r="AM102" i="19"/>
  <c r="AN102" i="19"/>
  <c r="AL92" i="19"/>
  <c r="AM92" i="19"/>
  <c r="AN92" i="19"/>
  <c r="AK92" i="19"/>
  <c r="AL91" i="19"/>
  <c r="AM91" i="19"/>
  <c r="AN91" i="19"/>
  <c r="AK91" i="19"/>
  <c r="AK81" i="19"/>
  <c r="AL81" i="19"/>
  <c r="AM81" i="19"/>
  <c r="AN81" i="19"/>
  <c r="AK82" i="19"/>
  <c r="AL82" i="19"/>
  <c r="AM82" i="19"/>
  <c r="AN82" i="19"/>
  <c r="AK83" i="19"/>
  <c r="AL83" i="19"/>
  <c r="AM83" i="19"/>
  <c r="AN83" i="19"/>
  <c r="AK84" i="19"/>
  <c r="AL84" i="19"/>
  <c r="AM84" i="19"/>
  <c r="AN84" i="19"/>
  <c r="AK85" i="19"/>
  <c r="AL85" i="19"/>
  <c r="AM85" i="19"/>
  <c r="AN85" i="19"/>
  <c r="AK86" i="19"/>
  <c r="AL86" i="19"/>
  <c r="AM86" i="19"/>
  <c r="AN86" i="19"/>
  <c r="AK87" i="19"/>
  <c r="AL87" i="19"/>
  <c r="AM87" i="19"/>
  <c r="AN87" i="19"/>
  <c r="AK88" i="19"/>
  <c r="AL88" i="19"/>
  <c r="AM88" i="19"/>
  <c r="AN88" i="19"/>
  <c r="AK89" i="19"/>
  <c r="AL89" i="19"/>
  <c r="AM89" i="19"/>
  <c r="AN89" i="19"/>
  <c r="AK90" i="19"/>
  <c r="AL90" i="19"/>
  <c r="AM90" i="19"/>
  <c r="AN90" i="19"/>
  <c r="AL80" i="19"/>
  <c r="AM80" i="19"/>
  <c r="AN80" i="19"/>
  <c r="AK80" i="19"/>
  <c r="AL79" i="19"/>
  <c r="AM79" i="19"/>
  <c r="AN79" i="19"/>
  <c r="AK79" i="19"/>
  <c r="AK69" i="19"/>
  <c r="AL69" i="19"/>
  <c r="AM69" i="19"/>
  <c r="AN69" i="19"/>
  <c r="AK70" i="19"/>
  <c r="AL70" i="19"/>
  <c r="AM70" i="19"/>
  <c r="AN70" i="19"/>
  <c r="AK71" i="19"/>
  <c r="AL71" i="19"/>
  <c r="AM71" i="19"/>
  <c r="AN71" i="19"/>
  <c r="AK72" i="19"/>
  <c r="AL72" i="19"/>
  <c r="AM72" i="19"/>
  <c r="AN72" i="19"/>
  <c r="AK73" i="19"/>
  <c r="AL73" i="19"/>
  <c r="AM73" i="19"/>
  <c r="AN73" i="19"/>
  <c r="AK74" i="19"/>
  <c r="AL74" i="19"/>
  <c r="AM74" i="19"/>
  <c r="AN74" i="19"/>
  <c r="AK75" i="19"/>
  <c r="AL75" i="19"/>
  <c r="AM75" i="19"/>
  <c r="AN75" i="19"/>
  <c r="AK76" i="19"/>
  <c r="AL76" i="19"/>
  <c r="AM76" i="19"/>
  <c r="AN76" i="19"/>
  <c r="AK77" i="19"/>
  <c r="AL77" i="19"/>
  <c r="AM77" i="19"/>
  <c r="AN77" i="19"/>
  <c r="AK78" i="19"/>
  <c r="AL78" i="19"/>
  <c r="AM78" i="19"/>
  <c r="AN78" i="19"/>
  <c r="AL68" i="19"/>
  <c r="AM68" i="19"/>
  <c r="AN68" i="19"/>
  <c r="AK68" i="19"/>
  <c r="AL67" i="19"/>
  <c r="AM67" i="19"/>
  <c r="AN67" i="19"/>
  <c r="AK67" i="19"/>
  <c r="AK57" i="19"/>
  <c r="AL57" i="19"/>
  <c r="AM57" i="19"/>
  <c r="AN57" i="19"/>
  <c r="AK58" i="19"/>
  <c r="AL58" i="19"/>
  <c r="AM58" i="19"/>
  <c r="AN58" i="19"/>
  <c r="AK59" i="19"/>
  <c r="AL59" i="19"/>
  <c r="AM59" i="19"/>
  <c r="AN59" i="19"/>
  <c r="AK60" i="19"/>
  <c r="AL60" i="19"/>
  <c r="AM60" i="19"/>
  <c r="AN60" i="19"/>
  <c r="AK61" i="19"/>
  <c r="AL61" i="19"/>
  <c r="AM61" i="19"/>
  <c r="AN61" i="19"/>
  <c r="AK62" i="19"/>
  <c r="AL62" i="19"/>
  <c r="AM62" i="19"/>
  <c r="AN62" i="19"/>
  <c r="AK63" i="19"/>
  <c r="AL63" i="19"/>
  <c r="AM63" i="19"/>
  <c r="AN63" i="19"/>
  <c r="AK64" i="19"/>
  <c r="AL64" i="19"/>
  <c r="AM64" i="19"/>
  <c r="AN64" i="19"/>
  <c r="AK65" i="19"/>
  <c r="AL65" i="19"/>
  <c r="AM65" i="19"/>
  <c r="AN65" i="19"/>
  <c r="AK66" i="19"/>
  <c r="AL66" i="19"/>
  <c r="AM66" i="19"/>
  <c r="AN66" i="19"/>
  <c r="AL56" i="19"/>
  <c r="AM56" i="19"/>
  <c r="AN56" i="19"/>
  <c r="AK56" i="19"/>
  <c r="AL55" i="19"/>
  <c r="AM55" i="19"/>
  <c r="AN55" i="19"/>
  <c r="AK55" i="19"/>
  <c r="AK45" i="19"/>
  <c r="AL45" i="19"/>
  <c r="AM45" i="19"/>
  <c r="AN45" i="19"/>
  <c r="AK46" i="19"/>
  <c r="AL46" i="19"/>
  <c r="AM46" i="19"/>
  <c r="AN46" i="19"/>
  <c r="AK47" i="19"/>
  <c r="AL47" i="19"/>
  <c r="AM47" i="19"/>
  <c r="AN47" i="19"/>
  <c r="AK48" i="19"/>
  <c r="AL48" i="19"/>
  <c r="AM48" i="19"/>
  <c r="AN48" i="19"/>
  <c r="AK49" i="19"/>
  <c r="AL49" i="19"/>
  <c r="AM49" i="19"/>
  <c r="AN49" i="19"/>
  <c r="AK50" i="19"/>
  <c r="AL50" i="19"/>
  <c r="AM50" i="19"/>
  <c r="AN50" i="19"/>
  <c r="AK51" i="19"/>
  <c r="AL51" i="19"/>
  <c r="AM51" i="19"/>
  <c r="AN51" i="19"/>
  <c r="AK52" i="19"/>
  <c r="AL52" i="19"/>
  <c r="AM52" i="19"/>
  <c r="AN52" i="19"/>
  <c r="AK53" i="19"/>
  <c r="AL53" i="19"/>
  <c r="AM53" i="19"/>
  <c r="AN53" i="19"/>
  <c r="AK54" i="19"/>
  <c r="AL54" i="19"/>
  <c r="AM54" i="19"/>
  <c r="AN54" i="19"/>
  <c r="AL44" i="19"/>
  <c r="AM44" i="19"/>
  <c r="AN44" i="19"/>
  <c r="AK44" i="19"/>
  <c r="AL43" i="19"/>
  <c r="AM43" i="19"/>
  <c r="AN43" i="19"/>
  <c r="AK43" i="19"/>
  <c r="AK33" i="19"/>
  <c r="AL33" i="19"/>
  <c r="AM33" i="19"/>
  <c r="AN33" i="19"/>
  <c r="AK34" i="19"/>
  <c r="AL34" i="19"/>
  <c r="AM34" i="19"/>
  <c r="AN34" i="19"/>
  <c r="AK35" i="19"/>
  <c r="AL35" i="19"/>
  <c r="AM35" i="19"/>
  <c r="AN35" i="19"/>
  <c r="AK36" i="19"/>
  <c r="AL36" i="19"/>
  <c r="AM36" i="19"/>
  <c r="AN36" i="19"/>
  <c r="AK37" i="19"/>
  <c r="AL37" i="19"/>
  <c r="AM37" i="19"/>
  <c r="AN37" i="19"/>
  <c r="AK38" i="19"/>
  <c r="AL38" i="19"/>
  <c r="AM38" i="19"/>
  <c r="AN38" i="19"/>
  <c r="AK39" i="19"/>
  <c r="AL39" i="19"/>
  <c r="AM39" i="19"/>
  <c r="AN39" i="19"/>
  <c r="AK40" i="19"/>
  <c r="AL40" i="19"/>
  <c r="AM40" i="19"/>
  <c r="AN40" i="19"/>
  <c r="AK41" i="19"/>
  <c r="AL41" i="19"/>
  <c r="AM41" i="19"/>
  <c r="AN41" i="19"/>
  <c r="AK42" i="19"/>
  <c r="AL42" i="19"/>
  <c r="AM42" i="19"/>
  <c r="AN42" i="19"/>
  <c r="AL32" i="19"/>
  <c r="AM32" i="19"/>
  <c r="AN32" i="19"/>
  <c r="AK32" i="19"/>
  <c r="AL31" i="19"/>
  <c r="AM31" i="19"/>
  <c r="AN31" i="19"/>
  <c r="AK31" i="19"/>
  <c r="AK21" i="19"/>
  <c r="AL21" i="19"/>
  <c r="AM21" i="19"/>
  <c r="AN21" i="19"/>
  <c r="AK22" i="19"/>
  <c r="AL22" i="19"/>
  <c r="AM22" i="19"/>
  <c r="AN22" i="19"/>
  <c r="AK23" i="19"/>
  <c r="AL23" i="19"/>
  <c r="AM23" i="19"/>
  <c r="AN23" i="19"/>
  <c r="AK24" i="19"/>
  <c r="AL24" i="19"/>
  <c r="AM24" i="19"/>
  <c r="AN24" i="19"/>
  <c r="AK25" i="19"/>
  <c r="AL25" i="19"/>
  <c r="AM25" i="19"/>
  <c r="AN25" i="19"/>
  <c r="AK26" i="19"/>
  <c r="AL26" i="19"/>
  <c r="AM26" i="19"/>
  <c r="AN26" i="19"/>
  <c r="AK27" i="19"/>
  <c r="AL27" i="19"/>
  <c r="AM27" i="19"/>
  <c r="AN27" i="19"/>
  <c r="AK28" i="19"/>
  <c r="AL28" i="19"/>
  <c r="AM28" i="19"/>
  <c r="AN28" i="19"/>
  <c r="AK29" i="19"/>
  <c r="AL29" i="19"/>
  <c r="AM29" i="19"/>
  <c r="AN29" i="19"/>
  <c r="AK30" i="19"/>
  <c r="AL30" i="19"/>
  <c r="AM30" i="19"/>
  <c r="AN30" i="19"/>
  <c r="AL20" i="19"/>
  <c r="AM20" i="19"/>
  <c r="AN20" i="19"/>
  <c r="AK20" i="19"/>
  <c r="AK9" i="19"/>
  <c r="AK10" i="19"/>
  <c r="AK11" i="19"/>
  <c r="AK12" i="19"/>
  <c r="AK13" i="19"/>
  <c r="AK14" i="19"/>
  <c r="AK15" i="19"/>
  <c r="AK16" i="19"/>
  <c r="AK17" i="19"/>
  <c r="AK18" i="19"/>
  <c r="AK8" i="19"/>
  <c r="AL19" i="19"/>
  <c r="AM19" i="19"/>
  <c r="AN19" i="19"/>
  <c r="AK19" i="19"/>
  <c r="AL9" i="19"/>
  <c r="AM9" i="19"/>
  <c r="AN9" i="19"/>
  <c r="AL10" i="19"/>
  <c r="AM10" i="19"/>
  <c r="AN10" i="19"/>
  <c r="AL11" i="19"/>
  <c r="AM11" i="19"/>
  <c r="AN11" i="19"/>
  <c r="AL12" i="19"/>
  <c r="AM12" i="19"/>
  <c r="AN12" i="19"/>
  <c r="AL13" i="19"/>
  <c r="AM13" i="19"/>
  <c r="AN13" i="19"/>
  <c r="AL14" i="19"/>
  <c r="AM14" i="19"/>
  <c r="AN14" i="19"/>
  <c r="AL15" i="19"/>
  <c r="AM15" i="19"/>
  <c r="AN15" i="19"/>
  <c r="AL16" i="19"/>
  <c r="AM16" i="19"/>
  <c r="AN16" i="19"/>
  <c r="AL17" i="19"/>
  <c r="AM17" i="19"/>
  <c r="AN17" i="19"/>
  <c r="AL18" i="19"/>
  <c r="AM18" i="19"/>
  <c r="AN18" i="19"/>
  <c r="AL8" i="19"/>
  <c r="AM8" i="19"/>
  <c r="AN8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27" i="19"/>
  <c r="AD147" i="19" l="1"/>
  <c r="AE147" i="19"/>
  <c r="AC147" i="19"/>
  <c r="AD93" i="19"/>
  <c r="AE93" i="19"/>
  <c r="AC93" i="19"/>
  <c r="AD75" i="19"/>
  <c r="AE75" i="19"/>
  <c r="AC75" i="19"/>
  <c r="AD57" i="19"/>
  <c r="AE57" i="19"/>
  <c r="AC57" i="19"/>
  <c r="AD39" i="19"/>
  <c r="AE39" i="19"/>
  <c r="AC39" i="19"/>
  <c r="AD21" i="19"/>
  <c r="AE21" i="19"/>
  <c r="AC21" i="19"/>
  <c r="AA384" i="18"/>
  <c r="AA383" i="18"/>
  <c r="AA382" i="18"/>
  <c r="AA381" i="18"/>
  <c r="AA380" i="18"/>
  <c r="AA379" i="18"/>
  <c r="AA378" i="18"/>
  <c r="AA377" i="18"/>
  <c r="AA376" i="18"/>
  <c r="AA375" i="18"/>
  <c r="AA374" i="18"/>
  <c r="AA373" i="18"/>
  <c r="AA372" i="18"/>
  <c r="AA371" i="18"/>
  <c r="AA370" i="18"/>
  <c r="AA369" i="18"/>
  <c r="AA368" i="18"/>
  <c r="AA367" i="18"/>
  <c r="AA366" i="18"/>
  <c r="AA365" i="18"/>
  <c r="AA364" i="18"/>
  <c r="AA340" i="18"/>
  <c r="AA339" i="18"/>
  <c r="AA338" i="18"/>
  <c r="AA337" i="18"/>
  <c r="AA336" i="18"/>
  <c r="AA335" i="18"/>
  <c r="AA334" i="18"/>
  <c r="AA333" i="18"/>
  <c r="AA332" i="18"/>
  <c r="AA331" i="18"/>
  <c r="AA330" i="18"/>
  <c r="AA329" i="18"/>
  <c r="AA328" i="18"/>
  <c r="AA327" i="18"/>
  <c r="AA326" i="18"/>
  <c r="AA325" i="18"/>
  <c r="AA324" i="18"/>
  <c r="AA323" i="18"/>
  <c r="AA322" i="18"/>
  <c r="AA321" i="18"/>
  <c r="AA320" i="18"/>
  <c r="AA296" i="18"/>
  <c r="AA295" i="18"/>
  <c r="AA294" i="18"/>
  <c r="AA293" i="18"/>
  <c r="AA292" i="18"/>
  <c r="AA291" i="18"/>
  <c r="AA290" i="18"/>
  <c r="AA289" i="18"/>
  <c r="AA288" i="18"/>
  <c r="AA287" i="18"/>
  <c r="AA286" i="18"/>
  <c r="AA285" i="18"/>
  <c r="AA284" i="18"/>
  <c r="AA283" i="18"/>
  <c r="AA282" i="18"/>
  <c r="AA281" i="18"/>
  <c r="AA280" i="18"/>
  <c r="AA279" i="18"/>
  <c r="AA278" i="18"/>
  <c r="AA277" i="18"/>
  <c r="AA276" i="18"/>
  <c r="AA252" i="18"/>
  <c r="AA251" i="18"/>
  <c r="AA250" i="18"/>
  <c r="AA249" i="18"/>
  <c r="AA248" i="18"/>
  <c r="AA247" i="18"/>
  <c r="AA246" i="18"/>
  <c r="AA245" i="18"/>
  <c r="AA244" i="18"/>
  <c r="AA243" i="18"/>
  <c r="AA242" i="18"/>
  <c r="AA241" i="18"/>
  <c r="AA240" i="18"/>
  <c r="AA239" i="18"/>
  <c r="AA238" i="18"/>
  <c r="AA237" i="18"/>
  <c r="AA236" i="18"/>
  <c r="AA235" i="18"/>
  <c r="AA234" i="18"/>
  <c r="AA233" i="18"/>
  <c r="AA232" i="18"/>
  <c r="AA208" i="18"/>
  <c r="AA207" i="18"/>
  <c r="AA206" i="18"/>
  <c r="AA205" i="18"/>
  <c r="AA204" i="18"/>
  <c r="AA203" i="18"/>
  <c r="AA202" i="18"/>
  <c r="AA201" i="18"/>
  <c r="AA200" i="18"/>
  <c r="AA199" i="18"/>
  <c r="AA198" i="18"/>
  <c r="AA197" i="18"/>
  <c r="AA196" i="18"/>
  <c r="AA195" i="18"/>
  <c r="AA194" i="18"/>
  <c r="AA193" i="18"/>
  <c r="AA192" i="18"/>
  <c r="AA191" i="18"/>
  <c r="AA190" i="18"/>
  <c r="AA189" i="18"/>
  <c r="AA188" i="18"/>
  <c r="AA164" i="18"/>
  <c r="AA163" i="18"/>
  <c r="AA162" i="18"/>
  <c r="AA161" i="18"/>
  <c r="AA160" i="18"/>
  <c r="AA159" i="18"/>
  <c r="AA158" i="18"/>
  <c r="AA157" i="18"/>
  <c r="AA156" i="18"/>
  <c r="AA155" i="18"/>
  <c r="AA154" i="18"/>
  <c r="AA153" i="18"/>
  <c r="AA152" i="18"/>
  <c r="AA151" i="18"/>
  <c r="AA150" i="18"/>
  <c r="AA149" i="18"/>
  <c r="AA148" i="18"/>
  <c r="AA147" i="18"/>
  <c r="AA146" i="18"/>
  <c r="AA145" i="18"/>
  <c r="AA144" i="18"/>
  <c r="AA120" i="18"/>
  <c r="AA119" i="18"/>
  <c r="AA118" i="18"/>
  <c r="AA117" i="18"/>
  <c r="AA116" i="18"/>
  <c r="AA115" i="18"/>
  <c r="AA114" i="18"/>
  <c r="AA113" i="18"/>
  <c r="AA112" i="18"/>
  <c r="AA111" i="18"/>
  <c r="AA110" i="18"/>
  <c r="AA109" i="18"/>
  <c r="AA108" i="18"/>
  <c r="AA107" i="18"/>
  <c r="AA106" i="18"/>
  <c r="AA105" i="18"/>
  <c r="AA104" i="18"/>
  <c r="AA103" i="18"/>
  <c r="AA102" i="18"/>
  <c r="AA101" i="18"/>
  <c r="AA100" i="18"/>
  <c r="AA76" i="18"/>
  <c r="AA75" i="18"/>
  <c r="AA74" i="18"/>
  <c r="AA73" i="18"/>
  <c r="AA72" i="18"/>
  <c r="AA71" i="18"/>
  <c r="AA70" i="18"/>
  <c r="AA69" i="18"/>
  <c r="AA68" i="18"/>
  <c r="AA67" i="18"/>
  <c r="AA66" i="18"/>
  <c r="AA65" i="18"/>
  <c r="AA64" i="18"/>
  <c r="AA63" i="18"/>
  <c r="AA62" i="18"/>
  <c r="AA61" i="18"/>
  <c r="AA60" i="18"/>
  <c r="AA59" i="18"/>
  <c r="AA58" i="18"/>
  <c r="AA57" i="18"/>
  <c r="AA56" i="18"/>
  <c r="BB407" i="17"/>
  <c r="BC407" i="17"/>
  <c r="BD407" i="17"/>
  <c r="BE407" i="17"/>
  <c r="BF407" i="17"/>
  <c r="BG407" i="17"/>
  <c r="BH407" i="17"/>
  <c r="BI407" i="17"/>
  <c r="BB408" i="17"/>
  <c r="BC408" i="17"/>
  <c r="BD408" i="17"/>
  <c r="BE408" i="17"/>
  <c r="BF408" i="17"/>
  <c r="BG408" i="17"/>
  <c r="BH408" i="17"/>
  <c r="BI408" i="17"/>
  <c r="BB409" i="17"/>
  <c r="BC409" i="17"/>
  <c r="BD409" i="17"/>
  <c r="BE409" i="17"/>
  <c r="BF409" i="17"/>
  <c r="BG409" i="17"/>
  <c r="BH409" i="17"/>
  <c r="BI409" i="17"/>
  <c r="BB410" i="17"/>
  <c r="BC410" i="17"/>
  <c r="BD410" i="17"/>
  <c r="BE410" i="17"/>
  <c r="BF410" i="17"/>
  <c r="BG410" i="17"/>
  <c r="BH410" i="17"/>
  <c r="BI410" i="17"/>
  <c r="BB411" i="17"/>
  <c r="BC411" i="17"/>
  <c r="BD411" i="17"/>
  <c r="BE411" i="17"/>
  <c r="BF411" i="17"/>
  <c r="BG411" i="17"/>
  <c r="BH411" i="17"/>
  <c r="BI411" i="17"/>
  <c r="BB412" i="17"/>
  <c r="BC412" i="17"/>
  <c r="BD412" i="17"/>
  <c r="BE412" i="17"/>
  <c r="BF412" i="17"/>
  <c r="BG412" i="17"/>
  <c r="BH412" i="17"/>
  <c r="BI412" i="17"/>
  <c r="BB413" i="17"/>
  <c r="BC413" i="17"/>
  <c r="BD413" i="17"/>
  <c r="BE413" i="17"/>
  <c r="BF413" i="17"/>
  <c r="BG413" i="17"/>
  <c r="BH413" i="17"/>
  <c r="BI413" i="17"/>
  <c r="BB414" i="17"/>
  <c r="BC414" i="17"/>
  <c r="BD414" i="17"/>
  <c r="BE414" i="17"/>
  <c r="BF414" i="17"/>
  <c r="BG414" i="17"/>
  <c r="BH414" i="17"/>
  <c r="BI414" i="17"/>
  <c r="BB415" i="17"/>
  <c r="BC415" i="17"/>
  <c r="BD415" i="17"/>
  <c r="BE415" i="17"/>
  <c r="BF415" i="17"/>
  <c r="BG415" i="17"/>
  <c r="BH415" i="17"/>
  <c r="BI415" i="17"/>
  <c r="BB416" i="17"/>
  <c r="BC416" i="17"/>
  <c r="BD416" i="17"/>
  <c r="BE416" i="17"/>
  <c r="BF416" i="17"/>
  <c r="BG416" i="17"/>
  <c r="BH416" i="17"/>
  <c r="BI416" i="17"/>
  <c r="BB417" i="17"/>
  <c r="BC417" i="17"/>
  <c r="BD417" i="17"/>
  <c r="BE417" i="17"/>
  <c r="BF417" i="17"/>
  <c r="BG417" i="17"/>
  <c r="BH417" i="17"/>
  <c r="BI417" i="17"/>
  <c r="BB418" i="17"/>
  <c r="BC418" i="17"/>
  <c r="BD418" i="17"/>
  <c r="BE418" i="17"/>
  <c r="BF418" i="17"/>
  <c r="BG418" i="17"/>
  <c r="BH418" i="17"/>
  <c r="BI418" i="17"/>
  <c r="BC419" i="17"/>
  <c r="BD419" i="17"/>
  <c r="BE419" i="17"/>
  <c r="BF419" i="17"/>
  <c r="BG419" i="17"/>
  <c r="BH419" i="17"/>
  <c r="BI419" i="17"/>
  <c r="AW408" i="17"/>
  <c r="AX408" i="17"/>
  <c r="AY408" i="17"/>
  <c r="AZ408" i="17"/>
  <c r="BA408" i="17"/>
  <c r="AW409" i="17"/>
  <c r="AX409" i="17"/>
  <c r="AY409" i="17"/>
  <c r="AZ409" i="17"/>
  <c r="BA409" i="17"/>
  <c r="AW410" i="17"/>
  <c r="AX410" i="17"/>
  <c r="AY410" i="17"/>
  <c r="AZ410" i="17"/>
  <c r="BA410" i="17"/>
  <c r="AW411" i="17"/>
  <c r="AX411" i="17"/>
  <c r="AY411" i="17"/>
  <c r="AZ411" i="17"/>
  <c r="BA411" i="17"/>
  <c r="AW412" i="17"/>
  <c r="AX412" i="17"/>
  <c r="AY412" i="17"/>
  <c r="AZ412" i="17"/>
  <c r="BA412" i="17"/>
  <c r="AW413" i="17"/>
  <c r="AX413" i="17"/>
  <c r="AY413" i="17"/>
  <c r="AZ413" i="17"/>
  <c r="BA413" i="17"/>
  <c r="AW414" i="17"/>
  <c r="AX414" i="17"/>
  <c r="AY414" i="17"/>
  <c r="AZ414" i="17"/>
  <c r="BA414" i="17"/>
  <c r="AW415" i="17"/>
  <c r="AX415" i="17"/>
  <c r="AY415" i="17"/>
  <c r="AZ415" i="17"/>
  <c r="BA415" i="17"/>
  <c r="AW416" i="17"/>
  <c r="AX416" i="17"/>
  <c r="AY416" i="17"/>
  <c r="AZ416" i="17"/>
  <c r="BA416" i="17"/>
  <c r="AW417" i="17"/>
  <c r="AX417" i="17"/>
  <c r="AY417" i="17"/>
  <c r="AZ417" i="17"/>
  <c r="BA417" i="17"/>
  <c r="AW418" i="17"/>
  <c r="AX418" i="17"/>
  <c r="AY418" i="17"/>
  <c r="AZ418" i="17"/>
  <c r="BA418" i="17"/>
  <c r="AW419" i="17"/>
  <c r="AX419" i="17"/>
  <c r="AY419" i="17"/>
  <c r="AZ419" i="17"/>
  <c r="BA419" i="17"/>
  <c r="BB419" i="17"/>
  <c r="BD372" i="17"/>
  <c r="BB372" i="17"/>
  <c r="BD231" i="17"/>
  <c r="BB231" i="17"/>
  <c r="BD137" i="17"/>
  <c r="BB137" i="17"/>
  <c r="BD184" i="17"/>
  <c r="BB184" i="17"/>
  <c r="BB90" i="17"/>
  <c r="BD90" i="17"/>
  <c r="BD43" i="17"/>
  <c r="BB43" i="17"/>
  <c r="BI385" i="17"/>
  <c r="BI386" i="17"/>
  <c r="BI387" i="17"/>
  <c r="BI388" i="17"/>
  <c r="BI389" i="17"/>
  <c r="BI390" i="17"/>
  <c r="BI391" i="17"/>
  <c r="BI392" i="17"/>
  <c r="BI393" i="17"/>
  <c r="BI394" i="17"/>
  <c r="BI395" i="17"/>
  <c r="BI396" i="17"/>
  <c r="BI397" i="17"/>
  <c r="BI398" i="17"/>
  <c r="BI399" i="17"/>
  <c r="BI400" i="17"/>
  <c r="BI401" i="17"/>
  <c r="BI402" i="17"/>
  <c r="BI403" i="17"/>
  <c r="BI404" i="17"/>
  <c r="BI405" i="17"/>
  <c r="BI406" i="17"/>
  <c r="BI384" i="17"/>
  <c r="BG372" i="17"/>
  <c r="BI372" i="17"/>
  <c r="BI358" i="17"/>
  <c r="BI343" i="17"/>
  <c r="BI341" i="17"/>
  <c r="BI339" i="17"/>
  <c r="BG137" i="17"/>
  <c r="BG90" i="17"/>
  <c r="BG44" i="17"/>
  <c r="BG43" i="17"/>
  <c r="BG184" i="17"/>
  <c r="BG185" i="17" s="1"/>
  <c r="AW232" i="17"/>
  <c r="AX232" i="17"/>
  <c r="AY232" i="17"/>
  <c r="AZ232" i="17"/>
  <c r="BA232" i="17"/>
  <c r="BF232" i="17"/>
  <c r="BG232" i="17"/>
  <c r="BH232" i="17"/>
  <c r="BI232" i="17"/>
  <c r="BG231" i="17"/>
  <c r="BI231" i="17"/>
  <c r="BI217" i="17"/>
  <c r="BI202" i="17"/>
  <c r="BI200" i="17"/>
  <c r="BI198" i="17"/>
  <c r="BI155" i="17"/>
  <c r="AW185" i="17"/>
  <c r="AX185" i="17"/>
  <c r="AY185" i="17"/>
  <c r="AZ185" i="17"/>
  <c r="BA185" i="17"/>
  <c r="BF185" i="17"/>
  <c r="BH185" i="17"/>
  <c r="BI185" i="17"/>
  <c r="BI170" i="17"/>
  <c r="BI184" i="17"/>
  <c r="BI153" i="17"/>
  <c r="BI151" i="17"/>
  <c r="BJ110" i="17"/>
  <c r="BJ111" i="17"/>
  <c r="BJ112" i="17"/>
  <c r="BJ113" i="17"/>
  <c r="BJ114" i="17"/>
  <c r="BJ115" i="17"/>
  <c r="BJ116" i="17"/>
  <c r="BJ117" i="17"/>
  <c r="BJ118" i="17"/>
  <c r="BJ119" i="17"/>
  <c r="BJ120" i="17"/>
  <c r="BJ121" i="17"/>
  <c r="BJ125" i="17"/>
  <c r="BJ126" i="17"/>
  <c r="BJ127" i="17"/>
  <c r="BJ128" i="17"/>
  <c r="BJ129" i="17"/>
  <c r="BJ130" i="17"/>
  <c r="BJ131" i="17"/>
  <c r="BJ132" i="17"/>
  <c r="BJ133" i="17"/>
  <c r="BJ134" i="17"/>
  <c r="BJ135" i="17"/>
  <c r="BJ136" i="17"/>
  <c r="BJ137" i="17"/>
  <c r="BG138" i="17"/>
  <c r="BH138" i="17"/>
  <c r="BI138" i="17"/>
  <c r="AW138" i="17"/>
  <c r="AX138" i="17"/>
  <c r="AY138" i="17"/>
  <c r="AZ138" i="17"/>
  <c r="BA138" i="17"/>
  <c r="BF138" i="17"/>
  <c r="BI137" i="17"/>
  <c r="BI123" i="17"/>
  <c r="BI108" i="17"/>
  <c r="BI106" i="17"/>
  <c r="BI104" i="17"/>
  <c r="BI90" i="17"/>
  <c r="BI76" i="17"/>
  <c r="BI59" i="17"/>
  <c r="BI61" i="17"/>
  <c r="BI57" i="17"/>
  <c r="BH91" i="17"/>
  <c r="BG91" i="17"/>
  <c r="BI44" i="17"/>
  <c r="BH44" i="17"/>
  <c r="AW91" i="17"/>
  <c r="AX91" i="17"/>
  <c r="AY91" i="17"/>
  <c r="AZ91" i="17"/>
  <c r="BA91" i="17"/>
  <c r="BF91" i="17"/>
  <c r="BJ90" i="17"/>
  <c r="BI29" i="17"/>
  <c r="BI43" i="17"/>
  <c r="BI10" i="17"/>
  <c r="BI14" i="17"/>
  <c r="BI420" i="17" l="1"/>
  <c r="BI91" i="17"/>
  <c r="AD161" i="19"/>
  <c r="AE161" i="19"/>
  <c r="AF161" i="19"/>
  <c r="AC161" i="19"/>
  <c r="S161" i="19"/>
  <c r="R161" i="19"/>
  <c r="Q161" i="19"/>
  <c r="T161" i="19" s="1"/>
  <c r="AF144" i="19"/>
  <c r="AD143" i="19"/>
  <c r="AE143" i="19"/>
  <c r="AC143" i="19"/>
  <c r="AF143" i="19" s="1"/>
  <c r="W143" i="19"/>
  <c r="Z143" i="19" a="1"/>
  <c r="Z143" i="19" s="1"/>
  <c r="X143" i="19"/>
  <c r="V143" i="19"/>
  <c r="S143" i="19"/>
  <c r="R143" i="19"/>
  <c r="Q143" i="19"/>
  <c r="T143" i="19" s="1"/>
  <c r="Z125" i="19" a="1"/>
  <c r="Z125" i="19" s="1"/>
  <c r="V125" i="19"/>
  <c r="S125" i="19"/>
  <c r="R125" i="19"/>
  <c r="Q125" i="19"/>
  <c r="T125" i="19" s="1"/>
  <c r="Z107" i="19" a="1"/>
  <c r="Z107" i="19" s="1"/>
  <c r="X107" i="19"/>
  <c r="V107" i="19"/>
  <c r="S107" i="19"/>
  <c r="R107" i="19"/>
  <c r="Q107" i="19"/>
  <c r="Z89" i="19" a="1"/>
  <c r="Z89" i="19" s="1"/>
  <c r="V89" i="19"/>
  <c r="S89" i="19"/>
  <c r="R89" i="19"/>
  <c r="Q89" i="19"/>
  <c r="T89" i="19" s="1"/>
  <c r="Z71" i="19" a="1"/>
  <c r="Z71" i="19" s="1"/>
  <c r="V71" i="19"/>
  <c r="S71" i="19"/>
  <c r="R71" i="19"/>
  <c r="Q71" i="19"/>
  <c r="AD165" i="19"/>
  <c r="AE165" i="19"/>
  <c r="AC165" i="19"/>
  <c r="T165" i="19"/>
  <c r="M165" i="19"/>
  <c r="F165" i="19"/>
  <c r="AF147" i="19"/>
  <c r="T147" i="19"/>
  <c r="M147" i="19"/>
  <c r="F147" i="19"/>
  <c r="AF129" i="19"/>
  <c r="T129" i="19"/>
  <c r="M129" i="19"/>
  <c r="F129" i="19"/>
  <c r="AF111" i="19"/>
  <c r="T111" i="19"/>
  <c r="M111" i="19"/>
  <c r="F111" i="19"/>
  <c r="AF93" i="19"/>
  <c r="T93" i="19"/>
  <c r="M93" i="19"/>
  <c r="F93" i="19"/>
  <c r="AF75" i="19"/>
  <c r="T75" i="19"/>
  <c r="M75" i="19"/>
  <c r="F75" i="19"/>
  <c r="AF57" i="19"/>
  <c r="T57" i="19"/>
  <c r="M57" i="19"/>
  <c r="F57" i="19"/>
  <c r="W53" i="19"/>
  <c r="Z53" i="19" a="1"/>
  <c r="Z53" i="19" s="1"/>
  <c r="V53" i="19"/>
  <c r="S53" i="19"/>
  <c r="R53" i="19"/>
  <c r="Q53" i="19"/>
  <c r="AF39" i="19"/>
  <c r="T39" i="19"/>
  <c r="M39" i="19"/>
  <c r="F39" i="19"/>
  <c r="W35" i="19"/>
  <c r="Z35" i="19" a="1"/>
  <c r="Z35" i="19" s="1"/>
  <c r="V35" i="19"/>
  <c r="S35" i="19"/>
  <c r="R35" i="19"/>
  <c r="Q35" i="19"/>
  <c r="V17" i="19"/>
  <c r="P185" i="3"/>
  <c r="O185" i="3"/>
  <c r="N185" i="3"/>
  <c r="M185" i="3"/>
  <c r="P184" i="3"/>
  <c r="O184" i="3"/>
  <c r="N184" i="3"/>
  <c r="M184" i="3"/>
  <c r="P183" i="3"/>
  <c r="O183" i="3"/>
  <c r="N183" i="3"/>
  <c r="M183" i="3"/>
  <c r="O182" i="3"/>
  <c r="O186" i="3" s="1"/>
  <c r="N182" i="3"/>
  <c r="N186" i="3" s="1"/>
  <c r="M182" i="3"/>
  <c r="M186" i="3" s="1"/>
  <c r="P186" i="3" s="1"/>
  <c r="P156" i="3"/>
  <c r="O156" i="3"/>
  <c r="N156" i="3"/>
  <c r="M156" i="3"/>
  <c r="P155" i="3"/>
  <c r="W142" i="19" s="1"/>
  <c r="O155" i="3"/>
  <c r="AE142" i="19" s="1"/>
  <c r="N155" i="3"/>
  <c r="AD142" i="19" s="1"/>
  <c r="M155" i="3"/>
  <c r="AC142" i="19" s="1"/>
  <c r="P154" i="3"/>
  <c r="O154" i="3"/>
  <c r="N154" i="3"/>
  <c r="M154" i="3"/>
  <c r="O153" i="3"/>
  <c r="O157" i="3" s="1"/>
  <c r="N153" i="3"/>
  <c r="N157" i="3" s="1"/>
  <c r="M153" i="3"/>
  <c r="M157" i="3" s="1"/>
  <c r="P157" i="3" s="1"/>
  <c r="P127" i="3"/>
  <c r="O127" i="3"/>
  <c r="N127" i="3"/>
  <c r="M127" i="3"/>
  <c r="P126" i="3"/>
  <c r="O126" i="3"/>
  <c r="N126" i="3"/>
  <c r="M126" i="3"/>
  <c r="P125" i="3"/>
  <c r="O125" i="3"/>
  <c r="N125" i="3"/>
  <c r="M125" i="3"/>
  <c r="O124" i="3"/>
  <c r="O128" i="3" s="1"/>
  <c r="N124" i="3"/>
  <c r="N128" i="3" s="1"/>
  <c r="M124" i="3"/>
  <c r="M128" i="3" s="1"/>
  <c r="P128" i="3" s="1"/>
  <c r="P98" i="3"/>
  <c r="O98" i="3"/>
  <c r="N98" i="3"/>
  <c r="M98" i="3"/>
  <c r="P97" i="3"/>
  <c r="O97" i="3"/>
  <c r="N97" i="3"/>
  <c r="M97" i="3"/>
  <c r="P96" i="3"/>
  <c r="O96" i="3"/>
  <c r="N96" i="3"/>
  <c r="M96" i="3"/>
  <c r="O95" i="3"/>
  <c r="O99" i="3" s="1"/>
  <c r="N95" i="3"/>
  <c r="N99" i="3" s="1"/>
  <c r="M95" i="3"/>
  <c r="M99" i="3" s="1"/>
  <c r="P99" i="3" s="1"/>
  <c r="P69" i="3"/>
  <c r="O69" i="3"/>
  <c r="N69" i="3"/>
  <c r="M69" i="3"/>
  <c r="P68" i="3"/>
  <c r="O68" i="3"/>
  <c r="N68" i="3"/>
  <c r="M68" i="3"/>
  <c r="P67" i="3"/>
  <c r="O67" i="3"/>
  <c r="N67" i="3"/>
  <c r="M67" i="3"/>
  <c r="O66" i="3"/>
  <c r="O70" i="3" s="1"/>
  <c r="N66" i="3"/>
  <c r="N70" i="3" s="1"/>
  <c r="M66" i="3"/>
  <c r="M70" i="3" s="1"/>
  <c r="P70" i="3" s="1"/>
  <c r="P40" i="3"/>
  <c r="O40" i="3"/>
  <c r="N40" i="3"/>
  <c r="M40" i="3"/>
  <c r="P39" i="3"/>
  <c r="O39" i="3"/>
  <c r="N39" i="3"/>
  <c r="M39" i="3"/>
  <c r="P38" i="3"/>
  <c r="O38" i="3"/>
  <c r="N38" i="3"/>
  <c r="M38" i="3"/>
  <c r="O37" i="3"/>
  <c r="O41" i="3" s="1"/>
  <c r="N37" i="3"/>
  <c r="N41" i="3" s="1"/>
  <c r="M37" i="3"/>
  <c r="M41" i="3" s="1"/>
  <c r="P41" i="3" s="1"/>
  <c r="W17" i="19"/>
  <c r="W16" i="19"/>
  <c r="N11" i="3"/>
  <c r="O11" i="3"/>
  <c r="P11" i="3"/>
  <c r="M11" i="3"/>
  <c r="N10" i="3"/>
  <c r="O10" i="3"/>
  <c r="P10" i="3"/>
  <c r="M10" i="3"/>
  <c r="N9" i="3"/>
  <c r="O9" i="3"/>
  <c r="P9" i="3"/>
  <c r="M9" i="3"/>
  <c r="AF21" i="19"/>
  <c r="AF165" i="19" s="1"/>
  <c r="T21" i="19"/>
  <c r="M21" i="19"/>
  <c r="F21" i="19"/>
  <c r="Z17" i="19" a="1"/>
  <c r="Z17" i="19" s="1"/>
  <c r="S17" i="19"/>
  <c r="R17" i="19"/>
  <c r="Q17" i="19"/>
  <c r="T17" i="19" s="1"/>
  <c r="Q153" i="19"/>
  <c r="M148" i="19"/>
  <c r="L148" i="19"/>
  <c r="K148" i="19"/>
  <c r="J148" i="19"/>
  <c r="F148" i="19"/>
  <c r="E148" i="19"/>
  <c r="D148" i="19"/>
  <c r="C148" i="19"/>
  <c r="M146" i="19"/>
  <c r="L146" i="19"/>
  <c r="K146" i="19"/>
  <c r="J146" i="19"/>
  <c r="F146" i="19"/>
  <c r="E146" i="19"/>
  <c r="D146" i="19"/>
  <c r="C146" i="19"/>
  <c r="M145" i="19"/>
  <c r="L145" i="19"/>
  <c r="S145" i="19" s="1"/>
  <c r="AE145" i="19" s="1"/>
  <c r="K145" i="19"/>
  <c r="R145" i="19" s="1"/>
  <c r="AD145" i="19" s="1"/>
  <c r="J145" i="19"/>
  <c r="Q145" i="19" s="1"/>
  <c r="AC145" i="19" s="1"/>
  <c r="F145" i="19"/>
  <c r="E145" i="19"/>
  <c r="D145" i="19"/>
  <c r="C145" i="19"/>
  <c r="AE144" i="19"/>
  <c r="AD144" i="19"/>
  <c r="AC144" i="19"/>
  <c r="T144" i="19"/>
  <c r="M144" i="19"/>
  <c r="L144" i="19"/>
  <c r="K144" i="19"/>
  <c r="J144" i="19"/>
  <c r="F144" i="19"/>
  <c r="E144" i="19"/>
  <c r="D144" i="19"/>
  <c r="C144" i="19"/>
  <c r="T142" i="19"/>
  <c r="M142" i="19"/>
  <c r="L142" i="19"/>
  <c r="K142" i="19"/>
  <c r="J142" i="19"/>
  <c r="F142" i="19"/>
  <c r="E142" i="19"/>
  <c r="D142" i="19"/>
  <c r="C142" i="19"/>
  <c r="AE141" i="19"/>
  <c r="AD141" i="19"/>
  <c r="AC141" i="19"/>
  <c r="W141" i="19"/>
  <c r="T141" i="19"/>
  <c r="M141" i="19"/>
  <c r="L141" i="19"/>
  <c r="K141" i="19"/>
  <c r="J141" i="19"/>
  <c r="F141" i="19"/>
  <c r="E141" i="19"/>
  <c r="D141" i="19"/>
  <c r="C141" i="19"/>
  <c r="Z140" i="19" a="1"/>
  <c r="Z140" i="19" s="1"/>
  <c r="V140" i="19" a="1"/>
  <c r="V140" i="19" s="1"/>
  <c r="M140" i="19"/>
  <c r="L140" i="19"/>
  <c r="K140" i="19"/>
  <c r="J140" i="19"/>
  <c r="F140" i="19"/>
  <c r="E140" i="19"/>
  <c r="D140" i="19"/>
  <c r="C140" i="19"/>
  <c r="M139" i="19"/>
  <c r="L139" i="19"/>
  <c r="K139" i="19"/>
  <c r="J139" i="19"/>
  <c r="F139" i="19"/>
  <c r="E139" i="19"/>
  <c r="D139" i="19"/>
  <c r="C139" i="19"/>
  <c r="M138" i="19"/>
  <c r="L138" i="19"/>
  <c r="S138" i="19" s="1"/>
  <c r="AE138" i="19" s="1"/>
  <c r="K138" i="19"/>
  <c r="R138" i="19" s="1"/>
  <c r="AD138" i="19" s="1"/>
  <c r="J138" i="19"/>
  <c r="F138" i="19"/>
  <c r="E138" i="19"/>
  <c r="D138" i="19"/>
  <c r="C138" i="19"/>
  <c r="M137" i="19"/>
  <c r="L137" i="19"/>
  <c r="K137" i="19"/>
  <c r="J137" i="19"/>
  <c r="F137" i="19"/>
  <c r="E137" i="19"/>
  <c r="D137" i="19"/>
  <c r="C137" i="19"/>
  <c r="M136" i="19"/>
  <c r="L136" i="19"/>
  <c r="K136" i="19"/>
  <c r="J136" i="19"/>
  <c r="F136" i="19"/>
  <c r="E136" i="19"/>
  <c r="D136" i="19"/>
  <c r="C136" i="19"/>
  <c r="AC135" i="19"/>
  <c r="M135" i="19"/>
  <c r="L135" i="19"/>
  <c r="K135" i="19"/>
  <c r="J135" i="19"/>
  <c r="F135" i="19"/>
  <c r="E135" i="19"/>
  <c r="D135" i="19"/>
  <c r="C135" i="19"/>
  <c r="M130" i="19"/>
  <c r="L130" i="19"/>
  <c r="K130" i="19"/>
  <c r="J130" i="19"/>
  <c r="F130" i="19"/>
  <c r="E130" i="19"/>
  <c r="D130" i="19"/>
  <c r="C130" i="19"/>
  <c r="M128" i="19"/>
  <c r="L128" i="19"/>
  <c r="S128" i="19" s="1"/>
  <c r="AE128" i="19" s="1"/>
  <c r="K128" i="19"/>
  <c r="R128" i="19" s="1"/>
  <c r="AD128" i="19" s="1"/>
  <c r="J128" i="19"/>
  <c r="Q128" i="19" s="1"/>
  <c r="F128" i="19"/>
  <c r="E128" i="19"/>
  <c r="D128" i="19"/>
  <c r="C128" i="19"/>
  <c r="M127" i="19"/>
  <c r="L127" i="19"/>
  <c r="S127" i="19" s="1"/>
  <c r="AE127" i="19" s="1"/>
  <c r="K127" i="19"/>
  <c r="R127" i="19" s="1"/>
  <c r="AD127" i="19" s="1"/>
  <c r="J127" i="19"/>
  <c r="Q127" i="19" s="1"/>
  <c r="AC127" i="19" s="1"/>
  <c r="F127" i="19"/>
  <c r="E127" i="19"/>
  <c r="D127" i="19"/>
  <c r="C127" i="19"/>
  <c r="AE126" i="19"/>
  <c r="AD126" i="19"/>
  <c r="AC126" i="19"/>
  <c r="T126" i="19"/>
  <c r="M126" i="19"/>
  <c r="L126" i="19"/>
  <c r="K126" i="19"/>
  <c r="J126" i="19"/>
  <c r="F126" i="19"/>
  <c r="E126" i="19"/>
  <c r="D126" i="19"/>
  <c r="C126" i="19"/>
  <c r="M124" i="19"/>
  <c r="L124" i="19"/>
  <c r="S124" i="19" s="1"/>
  <c r="K124" i="19"/>
  <c r="R124" i="19" s="1"/>
  <c r="J124" i="19"/>
  <c r="Q124" i="19" s="1"/>
  <c r="F124" i="19"/>
  <c r="E124" i="19"/>
  <c r="D124" i="19"/>
  <c r="C124" i="19"/>
  <c r="M123" i="19"/>
  <c r="L123" i="19"/>
  <c r="S123" i="19" s="1"/>
  <c r="K123" i="19"/>
  <c r="J123" i="19"/>
  <c r="F123" i="19"/>
  <c r="E123" i="19"/>
  <c r="D123" i="19"/>
  <c r="C123" i="19"/>
  <c r="Z122" i="19" a="1"/>
  <c r="Z122" i="19" s="1"/>
  <c r="V122" i="19" a="1"/>
  <c r="V124" i="19" s="1"/>
  <c r="M122" i="19"/>
  <c r="L122" i="19"/>
  <c r="S122" i="19" s="1"/>
  <c r="K122" i="19"/>
  <c r="R122" i="19" s="1"/>
  <c r="J122" i="19"/>
  <c r="Q122" i="19" s="1"/>
  <c r="F122" i="19"/>
  <c r="E122" i="19"/>
  <c r="D122" i="19"/>
  <c r="C122" i="19"/>
  <c r="M121" i="19"/>
  <c r="L121" i="19"/>
  <c r="S121" i="19" s="1"/>
  <c r="K121" i="19"/>
  <c r="R121" i="19" s="1"/>
  <c r="AD121" i="19" s="1"/>
  <c r="J121" i="19"/>
  <c r="Q121" i="19" s="1"/>
  <c r="AC121" i="19" s="1"/>
  <c r="F121" i="19"/>
  <c r="E121" i="19"/>
  <c r="D121" i="19"/>
  <c r="C121" i="19"/>
  <c r="M120" i="19"/>
  <c r="L120" i="19"/>
  <c r="S120" i="19" s="1"/>
  <c r="AE120" i="19" s="1"/>
  <c r="K120" i="19"/>
  <c r="R120" i="19" s="1"/>
  <c r="AD120" i="19" s="1"/>
  <c r="J120" i="19"/>
  <c r="Q120" i="19" s="1"/>
  <c r="AC120" i="19" s="1"/>
  <c r="F120" i="19"/>
  <c r="E120" i="19"/>
  <c r="D120" i="19"/>
  <c r="C120" i="19"/>
  <c r="M119" i="19"/>
  <c r="L119" i="19"/>
  <c r="S119" i="19" s="1"/>
  <c r="AE119" i="19" s="1"/>
  <c r="K119" i="19"/>
  <c r="R119" i="19" s="1"/>
  <c r="J119" i="19"/>
  <c r="Q119" i="19" s="1"/>
  <c r="AC119" i="19" s="1"/>
  <c r="F119" i="19"/>
  <c r="E119" i="19"/>
  <c r="D119" i="19"/>
  <c r="C119" i="19"/>
  <c r="M118" i="19"/>
  <c r="L118" i="19"/>
  <c r="S118" i="19" s="1"/>
  <c r="AE118" i="19" s="1"/>
  <c r="K118" i="19"/>
  <c r="R118" i="19" s="1"/>
  <c r="AD118" i="19" s="1"/>
  <c r="J118" i="19"/>
  <c r="Q118" i="19" s="1"/>
  <c r="F118" i="19"/>
  <c r="E118" i="19"/>
  <c r="D118" i="19"/>
  <c r="C118" i="19"/>
  <c r="AC117" i="19"/>
  <c r="M117" i="19"/>
  <c r="L117" i="19"/>
  <c r="S117" i="19" s="1"/>
  <c r="AE117" i="19" s="1"/>
  <c r="K117" i="19"/>
  <c r="J117" i="19"/>
  <c r="F117" i="19"/>
  <c r="E117" i="19"/>
  <c r="D117" i="19"/>
  <c r="C117" i="19"/>
  <c r="M112" i="19"/>
  <c r="L112" i="19"/>
  <c r="K112" i="19"/>
  <c r="J112" i="19"/>
  <c r="F112" i="19"/>
  <c r="E112" i="19"/>
  <c r="D112" i="19"/>
  <c r="C112" i="19"/>
  <c r="M110" i="19"/>
  <c r="L110" i="19"/>
  <c r="S110" i="19" s="1"/>
  <c r="AE110" i="19" s="1"/>
  <c r="K110" i="19"/>
  <c r="R110" i="19" s="1"/>
  <c r="AD110" i="19" s="1"/>
  <c r="J110" i="19"/>
  <c r="Q110" i="19" s="1"/>
  <c r="F110" i="19"/>
  <c r="E110" i="19"/>
  <c r="D110" i="19"/>
  <c r="C110" i="19"/>
  <c r="M109" i="19"/>
  <c r="L109" i="19"/>
  <c r="S109" i="19" s="1"/>
  <c r="K109" i="19"/>
  <c r="R109" i="19" s="1"/>
  <c r="AD109" i="19" s="1"/>
  <c r="J109" i="19"/>
  <c r="Q109" i="19" s="1"/>
  <c r="AC109" i="19" s="1"/>
  <c r="F109" i="19"/>
  <c r="E109" i="19"/>
  <c r="D109" i="19"/>
  <c r="C109" i="19"/>
  <c r="AE108" i="19"/>
  <c r="AD108" i="19"/>
  <c r="AC108" i="19"/>
  <c r="T108" i="19"/>
  <c r="M108" i="19"/>
  <c r="L108" i="19"/>
  <c r="K108" i="19"/>
  <c r="J108" i="19"/>
  <c r="F108" i="19"/>
  <c r="E108" i="19"/>
  <c r="D108" i="19"/>
  <c r="C108" i="19"/>
  <c r="M106" i="19"/>
  <c r="L106" i="19"/>
  <c r="S106" i="19" s="1"/>
  <c r="K106" i="19"/>
  <c r="R106" i="19" s="1"/>
  <c r="J106" i="19"/>
  <c r="Q106" i="19" s="1"/>
  <c r="F106" i="19"/>
  <c r="E106" i="19"/>
  <c r="D106" i="19"/>
  <c r="C106" i="19"/>
  <c r="M105" i="19"/>
  <c r="L105" i="19"/>
  <c r="S105" i="19" s="1"/>
  <c r="K105" i="19"/>
  <c r="J105" i="19"/>
  <c r="F105" i="19"/>
  <c r="E105" i="19"/>
  <c r="D105" i="19"/>
  <c r="C105" i="19"/>
  <c r="Z104" i="19" a="1"/>
  <c r="Z106" i="19" s="1"/>
  <c r="V104" i="19" a="1"/>
  <c r="V104" i="19" s="1"/>
  <c r="M104" i="19"/>
  <c r="L104" i="19"/>
  <c r="S104" i="19" s="1"/>
  <c r="K104" i="19"/>
  <c r="R104" i="19" s="1"/>
  <c r="J104" i="19"/>
  <c r="Q104" i="19" s="1"/>
  <c r="F104" i="19"/>
  <c r="E104" i="19"/>
  <c r="D104" i="19"/>
  <c r="C104" i="19"/>
  <c r="M103" i="19"/>
  <c r="L103" i="19"/>
  <c r="S103" i="19" s="1"/>
  <c r="AE103" i="19" s="1"/>
  <c r="K103" i="19"/>
  <c r="R103" i="19" s="1"/>
  <c r="J103" i="19"/>
  <c r="Q103" i="19" s="1"/>
  <c r="AC103" i="19" s="1"/>
  <c r="F103" i="19"/>
  <c r="E103" i="19"/>
  <c r="D103" i="19"/>
  <c r="C103" i="19"/>
  <c r="M102" i="19"/>
  <c r="L102" i="19"/>
  <c r="S102" i="19" s="1"/>
  <c r="AE102" i="19" s="1"/>
  <c r="K102" i="19"/>
  <c r="R102" i="19" s="1"/>
  <c r="AD102" i="19" s="1"/>
  <c r="J102" i="19"/>
  <c r="Q102" i="19" s="1"/>
  <c r="F102" i="19"/>
  <c r="E102" i="19"/>
  <c r="D102" i="19"/>
  <c r="C102" i="19"/>
  <c r="M101" i="19"/>
  <c r="L101" i="19"/>
  <c r="S101" i="19" s="1"/>
  <c r="AE101" i="19" s="1"/>
  <c r="K101" i="19"/>
  <c r="R101" i="19" s="1"/>
  <c r="AD101" i="19" s="1"/>
  <c r="J101" i="19"/>
  <c r="Q101" i="19" s="1"/>
  <c r="F101" i="19"/>
  <c r="E101" i="19"/>
  <c r="D101" i="19"/>
  <c r="C101" i="19"/>
  <c r="M100" i="19"/>
  <c r="L100" i="19"/>
  <c r="K100" i="19"/>
  <c r="R100" i="19" s="1"/>
  <c r="AD100" i="19" s="1"/>
  <c r="J100" i="19"/>
  <c r="Q100" i="19" s="1"/>
  <c r="F100" i="19"/>
  <c r="E100" i="19"/>
  <c r="D100" i="19"/>
  <c r="C100" i="19"/>
  <c r="AE99" i="19"/>
  <c r="AC99" i="19"/>
  <c r="M99" i="19"/>
  <c r="L99" i="19"/>
  <c r="K99" i="19"/>
  <c r="J99" i="19"/>
  <c r="F99" i="19"/>
  <c r="E99" i="19"/>
  <c r="D99" i="19"/>
  <c r="C99" i="19"/>
  <c r="M94" i="19"/>
  <c r="L94" i="19"/>
  <c r="K94" i="19"/>
  <c r="J94" i="19"/>
  <c r="F94" i="19"/>
  <c r="E94" i="19"/>
  <c r="D94" i="19"/>
  <c r="C94" i="19"/>
  <c r="M92" i="19"/>
  <c r="L92" i="19"/>
  <c r="S92" i="19" s="1"/>
  <c r="AE92" i="19" s="1"/>
  <c r="K92" i="19"/>
  <c r="R92" i="19" s="1"/>
  <c r="AD92" i="19" s="1"/>
  <c r="J92" i="19"/>
  <c r="Q92" i="19" s="1"/>
  <c r="F92" i="19"/>
  <c r="E92" i="19"/>
  <c r="D92" i="19"/>
  <c r="C92" i="19"/>
  <c r="M91" i="19"/>
  <c r="L91" i="19"/>
  <c r="S91" i="19" s="1"/>
  <c r="AE91" i="19" s="1"/>
  <c r="K91" i="19"/>
  <c r="R91" i="19" s="1"/>
  <c r="AD91" i="19" s="1"/>
  <c r="J91" i="19"/>
  <c r="Q91" i="19" s="1"/>
  <c r="F91" i="19"/>
  <c r="E91" i="19"/>
  <c r="D91" i="19"/>
  <c r="C91" i="19"/>
  <c r="AE90" i="19"/>
  <c r="AD90" i="19"/>
  <c r="AC90" i="19"/>
  <c r="T90" i="19"/>
  <c r="M90" i="19"/>
  <c r="L90" i="19"/>
  <c r="K90" i="19"/>
  <c r="J90" i="19"/>
  <c r="F90" i="19"/>
  <c r="E90" i="19"/>
  <c r="D90" i="19"/>
  <c r="C90" i="19"/>
  <c r="M88" i="19"/>
  <c r="L88" i="19"/>
  <c r="S88" i="19" s="1"/>
  <c r="K88" i="19"/>
  <c r="R88" i="19" s="1"/>
  <c r="J88" i="19"/>
  <c r="Q88" i="19" s="1"/>
  <c r="F88" i="19"/>
  <c r="E88" i="19"/>
  <c r="D88" i="19"/>
  <c r="C88" i="19"/>
  <c r="M87" i="19"/>
  <c r="L87" i="19"/>
  <c r="S87" i="19" s="1"/>
  <c r="K87" i="19"/>
  <c r="J87" i="19"/>
  <c r="F87" i="19"/>
  <c r="E87" i="19"/>
  <c r="D87" i="19"/>
  <c r="C87" i="19"/>
  <c r="Z86" i="19" a="1"/>
  <c r="Z86" i="19" s="1"/>
  <c r="V86" i="19" a="1"/>
  <c r="V88" i="19" s="1"/>
  <c r="M86" i="19"/>
  <c r="L86" i="19"/>
  <c r="S86" i="19" s="1"/>
  <c r="K86" i="19"/>
  <c r="R86" i="19" s="1"/>
  <c r="J86" i="19"/>
  <c r="Q86" i="19" s="1"/>
  <c r="F86" i="19"/>
  <c r="E86" i="19"/>
  <c r="D86" i="19"/>
  <c r="C86" i="19"/>
  <c r="M85" i="19"/>
  <c r="L85" i="19"/>
  <c r="S85" i="19" s="1"/>
  <c r="K85" i="19"/>
  <c r="R85" i="19" s="1"/>
  <c r="AD85" i="19" s="1"/>
  <c r="J85" i="19"/>
  <c r="Q85" i="19" s="1"/>
  <c r="F85" i="19"/>
  <c r="E85" i="19"/>
  <c r="D85" i="19"/>
  <c r="C85" i="19"/>
  <c r="M84" i="19"/>
  <c r="L84" i="19"/>
  <c r="S84" i="19" s="1"/>
  <c r="AE84" i="19" s="1"/>
  <c r="K84" i="19"/>
  <c r="R84" i="19" s="1"/>
  <c r="AD84" i="19" s="1"/>
  <c r="J84" i="19"/>
  <c r="Q84" i="19" s="1"/>
  <c r="F84" i="19"/>
  <c r="E84" i="19"/>
  <c r="D84" i="19"/>
  <c r="C84" i="19"/>
  <c r="M83" i="19"/>
  <c r="L83" i="19"/>
  <c r="S83" i="19" s="1"/>
  <c r="AE83" i="19" s="1"/>
  <c r="K83" i="19"/>
  <c r="R83" i="19" s="1"/>
  <c r="AD83" i="19" s="1"/>
  <c r="J83" i="19"/>
  <c r="Q83" i="19" s="1"/>
  <c r="AC83" i="19" s="1"/>
  <c r="F83" i="19"/>
  <c r="E83" i="19"/>
  <c r="D83" i="19"/>
  <c r="C83" i="19"/>
  <c r="M82" i="19"/>
  <c r="L82" i="19"/>
  <c r="S82" i="19" s="1"/>
  <c r="AE82" i="19" s="1"/>
  <c r="K82" i="19"/>
  <c r="R82" i="19" s="1"/>
  <c r="AD82" i="19" s="1"/>
  <c r="J82" i="19"/>
  <c r="Q82" i="19" s="1"/>
  <c r="F82" i="19"/>
  <c r="E82" i="19"/>
  <c r="D82" i="19"/>
  <c r="C82" i="19"/>
  <c r="AC81" i="19"/>
  <c r="M81" i="19"/>
  <c r="L81" i="19"/>
  <c r="S81" i="19" s="1"/>
  <c r="AE81" i="19" s="1"/>
  <c r="K81" i="19"/>
  <c r="J81" i="19"/>
  <c r="F81" i="19"/>
  <c r="E81" i="19"/>
  <c r="D81" i="19"/>
  <c r="C81" i="19"/>
  <c r="AH80" i="19"/>
  <c r="W88" i="19" s="1"/>
  <c r="M76" i="19"/>
  <c r="L76" i="19"/>
  <c r="K76" i="19"/>
  <c r="J76" i="19"/>
  <c r="F76" i="19"/>
  <c r="E76" i="19"/>
  <c r="D76" i="19"/>
  <c r="C76" i="19"/>
  <c r="M74" i="19"/>
  <c r="L74" i="19"/>
  <c r="S74" i="19" s="1"/>
  <c r="AE74" i="19" s="1"/>
  <c r="K74" i="19"/>
  <c r="R74" i="19" s="1"/>
  <c r="AD74" i="19" s="1"/>
  <c r="J74" i="19"/>
  <c r="Q74" i="19" s="1"/>
  <c r="F74" i="19"/>
  <c r="E74" i="19"/>
  <c r="D74" i="19"/>
  <c r="C74" i="19"/>
  <c r="M73" i="19"/>
  <c r="L73" i="19"/>
  <c r="S73" i="19" s="1"/>
  <c r="AE73" i="19" s="1"/>
  <c r="K73" i="19"/>
  <c r="R73" i="19" s="1"/>
  <c r="AD73" i="19" s="1"/>
  <c r="J73" i="19"/>
  <c r="Q73" i="19" s="1"/>
  <c r="F73" i="19"/>
  <c r="E73" i="19"/>
  <c r="D73" i="19"/>
  <c r="C73" i="19"/>
  <c r="AE72" i="19"/>
  <c r="AD72" i="19"/>
  <c r="AC72" i="19"/>
  <c r="T72" i="19"/>
  <c r="M72" i="19"/>
  <c r="L72" i="19"/>
  <c r="K72" i="19"/>
  <c r="J72" i="19"/>
  <c r="F72" i="19"/>
  <c r="E72" i="19"/>
  <c r="D72" i="19"/>
  <c r="C72" i="19"/>
  <c r="M70" i="19"/>
  <c r="L70" i="19"/>
  <c r="S70" i="19" s="1"/>
  <c r="K70" i="19"/>
  <c r="R70" i="19" s="1"/>
  <c r="J70" i="19"/>
  <c r="Q70" i="19" s="1"/>
  <c r="F70" i="19"/>
  <c r="E70" i="19"/>
  <c r="D70" i="19"/>
  <c r="C70" i="19"/>
  <c r="M69" i="19"/>
  <c r="L69" i="19"/>
  <c r="S69" i="19" s="1"/>
  <c r="K69" i="19"/>
  <c r="J69" i="19"/>
  <c r="F69" i="19"/>
  <c r="E69" i="19"/>
  <c r="D69" i="19"/>
  <c r="C69" i="19"/>
  <c r="Z68" i="19" a="1"/>
  <c r="Z70" i="19" s="1"/>
  <c r="V68" i="19" a="1"/>
  <c r="V69" i="19" s="1"/>
  <c r="M68" i="19"/>
  <c r="L68" i="19"/>
  <c r="S68" i="19" s="1"/>
  <c r="K68" i="19"/>
  <c r="R68" i="19" s="1"/>
  <c r="J68" i="19"/>
  <c r="Q68" i="19" s="1"/>
  <c r="F68" i="19"/>
  <c r="E68" i="19"/>
  <c r="D68" i="19"/>
  <c r="C68" i="19"/>
  <c r="M67" i="19"/>
  <c r="L67" i="19"/>
  <c r="S67" i="19" s="1"/>
  <c r="K67" i="19"/>
  <c r="R67" i="19" s="1"/>
  <c r="AD67" i="19" s="1"/>
  <c r="J67" i="19"/>
  <c r="Q67" i="19" s="1"/>
  <c r="AC67" i="19" s="1"/>
  <c r="F67" i="19"/>
  <c r="E67" i="19"/>
  <c r="D67" i="19"/>
  <c r="C67" i="19"/>
  <c r="M66" i="19"/>
  <c r="L66" i="19"/>
  <c r="S66" i="19" s="1"/>
  <c r="AE66" i="19" s="1"/>
  <c r="K66" i="19"/>
  <c r="R66" i="19" s="1"/>
  <c r="AD66" i="19" s="1"/>
  <c r="J66" i="19"/>
  <c r="Q66" i="19" s="1"/>
  <c r="F66" i="19"/>
  <c r="E66" i="19"/>
  <c r="D66" i="19"/>
  <c r="C66" i="19"/>
  <c r="M65" i="19"/>
  <c r="L65" i="19"/>
  <c r="S65" i="19" s="1"/>
  <c r="K65" i="19"/>
  <c r="R65" i="19" s="1"/>
  <c r="AD65" i="19" s="1"/>
  <c r="J65" i="19"/>
  <c r="Q65" i="19" s="1"/>
  <c r="AC65" i="19" s="1"/>
  <c r="F65" i="19"/>
  <c r="E65" i="19"/>
  <c r="D65" i="19"/>
  <c r="C65" i="19"/>
  <c r="M64" i="19"/>
  <c r="L64" i="19"/>
  <c r="S64" i="19" s="1"/>
  <c r="AE64" i="19" s="1"/>
  <c r="K64" i="19"/>
  <c r="R64" i="19" s="1"/>
  <c r="AD64" i="19" s="1"/>
  <c r="J64" i="19"/>
  <c r="Q64" i="19" s="1"/>
  <c r="F64" i="19"/>
  <c r="E64" i="19"/>
  <c r="D64" i="19"/>
  <c r="C64" i="19"/>
  <c r="AC63" i="19"/>
  <c r="M63" i="19"/>
  <c r="L63" i="19"/>
  <c r="S63" i="19" s="1"/>
  <c r="AE63" i="19" s="1"/>
  <c r="K63" i="19"/>
  <c r="J63" i="19"/>
  <c r="F63" i="19"/>
  <c r="E63" i="19"/>
  <c r="D63" i="19"/>
  <c r="C63" i="19"/>
  <c r="AH62" i="19"/>
  <c r="AH98" i="19" s="1"/>
  <c r="AE105" i="19" s="1"/>
  <c r="M58" i="19"/>
  <c r="L58" i="19"/>
  <c r="K58" i="19"/>
  <c r="J58" i="19"/>
  <c r="F58" i="19"/>
  <c r="E58" i="19"/>
  <c r="D58" i="19"/>
  <c r="C58" i="19"/>
  <c r="M56" i="19"/>
  <c r="L56" i="19"/>
  <c r="S56" i="19" s="1"/>
  <c r="AE56" i="19" s="1"/>
  <c r="K56" i="19"/>
  <c r="R56" i="19" s="1"/>
  <c r="AD56" i="19" s="1"/>
  <c r="J56" i="19"/>
  <c r="Q56" i="19" s="1"/>
  <c r="AC56" i="19" s="1"/>
  <c r="F56" i="19"/>
  <c r="E56" i="19"/>
  <c r="D56" i="19"/>
  <c r="C56" i="19"/>
  <c r="M55" i="19"/>
  <c r="L55" i="19"/>
  <c r="S55" i="19" s="1"/>
  <c r="AE55" i="19" s="1"/>
  <c r="K55" i="19"/>
  <c r="R55" i="19" s="1"/>
  <c r="AD55" i="19" s="1"/>
  <c r="J55" i="19"/>
  <c r="Q55" i="19" s="1"/>
  <c r="F55" i="19"/>
  <c r="E55" i="19"/>
  <c r="D55" i="19"/>
  <c r="C55" i="19"/>
  <c r="M54" i="19"/>
  <c r="L54" i="19"/>
  <c r="K54" i="19"/>
  <c r="J54" i="19"/>
  <c r="F54" i="19"/>
  <c r="E54" i="19"/>
  <c r="D54" i="19"/>
  <c r="C54" i="19"/>
  <c r="W52" i="19"/>
  <c r="M52" i="19"/>
  <c r="L52" i="19"/>
  <c r="S52" i="19" s="1"/>
  <c r="K52" i="19"/>
  <c r="R52" i="19" s="1"/>
  <c r="J52" i="19"/>
  <c r="Q52" i="19" s="1"/>
  <c r="F52" i="19"/>
  <c r="E52" i="19"/>
  <c r="D52" i="19"/>
  <c r="C52" i="19"/>
  <c r="W51" i="19"/>
  <c r="M51" i="19"/>
  <c r="L51" i="19"/>
  <c r="S51" i="19" s="1"/>
  <c r="K51" i="19"/>
  <c r="J51" i="19"/>
  <c r="F51" i="19"/>
  <c r="E51" i="19"/>
  <c r="D51" i="19"/>
  <c r="C51" i="19"/>
  <c r="Z50" i="19" a="1"/>
  <c r="Z51" i="19" s="1"/>
  <c r="V50" i="19" a="1"/>
  <c r="V50" i="19" s="1"/>
  <c r="M50" i="19"/>
  <c r="L50" i="19"/>
  <c r="S50" i="19" s="1"/>
  <c r="K50" i="19"/>
  <c r="R50" i="19" s="1"/>
  <c r="J50" i="19"/>
  <c r="Q50" i="19" s="1"/>
  <c r="F50" i="19"/>
  <c r="E50" i="19"/>
  <c r="D50" i="19"/>
  <c r="C50" i="19"/>
  <c r="M49" i="19"/>
  <c r="L49" i="19"/>
  <c r="S49" i="19" s="1"/>
  <c r="K49" i="19"/>
  <c r="R49" i="19" s="1"/>
  <c r="AD49" i="19" s="1"/>
  <c r="J49" i="19"/>
  <c r="Q49" i="19" s="1"/>
  <c r="AC49" i="19" s="1"/>
  <c r="F49" i="19"/>
  <c r="E49" i="19"/>
  <c r="D49" i="19"/>
  <c r="C49" i="19"/>
  <c r="M48" i="19"/>
  <c r="L48" i="19"/>
  <c r="S48" i="19" s="1"/>
  <c r="AE48" i="19" s="1"/>
  <c r="K48" i="19"/>
  <c r="R48" i="19" s="1"/>
  <c r="AD48" i="19" s="1"/>
  <c r="J48" i="19"/>
  <c r="Q48" i="19" s="1"/>
  <c r="F48" i="19"/>
  <c r="E48" i="19"/>
  <c r="D48" i="19"/>
  <c r="C48" i="19"/>
  <c r="M47" i="19"/>
  <c r="L47" i="19"/>
  <c r="S47" i="19" s="1"/>
  <c r="AE47" i="19" s="1"/>
  <c r="K47" i="19"/>
  <c r="R47" i="19" s="1"/>
  <c r="AD47" i="19" s="1"/>
  <c r="J47" i="19"/>
  <c r="Q47" i="19" s="1"/>
  <c r="F47" i="19"/>
  <c r="E47" i="19"/>
  <c r="D47" i="19"/>
  <c r="C47" i="19"/>
  <c r="M46" i="19"/>
  <c r="L46" i="19"/>
  <c r="S46" i="19" s="1"/>
  <c r="AE46" i="19" s="1"/>
  <c r="K46" i="19"/>
  <c r="R46" i="19" s="1"/>
  <c r="AD46" i="19" s="1"/>
  <c r="J46" i="19"/>
  <c r="Q46" i="19" s="1"/>
  <c r="F46" i="19"/>
  <c r="E46" i="19"/>
  <c r="D46" i="19"/>
  <c r="C46" i="19"/>
  <c r="AC45" i="19"/>
  <c r="M45" i="19"/>
  <c r="L45" i="19"/>
  <c r="S45" i="19" s="1"/>
  <c r="K45" i="19"/>
  <c r="J45" i="19"/>
  <c r="F45" i="19"/>
  <c r="E45" i="19"/>
  <c r="D45" i="19"/>
  <c r="C45" i="19"/>
  <c r="M40" i="19"/>
  <c r="L40" i="19"/>
  <c r="K40" i="19"/>
  <c r="J40" i="19"/>
  <c r="F40" i="19"/>
  <c r="E40" i="19"/>
  <c r="D40" i="19"/>
  <c r="C40" i="19"/>
  <c r="M38" i="19"/>
  <c r="L38" i="19"/>
  <c r="S38" i="19" s="1"/>
  <c r="AE38" i="19" s="1"/>
  <c r="K38" i="19"/>
  <c r="R38" i="19" s="1"/>
  <c r="AD38" i="19" s="1"/>
  <c r="J38" i="19"/>
  <c r="Q38" i="19" s="1"/>
  <c r="F38" i="19"/>
  <c r="E38" i="19"/>
  <c r="D38" i="19"/>
  <c r="C38" i="19"/>
  <c r="M37" i="19"/>
  <c r="L37" i="19"/>
  <c r="S37" i="19" s="1"/>
  <c r="AE37" i="19" s="1"/>
  <c r="K37" i="19"/>
  <c r="R37" i="19" s="1"/>
  <c r="J37" i="19"/>
  <c r="Q37" i="19" s="1"/>
  <c r="AC37" i="19" s="1"/>
  <c r="F37" i="19"/>
  <c r="E37" i="19"/>
  <c r="D37" i="19"/>
  <c r="C37" i="19"/>
  <c r="AE36" i="19"/>
  <c r="AD36" i="19"/>
  <c r="AC36" i="19"/>
  <c r="T36" i="19"/>
  <c r="M36" i="19"/>
  <c r="L36" i="19"/>
  <c r="K36" i="19"/>
  <c r="J36" i="19"/>
  <c r="F36" i="19"/>
  <c r="E36" i="19"/>
  <c r="D36" i="19"/>
  <c r="C36" i="19"/>
  <c r="W34" i="19"/>
  <c r="M34" i="19"/>
  <c r="L34" i="19"/>
  <c r="S34" i="19" s="1"/>
  <c r="K34" i="19"/>
  <c r="R34" i="19" s="1"/>
  <c r="J34" i="19"/>
  <c r="Q34" i="19" s="1"/>
  <c r="F34" i="19"/>
  <c r="E34" i="19"/>
  <c r="D34" i="19"/>
  <c r="C34" i="19"/>
  <c r="W33" i="19"/>
  <c r="M33" i="19"/>
  <c r="L33" i="19"/>
  <c r="S33" i="19" s="1"/>
  <c r="K33" i="19"/>
  <c r="J33" i="19"/>
  <c r="F33" i="19"/>
  <c r="E33" i="19"/>
  <c r="D33" i="19"/>
  <c r="C33" i="19"/>
  <c r="Z32" i="19" a="1"/>
  <c r="Z34" i="19" s="1"/>
  <c r="V32" i="19" a="1"/>
  <c r="V34" i="19" s="1"/>
  <c r="M32" i="19"/>
  <c r="L32" i="19"/>
  <c r="S32" i="19" s="1"/>
  <c r="K32" i="19"/>
  <c r="R32" i="19" s="1"/>
  <c r="J32" i="19"/>
  <c r="Q32" i="19" s="1"/>
  <c r="F32" i="19"/>
  <c r="E32" i="19"/>
  <c r="D32" i="19"/>
  <c r="C32" i="19"/>
  <c r="M31" i="19"/>
  <c r="L31" i="19"/>
  <c r="S31" i="19" s="1"/>
  <c r="AE31" i="19" s="1"/>
  <c r="K31" i="19"/>
  <c r="R31" i="19" s="1"/>
  <c r="AD31" i="19" s="1"/>
  <c r="J31" i="19"/>
  <c r="Q31" i="19" s="1"/>
  <c r="AC31" i="19" s="1"/>
  <c r="F31" i="19"/>
  <c r="E31" i="19"/>
  <c r="D31" i="19"/>
  <c r="C31" i="19"/>
  <c r="M30" i="19"/>
  <c r="L30" i="19"/>
  <c r="S30" i="19" s="1"/>
  <c r="AE30" i="19" s="1"/>
  <c r="K30" i="19"/>
  <c r="R30" i="19" s="1"/>
  <c r="AD30" i="19" s="1"/>
  <c r="J30" i="19"/>
  <c r="Q30" i="19" s="1"/>
  <c r="F30" i="19"/>
  <c r="E30" i="19"/>
  <c r="D30" i="19"/>
  <c r="C30" i="19"/>
  <c r="M29" i="19"/>
  <c r="L29" i="19"/>
  <c r="S29" i="19" s="1"/>
  <c r="K29" i="19"/>
  <c r="R29" i="19" s="1"/>
  <c r="AD29" i="19" s="1"/>
  <c r="J29" i="19"/>
  <c r="Q29" i="19" s="1"/>
  <c r="F29" i="19"/>
  <c r="E29" i="19"/>
  <c r="D29" i="19"/>
  <c r="C29" i="19"/>
  <c r="M28" i="19"/>
  <c r="L28" i="19"/>
  <c r="S28" i="19" s="1"/>
  <c r="AE28" i="19" s="1"/>
  <c r="K28" i="19"/>
  <c r="R28" i="19" s="1"/>
  <c r="AD28" i="19" s="1"/>
  <c r="J28" i="19"/>
  <c r="Q28" i="19" s="1"/>
  <c r="F28" i="19"/>
  <c r="E28" i="19"/>
  <c r="D28" i="19"/>
  <c r="C28" i="19"/>
  <c r="AC27" i="19"/>
  <c r="M27" i="19"/>
  <c r="L27" i="19"/>
  <c r="S27" i="19" s="1"/>
  <c r="K27" i="19"/>
  <c r="J27" i="19"/>
  <c r="F27" i="19"/>
  <c r="E27" i="19"/>
  <c r="D27" i="19"/>
  <c r="C27" i="19"/>
  <c r="M22" i="19"/>
  <c r="L22" i="19"/>
  <c r="K22" i="19"/>
  <c r="J22" i="19"/>
  <c r="F22" i="19"/>
  <c r="E22" i="19"/>
  <c r="D22" i="19"/>
  <c r="C22" i="19"/>
  <c r="M20" i="19"/>
  <c r="L20" i="19"/>
  <c r="S20" i="19" s="1"/>
  <c r="AE20" i="19" s="1"/>
  <c r="K20" i="19"/>
  <c r="R20" i="19" s="1"/>
  <c r="J20" i="19"/>
  <c r="Q20" i="19" s="1"/>
  <c r="AC20" i="19" s="1"/>
  <c r="F20" i="19"/>
  <c r="E20" i="19"/>
  <c r="D20" i="19"/>
  <c r="C20" i="19"/>
  <c r="M19" i="19"/>
  <c r="L19" i="19"/>
  <c r="S19" i="19" s="1"/>
  <c r="AE19" i="19" s="1"/>
  <c r="K19" i="19"/>
  <c r="R19" i="19" s="1"/>
  <c r="AD19" i="19" s="1"/>
  <c r="J19" i="19"/>
  <c r="Q19" i="19" s="1"/>
  <c r="AC19" i="19" s="1"/>
  <c r="F19" i="19"/>
  <c r="E19" i="19"/>
  <c r="D19" i="19"/>
  <c r="C19" i="19"/>
  <c r="AE18" i="19"/>
  <c r="AD18" i="19"/>
  <c r="AC18" i="19"/>
  <c r="T18" i="19"/>
  <c r="M18" i="19"/>
  <c r="L18" i="19"/>
  <c r="K18" i="19"/>
  <c r="J18" i="19"/>
  <c r="F18" i="19"/>
  <c r="E18" i="19"/>
  <c r="D18" i="19"/>
  <c r="C18" i="19"/>
  <c r="M16" i="19"/>
  <c r="L16" i="19"/>
  <c r="S16" i="19" s="1"/>
  <c r="K16" i="19"/>
  <c r="R16" i="19" s="1"/>
  <c r="J16" i="19"/>
  <c r="Q16" i="19" s="1"/>
  <c r="F16" i="19"/>
  <c r="E16" i="19"/>
  <c r="D16" i="19"/>
  <c r="C16" i="19"/>
  <c r="M15" i="19"/>
  <c r="L15" i="19"/>
  <c r="S15" i="19" s="1"/>
  <c r="K15" i="19"/>
  <c r="J15" i="19"/>
  <c r="F15" i="19"/>
  <c r="E15" i="19"/>
  <c r="D15" i="19"/>
  <c r="C15" i="19"/>
  <c r="Z14" i="19" a="1"/>
  <c r="Z15" i="19" s="1"/>
  <c r="W14" i="19"/>
  <c r="V14" i="19" a="1"/>
  <c r="V16" i="19" s="1"/>
  <c r="M14" i="19"/>
  <c r="L14" i="19"/>
  <c r="S14" i="19" s="1"/>
  <c r="K14" i="19"/>
  <c r="R14" i="19" s="1"/>
  <c r="J14" i="19"/>
  <c r="Q14" i="19" s="1"/>
  <c r="F14" i="19"/>
  <c r="E14" i="19"/>
  <c r="D14" i="19"/>
  <c r="C14" i="19"/>
  <c r="M13" i="19"/>
  <c r="L13" i="19"/>
  <c r="S13" i="19" s="1"/>
  <c r="AE13" i="19" s="1"/>
  <c r="K13" i="19"/>
  <c r="R13" i="19" s="1"/>
  <c r="AD13" i="19" s="1"/>
  <c r="J13" i="19"/>
  <c r="Q13" i="19" s="1"/>
  <c r="F13" i="19"/>
  <c r="E13" i="19"/>
  <c r="D13" i="19"/>
  <c r="C13" i="19"/>
  <c r="M12" i="19"/>
  <c r="L12" i="19"/>
  <c r="S12" i="19" s="1"/>
  <c r="AE12" i="19" s="1"/>
  <c r="K12" i="19"/>
  <c r="R12" i="19" s="1"/>
  <c r="AD12" i="19" s="1"/>
  <c r="J12" i="19"/>
  <c r="Q12" i="19" s="1"/>
  <c r="AC12" i="19" s="1"/>
  <c r="F12" i="19"/>
  <c r="E12" i="19"/>
  <c r="D12" i="19"/>
  <c r="C12" i="19"/>
  <c r="M11" i="19"/>
  <c r="L11" i="19"/>
  <c r="S11" i="19" s="1"/>
  <c r="AE11" i="19" s="1"/>
  <c r="K11" i="19"/>
  <c r="R11" i="19" s="1"/>
  <c r="J11" i="19"/>
  <c r="Q11" i="19" s="1"/>
  <c r="AC11" i="19" s="1"/>
  <c r="F11" i="19"/>
  <c r="E11" i="19"/>
  <c r="D11" i="19"/>
  <c r="C11" i="19"/>
  <c r="M10" i="19"/>
  <c r="L10" i="19"/>
  <c r="S10" i="19" s="1"/>
  <c r="AE10" i="19" s="1"/>
  <c r="K10" i="19"/>
  <c r="R10" i="19" s="1"/>
  <c r="AD10" i="19" s="1"/>
  <c r="J10" i="19"/>
  <c r="Q10" i="19" s="1"/>
  <c r="F10" i="19"/>
  <c r="E10" i="19"/>
  <c r="D10" i="19"/>
  <c r="C10" i="19"/>
  <c r="AC9" i="19"/>
  <c r="M9" i="19"/>
  <c r="L9" i="19"/>
  <c r="S9" i="19" s="1"/>
  <c r="AE9" i="19" s="1"/>
  <c r="K9" i="19"/>
  <c r="J9" i="19"/>
  <c r="F9" i="19"/>
  <c r="E9" i="19"/>
  <c r="D9" i="19"/>
  <c r="C9" i="19"/>
  <c r="BH338" i="17"/>
  <c r="BH339" i="17"/>
  <c r="BH340" i="17"/>
  <c r="BH341" i="17"/>
  <c r="BH342" i="17"/>
  <c r="BH343" i="17"/>
  <c r="BH344" i="17"/>
  <c r="BH345" i="17"/>
  <c r="BH346" i="17"/>
  <c r="BH347" i="17"/>
  <c r="BH348" i="17"/>
  <c r="BH349" i="17"/>
  <c r="BH350" i="17"/>
  <c r="BH351" i="17"/>
  <c r="N329" i="18" s="1"/>
  <c r="BH352" i="17"/>
  <c r="BH353" i="17"/>
  <c r="N333" i="18" s="1"/>
  <c r="BH354" i="17"/>
  <c r="BH355" i="17"/>
  <c r="N335" i="18" s="1"/>
  <c r="BH356" i="17"/>
  <c r="BH357" i="17"/>
  <c r="BH358" i="17"/>
  <c r="N340" i="18" s="1"/>
  <c r="BH359" i="17"/>
  <c r="BH360" i="17"/>
  <c r="N325" i="18" s="1"/>
  <c r="BH361" i="17"/>
  <c r="BH362" i="17"/>
  <c r="N331" i="18" s="1"/>
  <c r="BH363" i="17"/>
  <c r="N332" i="18" s="1"/>
  <c r="BH364" i="17"/>
  <c r="BH365" i="17"/>
  <c r="N338" i="18" s="1"/>
  <c r="BH366" i="17"/>
  <c r="BH367" i="17"/>
  <c r="BH368" i="17"/>
  <c r="BH369" i="17"/>
  <c r="BH370" i="17"/>
  <c r="BH371" i="17"/>
  <c r="BH372" i="17"/>
  <c r="BH337" i="17"/>
  <c r="C317" i="18"/>
  <c r="D317" i="18"/>
  <c r="E317" i="18"/>
  <c r="U317" i="18" s="1"/>
  <c r="F317" i="18"/>
  <c r="G317" i="18"/>
  <c r="L317" i="18"/>
  <c r="M317" i="18"/>
  <c r="AC317" i="18" s="1"/>
  <c r="N317" i="18"/>
  <c r="O317" i="18"/>
  <c r="AE317" i="18" s="1"/>
  <c r="C318" i="18"/>
  <c r="D318" i="18"/>
  <c r="E318" i="18"/>
  <c r="F318" i="18"/>
  <c r="G318" i="18"/>
  <c r="L318" i="18"/>
  <c r="M318" i="18"/>
  <c r="AC318" i="18" s="1"/>
  <c r="N318" i="18"/>
  <c r="O318" i="18"/>
  <c r="AE318" i="18" s="1"/>
  <c r="C319" i="18"/>
  <c r="V319" i="18" s="1"/>
  <c r="D319" i="18"/>
  <c r="T319" i="18" s="1"/>
  <c r="E319" i="18"/>
  <c r="U319" i="18" s="1"/>
  <c r="F319" i="18"/>
  <c r="G319" i="18"/>
  <c r="L319" i="18"/>
  <c r="M319" i="18"/>
  <c r="AC319" i="18" s="1"/>
  <c r="N319" i="18"/>
  <c r="O319" i="18"/>
  <c r="AE319" i="18" s="1"/>
  <c r="C320" i="18"/>
  <c r="D320" i="18"/>
  <c r="E320" i="18"/>
  <c r="F320" i="18"/>
  <c r="G320" i="18"/>
  <c r="L320" i="18"/>
  <c r="M320" i="18"/>
  <c r="N320" i="18"/>
  <c r="O320" i="18"/>
  <c r="AE320" i="18" s="1"/>
  <c r="C321" i="18"/>
  <c r="D321" i="18"/>
  <c r="E321" i="18"/>
  <c r="F321" i="18"/>
  <c r="G321" i="18"/>
  <c r="H321" i="18"/>
  <c r="I321" i="18"/>
  <c r="J321" i="18"/>
  <c r="K321" i="18"/>
  <c r="L321" i="18"/>
  <c r="M321" i="18"/>
  <c r="N321" i="18"/>
  <c r="O321" i="18"/>
  <c r="AE321" i="18" s="1"/>
  <c r="C322" i="18"/>
  <c r="D322" i="18"/>
  <c r="E322" i="18"/>
  <c r="F322" i="18"/>
  <c r="G322" i="18"/>
  <c r="H322" i="18"/>
  <c r="I322" i="18"/>
  <c r="J322" i="18"/>
  <c r="K322" i="18"/>
  <c r="L322" i="18"/>
  <c r="M322" i="18"/>
  <c r="N322" i="18"/>
  <c r="O322" i="18"/>
  <c r="AE322" i="18" s="1"/>
  <c r="C323" i="18"/>
  <c r="D323" i="18"/>
  <c r="E323" i="18"/>
  <c r="F323" i="18"/>
  <c r="G323" i="18"/>
  <c r="H323" i="18"/>
  <c r="I323" i="18"/>
  <c r="J323" i="18"/>
  <c r="K323" i="18"/>
  <c r="L323" i="18"/>
  <c r="M323" i="18"/>
  <c r="N323" i="18"/>
  <c r="O323" i="18"/>
  <c r="AE323" i="18" s="1"/>
  <c r="C324" i="18"/>
  <c r="D324" i="18"/>
  <c r="E324" i="18"/>
  <c r="F324" i="18"/>
  <c r="G324" i="18"/>
  <c r="H324" i="18"/>
  <c r="I324" i="18"/>
  <c r="J324" i="18"/>
  <c r="K324" i="18"/>
  <c r="L324" i="18"/>
  <c r="M324" i="18"/>
  <c r="N324" i="18"/>
  <c r="O324" i="18"/>
  <c r="AE324" i="18" s="1"/>
  <c r="C325" i="18"/>
  <c r="D325" i="18"/>
  <c r="E325" i="18"/>
  <c r="F325" i="18"/>
  <c r="G325" i="18"/>
  <c r="H325" i="18"/>
  <c r="I325" i="18"/>
  <c r="J325" i="18"/>
  <c r="K325" i="18"/>
  <c r="L325" i="18"/>
  <c r="M325" i="18"/>
  <c r="O325" i="18"/>
  <c r="AE325" i="18" s="1"/>
  <c r="C326" i="18"/>
  <c r="D326" i="18"/>
  <c r="E326" i="18"/>
  <c r="F326" i="18"/>
  <c r="G326" i="18"/>
  <c r="H326" i="18"/>
  <c r="I326" i="18"/>
  <c r="J326" i="18"/>
  <c r="K326" i="18"/>
  <c r="L326" i="18"/>
  <c r="M326" i="18"/>
  <c r="N326" i="18"/>
  <c r="O326" i="18"/>
  <c r="AE326" i="18" s="1"/>
  <c r="C327" i="18"/>
  <c r="D327" i="18"/>
  <c r="E327" i="18"/>
  <c r="F327" i="18"/>
  <c r="G327" i="18"/>
  <c r="H327" i="18"/>
  <c r="I327" i="18"/>
  <c r="J327" i="18"/>
  <c r="K327" i="18"/>
  <c r="L327" i="18"/>
  <c r="M327" i="18"/>
  <c r="N327" i="18"/>
  <c r="O327" i="18"/>
  <c r="AE327" i="18" s="1"/>
  <c r="C328" i="18"/>
  <c r="D328" i="18"/>
  <c r="E328" i="18"/>
  <c r="F328" i="18"/>
  <c r="G328" i="18"/>
  <c r="H328" i="18"/>
  <c r="I328" i="18"/>
  <c r="J328" i="18"/>
  <c r="K328" i="18"/>
  <c r="L328" i="18"/>
  <c r="M328" i="18"/>
  <c r="N328" i="18"/>
  <c r="O328" i="18"/>
  <c r="AE328" i="18" s="1"/>
  <c r="C329" i="18"/>
  <c r="D329" i="18"/>
  <c r="E329" i="18"/>
  <c r="F329" i="18"/>
  <c r="G329" i="18"/>
  <c r="H329" i="18"/>
  <c r="I329" i="18"/>
  <c r="J329" i="18"/>
  <c r="K329" i="18"/>
  <c r="L329" i="18"/>
  <c r="M329" i="18"/>
  <c r="O329" i="18"/>
  <c r="AE329" i="18" s="1"/>
  <c r="C330" i="18"/>
  <c r="D330" i="18"/>
  <c r="E330" i="18"/>
  <c r="F330" i="18"/>
  <c r="G330" i="18"/>
  <c r="H330" i="18"/>
  <c r="I330" i="18"/>
  <c r="J330" i="18"/>
  <c r="K330" i="18"/>
  <c r="L330" i="18"/>
  <c r="M330" i="18"/>
  <c r="N330" i="18"/>
  <c r="O330" i="18"/>
  <c r="AE330" i="18" s="1"/>
  <c r="C331" i="18"/>
  <c r="D331" i="18"/>
  <c r="E331" i="18"/>
  <c r="F331" i="18"/>
  <c r="G331" i="18"/>
  <c r="H331" i="18"/>
  <c r="I331" i="18"/>
  <c r="J331" i="18"/>
  <c r="K331" i="18"/>
  <c r="L331" i="18"/>
  <c r="M331" i="18"/>
  <c r="O331" i="18"/>
  <c r="AE331" i="18" s="1"/>
  <c r="C332" i="18"/>
  <c r="D332" i="18"/>
  <c r="E332" i="18"/>
  <c r="F332" i="18"/>
  <c r="G332" i="18"/>
  <c r="H332" i="18"/>
  <c r="I332" i="18"/>
  <c r="J332" i="18"/>
  <c r="K332" i="18"/>
  <c r="L332" i="18"/>
  <c r="M332" i="18"/>
  <c r="O332" i="18"/>
  <c r="AE332" i="18" s="1"/>
  <c r="C333" i="18"/>
  <c r="Z333" i="18" s="1"/>
  <c r="D333" i="18"/>
  <c r="E333" i="18"/>
  <c r="F333" i="18"/>
  <c r="G333" i="18"/>
  <c r="H333" i="18"/>
  <c r="I333" i="18"/>
  <c r="J333" i="18"/>
  <c r="K333" i="18"/>
  <c r="L333" i="18"/>
  <c r="M333" i="18"/>
  <c r="O333" i="18"/>
  <c r="AE333" i="18" s="1"/>
  <c r="C334" i="18"/>
  <c r="D334" i="18"/>
  <c r="E334" i="18"/>
  <c r="F334" i="18"/>
  <c r="G334" i="18"/>
  <c r="H334" i="18"/>
  <c r="I334" i="18"/>
  <c r="J334" i="18"/>
  <c r="K334" i="18"/>
  <c r="L334" i="18"/>
  <c r="M334" i="18"/>
  <c r="N334" i="18"/>
  <c r="O334" i="18"/>
  <c r="AE334" i="18" s="1"/>
  <c r="C335" i="18"/>
  <c r="D335" i="18"/>
  <c r="E335" i="18"/>
  <c r="F335" i="18"/>
  <c r="G335" i="18"/>
  <c r="H335" i="18"/>
  <c r="I335" i="18"/>
  <c r="J335" i="18"/>
  <c r="K335" i="18"/>
  <c r="L335" i="18"/>
  <c r="M335" i="18"/>
  <c r="O335" i="18"/>
  <c r="AE335" i="18" s="1"/>
  <c r="C336" i="18"/>
  <c r="D336" i="18"/>
  <c r="E336" i="18"/>
  <c r="F336" i="18"/>
  <c r="G336" i="18"/>
  <c r="H336" i="18"/>
  <c r="I336" i="18"/>
  <c r="J336" i="18"/>
  <c r="K336" i="18"/>
  <c r="L336" i="18"/>
  <c r="M336" i="18"/>
  <c r="N336" i="18"/>
  <c r="O336" i="18"/>
  <c r="AE336" i="18" s="1"/>
  <c r="C337" i="18"/>
  <c r="D337" i="18"/>
  <c r="E337" i="18"/>
  <c r="F337" i="18"/>
  <c r="G337" i="18"/>
  <c r="H337" i="18"/>
  <c r="I337" i="18"/>
  <c r="J337" i="18"/>
  <c r="K337" i="18"/>
  <c r="L337" i="18"/>
  <c r="M337" i="18"/>
  <c r="N337" i="18"/>
  <c r="O337" i="18"/>
  <c r="AE337" i="18" s="1"/>
  <c r="C338" i="18"/>
  <c r="D338" i="18"/>
  <c r="E338" i="18"/>
  <c r="F338" i="18"/>
  <c r="G338" i="18"/>
  <c r="H338" i="18"/>
  <c r="I338" i="18"/>
  <c r="J338" i="18"/>
  <c r="K338" i="18"/>
  <c r="L338" i="18"/>
  <c r="M338" i="18"/>
  <c r="O338" i="18"/>
  <c r="AE338" i="18" s="1"/>
  <c r="C339" i="18"/>
  <c r="D339" i="18"/>
  <c r="E339" i="18"/>
  <c r="F339" i="18"/>
  <c r="G339" i="18"/>
  <c r="L339" i="18"/>
  <c r="M339" i="18"/>
  <c r="N339" i="18"/>
  <c r="O339" i="18"/>
  <c r="AE339" i="18" s="1"/>
  <c r="C340" i="18"/>
  <c r="D340" i="18"/>
  <c r="E340" i="18"/>
  <c r="F340" i="18"/>
  <c r="G340" i="18"/>
  <c r="L340" i="18"/>
  <c r="M340" i="18"/>
  <c r="O340" i="18"/>
  <c r="AE340" i="18" s="1"/>
  <c r="C341" i="18"/>
  <c r="S341" i="18" s="1"/>
  <c r="D341" i="18"/>
  <c r="T341" i="18" s="1"/>
  <c r="E341" i="18"/>
  <c r="U341" i="18" s="1"/>
  <c r="F341" i="18"/>
  <c r="V341" i="18" s="1"/>
  <c r="G341" i="18"/>
  <c r="W341" i="18" s="1"/>
  <c r="L341" i="18"/>
  <c r="AB341" i="18" s="1"/>
  <c r="M341" i="18"/>
  <c r="AC341" i="18" s="1"/>
  <c r="N341" i="18"/>
  <c r="O341" i="18"/>
  <c r="AE341" i="18" s="1"/>
  <c r="C342" i="18"/>
  <c r="D342" i="18"/>
  <c r="E342" i="18"/>
  <c r="F342" i="18"/>
  <c r="G342" i="18"/>
  <c r="H342" i="18"/>
  <c r="I342" i="18"/>
  <c r="J342" i="18"/>
  <c r="K342" i="18"/>
  <c r="AA342" i="18" s="1"/>
  <c r="L342" i="18"/>
  <c r="AB342" i="18" s="1"/>
  <c r="M342" i="18"/>
  <c r="N342" i="18"/>
  <c r="O342" i="18"/>
  <c r="AE342" i="18" s="1"/>
  <c r="C343" i="18"/>
  <c r="D343" i="18"/>
  <c r="E343" i="18"/>
  <c r="F343" i="18"/>
  <c r="G343" i="18"/>
  <c r="H343" i="18"/>
  <c r="I343" i="18"/>
  <c r="J343" i="18"/>
  <c r="K343" i="18"/>
  <c r="AA343" i="18" s="1"/>
  <c r="L343" i="18"/>
  <c r="AB343" i="18" s="1"/>
  <c r="M343" i="18"/>
  <c r="N343" i="18"/>
  <c r="O343" i="18"/>
  <c r="AE343" i="18" s="1"/>
  <c r="C344" i="18"/>
  <c r="D344" i="18"/>
  <c r="E344" i="18"/>
  <c r="F344" i="18"/>
  <c r="G344" i="18"/>
  <c r="H344" i="18"/>
  <c r="I344" i="18"/>
  <c r="J344" i="18"/>
  <c r="K344" i="18"/>
  <c r="AA344" i="18" s="1"/>
  <c r="L344" i="18"/>
  <c r="AB344" i="18" s="1"/>
  <c r="M344" i="18"/>
  <c r="N344" i="18"/>
  <c r="O344" i="18"/>
  <c r="AE344" i="18" s="1"/>
  <c r="C345" i="18"/>
  <c r="D345" i="18"/>
  <c r="E345" i="18"/>
  <c r="F345" i="18"/>
  <c r="G345" i="18"/>
  <c r="H345" i="18"/>
  <c r="I345" i="18"/>
  <c r="J345" i="18"/>
  <c r="K345" i="18"/>
  <c r="AA345" i="18" s="1"/>
  <c r="L345" i="18"/>
  <c r="AB345" i="18" s="1"/>
  <c r="M345" i="18"/>
  <c r="N345" i="18"/>
  <c r="O345" i="18"/>
  <c r="AE345" i="18" s="1"/>
  <c r="C346" i="18"/>
  <c r="D346" i="18"/>
  <c r="E346" i="18"/>
  <c r="F346" i="18"/>
  <c r="G346" i="18"/>
  <c r="H346" i="18"/>
  <c r="I346" i="18"/>
  <c r="J346" i="18"/>
  <c r="K346" i="18"/>
  <c r="AA346" i="18" s="1"/>
  <c r="L346" i="18"/>
  <c r="AB346" i="18" s="1"/>
  <c r="M346" i="18"/>
  <c r="N346" i="18"/>
  <c r="O346" i="18"/>
  <c r="AE346" i="18" s="1"/>
  <c r="C347" i="18"/>
  <c r="D347" i="18"/>
  <c r="E347" i="18"/>
  <c r="F347" i="18"/>
  <c r="G347" i="18"/>
  <c r="H347" i="18"/>
  <c r="I347" i="18"/>
  <c r="J347" i="18"/>
  <c r="K347" i="18"/>
  <c r="AA347" i="18" s="1"/>
  <c r="L347" i="18"/>
  <c r="AB347" i="18" s="1"/>
  <c r="M347" i="18"/>
  <c r="N347" i="18"/>
  <c r="O347" i="18"/>
  <c r="AE347" i="18" s="1"/>
  <c r="C348" i="18"/>
  <c r="S348" i="18" s="1"/>
  <c r="D348" i="18"/>
  <c r="T348" i="18" s="1"/>
  <c r="E348" i="18"/>
  <c r="U348" i="18" s="1"/>
  <c r="F348" i="18"/>
  <c r="V348" i="18" s="1"/>
  <c r="G348" i="18"/>
  <c r="W348" i="18" s="1"/>
  <c r="H348" i="18"/>
  <c r="I348" i="18"/>
  <c r="Y348" i="18" s="1"/>
  <c r="J348" i="18"/>
  <c r="K348" i="18"/>
  <c r="AA348" i="18" s="1"/>
  <c r="L348" i="18"/>
  <c r="AB348" i="18" s="1"/>
  <c r="M348" i="18"/>
  <c r="AC348" i="18" s="1"/>
  <c r="N348" i="18"/>
  <c r="AD348" i="18" s="1"/>
  <c r="O348" i="18"/>
  <c r="AE348" i="18" s="1"/>
  <c r="D316" i="18"/>
  <c r="T316" i="18" s="1"/>
  <c r="E316" i="18"/>
  <c r="U316" i="18" s="1"/>
  <c r="F316" i="18"/>
  <c r="G316" i="18"/>
  <c r="L316" i="18"/>
  <c r="M316" i="18"/>
  <c r="N316" i="18"/>
  <c r="O316" i="18"/>
  <c r="AE316" i="18" s="1"/>
  <c r="C316" i="18"/>
  <c r="BH244" i="17"/>
  <c r="BH245" i="17"/>
  <c r="BH246" i="17"/>
  <c r="BH247" i="17"/>
  <c r="BH248" i="17"/>
  <c r="BH249" i="17"/>
  <c r="BH250" i="17"/>
  <c r="BH251" i="17"/>
  <c r="BH252" i="17"/>
  <c r="BH253" i="17"/>
  <c r="BH254" i="17"/>
  <c r="BH255" i="17"/>
  <c r="BH256" i="17"/>
  <c r="BH257" i="17"/>
  <c r="BH258" i="17"/>
  <c r="BH259" i="17"/>
  <c r="BH260" i="17"/>
  <c r="BH261" i="17"/>
  <c r="BH262" i="17"/>
  <c r="BH263" i="17"/>
  <c r="BH264" i="17"/>
  <c r="BH265" i="17"/>
  <c r="BH266" i="17"/>
  <c r="BH267" i="17"/>
  <c r="N238" i="18" s="1"/>
  <c r="BH268" i="17"/>
  <c r="BH269" i="17"/>
  <c r="N244" i="18" s="1"/>
  <c r="BH270" i="17"/>
  <c r="N249" i="18" s="1"/>
  <c r="BH271" i="17"/>
  <c r="N250" i="18" s="1"/>
  <c r="BH272" i="17"/>
  <c r="BH273" i="17"/>
  <c r="BH274" i="17"/>
  <c r="BH275" i="17"/>
  <c r="BH276" i="17"/>
  <c r="BH277" i="17"/>
  <c r="BH278" i="17"/>
  <c r="BH243" i="17"/>
  <c r="BH291" i="17"/>
  <c r="BH292" i="17"/>
  <c r="BH293" i="17"/>
  <c r="BH294" i="17"/>
  <c r="BH295" i="17"/>
  <c r="BH296" i="17"/>
  <c r="BH297" i="17"/>
  <c r="N276" i="18" s="1"/>
  <c r="BH298" i="17"/>
  <c r="BH299" i="17"/>
  <c r="N278" i="18" s="1"/>
  <c r="BH300" i="17"/>
  <c r="BH301" i="17"/>
  <c r="BH302" i="17"/>
  <c r="BH303" i="17"/>
  <c r="BH304" i="17"/>
  <c r="BH305" i="17"/>
  <c r="BH306" i="17"/>
  <c r="N289" i="18" s="1"/>
  <c r="BH307" i="17"/>
  <c r="BH308" i="17"/>
  <c r="N291" i="18" s="1"/>
  <c r="BH309" i="17"/>
  <c r="BH310" i="17"/>
  <c r="BH311" i="17"/>
  <c r="N296" i="18" s="1"/>
  <c r="BH312" i="17"/>
  <c r="BH313" i="17"/>
  <c r="N281" i="18" s="1"/>
  <c r="BH314" i="17"/>
  <c r="BH315" i="17"/>
  <c r="N287" i="18" s="1"/>
  <c r="BH316" i="17"/>
  <c r="N288" i="18" s="1"/>
  <c r="BH317" i="17"/>
  <c r="BH318" i="17"/>
  <c r="N294" i="18" s="1"/>
  <c r="BH319" i="17"/>
  <c r="BH320" i="17"/>
  <c r="BH321" i="17"/>
  <c r="BH322" i="17"/>
  <c r="BH323" i="17"/>
  <c r="BH324" i="17"/>
  <c r="BH325" i="17"/>
  <c r="BH290" i="17"/>
  <c r="C273" i="18"/>
  <c r="D273" i="18"/>
  <c r="E273" i="18"/>
  <c r="U273" i="18" s="1"/>
  <c r="F273" i="18"/>
  <c r="G273" i="18"/>
  <c r="L273" i="18"/>
  <c r="M273" i="18"/>
  <c r="AC273" i="18" s="1"/>
  <c r="N273" i="18"/>
  <c r="O273" i="18"/>
  <c r="AE273" i="18" s="1"/>
  <c r="C274" i="18"/>
  <c r="D274" i="18"/>
  <c r="E274" i="18"/>
  <c r="F274" i="18"/>
  <c r="G274" i="18"/>
  <c r="L274" i="18"/>
  <c r="M274" i="18"/>
  <c r="AC274" i="18" s="1"/>
  <c r="N274" i="18"/>
  <c r="O274" i="18"/>
  <c r="AE274" i="18" s="1"/>
  <c r="C275" i="18"/>
  <c r="D275" i="18"/>
  <c r="T275" i="18" s="1"/>
  <c r="E275" i="18"/>
  <c r="U275" i="18" s="1"/>
  <c r="F275" i="18"/>
  <c r="G275" i="18"/>
  <c r="L275" i="18"/>
  <c r="M275" i="18"/>
  <c r="AC275" i="18" s="1"/>
  <c r="N275" i="18"/>
  <c r="O275" i="18"/>
  <c r="AE275" i="18" s="1"/>
  <c r="C276" i="18"/>
  <c r="D276" i="18"/>
  <c r="E276" i="18"/>
  <c r="F276" i="18"/>
  <c r="G276" i="18"/>
  <c r="L276" i="18"/>
  <c r="M276" i="18"/>
  <c r="O276" i="18"/>
  <c r="AE276" i="18" s="1"/>
  <c r="C277" i="18"/>
  <c r="X277" i="18" s="1"/>
  <c r="D277" i="18"/>
  <c r="E277" i="18"/>
  <c r="F277" i="18"/>
  <c r="G277" i="18"/>
  <c r="H277" i="18"/>
  <c r="I277" i="18"/>
  <c r="J277" i="18"/>
  <c r="K277" i="18"/>
  <c r="L277" i="18"/>
  <c r="M277" i="18"/>
  <c r="N277" i="18"/>
  <c r="O277" i="18"/>
  <c r="AE277" i="18" s="1"/>
  <c r="C278" i="18"/>
  <c r="D278" i="18"/>
  <c r="E278" i="18"/>
  <c r="F278" i="18"/>
  <c r="G278" i="18"/>
  <c r="H278" i="18"/>
  <c r="I278" i="18"/>
  <c r="J278" i="18"/>
  <c r="K278" i="18"/>
  <c r="L278" i="18"/>
  <c r="M278" i="18"/>
  <c r="O278" i="18"/>
  <c r="AE278" i="18" s="1"/>
  <c r="C279" i="18"/>
  <c r="D279" i="18"/>
  <c r="E279" i="18"/>
  <c r="F279" i="18"/>
  <c r="G279" i="18"/>
  <c r="H279" i="18"/>
  <c r="I279" i="18"/>
  <c r="J279" i="18"/>
  <c r="K279" i="18"/>
  <c r="L279" i="18"/>
  <c r="M279" i="18"/>
  <c r="N279" i="18"/>
  <c r="O279" i="18"/>
  <c r="AE279" i="18" s="1"/>
  <c r="C280" i="18"/>
  <c r="D280" i="18"/>
  <c r="E280" i="18"/>
  <c r="F280" i="18"/>
  <c r="G280" i="18"/>
  <c r="H280" i="18"/>
  <c r="I280" i="18"/>
  <c r="J280" i="18"/>
  <c r="K280" i="18"/>
  <c r="L280" i="18"/>
  <c r="M280" i="18"/>
  <c r="N280" i="18"/>
  <c r="O280" i="18"/>
  <c r="AE280" i="18" s="1"/>
  <c r="C281" i="18"/>
  <c r="D281" i="18"/>
  <c r="E281" i="18"/>
  <c r="F281" i="18"/>
  <c r="G281" i="18"/>
  <c r="H281" i="18"/>
  <c r="I281" i="18"/>
  <c r="J281" i="18"/>
  <c r="K281" i="18"/>
  <c r="L281" i="18"/>
  <c r="M281" i="18"/>
  <c r="O281" i="18"/>
  <c r="AE281" i="18" s="1"/>
  <c r="C282" i="18"/>
  <c r="D282" i="18"/>
  <c r="E282" i="18"/>
  <c r="F282" i="18"/>
  <c r="G282" i="18"/>
  <c r="H282" i="18"/>
  <c r="I282" i="18"/>
  <c r="J282" i="18"/>
  <c r="K282" i="18"/>
  <c r="L282" i="18"/>
  <c r="M282" i="18"/>
  <c r="N282" i="18"/>
  <c r="O282" i="18"/>
  <c r="AE282" i="18" s="1"/>
  <c r="C283" i="18"/>
  <c r="D283" i="18"/>
  <c r="E283" i="18"/>
  <c r="F283" i="18"/>
  <c r="G283" i="18"/>
  <c r="H283" i="18"/>
  <c r="I283" i="18"/>
  <c r="J283" i="18"/>
  <c r="K283" i="18"/>
  <c r="L283" i="18"/>
  <c r="M283" i="18"/>
  <c r="N283" i="18"/>
  <c r="O283" i="18"/>
  <c r="AE283" i="18" s="1"/>
  <c r="C284" i="18"/>
  <c r="D284" i="18"/>
  <c r="E284" i="18"/>
  <c r="F284" i="18"/>
  <c r="G284" i="18"/>
  <c r="H284" i="18"/>
  <c r="I284" i="18"/>
  <c r="J284" i="18"/>
  <c r="K284" i="18"/>
  <c r="L284" i="18"/>
  <c r="M284" i="18"/>
  <c r="N284" i="18"/>
  <c r="O284" i="18"/>
  <c r="AE284" i="18" s="1"/>
  <c r="C285" i="18"/>
  <c r="D285" i="18"/>
  <c r="E285" i="18"/>
  <c r="F285" i="18"/>
  <c r="G285" i="18"/>
  <c r="H285" i="18"/>
  <c r="I285" i="18"/>
  <c r="J285" i="18"/>
  <c r="K285" i="18"/>
  <c r="L285" i="18"/>
  <c r="M285" i="18"/>
  <c r="N285" i="18"/>
  <c r="O285" i="18"/>
  <c r="AE285" i="18" s="1"/>
  <c r="C286" i="18"/>
  <c r="D286" i="18"/>
  <c r="E286" i="18"/>
  <c r="F286" i="18"/>
  <c r="G286" i="18"/>
  <c r="H286" i="18"/>
  <c r="I286" i="18"/>
  <c r="J286" i="18"/>
  <c r="K286" i="18"/>
  <c r="L286" i="18"/>
  <c r="M286" i="18"/>
  <c r="N286" i="18"/>
  <c r="O286" i="18"/>
  <c r="AE286" i="18" s="1"/>
  <c r="C287" i="18"/>
  <c r="D287" i="18"/>
  <c r="E287" i="18"/>
  <c r="F287" i="18"/>
  <c r="G287" i="18"/>
  <c r="H287" i="18"/>
  <c r="I287" i="18"/>
  <c r="J287" i="18"/>
  <c r="K287" i="18"/>
  <c r="L287" i="18"/>
  <c r="M287" i="18"/>
  <c r="O287" i="18"/>
  <c r="AE287" i="18" s="1"/>
  <c r="C288" i="18"/>
  <c r="Y288" i="18" s="1"/>
  <c r="D288" i="18"/>
  <c r="E288" i="18"/>
  <c r="F288" i="18"/>
  <c r="G288" i="18"/>
  <c r="H288" i="18"/>
  <c r="I288" i="18"/>
  <c r="J288" i="18"/>
  <c r="K288" i="18"/>
  <c r="L288" i="18"/>
  <c r="M288" i="18"/>
  <c r="O288" i="18"/>
  <c r="AE288" i="18" s="1"/>
  <c r="C289" i="18"/>
  <c r="D289" i="18"/>
  <c r="E289" i="18"/>
  <c r="F289" i="18"/>
  <c r="G289" i="18"/>
  <c r="H289" i="18"/>
  <c r="I289" i="18"/>
  <c r="J289" i="18"/>
  <c r="K289" i="18"/>
  <c r="L289" i="18"/>
  <c r="M289" i="18"/>
  <c r="O289" i="18"/>
  <c r="AE289" i="18" s="1"/>
  <c r="C290" i="18"/>
  <c r="D290" i="18"/>
  <c r="E290" i="18"/>
  <c r="F290" i="18"/>
  <c r="G290" i="18"/>
  <c r="H290" i="18"/>
  <c r="I290" i="18"/>
  <c r="J290" i="18"/>
  <c r="K290" i="18"/>
  <c r="L290" i="18"/>
  <c r="M290" i="18"/>
  <c r="N290" i="18"/>
  <c r="O290" i="18"/>
  <c r="AE290" i="18" s="1"/>
  <c r="C291" i="18"/>
  <c r="D291" i="18"/>
  <c r="E291" i="18"/>
  <c r="F291" i="18"/>
  <c r="G291" i="18"/>
  <c r="H291" i="18"/>
  <c r="I291" i="18"/>
  <c r="J291" i="18"/>
  <c r="K291" i="18"/>
  <c r="L291" i="18"/>
  <c r="M291" i="18"/>
  <c r="O291" i="18"/>
  <c r="AE291" i="18" s="1"/>
  <c r="C292" i="18"/>
  <c r="D292" i="18"/>
  <c r="E292" i="18"/>
  <c r="F292" i="18"/>
  <c r="G292" i="18"/>
  <c r="H292" i="18"/>
  <c r="I292" i="18"/>
  <c r="J292" i="18"/>
  <c r="K292" i="18"/>
  <c r="L292" i="18"/>
  <c r="M292" i="18"/>
  <c r="N292" i="18"/>
  <c r="O292" i="18"/>
  <c r="AE292" i="18" s="1"/>
  <c r="C293" i="18"/>
  <c r="D293" i="18"/>
  <c r="E293" i="18"/>
  <c r="F293" i="18"/>
  <c r="G293" i="18"/>
  <c r="H293" i="18"/>
  <c r="I293" i="18"/>
  <c r="J293" i="18"/>
  <c r="K293" i="18"/>
  <c r="L293" i="18"/>
  <c r="M293" i="18"/>
  <c r="N293" i="18"/>
  <c r="O293" i="18"/>
  <c r="AE293" i="18" s="1"/>
  <c r="C294" i="18"/>
  <c r="D294" i="18"/>
  <c r="E294" i="18"/>
  <c r="F294" i="18"/>
  <c r="G294" i="18"/>
  <c r="H294" i="18"/>
  <c r="I294" i="18"/>
  <c r="J294" i="18"/>
  <c r="K294" i="18"/>
  <c r="L294" i="18"/>
  <c r="M294" i="18"/>
  <c r="O294" i="18"/>
  <c r="AE294" i="18" s="1"/>
  <c r="C295" i="18"/>
  <c r="D295" i="18"/>
  <c r="E295" i="18"/>
  <c r="F295" i="18"/>
  <c r="G295" i="18"/>
  <c r="L295" i="18"/>
  <c r="M295" i="18"/>
  <c r="N295" i="18"/>
  <c r="O295" i="18"/>
  <c r="AE295" i="18" s="1"/>
  <c r="C296" i="18"/>
  <c r="D296" i="18"/>
  <c r="E296" i="18"/>
  <c r="F296" i="18"/>
  <c r="G296" i="18"/>
  <c r="L296" i="18"/>
  <c r="M296" i="18"/>
  <c r="O296" i="18"/>
  <c r="AE296" i="18" s="1"/>
  <c r="C297" i="18"/>
  <c r="S297" i="18" s="1"/>
  <c r="D297" i="18"/>
  <c r="T297" i="18" s="1"/>
  <c r="E297" i="18"/>
  <c r="U297" i="18" s="1"/>
  <c r="F297" i="18"/>
  <c r="V297" i="18" s="1"/>
  <c r="G297" i="18"/>
  <c r="W297" i="18" s="1"/>
  <c r="L297" i="18"/>
  <c r="AB297" i="18" s="1"/>
  <c r="M297" i="18"/>
  <c r="AC297" i="18" s="1"/>
  <c r="N297" i="18"/>
  <c r="O297" i="18"/>
  <c r="AE297" i="18" s="1"/>
  <c r="C298" i="18"/>
  <c r="D298" i="18"/>
  <c r="E298" i="18"/>
  <c r="F298" i="18"/>
  <c r="G298" i="18"/>
  <c r="H298" i="18"/>
  <c r="I298" i="18"/>
  <c r="J298" i="18"/>
  <c r="K298" i="18"/>
  <c r="AA298" i="18" s="1"/>
  <c r="L298" i="18"/>
  <c r="AB298" i="18" s="1"/>
  <c r="M298" i="18"/>
  <c r="N298" i="18"/>
  <c r="O298" i="18"/>
  <c r="AE298" i="18" s="1"/>
  <c r="C299" i="18"/>
  <c r="D299" i="18"/>
  <c r="E299" i="18"/>
  <c r="F299" i="18"/>
  <c r="G299" i="18"/>
  <c r="H299" i="18"/>
  <c r="I299" i="18"/>
  <c r="J299" i="18"/>
  <c r="K299" i="18"/>
  <c r="AA299" i="18" s="1"/>
  <c r="L299" i="18"/>
  <c r="AB299" i="18" s="1"/>
  <c r="M299" i="18"/>
  <c r="N299" i="18"/>
  <c r="O299" i="18"/>
  <c r="AE299" i="18" s="1"/>
  <c r="C300" i="18"/>
  <c r="D300" i="18"/>
  <c r="E300" i="18"/>
  <c r="F300" i="18"/>
  <c r="G300" i="18"/>
  <c r="H300" i="18"/>
  <c r="I300" i="18"/>
  <c r="J300" i="18"/>
  <c r="K300" i="18"/>
  <c r="AA300" i="18" s="1"/>
  <c r="L300" i="18"/>
  <c r="AB300" i="18" s="1"/>
  <c r="M300" i="18"/>
  <c r="N300" i="18"/>
  <c r="O300" i="18"/>
  <c r="AE300" i="18" s="1"/>
  <c r="C301" i="18"/>
  <c r="D301" i="18"/>
  <c r="E301" i="18"/>
  <c r="F301" i="18"/>
  <c r="G301" i="18"/>
  <c r="H301" i="18"/>
  <c r="I301" i="18"/>
  <c r="J301" i="18"/>
  <c r="K301" i="18"/>
  <c r="AA301" i="18" s="1"/>
  <c r="L301" i="18"/>
  <c r="AB301" i="18" s="1"/>
  <c r="M301" i="18"/>
  <c r="N301" i="18"/>
  <c r="O301" i="18"/>
  <c r="AE301" i="18" s="1"/>
  <c r="C302" i="18"/>
  <c r="D302" i="18"/>
  <c r="E302" i="18"/>
  <c r="F302" i="18"/>
  <c r="G302" i="18"/>
  <c r="H302" i="18"/>
  <c r="I302" i="18"/>
  <c r="J302" i="18"/>
  <c r="K302" i="18"/>
  <c r="AA302" i="18" s="1"/>
  <c r="L302" i="18"/>
  <c r="AB302" i="18" s="1"/>
  <c r="M302" i="18"/>
  <c r="N302" i="18"/>
  <c r="O302" i="18"/>
  <c r="AE302" i="18" s="1"/>
  <c r="C303" i="18"/>
  <c r="D303" i="18"/>
  <c r="E303" i="18"/>
  <c r="F303" i="18"/>
  <c r="G303" i="18"/>
  <c r="H303" i="18"/>
  <c r="I303" i="18"/>
  <c r="J303" i="18"/>
  <c r="K303" i="18"/>
  <c r="AA303" i="18" s="1"/>
  <c r="L303" i="18"/>
  <c r="AB303" i="18" s="1"/>
  <c r="M303" i="18"/>
  <c r="N303" i="18"/>
  <c r="O303" i="18"/>
  <c r="AE303" i="18" s="1"/>
  <c r="C304" i="18"/>
  <c r="S304" i="18" s="1"/>
  <c r="D304" i="18"/>
  <c r="T304" i="18" s="1"/>
  <c r="E304" i="18"/>
  <c r="U304" i="18" s="1"/>
  <c r="F304" i="18"/>
  <c r="V304" i="18" s="1"/>
  <c r="G304" i="18"/>
  <c r="W304" i="18" s="1"/>
  <c r="H304" i="18"/>
  <c r="X304" i="18" s="1"/>
  <c r="I304" i="18"/>
  <c r="Y304" i="18" s="1"/>
  <c r="J304" i="18"/>
  <c r="K304" i="18"/>
  <c r="AA304" i="18" s="1"/>
  <c r="L304" i="18"/>
  <c r="AB304" i="18" s="1"/>
  <c r="M304" i="18"/>
  <c r="AC304" i="18" s="1"/>
  <c r="N304" i="18"/>
  <c r="AD304" i="18" s="1"/>
  <c r="O304" i="18"/>
  <c r="AE304" i="18" s="1"/>
  <c r="D272" i="18"/>
  <c r="T272" i="18" s="1"/>
  <c r="E272" i="18"/>
  <c r="U272" i="18" s="1"/>
  <c r="F272" i="18"/>
  <c r="G272" i="18"/>
  <c r="L272" i="18"/>
  <c r="M272" i="18"/>
  <c r="N272" i="18"/>
  <c r="O272" i="18"/>
  <c r="AE272" i="18" s="1"/>
  <c r="C272" i="18"/>
  <c r="C229" i="18"/>
  <c r="D229" i="18"/>
  <c r="E229" i="18"/>
  <c r="U229" i="18" s="1"/>
  <c r="AK229" i="18" s="1"/>
  <c r="F229" i="18"/>
  <c r="G229" i="18"/>
  <c r="L229" i="18"/>
  <c r="M229" i="18"/>
  <c r="AC229" i="18" s="1"/>
  <c r="AS229" i="18" s="1"/>
  <c r="N229" i="18"/>
  <c r="O229" i="18"/>
  <c r="AE229" i="18" s="1"/>
  <c r="AT229" i="18" s="1"/>
  <c r="C230" i="18"/>
  <c r="D230" i="18"/>
  <c r="E230" i="18"/>
  <c r="F230" i="18"/>
  <c r="G230" i="18"/>
  <c r="L230" i="18"/>
  <c r="M230" i="18"/>
  <c r="AC230" i="18" s="1"/>
  <c r="AS230" i="18" s="1"/>
  <c r="N230" i="18"/>
  <c r="O230" i="18"/>
  <c r="AE230" i="18" s="1"/>
  <c r="AT230" i="18" s="1"/>
  <c r="C231" i="18"/>
  <c r="D231" i="18"/>
  <c r="T231" i="18" s="1"/>
  <c r="AJ231" i="18" s="1"/>
  <c r="E231" i="18"/>
  <c r="U231" i="18" s="1"/>
  <c r="AK231" i="18" s="1"/>
  <c r="F231" i="18"/>
  <c r="G231" i="18"/>
  <c r="L231" i="18"/>
  <c r="M231" i="18"/>
  <c r="AC231" i="18" s="1"/>
  <c r="AS231" i="18" s="1"/>
  <c r="N231" i="18"/>
  <c r="O231" i="18"/>
  <c r="AE231" i="18" s="1"/>
  <c r="AT231" i="18" s="1"/>
  <c r="C232" i="18"/>
  <c r="D232" i="18"/>
  <c r="E232" i="18"/>
  <c r="F232" i="18"/>
  <c r="G232" i="18"/>
  <c r="L232" i="18"/>
  <c r="M232" i="18"/>
  <c r="N232" i="18"/>
  <c r="O232" i="18"/>
  <c r="AE232" i="18" s="1"/>
  <c r="AT232" i="18" s="1"/>
  <c r="C233" i="18"/>
  <c r="D233" i="18"/>
  <c r="E233" i="18"/>
  <c r="F233" i="18"/>
  <c r="G233" i="18"/>
  <c r="H233" i="18"/>
  <c r="I233" i="18"/>
  <c r="J233" i="18"/>
  <c r="K233" i="18"/>
  <c r="L233" i="18"/>
  <c r="M233" i="18"/>
  <c r="N233" i="18"/>
  <c r="O233" i="18"/>
  <c r="AE233" i="18" s="1"/>
  <c r="C234" i="18"/>
  <c r="D234" i="18"/>
  <c r="E234" i="18"/>
  <c r="F234" i="18"/>
  <c r="G234" i="18"/>
  <c r="H234" i="18"/>
  <c r="I234" i="18"/>
  <c r="J234" i="18"/>
  <c r="K234" i="18"/>
  <c r="L234" i="18"/>
  <c r="M234" i="18"/>
  <c r="N234" i="18"/>
  <c r="O234" i="18"/>
  <c r="AE234" i="18" s="1"/>
  <c r="C235" i="18"/>
  <c r="D235" i="18"/>
  <c r="E235" i="18"/>
  <c r="F235" i="18"/>
  <c r="G235" i="18"/>
  <c r="H235" i="18"/>
  <c r="I235" i="18"/>
  <c r="J235" i="18"/>
  <c r="K235" i="18"/>
  <c r="L235" i="18"/>
  <c r="M235" i="18"/>
  <c r="N235" i="18"/>
  <c r="O235" i="18"/>
  <c r="AE235" i="18" s="1"/>
  <c r="C236" i="18"/>
  <c r="D236" i="18"/>
  <c r="E236" i="18"/>
  <c r="F236" i="18"/>
  <c r="G236" i="18"/>
  <c r="H236" i="18"/>
  <c r="I236" i="18"/>
  <c r="J236" i="18"/>
  <c r="K236" i="18"/>
  <c r="L236" i="18"/>
  <c r="M236" i="18"/>
  <c r="N236" i="18"/>
  <c r="O236" i="18"/>
  <c r="AE236" i="18" s="1"/>
  <c r="C237" i="18"/>
  <c r="D237" i="18"/>
  <c r="E237" i="18"/>
  <c r="F237" i="18"/>
  <c r="G237" i="18"/>
  <c r="H237" i="18"/>
  <c r="I237" i="18"/>
  <c r="J237" i="18"/>
  <c r="K237" i="18"/>
  <c r="L237" i="18"/>
  <c r="M237" i="18"/>
  <c r="N237" i="18"/>
  <c r="O237" i="18"/>
  <c r="AE237" i="18" s="1"/>
  <c r="C238" i="18"/>
  <c r="D238" i="18"/>
  <c r="E238" i="18"/>
  <c r="F238" i="18"/>
  <c r="G238" i="18"/>
  <c r="H238" i="18"/>
  <c r="I238" i="18"/>
  <c r="J238" i="18"/>
  <c r="K238" i="18"/>
  <c r="L238" i="18"/>
  <c r="M238" i="18"/>
  <c r="O238" i="18"/>
  <c r="AE238" i="18" s="1"/>
  <c r="C239" i="18"/>
  <c r="D239" i="18"/>
  <c r="E239" i="18"/>
  <c r="F239" i="18"/>
  <c r="G239" i="18"/>
  <c r="H239" i="18"/>
  <c r="I239" i="18"/>
  <c r="J239" i="18"/>
  <c r="K239" i="18"/>
  <c r="L239" i="18"/>
  <c r="M239" i="18"/>
  <c r="N239" i="18"/>
  <c r="O239" i="18"/>
  <c r="AE239" i="18" s="1"/>
  <c r="C240" i="18"/>
  <c r="D240" i="18"/>
  <c r="E240" i="18"/>
  <c r="F240" i="18"/>
  <c r="G240" i="18"/>
  <c r="H240" i="18"/>
  <c r="I240" i="18"/>
  <c r="J240" i="18"/>
  <c r="K240" i="18"/>
  <c r="L240" i="18"/>
  <c r="M240" i="18"/>
  <c r="N240" i="18"/>
  <c r="O240" i="18"/>
  <c r="AE240" i="18" s="1"/>
  <c r="C241" i="18"/>
  <c r="D241" i="18"/>
  <c r="E241" i="18"/>
  <c r="F241" i="18"/>
  <c r="G241" i="18"/>
  <c r="H241" i="18"/>
  <c r="I241" i="18"/>
  <c r="J241" i="18"/>
  <c r="K241" i="18"/>
  <c r="L241" i="18"/>
  <c r="M241" i="18"/>
  <c r="N241" i="18"/>
  <c r="O241" i="18"/>
  <c r="AE241" i="18" s="1"/>
  <c r="C242" i="18"/>
  <c r="D242" i="18"/>
  <c r="E242" i="18"/>
  <c r="F242" i="18"/>
  <c r="G242" i="18"/>
  <c r="H242" i="18"/>
  <c r="I242" i="18"/>
  <c r="J242" i="18"/>
  <c r="K242" i="18"/>
  <c r="L242" i="18"/>
  <c r="M242" i="18"/>
  <c r="N242" i="18"/>
  <c r="O242" i="18"/>
  <c r="AE242" i="18" s="1"/>
  <c r="C243" i="18"/>
  <c r="D243" i="18"/>
  <c r="E243" i="18"/>
  <c r="F243" i="18"/>
  <c r="G243" i="18"/>
  <c r="H243" i="18"/>
  <c r="I243" i="18"/>
  <c r="J243" i="18"/>
  <c r="K243" i="18"/>
  <c r="L243" i="18"/>
  <c r="M243" i="18"/>
  <c r="N243" i="18"/>
  <c r="O243" i="18"/>
  <c r="AE243" i="18" s="1"/>
  <c r="C244" i="18"/>
  <c r="D244" i="18"/>
  <c r="E244" i="18"/>
  <c r="F244" i="18"/>
  <c r="G244" i="18"/>
  <c r="H244" i="18"/>
  <c r="I244" i="18"/>
  <c r="J244" i="18"/>
  <c r="K244" i="18"/>
  <c r="L244" i="18"/>
  <c r="M244" i="18"/>
  <c r="O244" i="18"/>
  <c r="AE244" i="18" s="1"/>
  <c r="C245" i="18"/>
  <c r="D245" i="18"/>
  <c r="E245" i="18"/>
  <c r="F245" i="18"/>
  <c r="G245" i="18"/>
  <c r="H245" i="18"/>
  <c r="I245" i="18"/>
  <c r="J245" i="18"/>
  <c r="K245" i="18"/>
  <c r="L245" i="18"/>
  <c r="M245" i="18"/>
  <c r="N245" i="18"/>
  <c r="O245" i="18"/>
  <c r="AE245" i="18" s="1"/>
  <c r="C246" i="18"/>
  <c r="D246" i="18"/>
  <c r="E246" i="18"/>
  <c r="F246" i="18"/>
  <c r="G246" i="18"/>
  <c r="H246" i="18"/>
  <c r="I246" i="18"/>
  <c r="J246" i="18"/>
  <c r="K246" i="18"/>
  <c r="L246" i="18"/>
  <c r="M246" i="18"/>
  <c r="N246" i="18"/>
  <c r="O246" i="18"/>
  <c r="AE246" i="18" s="1"/>
  <c r="C247" i="18"/>
  <c r="D247" i="18"/>
  <c r="E247" i="18"/>
  <c r="F247" i="18"/>
  <c r="G247" i="18"/>
  <c r="H247" i="18"/>
  <c r="I247" i="18"/>
  <c r="J247" i="18"/>
  <c r="K247" i="18"/>
  <c r="L247" i="18"/>
  <c r="M247" i="18"/>
  <c r="N247" i="18"/>
  <c r="O247" i="18"/>
  <c r="AE247" i="18" s="1"/>
  <c r="C248" i="18"/>
  <c r="D248" i="18"/>
  <c r="E248" i="18"/>
  <c r="F248" i="18"/>
  <c r="G248" i="18"/>
  <c r="H248" i="18"/>
  <c r="I248" i="18"/>
  <c r="J248" i="18"/>
  <c r="K248" i="18"/>
  <c r="L248" i="18"/>
  <c r="M248" i="18"/>
  <c r="N248" i="18"/>
  <c r="O248" i="18"/>
  <c r="AE248" i="18" s="1"/>
  <c r="C249" i="18"/>
  <c r="D249" i="18"/>
  <c r="E249" i="18"/>
  <c r="F249" i="18"/>
  <c r="G249" i="18"/>
  <c r="H249" i="18"/>
  <c r="I249" i="18"/>
  <c r="J249" i="18"/>
  <c r="K249" i="18"/>
  <c r="L249" i="18"/>
  <c r="M249" i="18"/>
  <c r="O249" i="18"/>
  <c r="AE249" i="18" s="1"/>
  <c r="C250" i="18"/>
  <c r="D250" i="18"/>
  <c r="E250" i="18"/>
  <c r="F250" i="18"/>
  <c r="G250" i="18"/>
  <c r="H250" i="18"/>
  <c r="I250" i="18"/>
  <c r="J250" i="18"/>
  <c r="K250" i="18"/>
  <c r="L250" i="18"/>
  <c r="M250" i="18"/>
  <c r="O250" i="18"/>
  <c r="AE250" i="18" s="1"/>
  <c r="C251" i="18"/>
  <c r="D251" i="18"/>
  <c r="E251" i="18"/>
  <c r="F251" i="18"/>
  <c r="G251" i="18"/>
  <c r="L251" i="18"/>
  <c r="M251" i="18"/>
  <c r="N251" i="18"/>
  <c r="O251" i="18"/>
  <c r="AE251" i="18" s="1"/>
  <c r="C252" i="18"/>
  <c r="D252" i="18"/>
  <c r="E252" i="18"/>
  <c r="F252" i="18"/>
  <c r="G252" i="18"/>
  <c r="L252" i="18"/>
  <c r="M252" i="18"/>
  <c r="N252" i="18"/>
  <c r="O252" i="18"/>
  <c r="AE252" i="18" s="1"/>
  <c r="AT238" i="18" s="1"/>
  <c r="C253" i="18"/>
  <c r="S253" i="18" s="1"/>
  <c r="D253" i="18"/>
  <c r="T253" i="18" s="1"/>
  <c r="E253" i="18"/>
  <c r="U253" i="18" s="1"/>
  <c r="F253" i="18"/>
  <c r="V253" i="18" s="1"/>
  <c r="G253" i="18"/>
  <c r="W253" i="18" s="1"/>
  <c r="L253" i="18"/>
  <c r="AB253" i="18" s="1"/>
  <c r="M253" i="18"/>
  <c r="AC253" i="18" s="1"/>
  <c r="N253" i="18"/>
  <c r="AD253" i="18" s="1"/>
  <c r="O253" i="18"/>
  <c r="AE253" i="18" s="1"/>
  <c r="C254" i="18"/>
  <c r="D254" i="18"/>
  <c r="E254" i="18"/>
  <c r="F254" i="18"/>
  <c r="G254" i="18"/>
  <c r="H254" i="18"/>
  <c r="I254" i="18"/>
  <c r="J254" i="18"/>
  <c r="K254" i="18"/>
  <c r="AA254" i="18" s="1"/>
  <c r="L254" i="18"/>
  <c r="AB254" i="18" s="1"/>
  <c r="M254" i="18"/>
  <c r="N254" i="18"/>
  <c r="O254" i="18"/>
  <c r="AE254" i="18" s="1"/>
  <c r="C255" i="18"/>
  <c r="D255" i="18"/>
  <c r="E255" i="18"/>
  <c r="F255" i="18"/>
  <c r="G255" i="18"/>
  <c r="H255" i="18"/>
  <c r="I255" i="18"/>
  <c r="J255" i="18"/>
  <c r="K255" i="18"/>
  <c r="AA255" i="18" s="1"/>
  <c r="L255" i="18"/>
  <c r="AB255" i="18" s="1"/>
  <c r="M255" i="18"/>
  <c r="N255" i="18"/>
  <c r="O255" i="18"/>
  <c r="AE255" i="18" s="1"/>
  <c r="C256" i="18"/>
  <c r="D256" i="18"/>
  <c r="E256" i="18"/>
  <c r="F256" i="18"/>
  <c r="G256" i="18"/>
  <c r="H256" i="18"/>
  <c r="I256" i="18"/>
  <c r="J256" i="18"/>
  <c r="K256" i="18"/>
  <c r="AA256" i="18" s="1"/>
  <c r="L256" i="18"/>
  <c r="AB256" i="18" s="1"/>
  <c r="M256" i="18"/>
  <c r="N256" i="18"/>
  <c r="O256" i="18"/>
  <c r="AE256" i="18" s="1"/>
  <c r="C257" i="18"/>
  <c r="D257" i="18"/>
  <c r="E257" i="18"/>
  <c r="F257" i="18"/>
  <c r="G257" i="18"/>
  <c r="H257" i="18"/>
  <c r="I257" i="18"/>
  <c r="J257" i="18"/>
  <c r="K257" i="18"/>
  <c r="AA257" i="18" s="1"/>
  <c r="L257" i="18"/>
  <c r="AB257" i="18" s="1"/>
  <c r="M257" i="18"/>
  <c r="N257" i="18"/>
  <c r="O257" i="18"/>
  <c r="AE257" i="18" s="1"/>
  <c r="C258" i="18"/>
  <c r="D258" i="18"/>
  <c r="E258" i="18"/>
  <c r="F258" i="18"/>
  <c r="G258" i="18"/>
  <c r="H258" i="18"/>
  <c r="I258" i="18"/>
  <c r="J258" i="18"/>
  <c r="K258" i="18"/>
  <c r="AA258" i="18" s="1"/>
  <c r="L258" i="18"/>
  <c r="AB258" i="18" s="1"/>
  <c r="M258" i="18"/>
  <c r="N258" i="18"/>
  <c r="O258" i="18"/>
  <c r="AE258" i="18" s="1"/>
  <c r="C259" i="18"/>
  <c r="D259" i="18"/>
  <c r="E259" i="18"/>
  <c r="F259" i="18"/>
  <c r="G259" i="18"/>
  <c r="H259" i="18"/>
  <c r="I259" i="18"/>
  <c r="J259" i="18"/>
  <c r="K259" i="18"/>
  <c r="AA259" i="18" s="1"/>
  <c r="L259" i="18"/>
  <c r="AB259" i="18" s="1"/>
  <c r="M259" i="18"/>
  <c r="N259" i="18"/>
  <c r="O259" i="18"/>
  <c r="AE259" i="18" s="1"/>
  <c r="C260" i="18"/>
  <c r="S260" i="18" s="1"/>
  <c r="D260" i="18"/>
  <c r="T260" i="18" s="1"/>
  <c r="E260" i="18"/>
  <c r="U260" i="18" s="1"/>
  <c r="F260" i="18"/>
  <c r="V260" i="18" s="1"/>
  <c r="G260" i="18"/>
  <c r="W260" i="18" s="1"/>
  <c r="H260" i="18"/>
  <c r="I260" i="18"/>
  <c r="Y260" i="18" s="1"/>
  <c r="J260" i="18"/>
  <c r="K260" i="18"/>
  <c r="AA260" i="18" s="1"/>
  <c r="L260" i="18"/>
  <c r="AB260" i="18" s="1"/>
  <c r="M260" i="18"/>
  <c r="AC260" i="18" s="1"/>
  <c r="AS239" i="18" s="1"/>
  <c r="N260" i="18"/>
  <c r="AD260" i="18" s="1"/>
  <c r="O260" i="18"/>
  <c r="AE260" i="18" s="1"/>
  <c r="AT239" i="18" s="1"/>
  <c r="D228" i="18"/>
  <c r="T228" i="18" s="1"/>
  <c r="AJ228" i="18" s="1"/>
  <c r="E228" i="18"/>
  <c r="U228" i="18" s="1"/>
  <c r="AK228" i="18" s="1"/>
  <c r="F228" i="18"/>
  <c r="G228" i="18"/>
  <c r="L228" i="18"/>
  <c r="M228" i="18"/>
  <c r="N228" i="18"/>
  <c r="O228" i="18"/>
  <c r="AE228" i="18" s="1"/>
  <c r="AT228" i="18" s="1"/>
  <c r="C228" i="18"/>
  <c r="BH197" i="17"/>
  <c r="BH198" i="17"/>
  <c r="BH199" i="17"/>
  <c r="BH200" i="17"/>
  <c r="BH201" i="17"/>
  <c r="BH202" i="17"/>
  <c r="BH203" i="17"/>
  <c r="N188" i="18" s="1"/>
  <c r="BH204" i="17"/>
  <c r="BH205" i="17"/>
  <c r="N190" i="18" s="1"/>
  <c r="BH206" i="17"/>
  <c r="BH207" i="17"/>
  <c r="BH208" i="17"/>
  <c r="BH209" i="17"/>
  <c r="BH210" i="17"/>
  <c r="N197" i="18" s="1"/>
  <c r="BH211" i="17"/>
  <c r="BH212" i="17"/>
  <c r="N201" i="18" s="1"/>
  <c r="BH213" i="17"/>
  <c r="BH214" i="17"/>
  <c r="N203" i="18" s="1"/>
  <c r="BH215" i="17"/>
  <c r="BH216" i="17"/>
  <c r="BH217" i="17"/>
  <c r="N208" i="18" s="1"/>
  <c r="BH218" i="17"/>
  <c r="BH219" i="17"/>
  <c r="N193" i="18" s="1"/>
  <c r="BH220" i="17"/>
  <c r="BH221" i="17"/>
  <c r="N199" i="18" s="1"/>
  <c r="BH222" i="17"/>
  <c r="N200" i="18" s="1"/>
  <c r="BH223" i="17"/>
  <c r="BH224" i="17"/>
  <c r="N206" i="18" s="1"/>
  <c r="BH225" i="17"/>
  <c r="BH226" i="17"/>
  <c r="BH227" i="17"/>
  <c r="BH228" i="17"/>
  <c r="BH229" i="17"/>
  <c r="BH230" i="17"/>
  <c r="BH231" i="17"/>
  <c r="BH196" i="17"/>
  <c r="C185" i="18"/>
  <c r="D185" i="18"/>
  <c r="E185" i="18"/>
  <c r="U185" i="18" s="1"/>
  <c r="AK185" i="18" s="1"/>
  <c r="F185" i="18"/>
  <c r="G185" i="18"/>
  <c r="L185" i="18"/>
  <c r="M185" i="18"/>
  <c r="AC185" i="18" s="1"/>
  <c r="AS185" i="18" s="1"/>
  <c r="N185" i="18"/>
  <c r="O185" i="18"/>
  <c r="AE185" i="18" s="1"/>
  <c r="AT185" i="18" s="1"/>
  <c r="C186" i="18"/>
  <c r="D186" i="18"/>
  <c r="E186" i="18"/>
  <c r="F186" i="18"/>
  <c r="G186" i="18"/>
  <c r="L186" i="18"/>
  <c r="M186" i="18"/>
  <c r="AC186" i="18" s="1"/>
  <c r="AS186" i="18" s="1"/>
  <c r="N186" i="18"/>
  <c r="O186" i="18"/>
  <c r="AE186" i="18" s="1"/>
  <c r="AT186" i="18" s="1"/>
  <c r="C187" i="18"/>
  <c r="D187" i="18"/>
  <c r="T187" i="18" s="1"/>
  <c r="AJ187" i="18" s="1"/>
  <c r="E187" i="18"/>
  <c r="U187" i="18" s="1"/>
  <c r="AK187" i="18" s="1"/>
  <c r="F187" i="18"/>
  <c r="G187" i="18"/>
  <c r="L187" i="18"/>
  <c r="M187" i="18"/>
  <c r="AC187" i="18" s="1"/>
  <c r="AS187" i="18" s="1"/>
  <c r="N187" i="18"/>
  <c r="O187" i="18"/>
  <c r="AE187" i="18" s="1"/>
  <c r="AT187" i="18" s="1"/>
  <c r="C188" i="18"/>
  <c r="D188" i="18"/>
  <c r="E188" i="18"/>
  <c r="F188" i="18"/>
  <c r="G188" i="18"/>
  <c r="L188" i="18"/>
  <c r="M188" i="18"/>
  <c r="O188" i="18"/>
  <c r="AE188" i="18" s="1"/>
  <c r="AT188" i="18" s="1"/>
  <c r="C189" i="18"/>
  <c r="D189" i="18"/>
  <c r="E189" i="18"/>
  <c r="F189" i="18"/>
  <c r="G189" i="18"/>
  <c r="H189" i="18"/>
  <c r="I189" i="18"/>
  <c r="J189" i="18"/>
  <c r="K189" i="18"/>
  <c r="L189" i="18"/>
  <c r="M189" i="18"/>
  <c r="N189" i="18"/>
  <c r="O189" i="18"/>
  <c r="AE189" i="18" s="1"/>
  <c r="C190" i="18"/>
  <c r="D190" i="18"/>
  <c r="E190" i="18"/>
  <c r="F190" i="18"/>
  <c r="G190" i="18"/>
  <c r="H190" i="18"/>
  <c r="I190" i="18"/>
  <c r="J190" i="18"/>
  <c r="K190" i="18"/>
  <c r="L190" i="18"/>
  <c r="M190" i="18"/>
  <c r="O190" i="18"/>
  <c r="AE190" i="18" s="1"/>
  <c r="C191" i="18"/>
  <c r="D191" i="18"/>
  <c r="E191" i="18"/>
  <c r="F191" i="18"/>
  <c r="G191" i="18"/>
  <c r="H191" i="18"/>
  <c r="I191" i="18"/>
  <c r="J191" i="18"/>
  <c r="K191" i="18"/>
  <c r="L191" i="18"/>
  <c r="M191" i="18"/>
  <c r="N191" i="18"/>
  <c r="O191" i="18"/>
  <c r="AE191" i="18" s="1"/>
  <c r="C192" i="18"/>
  <c r="D192" i="18"/>
  <c r="E192" i="18"/>
  <c r="F192" i="18"/>
  <c r="G192" i="18"/>
  <c r="H192" i="18"/>
  <c r="I192" i="18"/>
  <c r="J192" i="18"/>
  <c r="K192" i="18"/>
  <c r="L192" i="18"/>
  <c r="M192" i="18"/>
  <c r="N192" i="18"/>
  <c r="O192" i="18"/>
  <c r="AE192" i="18" s="1"/>
  <c r="C193" i="18"/>
  <c r="X193" i="18" s="1"/>
  <c r="D193" i="18"/>
  <c r="E193" i="18"/>
  <c r="F193" i="18"/>
  <c r="G193" i="18"/>
  <c r="H193" i="18"/>
  <c r="I193" i="18"/>
  <c r="J193" i="18"/>
  <c r="K193" i="18"/>
  <c r="L193" i="18"/>
  <c r="M193" i="18"/>
  <c r="O193" i="18"/>
  <c r="AE193" i="18" s="1"/>
  <c r="C194" i="18"/>
  <c r="D194" i="18"/>
  <c r="E194" i="18"/>
  <c r="F194" i="18"/>
  <c r="G194" i="18"/>
  <c r="H194" i="18"/>
  <c r="I194" i="18"/>
  <c r="J194" i="18"/>
  <c r="K194" i="18"/>
  <c r="L194" i="18"/>
  <c r="M194" i="18"/>
  <c r="N194" i="18"/>
  <c r="O194" i="18"/>
  <c r="AE194" i="18" s="1"/>
  <c r="C195" i="18"/>
  <c r="D195" i="18"/>
  <c r="E195" i="18"/>
  <c r="F195" i="18"/>
  <c r="G195" i="18"/>
  <c r="H195" i="18"/>
  <c r="I195" i="18"/>
  <c r="J195" i="18"/>
  <c r="K195" i="18"/>
  <c r="L195" i="18"/>
  <c r="M195" i="18"/>
  <c r="N195" i="18"/>
  <c r="O195" i="18"/>
  <c r="AE195" i="18" s="1"/>
  <c r="C196" i="18"/>
  <c r="D196" i="18"/>
  <c r="E196" i="18"/>
  <c r="F196" i="18"/>
  <c r="G196" i="18"/>
  <c r="H196" i="18"/>
  <c r="I196" i="18"/>
  <c r="J196" i="18"/>
  <c r="K196" i="18"/>
  <c r="L196" i="18"/>
  <c r="M196" i="18"/>
  <c r="N196" i="18"/>
  <c r="O196" i="18"/>
  <c r="AE196" i="18" s="1"/>
  <c r="C197" i="18"/>
  <c r="D197" i="18"/>
  <c r="E197" i="18"/>
  <c r="F197" i="18"/>
  <c r="G197" i="18"/>
  <c r="H197" i="18"/>
  <c r="I197" i="18"/>
  <c r="J197" i="18"/>
  <c r="K197" i="18"/>
  <c r="L197" i="18"/>
  <c r="M197" i="18"/>
  <c r="O197" i="18"/>
  <c r="AE197" i="18" s="1"/>
  <c r="C198" i="18"/>
  <c r="D198" i="18"/>
  <c r="E198" i="18"/>
  <c r="F198" i="18"/>
  <c r="G198" i="18"/>
  <c r="H198" i="18"/>
  <c r="I198" i="18"/>
  <c r="J198" i="18"/>
  <c r="K198" i="18"/>
  <c r="L198" i="18"/>
  <c r="M198" i="18"/>
  <c r="N198" i="18"/>
  <c r="O198" i="18"/>
  <c r="AE198" i="18" s="1"/>
  <c r="C199" i="18"/>
  <c r="D199" i="18"/>
  <c r="E199" i="18"/>
  <c r="F199" i="18"/>
  <c r="G199" i="18"/>
  <c r="H199" i="18"/>
  <c r="I199" i="18"/>
  <c r="J199" i="18"/>
  <c r="K199" i="18"/>
  <c r="L199" i="18"/>
  <c r="M199" i="18"/>
  <c r="O199" i="18"/>
  <c r="AE199" i="18" s="1"/>
  <c r="C200" i="18"/>
  <c r="D200" i="18"/>
  <c r="E200" i="18"/>
  <c r="F200" i="18"/>
  <c r="G200" i="18"/>
  <c r="H200" i="18"/>
  <c r="I200" i="18"/>
  <c r="J200" i="18"/>
  <c r="K200" i="18"/>
  <c r="L200" i="18"/>
  <c r="M200" i="18"/>
  <c r="O200" i="18"/>
  <c r="AE200" i="18" s="1"/>
  <c r="C201" i="18"/>
  <c r="D201" i="18"/>
  <c r="E201" i="18"/>
  <c r="F201" i="18"/>
  <c r="G201" i="18"/>
  <c r="H201" i="18"/>
  <c r="I201" i="18"/>
  <c r="J201" i="18"/>
  <c r="K201" i="18"/>
  <c r="L201" i="18"/>
  <c r="M201" i="18"/>
  <c r="O201" i="18"/>
  <c r="AE201" i="18" s="1"/>
  <c r="C202" i="18"/>
  <c r="Z202" i="18" s="1"/>
  <c r="D202" i="18"/>
  <c r="E202" i="18"/>
  <c r="F202" i="18"/>
  <c r="G202" i="18"/>
  <c r="H202" i="18"/>
  <c r="I202" i="18"/>
  <c r="J202" i="18"/>
  <c r="K202" i="18"/>
  <c r="L202" i="18"/>
  <c r="M202" i="18"/>
  <c r="N202" i="18"/>
  <c r="O202" i="18"/>
  <c r="AE202" i="18" s="1"/>
  <c r="C203" i="18"/>
  <c r="D203" i="18"/>
  <c r="E203" i="18"/>
  <c r="F203" i="18"/>
  <c r="G203" i="18"/>
  <c r="H203" i="18"/>
  <c r="I203" i="18"/>
  <c r="J203" i="18"/>
  <c r="K203" i="18"/>
  <c r="L203" i="18"/>
  <c r="M203" i="18"/>
  <c r="O203" i="18"/>
  <c r="AE203" i="18" s="1"/>
  <c r="C204" i="18"/>
  <c r="D204" i="18"/>
  <c r="E204" i="18"/>
  <c r="F204" i="18"/>
  <c r="G204" i="18"/>
  <c r="H204" i="18"/>
  <c r="I204" i="18"/>
  <c r="J204" i="18"/>
  <c r="K204" i="18"/>
  <c r="L204" i="18"/>
  <c r="M204" i="18"/>
  <c r="N204" i="18"/>
  <c r="O204" i="18"/>
  <c r="AE204" i="18" s="1"/>
  <c r="C205" i="18"/>
  <c r="D205" i="18"/>
  <c r="E205" i="18"/>
  <c r="F205" i="18"/>
  <c r="G205" i="18"/>
  <c r="H205" i="18"/>
  <c r="I205" i="18"/>
  <c r="J205" i="18"/>
  <c r="K205" i="18"/>
  <c r="L205" i="18"/>
  <c r="M205" i="18"/>
  <c r="N205" i="18"/>
  <c r="O205" i="18"/>
  <c r="AE205" i="18" s="1"/>
  <c r="C206" i="18"/>
  <c r="D206" i="18"/>
  <c r="E206" i="18"/>
  <c r="F206" i="18"/>
  <c r="G206" i="18"/>
  <c r="H206" i="18"/>
  <c r="I206" i="18"/>
  <c r="J206" i="18"/>
  <c r="K206" i="18"/>
  <c r="L206" i="18"/>
  <c r="M206" i="18"/>
  <c r="O206" i="18"/>
  <c r="AE206" i="18" s="1"/>
  <c r="C207" i="18"/>
  <c r="D207" i="18"/>
  <c r="E207" i="18"/>
  <c r="F207" i="18"/>
  <c r="G207" i="18"/>
  <c r="L207" i="18"/>
  <c r="M207" i="18"/>
  <c r="N207" i="18"/>
  <c r="O207" i="18"/>
  <c r="AE207" i="18" s="1"/>
  <c r="C208" i="18"/>
  <c r="D208" i="18"/>
  <c r="E208" i="18"/>
  <c r="F208" i="18"/>
  <c r="G208" i="18"/>
  <c r="L208" i="18"/>
  <c r="M208" i="18"/>
  <c r="O208" i="18"/>
  <c r="AE208" i="18" s="1"/>
  <c r="AT194" i="18" s="1"/>
  <c r="C209" i="18"/>
  <c r="S209" i="18" s="1"/>
  <c r="D209" i="18"/>
  <c r="T209" i="18" s="1"/>
  <c r="E209" i="18"/>
  <c r="U209" i="18" s="1"/>
  <c r="F209" i="18"/>
  <c r="V209" i="18" s="1"/>
  <c r="G209" i="18"/>
  <c r="W209" i="18" s="1"/>
  <c r="L209" i="18"/>
  <c r="AB209" i="18" s="1"/>
  <c r="M209" i="18"/>
  <c r="AC209" i="18" s="1"/>
  <c r="N209" i="18"/>
  <c r="O209" i="18"/>
  <c r="AE209" i="18" s="1"/>
  <c r="C210" i="18"/>
  <c r="D210" i="18"/>
  <c r="E210" i="18"/>
  <c r="F210" i="18"/>
  <c r="G210" i="18"/>
  <c r="H210" i="18"/>
  <c r="I210" i="18"/>
  <c r="J210" i="18"/>
  <c r="K210" i="18"/>
  <c r="AA210" i="18" s="1"/>
  <c r="L210" i="18"/>
  <c r="AB210" i="18" s="1"/>
  <c r="M210" i="18"/>
  <c r="N210" i="18"/>
  <c r="O210" i="18"/>
  <c r="AE210" i="18" s="1"/>
  <c r="C211" i="18"/>
  <c r="D211" i="18"/>
  <c r="E211" i="18"/>
  <c r="F211" i="18"/>
  <c r="G211" i="18"/>
  <c r="H211" i="18"/>
  <c r="I211" i="18"/>
  <c r="J211" i="18"/>
  <c r="K211" i="18"/>
  <c r="AA211" i="18" s="1"/>
  <c r="L211" i="18"/>
  <c r="AB211" i="18" s="1"/>
  <c r="M211" i="18"/>
  <c r="N211" i="18"/>
  <c r="O211" i="18"/>
  <c r="AE211" i="18" s="1"/>
  <c r="C212" i="18"/>
  <c r="D212" i="18"/>
  <c r="E212" i="18"/>
  <c r="F212" i="18"/>
  <c r="G212" i="18"/>
  <c r="H212" i="18"/>
  <c r="I212" i="18"/>
  <c r="J212" i="18"/>
  <c r="K212" i="18"/>
  <c r="AA212" i="18" s="1"/>
  <c r="L212" i="18"/>
  <c r="AB212" i="18" s="1"/>
  <c r="M212" i="18"/>
  <c r="N212" i="18"/>
  <c r="O212" i="18"/>
  <c r="AE212" i="18" s="1"/>
  <c r="C213" i="18"/>
  <c r="D213" i="18"/>
  <c r="E213" i="18"/>
  <c r="F213" i="18"/>
  <c r="G213" i="18"/>
  <c r="H213" i="18"/>
  <c r="I213" i="18"/>
  <c r="J213" i="18"/>
  <c r="K213" i="18"/>
  <c r="AA213" i="18" s="1"/>
  <c r="L213" i="18"/>
  <c r="AB213" i="18" s="1"/>
  <c r="M213" i="18"/>
  <c r="N213" i="18"/>
  <c r="O213" i="18"/>
  <c r="AE213" i="18" s="1"/>
  <c r="C214" i="18"/>
  <c r="D214" i="18"/>
  <c r="E214" i="18"/>
  <c r="F214" i="18"/>
  <c r="G214" i="18"/>
  <c r="H214" i="18"/>
  <c r="I214" i="18"/>
  <c r="J214" i="18"/>
  <c r="K214" i="18"/>
  <c r="AA214" i="18" s="1"/>
  <c r="L214" i="18"/>
  <c r="AB214" i="18" s="1"/>
  <c r="M214" i="18"/>
  <c r="N214" i="18"/>
  <c r="O214" i="18"/>
  <c r="AE214" i="18" s="1"/>
  <c r="C215" i="18"/>
  <c r="D215" i="18"/>
  <c r="E215" i="18"/>
  <c r="F215" i="18"/>
  <c r="G215" i="18"/>
  <c r="H215" i="18"/>
  <c r="I215" i="18"/>
  <c r="J215" i="18"/>
  <c r="K215" i="18"/>
  <c r="AA215" i="18" s="1"/>
  <c r="L215" i="18"/>
  <c r="AB215" i="18" s="1"/>
  <c r="M215" i="18"/>
  <c r="N215" i="18"/>
  <c r="O215" i="18"/>
  <c r="AE215" i="18" s="1"/>
  <c r="C216" i="18"/>
  <c r="S216" i="18" s="1"/>
  <c r="D216" i="18"/>
  <c r="T216" i="18" s="1"/>
  <c r="E216" i="18"/>
  <c r="U216" i="18" s="1"/>
  <c r="F216" i="18"/>
  <c r="V216" i="18" s="1"/>
  <c r="G216" i="18"/>
  <c r="W216" i="18" s="1"/>
  <c r="H216" i="18"/>
  <c r="I216" i="18"/>
  <c r="Y216" i="18" s="1"/>
  <c r="J216" i="18"/>
  <c r="K216" i="18"/>
  <c r="AA216" i="18" s="1"/>
  <c r="L216" i="18"/>
  <c r="AB216" i="18" s="1"/>
  <c r="M216" i="18"/>
  <c r="AC216" i="18" s="1"/>
  <c r="AS195" i="18" s="1"/>
  <c r="N216" i="18"/>
  <c r="AD216" i="18" s="1"/>
  <c r="O216" i="18"/>
  <c r="AE216" i="18" s="1"/>
  <c r="AT195" i="18" s="1"/>
  <c r="D184" i="18"/>
  <c r="T184" i="18" s="1"/>
  <c r="AJ184" i="18" s="1"/>
  <c r="E184" i="18"/>
  <c r="U184" i="18" s="1"/>
  <c r="AK184" i="18" s="1"/>
  <c r="F184" i="18"/>
  <c r="G184" i="18"/>
  <c r="L184" i="18"/>
  <c r="M184" i="18"/>
  <c r="N184" i="18"/>
  <c r="O184" i="18"/>
  <c r="AE184" i="18" s="1"/>
  <c r="AT184" i="18" s="1"/>
  <c r="C184" i="18"/>
  <c r="C141" i="18"/>
  <c r="D141" i="18"/>
  <c r="E141" i="18"/>
  <c r="U141" i="18" s="1"/>
  <c r="AK141" i="18" s="1"/>
  <c r="F141" i="18"/>
  <c r="G141" i="18"/>
  <c r="L141" i="18"/>
  <c r="M141" i="18"/>
  <c r="AC141" i="18" s="1"/>
  <c r="AS141" i="18" s="1"/>
  <c r="N141" i="18"/>
  <c r="O141" i="18"/>
  <c r="AE141" i="18" s="1"/>
  <c r="AT141" i="18" s="1"/>
  <c r="C142" i="18"/>
  <c r="D142" i="18"/>
  <c r="E142" i="18"/>
  <c r="F142" i="18"/>
  <c r="G142" i="18"/>
  <c r="L142" i="18"/>
  <c r="M142" i="18"/>
  <c r="AC142" i="18" s="1"/>
  <c r="AS142" i="18" s="1"/>
  <c r="N142" i="18"/>
  <c r="O142" i="18"/>
  <c r="AE142" i="18" s="1"/>
  <c r="AT142" i="18" s="1"/>
  <c r="C143" i="18"/>
  <c r="V143" i="18" s="1"/>
  <c r="AL143" i="18" s="1"/>
  <c r="AL152" i="18" s="1"/>
  <c r="D143" i="18"/>
  <c r="T143" i="18" s="1"/>
  <c r="AJ143" i="18" s="1"/>
  <c r="E143" i="18"/>
  <c r="U143" i="18" s="1"/>
  <c r="AK143" i="18" s="1"/>
  <c r="F143" i="18"/>
  <c r="G143" i="18"/>
  <c r="L143" i="18"/>
  <c r="M143" i="18"/>
  <c r="AC143" i="18" s="1"/>
  <c r="AS143" i="18" s="1"/>
  <c r="N143" i="18"/>
  <c r="O143" i="18"/>
  <c r="AE143" i="18" s="1"/>
  <c r="AT143" i="18" s="1"/>
  <c r="C144" i="18"/>
  <c r="D144" i="18"/>
  <c r="E144" i="18"/>
  <c r="F144" i="18"/>
  <c r="G144" i="18"/>
  <c r="L144" i="18"/>
  <c r="M144" i="18"/>
  <c r="N144" i="18"/>
  <c r="O144" i="18"/>
  <c r="AE144" i="18" s="1"/>
  <c r="AT144" i="18" s="1"/>
  <c r="C145" i="18"/>
  <c r="D145" i="18"/>
  <c r="E145" i="18"/>
  <c r="F145" i="18"/>
  <c r="G145" i="18"/>
  <c r="H145" i="18"/>
  <c r="I145" i="18"/>
  <c r="J145" i="18"/>
  <c r="K145" i="18"/>
  <c r="L145" i="18"/>
  <c r="M145" i="18"/>
  <c r="N145" i="18"/>
  <c r="O145" i="18"/>
  <c r="AE145" i="18" s="1"/>
  <c r="C146" i="18"/>
  <c r="D146" i="18"/>
  <c r="E146" i="18"/>
  <c r="F146" i="18"/>
  <c r="G146" i="18"/>
  <c r="H146" i="18"/>
  <c r="I146" i="18"/>
  <c r="J146" i="18"/>
  <c r="K146" i="18"/>
  <c r="L146" i="18"/>
  <c r="M146" i="18"/>
  <c r="N146" i="18"/>
  <c r="O146" i="18"/>
  <c r="AE146" i="18" s="1"/>
  <c r="C147" i="18"/>
  <c r="D147" i="18"/>
  <c r="E147" i="18"/>
  <c r="F147" i="18"/>
  <c r="G147" i="18"/>
  <c r="H147" i="18"/>
  <c r="I147" i="18"/>
  <c r="J147" i="18"/>
  <c r="K147" i="18"/>
  <c r="L147" i="18"/>
  <c r="M147" i="18"/>
  <c r="N147" i="18"/>
  <c r="O147" i="18"/>
  <c r="AE147" i="18" s="1"/>
  <c r="C148" i="18"/>
  <c r="D148" i="18"/>
  <c r="E148" i="18"/>
  <c r="F148" i="18"/>
  <c r="G148" i="18"/>
  <c r="H148" i="18"/>
  <c r="I148" i="18"/>
  <c r="J148" i="18"/>
  <c r="K148" i="18"/>
  <c r="L148" i="18"/>
  <c r="M148" i="18"/>
  <c r="N148" i="18"/>
  <c r="O148" i="18"/>
  <c r="AE148" i="18" s="1"/>
  <c r="C149" i="18"/>
  <c r="D149" i="18"/>
  <c r="E149" i="18"/>
  <c r="F149" i="18"/>
  <c r="G149" i="18"/>
  <c r="H149" i="18"/>
  <c r="I149" i="18"/>
  <c r="J149" i="18"/>
  <c r="K149" i="18"/>
  <c r="L149" i="18"/>
  <c r="M149" i="18"/>
  <c r="N149" i="18"/>
  <c r="O149" i="18"/>
  <c r="AE149" i="18" s="1"/>
  <c r="C150" i="18"/>
  <c r="D150" i="18"/>
  <c r="E150" i="18"/>
  <c r="F150" i="18"/>
  <c r="G150" i="18"/>
  <c r="H150" i="18"/>
  <c r="I150" i="18"/>
  <c r="J150" i="18"/>
  <c r="K150" i="18"/>
  <c r="L150" i="18"/>
  <c r="M150" i="18"/>
  <c r="N150" i="18"/>
  <c r="O150" i="18"/>
  <c r="AE150" i="18" s="1"/>
  <c r="C151" i="18"/>
  <c r="D151" i="18"/>
  <c r="E151" i="18"/>
  <c r="F151" i="18"/>
  <c r="G151" i="18"/>
  <c r="H151" i="18"/>
  <c r="I151" i="18"/>
  <c r="J151" i="18"/>
  <c r="K151" i="18"/>
  <c r="L151" i="18"/>
  <c r="M151" i="18"/>
  <c r="N151" i="18"/>
  <c r="O151" i="18"/>
  <c r="AE151" i="18" s="1"/>
  <c r="C152" i="18"/>
  <c r="D152" i="18"/>
  <c r="E152" i="18"/>
  <c r="F152" i="18"/>
  <c r="G152" i="18"/>
  <c r="H152" i="18"/>
  <c r="I152" i="18"/>
  <c r="J152" i="18"/>
  <c r="K152" i="18"/>
  <c r="L152" i="18"/>
  <c r="M152" i="18"/>
  <c r="N152" i="18"/>
  <c r="O152" i="18"/>
  <c r="AE152" i="18" s="1"/>
  <c r="C153" i="18"/>
  <c r="D153" i="18"/>
  <c r="E153" i="18"/>
  <c r="F153" i="18"/>
  <c r="G153" i="18"/>
  <c r="H153" i="18"/>
  <c r="I153" i="18"/>
  <c r="J153" i="18"/>
  <c r="K153" i="18"/>
  <c r="L153" i="18"/>
  <c r="M153" i="18"/>
  <c r="N153" i="18"/>
  <c r="O153" i="18"/>
  <c r="AE153" i="18" s="1"/>
  <c r="C154" i="18"/>
  <c r="D154" i="18"/>
  <c r="E154" i="18"/>
  <c r="F154" i="18"/>
  <c r="G154" i="18"/>
  <c r="H154" i="18"/>
  <c r="I154" i="18"/>
  <c r="J154" i="18"/>
  <c r="K154" i="18"/>
  <c r="L154" i="18"/>
  <c r="M154" i="18"/>
  <c r="N154" i="18"/>
  <c r="O154" i="18"/>
  <c r="AE154" i="18" s="1"/>
  <c r="C155" i="18"/>
  <c r="D155" i="18"/>
  <c r="E155" i="18"/>
  <c r="F155" i="18"/>
  <c r="G155" i="18"/>
  <c r="H155" i="18"/>
  <c r="I155" i="18"/>
  <c r="J155" i="18"/>
  <c r="K155" i="18"/>
  <c r="L155" i="18"/>
  <c r="M155" i="18"/>
  <c r="N155" i="18"/>
  <c r="O155" i="18"/>
  <c r="AE155" i="18" s="1"/>
  <c r="C156" i="18"/>
  <c r="D156" i="18"/>
  <c r="E156" i="18"/>
  <c r="F156" i="18"/>
  <c r="G156" i="18"/>
  <c r="H156" i="18"/>
  <c r="I156" i="18"/>
  <c r="J156" i="18"/>
  <c r="K156" i="18"/>
  <c r="L156" i="18"/>
  <c r="M156" i="18"/>
  <c r="N156" i="18"/>
  <c r="O156" i="18"/>
  <c r="AE156" i="18" s="1"/>
  <c r="C157" i="18"/>
  <c r="D157" i="18"/>
  <c r="E157" i="18"/>
  <c r="F157" i="18"/>
  <c r="G157" i="18"/>
  <c r="H157" i="18"/>
  <c r="I157" i="18"/>
  <c r="J157" i="18"/>
  <c r="K157" i="18"/>
  <c r="L157" i="18"/>
  <c r="M157" i="18"/>
  <c r="N157" i="18"/>
  <c r="O157" i="18"/>
  <c r="AE157" i="18" s="1"/>
  <c r="C158" i="18"/>
  <c r="D158" i="18"/>
  <c r="E158" i="18"/>
  <c r="F158" i="18"/>
  <c r="G158" i="18"/>
  <c r="H158" i="18"/>
  <c r="I158" i="18"/>
  <c r="J158" i="18"/>
  <c r="K158" i="18"/>
  <c r="L158" i="18"/>
  <c r="M158" i="18"/>
  <c r="N158" i="18"/>
  <c r="O158" i="18"/>
  <c r="AE158" i="18" s="1"/>
  <c r="C159" i="18"/>
  <c r="D159" i="18"/>
  <c r="E159" i="18"/>
  <c r="F159" i="18"/>
  <c r="G159" i="18"/>
  <c r="H159" i="18"/>
  <c r="I159" i="18"/>
  <c r="J159" i="18"/>
  <c r="K159" i="18"/>
  <c r="L159" i="18"/>
  <c r="M159" i="18"/>
  <c r="N159" i="18"/>
  <c r="O159" i="18"/>
  <c r="AE159" i="18" s="1"/>
  <c r="C160" i="18"/>
  <c r="Z160" i="18" s="1"/>
  <c r="D160" i="18"/>
  <c r="E160" i="18"/>
  <c r="F160" i="18"/>
  <c r="G160" i="18"/>
  <c r="H160" i="18"/>
  <c r="I160" i="18"/>
  <c r="J160" i="18"/>
  <c r="K160" i="18"/>
  <c r="L160" i="18"/>
  <c r="M160" i="18"/>
  <c r="N160" i="18"/>
  <c r="O160" i="18"/>
  <c r="AE160" i="18" s="1"/>
  <c r="C161" i="18"/>
  <c r="D161" i="18"/>
  <c r="E161" i="18"/>
  <c r="F161" i="18"/>
  <c r="G161" i="18"/>
  <c r="H161" i="18"/>
  <c r="I161" i="18"/>
  <c r="J161" i="18"/>
  <c r="K161" i="18"/>
  <c r="L161" i="18"/>
  <c r="M161" i="18"/>
  <c r="N161" i="18"/>
  <c r="O161" i="18"/>
  <c r="AE161" i="18" s="1"/>
  <c r="C162" i="18"/>
  <c r="D162" i="18"/>
  <c r="E162" i="18"/>
  <c r="F162" i="18"/>
  <c r="G162" i="18"/>
  <c r="H162" i="18"/>
  <c r="I162" i="18"/>
  <c r="J162" i="18"/>
  <c r="K162" i="18"/>
  <c r="L162" i="18"/>
  <c r="M162" i="18"/>
  <c r="N162" i="18"/>
  <c r="O162" i="18"/>
  <c r="AE162" i="18" s="1"/>
  <c r="C163" i="18"/>
  <c r="D163" i="18"/>
  <c r="E163" i="18"/>
  <c r="F163" i="18"/>
  <c r="G163" i="18"/>
  <c r="L163" i="18"/>
  <c r="M163" i="18"/>
  <c r="N163" i="18"/>
  <c r="O163" i="18"/>
  <c r="AE163" i="18" s="1"/>
  <c r="C164" i="18"/>
  <c r="D164" i="18"/>
  <c r="E164" i="18"/>
  <c r="F164" i="18"/>
  <c r="G164" i="18"/>
  <c r="L164" i="18"/>
  <c r="M164" i="18"/>
  <c r="N164" i="18"/>
  <c r="O164" i="18"/>
  <c r="AE164" i="18" s="1"/>
  <c r="AT150" i="18" s="1"/>
  <c r="C165" i="18"/>
  <c r="S165" i="18" s="1"/>
  <c r="D165" i="18"/>
  <c r="T165" i="18" s="1"/>
  <c r="E165" i="18"/>
  <c r="U165" i="18" s="1"/>
  <c r="F165" i="18"/>
  <c r="V165" i="18" s="1"/>
  <c r="G165" i="18"/>
  <c r="W165" i="18" s="1"/>
  <c r="L165" i="18"/>
  <c r="AB165" i="18" s="1"/>
  <c r="M165" i="18"/>
  <c r="AC165" i="18" s="1"/>
  <c r="N165" i="18"/>
  <c r="AD165" i="18" s="1"/>
  <c r="O165" i="18"/>
  <c r="AE165" i="18" s="1"/>
  <c r="C166" i="18"/>
  <c r="D166" i="18"/>
  <c r="E166" i="18"/>
  <c r="F166" i="18"/>
  <c r="G166" i="18"/>
  <c r="H166" i="18"/>
  <c r="I166" i="18"/>
  <c r="J166" i="18"/>
  <c r="K166" i="18"/>
  <c r="AA166" i="18" s="1"/>
  <c r="L166" i="18"/>
  <c r="AB166" i="18" s="1"/>
  <c r="M166" i="18"/>
  <c r="N166" i="18"/>
  <c r="O166" i="18"/>
  <c r="AE166" i="18" s="1"/>
  <c r="C167" i="18"/>
  <c r="D167" i="18"/>
  <c r="E167" i="18"/>
  <c r="F167" i="18"/>
  <c r="G167" i="18"/>
  <c r="H167" i="18"/>
  <c r="I167" i="18"/>
  <c r="J167" i="18"/>
  <c r="K167" i="18"/>
  <c r="AA167" i="18" s="1"/>
  <c r="L167" i="18"/>
  <c r="AB167" i="18" s="1"/>
  <c r="M167" i="18"/>
  <c r="N167" i="18"/>
  <c r="O167" i="18"/>
  <c r="AE167" i="18" s="1"/>
  <c r="C168" i="18"/>
  <c r="D168" i="18"/>
  <c r="E168" i="18"/>
  <c r="F168" i="18"/>
  <c r="G168" i="18"/>
  <c r="H168" i="18"/>
  <c r="I168" i="18"/>
  <c r="J168" i="18"/>
  <c r="K168" i="18"/>
  <c r="AA168" i="18" s="1"/>
  <c r="L168" i="18"/>
  <c r="AB168" i="18" s="1"/>
  <c r="M168" i="18"/>
  <c r="N168" i="18"/>
  <c r="O168" i="18"/>
  <c r="AE168" i="18" s="1"/>
  <c r="C169" i="18"/>
  <c r="D169" i="18"/>
  <c r="E169" i="18"/>
  <c r="F169" i="18"/>
  <c r="G169" i="18"/>
  <c r="H169" i="18"/>
  <c r="I169" i="18"/>
  <c r="J169" i="18"/>
  <c r="K169" i="18"/>
  <c r="AA169" i="18" s="1"/>
  <c r="L169" i="18"/>
  <c r="AB169" i="18" s="1"/>
  <c r="M169" i="18"/>
  <c r="N169" i="18"/>
  <c r="O169" i="18"/>
  <c r="AE169" i="18" s="1"/>
  <c r="C170" i="18"/>
  <c r="D170" i="18"/>
  <c r="E170" i="18"/>
  <c r="F170" i="18"/>
  <c r="G170" i="18"/>
  <c r="H170" i="18"/>
  <c r="I170" i="18"/>
  <c r="J170" i="18"/>
  <c r="K170" i="18"/>
  <c r="AA170" i="18" s="1"/>
  <c r="L170" i="18"/>
  <c r="AB170" i="18" s="1"/>
  <c r="M170" i="18"/>
  <c r="N170" i="18"/>
  <c r="O170" i="18"/>
  <c r="AE170" i="18" s="1"/>
  <c r="C171" i="18"/>
  <c r="D171" i="18"/>
  <c r="E171" i="18"/>
  <c r="F171" i="18"/>
  <c r="G171" i="18"/>
  <c r="H171" i="18"/>
  <c r="I171" i="18"/>
  <c r="J171" i="18"/>
  <c r="K171" i="18"/>
  <c r="AA171" i="18" s="1"/>
  <c r="L171" i="18"/>
  <c r="AB171" i="18" s="1"/>
  <c r="M171" i="18"/>
  <c r="N171" i="18"/>
  <c r="O171" i="18"/>
  <c r="AE171" i="18" s="1"/>
  <c r="C172" i="18"/>
  <c r="S172" i="18" s="1"/>
  <c r="D172" i="18"/>
  <c r="T172" i="18" s="1"/>
  <c r="E172" i="18"/>
  <c r="U172" i="18" s="1"/>
  <c r="F172" i="18"/>
  <c r="V172" i="18" s="1"/>
  <c r="G172" i="18"/>
  <c r="W172" i="18" s="1"/>
  <c r="H172" i="18"/>
  <c r="I172" i="18"/>
  <c r="Y172" i="18" s="1"/>
  <c r="J172" i="18"/>
  <c r="K172" i="18"/>
  <c r="AA172" i="18" s="1"/>
  <c r="L172" i="18"/>
  <c r="AB172" i="18" s="1"/>
  <c r="M172" i="18"/>
  <c r="AC172" i="18" s="1"/>
  <c r="AS151" i="18" s="1"/>
  <c r="N172" i="18"/>
  <c r="AD172" i="18" s="1"/>
  <c r="O172" i="18"/>
  <c r="AE172" i="18" s="1"/>
  <c r="AT151" i="18" s="1"/>
  <c r="D140" i="18"/>
  <c r="T140" i="18" s="1"/>
  <c r="AJ140" i="18" s="1"/>
  <c r="E140" i="18"/>
  <c r="U140" i="18" s="1"/>
  <c r="AK140" i="18" s="1"/>
  <c r="F140" i="18"/>
  <c r="G140" i="18"/>
  <c r="L140" i="18"/>
  <c r="M140" i="18"/>
  <c r="N140" i="18"/>
  <c r="O140" i="18"/>
  <c r="AE140" i="18" s="1"/>
  <c r="AT140" i="18" s="1"/>
  <c r="C140" i="18"/>
  <c r="BH150" i="17"/>
  <c r="BH151" i="17"/>
  <c r="BH152" i="17"/>
  <c r="BH153" i="17"/>
  <c r="BH154" i="17"/>
  <c r="BH155" i="17"/>
  <c r="BH156" i="17"/>
  <c r="BH157" i="17"/>
  <c r="BH158" i="17"/>
  <c r="BH159" i="17"/>
  <c r="BH160" i="17"/>
  <c r="BH161" i="17"/>
  <c r="BH162" i="17"/>
  <c r="BH163" i="17"/>
  <c r="BH164" i="17"/>
  <c r="BH165" i="17"/>
  <c r="BH166" i="17"/>
  <c r="BH167" i="17"/>
  <c r="BH168" i="17"/>
  <c r="BH169" i="17"/>
  <c r="BH170" i="17"/>
  <c r="BH171" i="17"/>
  <c r="BH172" i="17"/>
  <c r="BH173" i="17"/>
  <c r="BH174" i="17"/>
  <c r="BH175" i="17"/>
  <c r="BH176" i="17"/>
  <c r="BH177" i="17"/>
  <c r="BH178" i="17"/>
  <c r="BH179" i="17"/>
  <c r="BH180" i="17"/>
  <c r="BH181" i="17"/>
  <c r="BH182" i="17"/>
  <c r="BH183" i="17"/>
  <c r="BH184" i="17"/>
  <c r="BH149" i="17"/>
  <c r="BH103" i="17"/>
  <c r="BH104" i="17"/>
  <c r="BH105" i="17"/>
  <c r="BH106" i="17"/>
  <c r="BH107" i="17"/>
  <c r="BH108" i="17"/>
  <c r="BH109" i="17"/>
  <c r="BH110" i="17"/>
  <c r="BH111" i="17"/>
  <c r="BH112" i="17"/>
  <c r="BH113" i="17"/>
  <c r="BH114" i="17"/>
  <c r="BH115" i="17"/>
  <c r="BH116" i="17"/>
  <c r="BH117" i="17"/>
  <c r="BH118" i="17"/>
  <c r="BH119" i="17"/>
  <c r="BH120" i="17"/>
  <c r="N115" i="18" s="1"/>
  <c r="BH121" i="17"/>
  <c r="BH122" i="17"/>
  <c r="BH123" i="17"/>
  <c r="BH124" i="17"/>
  <c r="BH125" i="17"/>
  <c r="N105" i="18" s="1"/>
  <c r="BH126" i="17"/>
  <c r="BH127" i="17"/>
  <c r="N111" i="18" s="1"/>
  <c r="BH128" i="17"/>
  <c r="N112" i="18" s="1"/>
  <c r="BH129" i="17"/>
  <c r="N117" i="18" s="1"/>
  <c r="BH130" i="17"/>
  <c r="N118" i="18" s="1"/>
  <c r="BH131" i="17"/>
  <c r="BH132" i="17"/>
  <c r="BH133" i="17"/>
  <c r="BH134" i="17"/>
  <c r="BH135" i="17"/>
  <c r="BH136" i="17"/>
  <c r="BH137" i="17"/>
  <c r="BH102" i="17"/>
  <c r="C97" i="18"/>
  <c r="D97" i="18"/>
  <c r="E97" i="18"/>
  <c r="U97" i="18" s="1"/>
  <c r="AK97" i="18" s="1"/>
  <c r="F97" i="18"/>
  <c r="G97" i="18"/>
  <c r="L97" i="18"/>
  <c r="M97" i="18"/>
  <c r="AC97" i="18" s="1"/>
  <c r="AS97" i="18" s="1"/>
  <c r="N97" i="18"/>
  <c r="O97" i="18"/>
  <c r="AE97" i="18" s="1"/>
  <c r="AT97" i="18" s="1"/>
  <c r="C98" i="18"/>
  <c r="D98" i="18"/>
  <c r="E98" i="18"/>
  <c r="F98" i="18"/>
  <c r="G98" i="18"/>
  <c r="L98" i="18"/>
  <c r="M98" i="18"/>
  <c r="AC98" i="18" s="1"/>
  <c r="AS98" i="18" s="1"/>
  <c r="N98" i="18"/>
  <c r="O98" i="18"/>
  <c r="AE98" i="18" s="1"/>
  <c r="AT98" i="18" s="1"/>
  <c r="C99" i="18"/>
  <c r="V99" i="18" s="1"/>
  <c r="AL99" i="18" s="1"/>
  <c r="AL108" i="18" s="1"/>
  <c r="D99" i="18"/>
  <c r="T99" i="18" s="1"/>
  <c r="AJ99" i="18" s="1"/>
  <c r="E99" i="18"/>
  <c r="U99" i="18" s="1"/>
  <c r="AK99" i="18" s="1"/>
  <c r="F99" i="18"/>
  <c r="G99" i="18"/>
  <c r="L99" i="18"/>
  <c r="M99" i="18"/>
  <c r="AC99" i="18" s="1"/>
  <c r="AS99" i="18" s="1"/>
  <c r="N99" i="18"/>
  <c r="O99" i="18"/>
  <c r="AE99" i="18" s="1"/>
  <c r="AT99" i="18" s="1"/>
  <c r="C100" i="18"/>
  <c r="D100" i="18"/>
  <c r="E100" i="18"/>
  <c r="F100" i="18"/>
  <c r="G100" i="18"/>
  <c r="L100" i="18"/>
  <c r="M100" i="18"/>
  <c r="N100" i="18"/>
  <c r="O100" i="18"/>
  <c r="AE100" i="18" s="1"/>
  <c r="AT100" i="18" s="1"/>
  <c r="C101" i="18"/>
  <c r="D101" i="18"/>
  <c r="E101" i="18"/>
  <c r="F101" i="18"/>
  <c r="G101" i="18"/>
  <c r="H101" i="18"/>
  <c r="I101" i="18"/>
  <c r="J101" i="18"/>
  <c r="K101" i="18"/>
  <c r="L101" i="18"/>
  <c r="M101" i="18"/>
  <c r="N101" i="18"/>
  <c r="O101" i="18"/>
  <c r="AE101" i="18" s="1"/>
  <c r="C102" i="18"/>
  <c r="D102" i="18"/>
  <c r="E102" i="18"/>
  <c r="F102" i="18"/>
  <c r="G102" i="18"/>
  <c r="H102" i="18"/>
  <c r="I102" i="18"/>
  <c r="J102" i="18"/>
  <c r="K102" i="18"/>
  <c r="L102" i="18"/>
  <c r="M102" i="18"/>
  <c r="N102" i="18"/>
  <c r="O102" i="18"/>
  <c r="AE102" i="18" s="1"/>
  <c r="C103" i="18"/>
  <c r="D103" i="18"/>
  <c r="E103" i="18"/>
  <c r="F103" i="18"/>
  <c r="G103" i="18"/>
  <c r="H103" i="18"/>
  <c r="I103" i="18"/>
  <c r="J103" i="18"/>
  <c r="K103" i="18"/>
  <c r="L103" i="18"/>
  <c r="M103" i="18"/>
  <c r="N103" i="18"/>
  <c r="O103" i="18"/>
  <c r="AE103" i="18" s="1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AE104" i="18" s="1"/>
  <c r="C105" i="18"/>
  <c r="D105" i="18"/>
  <c r="E105" i="18"/>
  <c r="F105" i="18"/>
  <c r="G105" i="18"/>
  <c r="H105" i="18"/>
  <c r="I105" i="18"/>
  <c r="J105" i="18"/>
  <c r="K105" i="18"/>
  <c r="L105" i="18"/>
  <c r="M105" i="18"/>
  <c r="O105" i="18"/>
  <c r="AE105" i="18" s="1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AE106" i="18" s="1"/>
  <c r="C107" i="18"/>
  <c r="D107" i="18"/>
  <c r="E107" i="18"/>
  <c r="F107" i="18"/>
  <c r="G107" i="18"/>
  <c r="H107" i="18"/>
  <c r="I107" i="18"/>
  <c r="J107" i="18"/>
  <c r="K107" i="18"/>
  <c r="L107" i="18"/>
  <c r="M107" i="18"/>
  <c r="N107" i="18"/>
  <c r="O107" i="18"/>
  <c r="AE107" i="18" s="1"/>
  <c r="C108" i="18"/>
  <c r="Y108" i="18" s="1"/>
  <c r="D108" i="18"/>
  <c r="E108" i="18"/>
  <c r="F108" i="18"/>
  <c r="G108" i="18"/>
  <c r="H108" i="18"/>
  <c r="I108" i="18"/>
  <c r="J108" i="18"/>
  <c r="K108" i="18"/>
  <c r="L108" i="18"/>
  <c r="M108" i="18"/>
  <c r="N108" i="18"/>
  <c r="O108" i="18"/>
  <c r="AE108" i="18" s="1"/>
  <c r="C109" i="18"/>
  <c r="D109" i="18"/>
  <c r="E109" i="18"/>
  <c r="F109" i="18"/>
  <c r="G109" i="18"/>
  <c r="H109" i="18"/>
  <c r="I109" i="18"/>
  <c r="J109" i="18"/>
  <c r="K109" i="18"/>
  <c r="L109" i="18"/>
  <c r="M109" i="18"/>
  <c r="N109" i="18"/>
  <c r="O109" i="18"/>
  <c r="AE109" i="18" s="1"/>
  <c r="C110" i="18"/>
  <c r="D110" i="18"/>
  <c r="E110" i="18"/>
  <c r="F110" i="18"/>
  <c r="G110" i="18"/>
  <c r="H110" i="18"/>
  <c r="I110" i="18"/>
  <c r="J110" i="18"/>
  <c r="K110" i="18"/>
  <c r="L110" i="18"/>
  <c r="M110" i="18"/>
  <c r="N110" i="18"/>
  <c r="O110" i="18"/>
  <c r="AE110" i="18" s="1"/>
  <c r="C111" i="18"/>
  <c r="D111" i="18"/>
  <c r="E111" i="18"/>
  <c r="F111" i="18"/>
  <c r="G111" i="18"/>
  <c r="H111" i="18"/>
  <c r="I111" i="18"/>
  <c r="J111" i="18"/>
  <c r="K111" i="18"/>
  <c r="L111" i="18"/>
  <c r="M111" i="18"/>
  <c r="O111" i="18"/>
  <c r="AE111" i="18" s="1"/>
  <c r="C112" i="18"/>
  <c r="D112" i="18"/>
  <c r="E112" i="18"/>
  <c r="F112" i="18"/>
  <c r="G112" i="18"/>
  <c r="H112" i="18"/>
  <c r="I112" i="18"/>
  <c r="J112" i="18"/>
  <c r="K112" i="18"/>
  <c r="L112" i="18"/>
  <c r="M112" i="18"/>
  <c r="O112" i="18"/>
  <c r="AE112" i="18" s="1"/>
  <c r="C113" i="18"/>
  <c r="D113" i="18"/>
  <c r="E113" i="18"/>
  <c r="F113" i="18"/>
  <c r="G113" i="18"/>
  <c r="H113" i="18"/>
  <c r="I113" i="18"/>
  <c r="J113" i="18"/>
  <c r="K113" i="18"/>
  <c r="L113" i="18"/>
  <c r="M113" i="18"/>
  <c r="N113" i="18"/>
  <c r="O113" i="18"/>
  <c r="AE113" i="18" s="1"/>
  <c r="C114" i="18"/>
  <c r="D114" i="18"/>
  <c r="E114" i="18"/>
  <c r="F114" i="18"/>
  <c r="G114" i="18"/>
  <c r="H114" i="18"/>
  <c r="I114" i="18"/>
  <c r="J114" i="18"/>
  <c r="K114" i="18"/>
  <c r="L114" i="18"/>
  <c r="M114" i="18"/>
  <c r="N114" i="18"/>
  <c r="O114" i="18"/>
  <c r="AE114" i="18" s="1"/>
  <c r="C115" i="18"/>
  <c r="D115" i="18"/>
  <c r="E115" i="18"/>
  <c r="F115" i="18"/>
  <c r="G115" i="18"/>
  <c r="H115" i="18"/>
  <c r="I115" i="18"/>
  <c r="J115" i="18"/>
  <c r="K115" i="18"/>
  <c r="L115" i="18"/>
  <c r="M115" i="18"/>
  <c r="O115" i="18"/>
  <c r="AE115" i="18" s="1"/>
  <c r="C116" i="18"/>
  <c r="D116" i="18"/>
  <c r="E116" i="18"/>
  <c r="F116" i="18"/>
  <c r="G116" i="18"/>
  <c r="H116" i="18"/>
  <c r="I116" i="18"/>
  <c r="J116" i="18"/>
  <c r="K116" i="18"/>
  <c r="L116" i="18"/>
  <c r="M116" i="18"/>
  <c r="N116" i="18"/>
  <c r="O116" i="18"/>
  <c r="AE116" i="18" s="1"/>
  <c r="C117" i="18"/>
  <c r="D117" i="18"/>
  <c r="E117" i="18"/>
  <c r="F117" i="18"/>
  <c r="G117" i="18"/>
  <c r="H117" i="18"/>
  <c r="I117" i="18"/>
  <c r="J117" i="18"/>
  <c r="K117" i="18"/>
  <c r="L117" i="18"/>
  <c r="M117" i="18"/>
  <c r="O117" i="18"/>
  <c r="AE117" i="18" s="1"/>
  <c r="C118" i="18"/>
  <c r="D118" i="18"/>
  <c r="E118" i="18"/>
  <c r="F118" i="18"/>
  <c r="G118" i="18"/>
  <c r="H118" i="18"/>
  <c r="I118" i="18"/>
  <c r="J118" i="18"/>
  <c r="K118" i="18"/>
  <c r="L118" i="18"/>
  <c r="M118" i="18"/>
  <c r="O118" i="18"/>
  <c r="AE118" i="18" s="1"/>
  <c r="C119" i="18"/>
  <c r="D119" i="18"/>
  <c r="E119" i="18"/>
  <c r="F119" i="18"/>
  <c r="G119" i="18"/>
  <c r="L119" i="18"/>
  <c r="M119" i="18"/>
  <c r="N119" i="18"/>
  <c r="O119" i="18"/>
  <c r="AE119" i="18" s="1"/>
  <c r="C120" i="18"/>
  <c r="D120" i="18"/>
  <c r="E120" i="18"/>
  <c r="F120" i="18"/>
  <c r="G120" i="18"/>
  <c r="L120" i="18"/>
  <c r="M120" i="18"/>
  <c r="N120" i="18"/>
  <c r="O120" i="18"/>
  <c r="AE120" i="18" s="1"/>
  <c r="AT106" i="18" s="1"/>
  <c r="C121" i="18"/>
  <c r="S121" i="18" s="1"/>
  <c r="D121" i="18"/>
  <c r="T121" i="18" s="1"/>
  <c r="E121" i="18"/>
  <c r="U121" i="18" s="1"/>
  <c r="F121" i="18"/>
  <c r="V121" i="18" s="1"/>
  <c r="G121" i="18"/>
  <c r="W121" i="18" s="1"/>
  <c r="L121" i="18"/>
  <c r="AB121" i="18" s="1"/>
  <c r="M121" i="18"/>
  <c r="AC121" i="18" s="1"/>
  <c r="N121" i="18"/>
  <c r="O121" i="18"/>
  <c r="AE121" i="18" s="1"/>
  <c r="C122" i="18"/>
  <c r="D122" i="18"/>
  <c r="E122" i="18"/>
  <c r="F122" i="18"/>
  <c r="G122" i="18"/>
  <c r="H122" i="18"/>
  <c r="I122" i="18"/>
  <c r="J122" i="18"/>
  <c r="K122" i="18"/>
  <c r="AA122" i="18" s="1"/>
  <c r="L122" i="18"/>
  <c r="AB122" i="18" s="1"/>
  <c r="M122" i="18"/>
  <c r="N122" i="18"/>
  <c r="O122" i="18"/>
  <c r="AE122" i="18" s="1"/>
  <c r="C123" i="18"/>
  <c r="D123" i="18"/>
  <c r="E123" i="18"/>
  <c r="F123" i="18"/>
  <c r="G123" i="18"/>
  <c r="H123" i="18"/>
  <c r="I123" i="18"/>
  <c r="J123" i="18"/>
  <c r="K123" i="18"/>
  <c r="AA123" i="18" s="1"/>
  <c r="L123" i="18"/>
  <c r="AB123" i="18" s="1"/>
  <c r="M123" i="18"/>
  <c r="N123" i="18"/>
  <c r="O123" i="18"/>
  <c r="AE123" i="18" s="1"/>
  <c r="C124" i="18"/>
  <c r="D124" i="18"/>
  <c r="E124" i="18"/>
  <c r="F124" i="18"/>
  <c r="G124" i="18"/>
  <c r="H124" i="18"/>
  <c r="I124" i="18"/>
  <c r="J124" i="18"/>
  <c r="K124" i="18"/>
  <c r="AA124" i="18" s="1"/>
  <c r="L124" i="18"/>
  <c r="AB124" i="18" s="1"/>
  <c r="M124" i="18"/>
  <c r="N124" i="18"/>
  <c r="O124" i="18"/>
  <c r="AE124" i="18" s="1"/>
  <c r="C125" i="18"/>
  <c r="D125" i="18"/>
  <c r="E125" i="18"/>
  <c r="F125" i="18"/>
  <c r="G125" i="18"/>
  <c r="H125" i="18"/>
  <c r="I125" i="18"/>
  <c r="J125" i="18"/>
  <c r="K125" i="18"/>
  <c r="AA125" i="18" s="1"/>
  <c r="L125" i="18"/>
  <c r="AB125" i="18" s="1"/>
  <c r="M125" i="18"/>
  <c r="N125" i="18"/>
  <c r="O125" i="18"/>
  <c r="AE125" i="18" s="1"/>
  <c r="C126" i="18"/>
  <c r="D126" i="18"/>
  <c r="E126" i="18"/>
  <c r="F126" i="18"/>
  <c r="G126" i="18"/>
  <c r="H126" i="18"/>
  <c r="I126" i="18"/>
  <c r="J126" i="18"/>
  <c r="K126" i="18"/>
  <c r="AA126" i="18" s="1"/>
  <c r="L126" i="18"/>
  <c r="AB126" i="18" s="1"/>
  <c r="M126" i="18"/>
  <c r="N126" i="18"/>
  <c r="O126" i="18"/>
  <c r="AE126" i="18" s="1"/>
  <c r="C127" i="18"/>
  <c r="D127" i="18"/>
  <c r="E127" i="18"/>
  <c r="F127" i="18"/>
  <c r="G127" i="18"/>
  <c r="H127" i="18"/>
  <c r="I127" i="18"/>
  <c r="J127" i="18"/>
  <c r="K127" i="18"/>
  <c r="AA127" i="18" s="1"/>
  <c r="L127" i="18"/>
  <c r="AB127" i="18" s="1"/>
  <c r="M127" i="18"/>
  <c r="N127" i="18"/>
  <c r="O127" i="18"/>
  <c r="AE127" i="18" s="1"/>
  <c r="C128" i="18"/>
  <c r="S128" i="18" s="1"/>
  <c r="D128" i="18"/>
  <c r="T128" i="18" s="1"/>
  <c r="E128" i="18"/>
  <c r="U128" i="18" s="1"/>
  <c r="F128" i="18"/>
  <c r="V128" i="18" s="1"/>
  <c r="G128" i="18"/>
  <c r="W128" i="18" s="1"/>
  <c r="H128" i="18"/>
  <c r="I128" i="18"/>
  <c r="Y128" i="18" s="1"/>
  <c r="J128" i="18"/>
  <c r="K128" i="18"/>
  <c r="AA128" i="18" s="1"/>
  <c r="L128" i="18"/>
  <c r="AB128" i="18" s="1"/>
  <c r="M128" i="18"/>
  <c r="AC128" i="18" s="1"/>
  <c r="AS107" i="18" s="1"/>
  <c r="N128" i="18"/>
  <c r="AD128" i="18" s="1"/>
  <c r="O128" i="18"/>
  <c r="AE128" i="18" s="1"/>
  <c r="AT107" i="18" s="1"/>
  <c r="D96" i="18"/>
  <c r="T96" i="18" s="1"/>
  <c r="AJ96" i="18" s="1"/>
  <c r="E96" i="18"/>
  <c r="U96" i="18" s="1"/>
  <c r="AK96" i="18" s="1"/>
  <c r="F96" i="18"/>
  <c r="G96" i="18"/>
  <c r="L96" i="18"/>
  <c r="M96" i="18"/>
  <c r="N96" i="18"/>
  <c r="O96" i="18"/>
  <c r="AE96" i="18" s="1"/>
  <c r="AT96" i="18" s="1"/>
  <c r="C96" i="18"/>
  <c r="BH90" i="17"/>
  <c r="BH56" i="17"/>
  <c r="BH57" i="17"/>
  <c r="BH58" i="17"/>
  <c r="BH59" i="17"/>
  <c r="BH60" i="17"/>
  <c r="BH61" i="17"/>
  <c r="BH62" i="17"/>
  <c r="N56" i="18" s="1"/>
  <c r="BH63" i="17"/>
  <c r="BH64" i="17"/>
  <c r="BH65" i="17"/>
  <c r="BH66" i="17"/>
  <c r="BH67" i="17"/>
  <c r="BH68" i="17"/>
  <c r="BH69" i="17"/>
  <c r="N65" i="18" s="1"/>
  <c r="BH70" i="17"/>
  <c r="BH71" i="17"/>
  <c r="N69" i="18" s="1"/>
  <c r="BH72" i="17"/>
  <c r="BH73" i="17"/>
  <c r="N71" i="18" s="1"/>
  <c r="BH74" i="17"/>
  <c r="BH75" i="17"/>
  <c r="BH76" i="17"/>
  <c r="N76" i="18" s="1"/>
  <c r="BH77" i="17"/>
  <c r="BH78" i="17"/>
  <c r="N61" i="18" s="1"/>
  <c r="BH79" i="17"/>
  <c r="BH80" i="17"/>
  <c r="N67" i="18" s="1"/>
  <c r="BH81" i="17"/>
  <c r="N68" i="18" s="1"/>
  <c r="BH82" i="17"/>
  <c r="BH83" i="17"/>
  <c r="N74" i="18" s="1"/>
  <c r="BH84" i="17"/>
  <c r="BH85" i="17"/>
  <c r="BH86" i="17"/>
  <c r="BH87" i="17"/>
  <c r="BH88" i="17"/>
  <c r="BH89" i="17"/>
  <c r="BH55" i="17"/>
  <c r="C53" i="18"/>
  <c r="D53" i="18"/>
  <c r="E53" i="18"/>
  <c r="U53" i="18" s="1"/>
  <c r="AK53" i="18" s="1"/>
  <c r="F53" i="18"/>
  <c r="G53" i="18"/>
  <c r="L53" i="18"/>
  <c r="M53" i="18"/>
  <c r="AC53" i="18" s="1"/>
  <c r="AS53" i="18" s="1"/>
  <c r="N53" i="18"/>
  <c r="O53" i="18"/>
  <c r="AE53" i="18" s="1"/>
  <c r="AT53" i="18" s="1"/>
  <c r="C54" i="18"/>
  <c r="D54" i="18"/>
  <c r="E54" i="18"/>
  <c r="F54" i="18"/>
  <c r="G54" i="18"/>
  <c r="L54" i="18"/>
  <c r="M54" i="18"/>
  <c r="AC54" i="18" s="1"/>
  <c r="AS54" i="18" s="1"/>
  <c r="N54" i="18"/>
  <c r="O54" i="18"/>
  <c r="AE54" i="18" s="1"/>
  <c r="AT54" i="18" s="1"/>
  <c r="C55" i="18"/>
  <c r="D55" i="18"/>
  <c r="T55" i="18" s="1"/>
  <c r="AJ55" i="18" s="1"/>
  <c r="E55" i="18"/>
  <c r="U55" i="18" s="1"/>
  <c r="AK55" i="18" s="1"/>
  <c r="F55" i="18"/>
  <c r="G55" i="18"/>
  <c r="L55" i="18"/>
  <c r="M55" i="18"/>
  <c r="AC55" i="18" s="1"/>
  <c r="AS55" i="18" s="1"/>
  <c r="N55" i="18"/>
  <c r="O55" i="18"/>
  <c r="AE55" i="18" s="1"/>
  <c r="AT55" i="18" s="1"/>
  <c r="C56" i="18"/>
  <c r="D56" i="18"/>
  <c r="E56" i="18"/>
  <c r="F56" i="18"/>
  <c r="G56" i="18"/>
  <c r="L56" i="18"/>
  <c r="M56" i="18"/>
  <c r="O56" i="18"/>
  <c r="AE56" i="18" s="1"/>
  <c r="AT56" i="18" s="1"/>
  <c r="C57" i="18"/>
  <c r="X57" i="18" s="1"/>
  <c r="D57" i="18"/>
  <c r="E57" i="18"/>
  <c r="F57" i="18"/>
  <c r="G57" i="18"/>
  <c r="H57" i="18"/>
  <c r="I57" i="18"/>
  <c r="J57" i="18"/>
  <c r="K57" i="18"/>
  <c r="L57" i="18"/>
  <c r="M57" i="18"/>
  <c r="N57" i="18"/>
  <c r="O57" i="18"/>
  <c r="AE57" i="18" s="1"/>
  <c r="C58" i="18"/>
  <c r="D58" i="18"/>
  <c r="E58" i="18"/>
  <c r="F58" i="18"/>
  <c r="G58" i="18"/>
  <c r="H58" i="18"/>
  <c r="I58" i="18"/>
  <c r="J58" i="18"/>
  <c r="K58" i="18"/>
  <c r="L58" i="18"/>
  <c r="M58" i="18"/>
  <c r="N58" i="18"/>
  <c r="O58" i="18"/>
  <c r="AE58" i="18" s="1"/>
  <c r="C59" i="18"/>
  <c r="D59" i="18"/>
  <c r="E59" i="18"/>
  <c r="F59" i="18"/>
  <c r="G59" i="18"/>
  <c r="H59" i="18"/>
  <c r="I59" i="18"/>
  <c r="J59" i="18"/>
  <c r="K59" i="18"/>
  <c r="L59" i="18"/>
  <c r="M59" i="18"/>
  <c r="N59" i="18"/>
  <c r="O59" i="18"/>
  <c r="AE59" i="18" s="1"/>
  <c r="C60" i="18"/>
  <c r="D60" i="18"/>
  <c r="E60" i="18"/>
  <c r="F60" i="18"/>
  <c r="G60" i="18"/>
  <c r="H60" i="18"/>
  <c r="I60" i="18"/>
  <c r="J60" i="18"/>
  <c r="K60" i="18"/>
  <c r="L60" i="18"/>
  <c r="M60" i="18"/>
  <c r="N60" i="18"/>
  <c r="O60" i="18"/>
  <c r="AE60" i="18" s="1"/>
  <c r="C61" i="18"/>
  <c r="D61" i="18"/>
  <c r="E61" i="18"/>
  <c r="F61" i="18"/>
  <c r="G61" i="18"/>
  <c r="H61" i="18"/>
  <c r="I61" i="18"/>
  <c r="J61" i="18"/>
  <c r="K61" i="18"/>
  <c r="L61" i="18"/>
  <c r="M61" i="18"/>
  <c r="O61" i="18"/>
  <c r="AE61" i="18" s="1"/>
  <c r="C62" i="18"/>
  <c r="D62" i="18"/>
  <c r="E62" i="18"/>
  <c r="F62" i="18"/>
  <c r="G62" i="18"/>
  <c r="H62" i="18"/>
  <c r="I62" i="18"/>
  <c r="J62" i="18"/>
  <c r="K62" i="18"/>
  <c r="L62" i="18"/>
  <c r="M62" i="18"/>
  <c r="N62" i="18"/>
  <c r="O62" i="18"/>
  <c r="AE62" i="18" s="1"/>
  <c r="C63" i="18"/>
  <c r="D63" i="18"/>
  <c r="E63" i="18"/>
  <c r="F63" i="18"/>
  <c r="G63" i="18"/>
  <c r="H63" i="18"/>
  <c r="I63" i="18"/>
  <c r="J63" i="18"/>
  <c r="K63" i="18"/>
  <c r="L63" i="18"/>
  <c r="M63" i="18"/>
  <c r="N63" i="18"/>
  <c r="O63" i="18"/>
  <c r="AE63" i="18" s="1"/>
  <c r="C64" i="18"/>
  <c r="D64" i="18"/>
  <c r="E64" i="18"/>
  <c r="F64" i="18"/>
  <c r="G64" i="18"/>
  <c r="H64" i="18"/>
  <c r="I64" i="18"/>
  <c r="J64" i="18"/>
  <c r="K64" i="18"/>
  <c r="L64" i="18"/>
  <c r="M64" i="18"/>
  <c r="N64" i="18"/>
  <c r="O64" i="18"/>
  <c r="AE64" i="18" s="1"/>
  <c r="C65" i="18"/>
  <c r="D65" i="18"/>
  <c r="E65" i="18"/>
  <c r="F65" i="18"/>
  <c r="G65" i="18"/>
  <c r="H65" i="18"/>
  <c r="I65" i="18"/>
  <c r="J65" i="18"/>
  <c r="K65" i="18"/>
  <c r="L65" i="18"/>
  <c r="M65" i="18"/>
  <c r="O65" i="18"/>
  <c r="AE65" i="18" s="1"/>
  <c r="C66" i="18"/>
  <c r="D66" i="18"/>
  <c r="E66" i="18"/>
  <c r="F66" i="18"/>
  <c r="G66" i="18"/>
  <c r="H66" i="18"/>
  <c r="I66" i="18"/>
  <c r="J66" i="18"/>
  <c r="K66" i="18"/>
  <c r="L66" i="18"/>
  <c r="M66" i="18"/>
  <c r="N66" i="18"/>
  <c r="O66" i="18"/>
  <c r="AE66" i="18" s="1"/>
  <c r="C67" i="18"/>
  <c r="D67" i="18"/>
  <c r="E67" i="18"/>
  <c r="F67" i="18"/>
  <c r="G67" i="18"/>
  <c r="H67" i="18"/>
  <c r="I67" i="18"/>
  <c r="J67" i="18"/>
  <c r="K67" i="18"/>
  <c r="L67" i="18"/>
  <c r="M67" i="18"/>
  <c r="O67" i="18"/>
  <c r="AE67" i="18" s="1"/>
  <c r="C68" i="18"/>
  <c r="Y68" i="18" s="1"/>
  <c r="D68" i="18"/>
  <c r="E68" i="18"/>
  <c r="F68" i="18"/>
  <c r="G68" i="18"/>
  <c r="H68" i="18"/>
  <c r="I68" i="18"/>
  <c r="J68" i="18"/>
  <c r="K68" i="18"/>
  <c r="L68" i="18"/>
  <c r="M68" i="18"/>
  <c r="O68" i="18"/>
  <c r="AE68" i="18" s="1"/>
  <c r="C69" i="18"/>
  <c r="D69" i="18"/>
  <c r="E69" i="18"/>
  <c r="F69" i="18"/>
  <c r="G69" i="18"/>
  <c r="H69" i="18"/>
  <c r="I69" i="18"/>
  <c r="J69" i="18"/>
  <c r="K69" i="18"/>
  <c r="L69" i="18"/>
  <c r="M69" i="18"/>
  <c r="O69" i="18"/>
  <c r="AE69" i="18" s="1"/>
  <c r="C70" i="18"/>
  <c r="D70" i="18"/>
  <c r="E70" i="18"/>
  <c r="F70" i="18"/>
  <c r="G70" i="18"/>
  <c r="H70" i="18"/>
  <c r="I70" i="18"/>
  <c r="J70" i="18"/>
  <c r="K70" i="18"/>
  <c r="L70" i="18"/>
  <c r="M70" i="18"/>
  <c r="N70" i="18"/>
  <c r="O70" i="18"/>
  <c r="AE70" i="18" s="1"/>
  <c r="C71" i="18"/>
  <c r="D71" i="18"/>
  <c r="E71" i="18"/>
  <c r="F71" i="18"/>
  <c r="G71" i="18"/>
  <c r="H71" i="18"/>
  <c r="I71" i="18"/>
  <c r="J71" i="18"/>
  <c r="K71" i="18"/>
  <c r="L71" i="18"/>
  <c r="M71" i="18"/>
  <c r="O71" i="18"/>
  <c r="AE71" i="18" s="1"/>
  <c r="C72" i="18"/>
  <c r="D72" i="18"/>
  <c r="E72" i="18"/>
  <c r="F72" i="18"/>
  <c r="G72" i="18"/>
  <c r="H72" i="18"/>
  <c r="I72" i="18"/>
  <c r="J72" i="18"/>
  <c r="K72" i="18"/>
  <c r="L72" i="18"/>
  <c r="M72" i="18"/>
  <c r="N72" i="18"/>
  <c r="O72" i="18"/>
  <c r="AE72" i="18" s="1"/>
  <c r="C73" i="18"/>
  <c r="D73" i="18"/>
  <c r="E73" i="18"/>
  <c r="F73" i="18"/>
  <c r="G73" i="18"/>
  <c r="H73" i="18"/>
  <c r="I73" i="18"/>
  <c r="J73" i="18"/>
  <c r="K73" i="18"/>
  <c r="L73" i="18"/>
  <c r="M73" i="18"/>
  <c r="N73" i="18"/>
  <c r="O73" i="18"/>
  <c r="AE73" i="18" s="1"/>
  <c r="C74" i="18"/>
  <c r="D74" i="18"/>
  <c r="E74" i="18"/>
  <c r="F74" i="18"/>
  <c r="G74" i="18"/>
  <c r="H74" i="18"/>
  <c r="I74" i="18"/>
  <c r="J74" i="18"/>
  <c r="K74" i="18"/>
  <c r="L74" i="18"/>
  <c r="M74" i="18"/>
  <c r="O74" i="18"/>
  <c r="AE74" i="18" s="1"/>
  <c r="C75" i="18"/>
  <c r="D75" i="18"/>
  <c r="E75" i="18"/>
  <c r="F75" i="18"/>
  <c r="G75" i="18"/>
  <c r="L75" i="18"/>
  <c r="M75" i="18"/>
  <c r="N75" i="18"/>
  <c r="O75" i="18"/>
  <c r="AE75" i="18" s="1"/>
  <c r="C76" i="18"/>
  <c r="D76" i="18"/>
  <c r="E76" i="18"/>
  <c r="F76" i="18"/>
  <c r="G76" i="18"/>
  <c r="L76" i="18"/>
  <c r="M76" i="18"/>
  <c r="O76" i="18"/>
  <c r="AE76" i="18" s="1"/>
  <c r="AT62" i="18" s="1"/>
  <c r="C77" i="18"/>
  <c r="S77" i="18" s="1"/>
  <c r="D77" i="18"/>
  <c r="T77" i="18" s="1"/>
  <c r="E77" i="18"/>
  <c r="U77" i="18" s="1"/>
  <c r="F77" i="18"/>
  <c r="V77" i="18" s="1"/>
  <c r="G77" i="18"/>
  <c r="W77" i="18" s="1"/>
  <c r="L77" i="18"/>
  <c r="AB77" i="18" s="1"/>
  <c r="M77" i="18"/>
  <c r="AC77" i="18" s="1"/>
  <c r="N77" i="18"/>
  <c r="AD77" i="18" s="1"/>
  <c r="O77" i="18"/>
  <c r="AE77" i="18" s="1"/>
  <c r="C78" i="18"/>
  <c r="D78" i="18"/>
  <c r="E78" i="18"/>
  <c r="F78" i="18"/>
  <c r="G78" i="18"/>
  <c r="H78" i="18"/>
  <c r="I78" i="18"/>
  <c r="J78" i="18"/>
  <c r="K78" i="18"/>
  <c r="AA78" i="18" s="1"/>
  <c r="L78" i="18"/>
  <c r="AB78" i="18" s="1"/>
  <c r="M78" i="18"/>
  <c r="N78" i="18"/>
  <c r="O78" i="18"/>
  <c r="AE78" i="18" s="1"/>
  <c r="C79" i="18"/>
  <c r="D79" i="18"/>
  <c r="E79" i="18"/>
  <c r="F79" i="18"/>
  <c r="G79" i="18"/>
  <c r="H79" i="18"/>
  <c r="I79" i="18"/>
  <c r="J79" i="18"/>
  <c r="K79" i="18"/>
  <c r="AA79" i="18" s="1"/>
  <c r="L79" i="18"/>
  <c r="AB79" i="18" s="1"/>
  <c r="M79" i="18"/>
  <c r="N79" i="18"/>
  <c r="O79" i="18"/>
  <c r="AE79" i="18" s="1"/>
  <c r="C80" i="18"/>
  <c r="D80" i="18"/>
  <c r="E80" i="18"/>
  <c r="F80" i="18"/>
  <c r="G80" i="18"/>
  <c r="H80" i="18"/>
  <c r="I80" i="18"/>
  <c r="J80" i="18"/>
  <c r="K80" i="18"/>
  <c r="AA80" i="18" s="1"/>
  <c r="L80" i="18"/>
  <c r="AB80" i="18" s="1"/>
  <c r="M80" i="18"/>
  <c r="N80" i="18"/>
  <c r="O80" i="18"/>
  <c r="AE80" i="18" s="1"/>
  <c r="C81" i="18"/>
  <c r="D81" i="18"/>
  <c r="E81" i="18"/>
  <c r="F81" i="18"/>
  <c r="G81" i="18"/>
  <c r="H81" i="18"/>
  <c r="I81" i="18"/>
  <c r="J81" i="18"/>
  <c r="K81" i="18"/>
  <c r="AA81" i="18" s="1"/>
  <c r="L81" i="18"/>
  <c r="AB81" i="18" s="1"/>
  <c r="M81" i="18"/>
  <c r="N81" i="18"/>
  <c r="O81" i="18"/>
  <c r="AE81" i="18" s="1"/>
  <c r="C82" i="18"/>
  <c r="D82" i="18"/>
  <c r="E82" i="18"/>
  <c r="F82" i="18"/>
  <c r="G82" i="18"/>
  <c r="H82" i="18"/>
  <c r="I82" i="18"/>
  <c r="J82" i="18"/>
  <c r="K82" i="18"/>
  <c r="AA82" i="18" s="1"/>
  <c r="L82" i="18"/>
  <c r="AB82" i="18" s="1"/>
  <c r="M82" i="18"/>
  <c r="N82" i="18"/>
  <c r="O82" i="18"/>
  <c r="AE82" i="18" s="1"/>
  <c r="C83" i="18"/>
  <c r="D83" i="18"/>
  <c r="E83" i="18"/>
  <c r="F83" i="18"/>
  <c r="G83" i="18"/>
  <c r="H83" i="18"/>
  <c r="I83" i="18"/>
  <c r="J83" i="18"/>
  <c r="K83" i="18"/>
  <c r="AA83" i="18" s="1"/>
  <c r="L83" i="18"/>
  <c r="AB83" i="18" s="1"/>
  <c r="M83" i="18"/>
  <c r="N83" i="18"/>
  <c r="O83" i="18"/>
  <c r="AE83" i="18" s="1"/>
  <c r="C84" i="18"/>
  <c r="S84" i="18" s="1"/>
  <c r="D84" i="18"/>
  <c r="T84" i="18" s="1"/>
  <c r="E84" i="18"/>
  <c r="U84" i="18" s="1"/>
  <c r="F84" i="18"/>
  <c r="V84" i="18" s="1"/>
  <c r="G84" i="18"/>
  <c r="W84" i="18" s="1"/>
  <c r="H84" i="18"/>
  <c r="X84" i="18" s="1"/>
  <c r="AN63" i="18" s="1"/>
  <c r="AU63" i="18" s="1"/>
  <c r="I84" i="18"/>
  <c r="Y84" i="18" s="1"/>
  <c r="J84" i="18"/>
  <c r="K84" i="18"/>
  <c r="AA84" i="18" s="1"/>
  <c r="L84" i="18"/>
  <c r="AB84" i="18" s="1"/>
  <c r="M84" i="18"/>
  <c r="AC84" i="18" s="1"/>
  <c r="AS63" i="18" s="1"/>
  <c r="N84" i="18"/>
  <c r="AD84" i="18" s="1"/>
  <c r="O84" i="18"/>
  <c r="AE84" i="18" s="1"/>
  <c r="AT63" i="18" s="1"/>
  <c r="D52" i="18"/>
  <c r="T52" i="18" s="1"/>
  <c r="AJ52" i="18" s="1"/>
  <c r="E52" i="18"/>
  <c r="U52" i="18" s="1"/>
  <c r="AK52" i="18" s="1"/>
  <c r="F52" i="18"/>
  <c r="G52" i="18"/>
  <c r="L52" i="18"/>
  <c r="M52" i="18"/>
  <c r="N52" i="18"/>
  <c r="O52" i="18"/>
  <c r="AE52" i="18" s="1"/>
  <c r="AT52" i="18" s="1"/>
  <c r="C52" i="18"/>
  <c r="C9" i="18"/>
  <c r="D9" i="18"/>
  <c r="E9" i="18"/>
  <c r="F9" i="18"/>
  <c r="G9" i="18"/>
  <c r="H9" i="18"/>
  <c r="AN9" i="18" s="1"/>
  <c r="I9" i="18"/>
  <c r="Y9" i="18" s="1"/>
  <c r="AO9" i="18" s="1"/>
  <c r="J9" i="18"/>
  <c r="AP9" i="18" s="1"/>
  <c r="K9" i="18"/>
  <c r="AQ9" i="18" s="1"/>
  <c r="L9" i="18"/>
  <c r="M9" i="18"/>
  <c r="AC9" i="18" s="1"/>
  <c r="AS9" i="18" s="1"/>
  <c r="N9" i="18"/>
  <c r="O9" i="18"/>
  <c r="AE9" i="18" s="1"/>
  <c r="AT9" i="18" s="1"/>
  <c r="C10" i="18"/>
  <c r="D10" i="18"/>
  <c r="E10" i="18"/>
  <c r="F10" i="18"/>
  <c r="G10" i="18"/>
  <c r="H10" i="18"/>
  <c r="X10" i="18" s="1"/>
  <c r="AN10" i="18" s="1"/>
  <c r="I10" i="18"/>
  <c r="Y10" i="18" s="1"/>
  <c r="AO10" i="18" s="1"/>
  <c r="J10" i="18"/>
  <c r="Z10" i="18" s="1"/>
  <c r="AP10" i="18" s="1"/>
  <c r="K10" i="18"/>
  <c r="AA10" i="18" s="1"/>
  <c r="AQ10" i="18" s="1"/>
  <c r="L10" i="18"/>
  <c r="M10" i="18"/>
  <c r="AC10" i="18" s="1"/>
  <c r="AS10" i="18" s="1"/>
  <c r="N10" i="18"/>
  <c r="O10" i="18"/>
  <c r="AE10" i="18" s="1"/>
  <c r="AT10" i="18" s="1"/>
  <c r="C11" i="18"/>
  <c r="D11" i="18"/>
  <c r="E11" i="18"/>
  <c r="F11" i="18"/>
  <c r="G11" i="18"/>
  <c r="H11" i="18"/>
  <c r="X11" i="18" s="1"/>
  <c r="AN11" i="18" s="1"/>
  <c r="I11" i="18"/>
  <c r="Y11" i="18" s="1"/>
  <c r="AO11" i="18" s="1"/>
  <c r="J11" i="18"/>
  <c r="Z11" i="18" s="1"/>
  <c r="AP11" i="18" s="1"/>
  <c r="K11" i="18"/>
  <c r="AA11" i="18" s="1"/>
  <c r="AQ11" i="18" s="1"/>
  <c r="L11" i="18"/>
  <c r="M11" i="18"/>
  <c r="AC11" i="18" s="1"/>
  <c r="AS11" i="18" s="1"/>
  <c r="N11" i="18"/>
  <c r="O11" i="18"/>
  <c r="AE11" i="18" s="1"/>
  <c r="AT11" i="18" s="1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AE12" i="18" s="1"/>
  <c r="AT12" i="18" s="1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AE13" i="18" s="1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AE14" i="18" s="1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AE15" i="18" s="1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AE16" i="18" s="1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AE17" i="18" s="1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AE18" i="18" s="1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AE19" i="18" s="1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AE20" i="18" s="1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AE21" i="18" s="1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AE22" i="18" s="1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AE23" i="18" s="1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AE24" i="18" s="1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AE25" i="18" s="1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AE26" i="18" s="1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AE27" i="18" s="1"/>
  <c r="C28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AE28" i="18" s="1"/>
  <c r="C29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AE29" i="18" s="1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AE30" i="18" s="1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AE31" i="18" s="1"/>
  <c r="C32" i="18"/>
  <c r="D32" i="18"/>
  <c r="E32" i="18"/>
  <c r="F32" i="18"/>
  <c r="G32" i="18"/>
  <c r="H32" i="18"/>
  <c r="X32" i="18" s="1"/>
  <c r="AN18" i="18" s="1"/>
  <c r="I32" i="18"/>
  <c r="Y32" i="18" s="1"/>
  <c r="J32" i="18"/>
  <c r="Z32" i="18" s="1"/>
  <c r="K32" i="18"/>
  <c r="L32" i="18"/>
  <c r="M32" i="18"/>
  <c r="N32" i="18"/>
  <c r="O32" i="18"/>
  <c r="AE32" i="18" s="1"/>
  <c r="AT18" i="18" s="1"/>
  <c r="C33" i="18"/>
  <c r="S33" i="18" s="1"/>
  <c r="D33" i="18"/>
  <c r="E33" i="18"/>
  <c r="U33" i="18" s="1"/>
  <c r="F33" i="18"/>
  <c r="V33" i="18" s="1"/>
  <c r="G33" i="18"/>
  <c r="W33" i="18" s="1"/>
  <c r="H33" i="18"/>
  <c r="X33" i="18" s="1"/>
  <c r="I33" i="18"/>
  <c r="Y33" i="18" s="1"/>
  <c r="J33" i="18"/>
  <c r="Z33" i="18" s="1"/>
  <c r="K33" i="18"/>
  <c r="AA33" i="18" s="1"/>
  <c r="L33" i="18"/>
  <c r="AB33" i="18" s="1"/>
  <c r="M33" i="18"/>
  <c r="AC33" i="18" s="1"/>
  <c r="N33" i="18"/>
  <c r="AD33" i="18" s="1"/>
  <c r="O33" i="18"/>
  <c r="AE33" i="18" s="1"/>
  <c r="C34" i="18"/>
  <c r="D34" i="18"/>
  <c r="E34" i="18"/>
  <c r="F34" i="18"/>
  <c r="G34" i="18"/>
  <c r="H34" i="18"/>
  <c r="I34" i="18"/>
  <c r="J34" i="18"/>
  <c r="K34" i="18"/>
  <c r="AA34" i="18" s="1"/>
  <c r="L34" i="18"/>
  <c r="AB34" i="18" s="1"/>
  <c r="M34" i="18"/>
  <c r="N34" i="18"/>
  <c r="O34" i="18"/>
  <c r="AE34" i="18" s="1"/>
  <c r="C35" i="18"/>
  <c r="D35" i="18"/>
  <c r="E35" i="18"/>
  <c r="F35" i="18"/>
  <c r="G35" i="18"/>
  <c r="H35" i="18"/>
  <c r="I35" i="18"/>
  <c r="J35" i="18"/>
  <c r="K35" i="18"/>
  <c r="AA35" i="18" s="1"/>
  <c r="L35" i="18"/>
  <c r="AB35" i="18" s="1"/>
  <c r="M35" i="18"/>
  <c r="N35" i="18"/>
  <c r="O35" i="18"/>
  <c r="AE35" i="18" s="1"/>
  <c r="C36" i="18"/>
  <c r="D36" i="18"/>
  <c r="E36" i="18"/>
  <c r="F36" i="18"/>
  <c r="G36" i="18"/>
  <c r="H36" i="18"/>
  <c r="I36" i="18"/>
  <c r="J36" i="18"/>
  <c r="K36" i="18"/>
  <c r="AA36" i="18" s="1"/>
  <c r="L36" i="18"/>
  <c r="AB36" i="18" s="1"/>
  <c r="M36" i="18"/>
  <c r="N36" i="18"/>
  <c r="O36" i="18"/>
  <c r="AE36" i="18" s="1"/>
  <c r="C37" i="18"/>
  <c r="D37" i="18"/>
  <c r="E37" i="18"/>
  <c r="F37" i="18"/>
  <c r="G37" i="18"/>
  <c r="H37" i="18"/>
  <c r="I37" i="18"/>
  <c r="J37" i="18"/>
  <c r="K37" i="18"/>
  <c r="AA37" i="18" s="1"/>
  <c r="L37" i="18"/>
  <c r="AB37" i="18" s="1"/>
  <c r="M37" i="18"/>
  <c r="N37" i="18"/>
  <c r="O37" i="18"/>
  <c r="AE37" i="18" s="1"/>
  <c r="C38" i="18"/>
  <c r="D38" i="18"/>
  <c r="E38" i="18"/>
  <c r="F38" i="18"/>
  <c r="G38" i="18"/>
  <c r="H38" i="18"/>
  <c r="I38" i="18"/>
  <c r="J38" i="18"/>
  <c r="K38" i="18"/>
  <c r="L38" i="18"/>
  <c r="AB38" i="18" s="1"/>
  <c r="M38" i="18"/>
  <c r="N38" i="18"/>
  <c r="O38" i="18"/>
  <c r="AE38" i="18" s="1"/>
  <c r="C39" i="18"/>
  <c r="D39" i="18"/>
  <c r="E39" i="18"/>
  <c r="F39" i="18"/>
  <c r="G39" i="18"/>
  <c r="H39" i="18"/>
  <c r="I39" i="18"/>
  <c r="J39" i="18"/>
  <c r="K39" i="18"/>
  <c r="AA39" i="18" s="1"/>
  <c r="L39" i="18"/>
  <c r="AB39" i="18" s="1"/>
  <c r="M39" i="18"/>
  <c r="N39" i="18"/>
  <c r="O39" i="18"/>
  <c r="AE39" i="18" s="1"/>
  <c r="C40" i="18"/>
  <c r="S40" i="18" s="1"/>
  <c r="D40" i="18"/>
  <c r="T40" i="18" s="1"/>
  <c r="E40" i="18"/>
  <c r="U40" i="18" s="1"/>
  <c r="F40" i="18"/>
  <c r="V40" i="18" s="1"/>
  <c r="G40" i="18"/>
  <c r="W40" i="18" s="1"/>
  <c r="H40" i="18"/>
  <c r="I40" i="18"/>
  <c r="Y40" i="18" s="1"/>
  <c r="J40" i="18"/>
  <c r="K40" i="18"/>
  <c r="AA40" i="18" s="1"/>
  <c r="L40" i="18"/>
  <c r="AB40" i="18" s="1"/>
  <c r="M40" i="18"/>
  <c r="AC40" i="18" s="1"/>
  <c r="AS19" i="18" s="1"/>
  <c r="N40" i="18"/>
  <c r="AD40" i="18" s="1"/>
  <c r="O40" i="18"/>
  <c r="AE40" i="18" s="1"/>
  <c r="AT19" i="18" s="1"/>
  <c r="D8" i="18"/>
  <c r="T8" i="18" s="1"/>
  <c r="AJ8" i="18" s="1"/>
  <c r="E8" i="18"/>
  <c r="U8" i="18" s="1"/>
  <c r="AK8" i="18" s="1"/>
  <c r="F8" i="18"/>
  <c r="G8" i="18"/>
  <c r="H8" i="18"/>
  <c r="AN8" i="18" s="1"/>
  <c r="I8" i="18"/>
  <c r="Y8" i="18" s="1"/>
  <c r="AO8" i="18" s="1"/>
  <c r="J8" i="18"/>
  <c r="AP8" i="18" s="1"/>
  <c r="K8" i="18"/>
  <c r="AQ8" i="18" s="1"/>
  <c r="L8" i="18"/>
  <c r="M8" i="18"/>
  <c r="N8" i="18"/>
  <c r="O8" i="18"/>
  <c r="AE8" i="18" s="1"/>
  <c r="AT8" i="18" s="1"/>
  <c r="C8" i="18"/>
  <c r="BH9" i="17"/>
  <c r="BH10" i="17"/>
  <c r="BH11" i="17"/>
  <c r="BH12" i="17"/>
  <c r="BH13" i="17"/>
  <c r="BH14" i="17"/>
  <c r="BH15" i="17"/>
  <c r="BH16" i="17"/>
  <c r="BH17" i="17"/>
  <c r="BH18" i="17"/>
  <c r="BH19" i="17"/>
  <c r="BH20" i="17"/>
  <c r="BH21" i="17"/>
  <c r="BH22" i="17"/>
  <c r="BH23" i="17"/>
  <c r="BH24" i="17"/>
  <c r="BH25" i="17"/>
  <c r="BH26" i="17"/>
  <c r="BH27" i="17"/>
  <c r="BH28" i="17"/>
  <c r="BH29" i="17"/>
  <c r="BH30" i="17"/>
  <c r="BH31" i="17"/>
  <c r="BH32" i="17"/>
  <c r="BH33" i="17"/>
  <c r="BH34" i="17"/>
  <c r="BH35" i="17"/>
  <c r="BH36" i="17"/>
  <c r="BH37" i="17"/>
  <c r="BH38" i="17"/>
  <c r="BH39" i="17"/>
  <c r="BH40" i="17"/>
  <c r="BH41" i="17"/>
  <c r="BH42" i="17"/>
  <c r="BH43" i="17"/>
  <c r="BH8" i="17"/>
  <c r="AA32" i="18"/>
  <c r="AA31" i="18"/>
  <c r="AA30" i="18"/>
  <c r="AA29" i="18"/>
  <c r="AA28" i="18"/>
  <c r="AA27" i="18"/>
  <c r="AA26" i="18"/>
  <c r="AA25" i="18"/>
  <c r="AA24" i="18"/>
  <c r="AA23" i="18"/>
  <c r="AA22" i="18"/>
  <c r="AA21" i="18"/>
  <c r="AA20" i="18"/>
  <c r="AA19" i="18"/>
  <c r="AA18" i="18"/>
  <c r="AA17" i="18"/>
  <c r="AA16" i="18"/>
  <c r="AA15" i="18"/>
  <c r="AA14" i="18"/>
  <c r="AA13" i="18"/>
  <c r="AA12" i="18"/>
  <c r="BL419" i="17"/>
  <c r="BJ419" i="17"/>
  <c r="AS419" i="17"/>
  <c r="AD419" i="17"/>
  <c r="O419" i="17"/>
  <c r="BL372" i="17"/>
  <c r="BF372" i="17"/>
  <c r="BA372" i="17"/>
  <c r="AZ372" i="17"/>
  <c r="AY372" i="17"/>
  <c r="AX372" i="17"/>
  <c r="AW372" i="17"/>
  <c r="BJ372" i="17" s="1"/>
  <c r="AS372" i="17"/>
  <c r="AD372" i="17"/>
  <c r="O372" i="17"/>
  <c r="BL325" i="17"/>
  <c r="BG325" i="17"/>
  <c r="BF325" i="17"/>
  <c r="BA325" i="17"/>
  <c r="AZ325" i="17"/>
  <c r="AY325" i="17"/>
  <c r="AX325" i="17"/>
  <c r="AW325" i="17"/>
  <c r="BJ325" i="17" s="1"/>
  <c r="AS325" i="17"/>
  <c r="AD325" i="17"/>
  <c r="O325" i="17"/>
  <c r="BL278" i="17"/>
  <c r="BG278" i="17"/>
  <c r="BF278" i="17"/>
  <c r="BA278" i="17"/>
  <c r="AZ278" i="17"/>
  <c r="AY278" i="17"/>
  <c r="AX278" i="17"/>
  <c r="AW278" i="17"/>
  <c r="AS278" i="17"/>
  <c r="AD278" i="17"/>
  <c r="O278" i="17"/>
  <c r="BL231" i="17"/>
  <c r="BF231" i="17"/>
  <c r="BA231" i="17"/>
  <c r="AZ231" i="17"/>
  <c r="AY231" i="17"/>
  <c r="AX231" i="17"/>
  <c r="AW231" i="17"/>
  <c r="AS231" i="17"/>
  <c r="AD231" i="17"/>
  <c r="O231" i="17"/>
  <c r="BL184" i="17"/>
  <c r="BF184" i="17"/>
  <c r="BA184" i="17"/>
  <c r="AZ184" i="17"/>
  <c r="AY184" i="17"/>
  <c r="AX184" i="17"/>
  <c r="AW184" i="17"/>
  <c r="AS184" i="17"/>
  <c r="AD184" i="17"/>
  <c r="O184" i="17"/>
  <c r="BL137" i="17"/>
  <c r="BF137" i="17"/>
  <c r="BA137" i="17"/>
  <c r="AZ137" i="17"/>
  <c r="AY137" i="17"/>
  <c r="AX137" i="17"/>
  <c r="AW137" i="17"/>
  <c r="AS137" i="17"/>
  <c r="AD137" i="17"/>
  <c r="O137" i="17"/>
  <c r="BL90" i="17"/>
  <c r="BF90" i="17"/>
  <c r="BA90" i="17"/>
  <c r="AZ90" i="17"/>
  <c r="AY90" i="17"/>
  <c r="AX90" i="17"/>
  <c r="AW90" i="17"/>
  <c r="AS90" i="17"/>
  <c r="AD90" i="17"/>
  <c r="O90" i="17"/>
  <c r="BL42" i="17"/>
  <c r="BE42" i="17" s="1"/>
  <c r="BG42" i="17"/>
  <c r="BF42" i="17"/>
  <c r="BA42" i="17"/>
  <c r="AZ42" i="17"/>
  <c r="AY42" i="17"/>
  <c r="AX42" i="17"/>
  <c r="AW42" i="17"/>
  <c r="AS42" i="17"/>
  <c r="AD42" i="17"/>
  <c r="O42" i="17"/>
  <c r="T33" i="18"/>
  <c r="U11" i="18"/>
  <c r="AK11" i="18" s="1"/>
  <c r="T11" i="18"/>
  <c r="AJ11" i="18" s="1"/>
  <c r="U9" i="18"/>
  <c r="AK9" i="18" s="1"/>
  <c r="AT240" i="18" l="1"/>
  <c r="AQ236" i="18"/>
  <c r="AT196" i="18"/>
  <c r="AQ192" i="18"/>
  <c r="AT152" i="18"/>
  <c r="AQ148" i="18"/>
  <c r="X128" i="18"/>
  <c r="AN107" i="18" s="1"/>
  <c r="AU107" i="18" s="1"/>
  <c r="AT108" i="18"/>
  <c r="AQ104" i="18"/>
  <c r="AT64" i="18"/>
  <c r="AQ60" i="18"/>
  <c r="Z73" i="18"/>
  <c r="AT20" i="18"/>
  <c r="X59" i="18"/>
  <c r="Y110" i="18"/>
  <c r="Z162" i="18"/>
  <c r="AF162" i="18" s="1"/>
  <c r="X149" i="18"/>
  <c r="AF149" i="18" s="1"/>
  <c r="Z204" i="18"/>
  <c r="Y195" i="18"/>
  <c r="X233" i="18"/>
  <c r="X279" i="18"/>
  <c r="Z335" i="18"/>
  <c r="Z70" i="18"/>
  <c r="X61" i="18"/>
  <c r="Z246" i="18"/>
  <c r="AF246" i="18" s="1"/>
  <c r="Z290" i="18"/>
  <c r="X326" i="18"/>
  <c r="AD121" i="18"/>
  <c r="AD129" i="18" s="1"/>
  <c r="Y112" i="18"/>
  <c r="Y151" i="18"/>
  <c r="Z206" i="18"/>
  <c r="AF206" i="18" s="1"/>
  <c r="Y197" i="18"/>
  <c r="AF197" i="18" s="1"/>
  <c r="X235" i="18"/>
  <c r="X281" i="18"/>
  <c r="X101" i="18"/>
  <c r="Z248" i="18"/>
  <c r="Z337" i="18"/>
  <c r="Y328" i="18"/>
  <c r="Z72" i="18"/>
  <c r="Y63" i="18"/>
  <c r="Y153" i="18"/>
  <c r="X237" i="18"/>
  <c r="Z292" i="18"/>
  <c r="AD297" i="18"/>
  <c r="AD305" i="18" s="1"/>
  <c r="Z114" i="18"/>
  <c r="X103" i="18"/>
  <c r="Y199" i="18"/>
  <c r="Y283" i="18"/>
  <c r="Z74" i="18"/>
  <c r="Y65" i="18"/>
  <c r="Y155" i="18"/>
  <c r="AF155" i="18" s="1"/>
  <c r="Z250" i="18"/>
  <c r="AF250" i="18" s="1"/>
  <c r="Z294" i="18"/>
  <c r="AF294" i="18" s="1"/>
  <c r="Y330" i="18"/>
  <c r="X105" i="18"/>
  <c r="X190" i="18"/>
  <c r="Y239" i="18"/>
  <c r="Y285" i="18"/>
  <c r="Z116" i="18"/>
  <c r="Z157" i="18"/>
  <c r="Y67" i="18"/>
  <c r="Z201" i="18"/>
  <c r="V187" i="18"/>
  <c r="AL187" i="18" s="1"/>
  <c r="AL196" i="18" s="1"/>
  <c r="Y241" i="18"/>
  <c r="Y287" i="18"/>
  <c r="X348" i="18"/>
  <c r="Y332" i="18"/>
  <c r="X321" i="18"/>
  <c r="Y244" i="18"/>
  <c r="AF244" i="18" s="1"/>
  <c r="Y107" i="18"/>
  <c r="Z159" i="18"/>
  <c r="AF159" i="18" s="1"/>
  <c r="X192" i="18"/>
  <c r="AF192" i="18" s="1"/>
  <c r="AD349" i="18"/>
  <c r="AD341" i="18"/>
  <c r="Z118" i="18"/>
  <c r="X146" i="18"/>
  <c r="AF146" i="18" s="1"/>
  <c r="Y243" i="18"/>
  <c r="X323" i="18"/>
  <c r="X58" i="18"/>
  <c r="Y109" i="18"/>
  <c r="Z161" i="18"/>
  <c r="Z203" i="18"/>
  <c r="AF203" i="18" s="1"/>
  <c r="X278" i="18"/>
  <c r="Z69" i="18"/>
  <c r="AP59" i="18" s="1"/>
  <c r="X148" i="18"/>
  <c r="AF148" i="18" s="1"/>
  <c r="X194" i="18"/>
  <c r="Z289" i="18"/>
  <c r="Z334" i="18"/>
  <c r="X325" i="18"/>
  <c r="X60" i="18"/>
  <c r="AF60" i="18" s="1"/>
  <c r="V55" i="18"/>
  <c r="AL55" i="18" s="1"/>
  <c r="AL64" i="18" s="1"/>
  <c r="Y111" i="18"/>
  <c r="AF111" i="18" s="1"/>
  <c r="Z245" i="18"/>
  <c r="V275" i="18"/>
  <c r="X150" i="18"/>
  <c r="Z205" i="18"/>
  <c r="Y196" i="18"/>
  <c r="X234" i="18"/>
  <c r="X280" i="18"/>
  <c r="X324" i="18"/>
  <c r="Z71" i="18"/>
  <c r="X172" i="18"/>
  <c r="AN151" i="18" s="1"/>
  <c r="AU151" i="18" s="1"/>
  <c r="Z247" i="18"/>
  <c r="Z291" i="18"/>
  <c r="Z336" i="18"/>
  <c r="Y327" i="18"/>
  <c r="X62" i="18"/>
  <c r="Y152" i="18"/>
  <c r="AF152" i="18" s="1"/>
  <c r="X236" i="18"/>
  <c r="AF236" i="18" s="1"/>
  <c r="Z113" i="18"/>
  <c r="X102" i="18"/>
  <c r="Y198" i="18"/>
  <c r="Z249" i="18"/>
  <c r="V231" i="18"/>
  <c r="AL231" i="18" s="1"/>
  <c r="AL240" i="18" s="1"/>
  <c r="X282" i="18"/>
  <c r="Z338" i="18"/>
  <c r="AF338" i="18" s="1"/>
  <c r="Y329" i="18"/>
  <c r="AF329" i="18" s="1"/>
  <c r="Y64" i="18"/>
  <c r="Y154" i="18"/>
  <c r="X238" i="18"/>
  <c r="Z293" i="18"/>
  <c r="X40" i="18"/>
  <c r="AN19" i="18" s="1"/>
  <c r="AU19" i="18" s="1"/>
  <c r="Z115" i="18"/>
  <c r="X104" i="18"/>
  <c r="X189" i="18"/>
  <c r="Y284" i="18"/>
  <c r="Y156" i="18"/>
  <c r="X216" i="18"/>
  <c r="AN195" i="18" s="1"/>
  <c r="AU195" i="18" s="1"/>
  <c r="Y200" i="18"/>
  <c r="Y331" i="18"/>
  <c r="Y66" i="18"/>
  <c r="AD209" i="18"/>
  <c r="AD217" i="18" s="1"/>
  <c r="Y240" i="18"/>
  <c r="Y286" i="18"/>
  <c r="X147" i="18"/>
  <c r="AF147" i="18" s="1"/>
  <c r="Z117" i="18"/>
  <c r="AF117" i="18" s="1"/>
  <c r="X106" i="18"/>
  <c r="Z158" i="18"/>
  <c r="X191" i="18"/>
  <c r="AF191" i="18" s="1"/>
  <c r="X145" i="18"/>
  <c r="AF145" i="18" s="1"/>
  <c r="X260" i="18"/>
  <c r="AN239" i="18" s="1"/>
  <c r="AU239" i="18" s="1"/>
  <c r="Y242" i="18"/>
  <c r="X322" i="18"/>
  <c r="P343" i="18"/>
  <c r="Z27" i="18"/>
  <c r="AF27" i="18" s="1"/>
  <c r="AF190" i="18"/>
  <c r="AF248" i="18"/>
  <c r="AF335" i="18"/>
  <c r="AF194" i="18"/>
  <c r="AF337" i="18"/>
  <c r="U10" i="18"/>
  <c r="AK10" i="18" s="1"/>
  <c r="AU10" i="18" s="1"/>
  <c r="Y21" i="18"/>
  <c r="W12" i="18"/>
  <c r="AM12" i="18" s="1"/>
  <c r="X15" i="18"/>
  <c r="Z30" i="18"/>
  <c r="Y23" i="18"/>
  <c r="X14" i="18"/>
  <c r="S8" i="18"/>
  <c r="AI8" i="18" s="1"/>
  <c r="Z29" i="18"/>
  <c r="X16" i="18"/>
  <c r="X18" i="18"/>
  <c r="AF18" i="18" s="1"/>
  <c r="Y20" i="18"/>
  <c r="AF20" i="18" s="1"/>
  <c r="Y22" i="18"/>
  <c r="AF22" i="18" s="1"/>
  <c r="T9" i="18"/>
  <c r="Y24" i="18"/>
  <c r="AF24" i="18" s="1"/>
  <c r="Z26" i="18"/>
  <c r="AF26" i="18" s="1"/>
  <c r="X13" i="18"/>
  <c r="AF13" i="18" s="1"/>
  <c r="Z28" i="18"/>
  <c r="AF28" i="18" s="1"/>
  <c r="X17" i="18"/>
  <c r="AF17" i="18" s="1"/>
  <c r="AC32" i="18"/>
  <c r="AS18" i="18" s="1"/>
  <c r="AU18" i="18" s="1"/>
  <c r="Y19" i="18"/>
  <c r="Z25" i="18"/>
  <c r="AF347" i="18"/>
  <c r="E392" i="18"/>
  <c r="U392" i="18" s="1"/>
  <c r="C390" i="18"/>
  <c r="N387" i="18"/>
  <c r="L385" i="18"/>
  <c r="AB385" i="18" s="1"/>
  <c r="F381" i="18"/>
  <c r="C379" i="18"/>
  <c r="L376" i="18"/>
  <c r="I374" i="18"/>
  <c r="F372" i="18"/>
  <c r="D370" i="18"/>
  <c r="N367" i="18"/>
  <c r="L365" i="18"/>
  <c r="G361" i="18"/>
  <c r="D392" i="18"/>
  <c r="T392" i="18" s="1"/>
  <c r="M387" i="18"/>
  <c r="E381" i="18"/>
  <c r="O378" i="18"/>
  <c r="AE378" i="18" s="1"/>
  <c r="K376" i="18"/>
  <c r="H374" i="18"/>
  <c r="E372" i="18"/>
  <c r="C370" i="18"/>
  <c r="M367" i="18"/>
  <c r="K365" i="18"/>
  <c r="F361" i="18"/>
  <c r="C392" i="18"/>
  <c r="S392" i="18" s="1"/>
  <c r="N389" i="18"/>
  <c r="L387" i="18"/>
  <c r="AB387" i="18" s="1"/>
  <c r="G383" i="18"/>
  <c r="D381" i="18"/>
  <c r="N378" i="18"/>
  <c r="J376" i="18"/>
  <c r="G374" i="18"/>
  <c r="D372" i="18"/>
  <c r="O369" i="18"/>
  <c r="AE369" i="18" s="1"/>
  <c r="L367" i="18"/>
  <c r="J365" i="18"/>
  <c r="G363" i="18"/>
  <c r="M389" i="18"/>
  <c r="K387" i="18"/>
  <c r="AA387" i="18" s="1"/>
  <c r="F383" i="18"/>
  <c r="C381" i="18"/>
  <c r="M378" i="18"/>
  <c r="I376" i="18"/>
  <c r="F374" i="18"/>
  <c r="M369" i="18"/>
  <c r="K367" i="18"/>
  <c r="I365" i="18"/>
  <c r="F363" i="18"/>
  <c r="N391" i="18"/>
  <c r="J387" i="18"/>
  <c r="E383" i="18"/>
  <c r="O380" i="18"/>
  <c r="AE380" i="18" s="1"/>
  <c r="L378" i="18"/>
  <c r="H376" i="18"/>
  <c r="E374" i="18"/>
  <c r="L369" i="18"/>
  <c r="J367" i="18"/>
  <c r="H365" i="18"/>
  <c r="C361" i="18"/>
  <c r="C360" i="18"/>
  <c r="M391" i="18"/>
  <c r="I387" i="18"/>
  <c r="D383" i="18"/>
  <c r="N380" i="18"/>
  <c r="K378" i="18"/>
  <c r="G376" i="18"/>
  <c r="D374" i="18"/>
  <c r="N371" i="18"/>
  <c r="K369" i="18"/>
  <c r="I367" i="18"/>
  <c r="G365" i="18"/>
  <c r="N364" i="18"/>
  <c r="J389" i="18"/>
  <c r="H387" i="18"/>
  <c r="M380" i="18"/>
  <c r="J378" i="18"/>
  <c r="F376" i="18"/>
  <c r="M371" i="18"/>
  <c r="J369" i="18"/>
  <c r="H367" i="18"/>
  <c r="F365" i="18"/>
  <c r="N360" i="18"/>
  <c r="I389" i="18"/>
  <c r="G387" i="18"/>
  <c r="L380" i="18"/>
  <c r="I378" i="18"/>
  <c r="E376" i="18"/>
  <c r="L371" i="18"/>
  <c r="I369" i="18"/>
  <c r="G367" i="18"/>
  <c r="E365" i="18"/>
  <c r="M360" i="18"/>
  <c r="J391" i="18"/>
  <c r="H389" i="18"/>
  <c r="F387" i="18"/>
  <c r="M382" i="18"/>
  <c r="K380" i="18"/>
  <c r="H378" i="18"/>
  <c r="D376" i="18"/>
  <c r="M373" i="18"/>
  <c r="K371" i="18"/>
  <c r="H369" i="18"/>
  <c r="F367" i="18"/>
  <c r="D365" i="18"/>
  <c r="N362" i="18"/>
  <c r="L360" i="18"/>
  <c r="I391" i="18"/>
  <c r="G389" i="18"/>
  <c r="E387" i="18"/>
  <c r="L382" i="18"/>
  <c r="J380" i="18"/>
  <c r="G378" i="18"/>
  <c r="L373" i="18"/>
  <c r="J371" i="18"/>
  <c r="G369" i="18"/>
  <c r="E367" i="18"/>
  <c r="M362" i="18"/>
  <c r="AC362" i="18" s="1"/>
  <c r="AS362" i="18" s="1"/>
  <c r="H391" i="18"/>
  <c r="F389" i="18"/>
  <c r="D387" i="18"/>
  <c r="K382" i="18"/>
  <c r="I380" i="18"/>
  <c r="F378" i="18"/>
  <c r="K373" i="18"/>
  <c r="I371" i="18"/>
  <c r="F369" i="18"/>
  <c r="D367" i="18"/>
  <c r="O364" i="18"/>
  <c r="AE364" i="18" s="1"/>
  <c r="AT364" i="18" s="1"/>
  <c r="L362" i="18"/>
  <c r="G391" i="18"/>
  <c r="E389" i="18"/>
  <c r="C387" i="18"/>
  <c r="M384" i="18"/>
  <c r="J382" i="18"/>
  <c r="H380" i="18"/>
  <c r="E378" i="18"/>
  <c r="M375" i="18"/>
  <c r="J373" i="18"/>
  <c r="H371" i="18"/>
  <c r="E369" i="18"/>
  <c r="C367" i="18"/>
  <c r="M364" i="18"/>
  <c r="F391" i="18"/>
  <c r="D389" i="18"/>
  <c r="L384" i="18"/>
  <c r="I382" i="18"/>
  <c r="G380" i="18"/>
  <c r="D378" i="18"/>
  <c r="L375" i="18"/>
  <c r="I373" i="18"/>
  <c r="G371" i="18"/>
  <c r="D369" i="18"/>
  <c r="O366" i="18"/>
  <c r="AE366" i="18" s="1"/>
  <c r="L364" i="18"/>
  <c r="N382" i="18"/>
  <c r="AD261" i="18"/>
  <c r="E391" i="18"/>
  <c r="C389" i="18"/>
  <c r="N386" i="18"/>
  <c r="H382" i="18"/>
  <c r="F380" i="18"/>
  <c r="K375" i="18"/>
  <c r="H373" i="18"/>
  <c r="F371" i="18"/>
  <c r="N366" i="18"/>
  <c r="G360" i="18"/>
  <c r="D391" i="18"/>
  <c r="M386" i="18"/>
  <c r="G382" i="18"/>
  <c r="E380" i="18"/>
  <c r="J375" i="18"/>
  <c r="G373" i="18"/>
  <c r="E371" i="18"/>
  <c r="M366" i="18"/>
  <c r="N376" i="18"/>
  <c r="F360" i="18"/>
  <c r="C391" i="18"/>
  <c r="N388" i="18"/>
  <c r="F382" i="18"/>
  <c r="D380" i="18"/>
  <c r="M377" i="18"/>
  <c r="I375" i="18"/>
  <c r="F373" i="18"/>
  <c r="D371" i="18"/>
  <c r="N368" i="18"/>
  <c r="L366" i="18"/>
  <c r="G362" i="18"/>
  <c r="N375" i="18"/>
  <c r="AD41" i="18"/>
  <c r="E360" i="18"/>
  <c r="U360" i="18" s="1"/>
  <c r="AK360" i="18" s="1"/>
  <c r="M388" i="18"/>
  <c r="E382" i="18"/>
  <c r="C380" i="18"/>
  <c r="L377" i="18"/>
  <c r="H375" i="18"/>
  <c r="E373" i="18"/>
  <c r="C371" i="18"/>
  <c r="M368" i="18"/>
  <c r="K366" i="18"/>
  <c r="F362" i="18"/>
  <c r="D360" i="18"/>
  <c r="T360" i="18" s="1"/>
  <c r="AJ360" i="18" s="1"/>
  <c r="N390" i="18"/>
  <c r="J386" i="18"/>
  <c r="G384" i="18"/>
  <c r="D382" i="18"/>
  <c r="O379" i="18"/>
  <c r="AE379" i="18" s="1"/>
  <c r="K377" i="18"/>
  <c r="G375" i="18"/>
  <c r="D373" i="18"/>
  <c r="O370" i="18"/>
  <c r="AE370" i="18" s="1"/>
  <c r="L368" i="18"/>
  <c r="J366" i="18"/>
  <c r="G364" i="18"/>
  <c r="E362" i="18"/>
  <c r="N369" i="18"/>
  <c r="AF343" i="18"/>
  <c r="O392" i="18"/>
  <c r="AE392" i="18" s="1"/>
  <c r="AT371" i="18" s="1"/>
  <c r="M390" i="18"/>
  <c r="K388" i="18"/>
  <c r="AA388" i="18" s="1"/>
  <c r="I386" i="18"/>
  <c r="F384" i="18"/>
  <c r="C382" i="18"/>
  <c r="M379" i="18"/>
  <c r="J377" i="18"/>
  <c r="F375" i="18"/>
  <c r="C373" i="18"/>
  <c r="N370" i="18"/>
  <c r="K368" i="18"/>
  <c r="I366" i="18"/>
  <c r="F364" i="18"/>
  <c r="D362" i="18"/>
  <c r="N392" i="18"/>
  <c r="AD392" i="18" s="1"/>
  <c r="L390" i="18"/>
  <c r="AB390" i="18" s="1"/>
  <c r="J388" i="18"/>
  <c r="H386" i="18"/>
  <c r="E384" i="18"/>
  <c r="O381" i="18"/>
  <c r="AE381" i="18" s="1"/>
  <c r="L379" i="18"/>
  <c r="I377" i="18"/>
  <c r="E375" i="18"/>
  <c r="O372" i="18"/>
  <c r="AE372" i="18" s="1"/>
  <c r="M370" i="18"/>
  <c r="J368" i="18"/>
  <c r="H366" i="18"/>
  <c r="E364" i="18"/>
  <c r="C362" i="18"/>
  <c r="N384" i="18"/>
  <c r="M392" i="18"/>
  <c r="AC392" i="18" s="1"/>
  <c r="AS371" i="18" s="1"/>
  <c r="K390" i="18"/>
  <c r="AA390" i="18" s="1"/>
  <c r="I388" i="18"/>
  <c r="G386" i="18"/>
  <c r="D384" i="18"/>
  <c r="N381" i="18"/>
  <c r="K379" i="18"/>
  <c r="H377" i="18"/>
  <c r="D375" i="18"/>
  <c r="N372" i="18"/>
  <c r="L370" i="18"/>
  <c r="I368" i="18"/>
  <c r="G366" i="18"/>
  <c r="D364" i="18"/>
  <c r="J390" i="18"/>
  <c r="H388" i="18"/>
  <c r="F386" i="18"/>
  <c r="C384" i="18"/>
  <c r="M381" i="18"/>
  <c r="J379" i="18"/>
  <c r="G377" i="18"/>
  <c r="C375" i="18"/>
  <c r="M372" i="18"/>
  <c r="K370" i="18"/>
  <c r="H368" i="18"/>
  <c r="F366" i="18"/>
  <c r="C364" i="18"/>
  <c r="N361" i="18"/>
  <c r="I390" i="18"/>
  <c r="G388" i="18"/>
  <c r="E386" i="18"/>
  <c r="O383" i="18"/>
  <c r="AE383" i="18" s="1"/>
  <c r="L381" i="18"/>
  <c r="I379" i="18"/>
  <c r="F377" i="18"/>
  <c r="O374" i="18"/>
  <c r="AE374" i="18" s="1"/>
  <c r="L372" i="18"/>
  <c r="J370" i="18"/>
  <c r="G368" i="18"/>
  <c r="E366" i="18"/>
  <c r="O363" i="18"/>
  <c r="AE363" i="18" s="1"/>
  <c r="AT363" i="18" s="1"/>
  <c r="N379" i="18"/>
  <c r="J392" i="18"/>
  <c r="H390" i="18"/>
  <c r="F388" i="18"/>
  <c r="D386" i="18"/>
  <c r="N383" i="18"/>
  <c r="K381" i="18"/>
  <c r="H379" i="18"/>
  <c r="E377" i="18"/>
  <c r="N374" i="18"/>
  <c r="K372" i="18"/>
  <c r="I370" i="18"/>
  <c r="F368" i="18"/>
  <c r="D366" i="18"/>
  <c r="N363" i="18"/>
  <c r="L361" i="18"/>
  <c r="I392" i="18"/>
  <c r="Y392" i="18" s="1"/>
  <c r="G390" i="18"/>
  <c r="E388" i="18"/>
  <c r="C386" i="18"/>
  <c r="M383" i="18"/>
  <c r="J381" i="18"/>
  <c r="G379" i="18"/>
  <c r="D377" i="18"/>
  <c r="M374" i="18"/>
  <c r="J372" i="18"/>
  <c r="H370" i="18"/>
  <c r="E368" i="18"/>
  <c r="M363" i="18"/>
  <c r="AC363" i="18" s="1"/>
  <c r="AS363" i="18" s="1"/>
  <c r="N377" i="18"/>
  <c r="H392" i="18"/>
  <c r="F390" i="18"/>
  <c r="D388" i="18"/>
  <c r="O385" i="18"/>
  <c r="AE385" i="18" s="1"/>
  <c r="L383" i="18"/>
  <c r="I381" i="18"/>
  <c r="F379" i="18"/>
  <c r="L374" i="18"/>
  <c r="I372" i="18"/>
  <c r="G370" i="18"/>
  <c r="D368" i="18"/>
  <c r="L363" i="18"/>
  <c r="G392" i="18"/>
  <c r="W392" i="18" s="1"/>
  <c r="E390" i="18"/>
  <c r="C388" i="18"/>
  <c r="N385" i="18"/>
  <c r="AD385" i="18" s="1"/>
  <c r="H381" i="18"/>
  <c r="E379" i="18"/>
  <c r="K374" i="18"/>
  <c r="H372" i="18"/>
  <c r="F370" i="18"/>
  <c r="N365" i="18"/>
  <c r="N373" i="18"/>
  <c r="F392" i="18"/>
  <c r="V392" i="18" s="1"/>
  <c r="D390" i="18"/>
  <c r="O387" i="18"/>
  <c r="AE387" i="18" s="1"/>
  <c r="M385" i="18"/>
  <c r="AC385" i="18" s="1"/>
  <c r="G381" i="18"/>
  <c r="D379" i="18"/>
  <c r="M376" i="18"/>
  <c r="J374" i="18"/>
  <c r="G372" i="18"/>
  <c r="E370" i="18"/>
  <c r="M365" i="18"/>
  <c r="AF68" i="18"/>
  <c r="AF57" i="18"/>
  <c r="C365" i="18"/>
  <c r="O377" i="18"/>
  <c r="AE377" i="18" s="1"/>
  <c r="L388" i="18"/>
  <c r="AB388" i="18" s="1"/>
  <c r="O362" i="18"/>
  <c r="AE362" i="18" s="1"/>
  <c r="AT362" i="18" s="1"/>
  <c r="C378" i="18"/>
  <c r="K386" i="18"/>
  <c r="AA386" i="18" s="1"/>
  <c r="O390" i="18"/>
  <c r="AE390" i="18" s="1"/>
  <c r="C363" i="18"/>
  <c r="O375" i="18"/>
  <c r="AE375" i="18" s="1"/>
  <c r="L386" i="18"/>
  <c r="AB386" i="18" s="1"/>
  <c r="O360" i="18"/>
  <c r="AE360" i="18" s="1"/>
  <c r="AT360" i="18" s="1"/>
  <c r="D363" i="18"/>
  <c r="T363" i="18" s="1"/>
  <c r="AJ363" i="18" s="1"/>
  <c r="C376" i="18"/>
  <c r="O388" i="18"/>
  <c r="AE388" i="18" s="1"/>
  <c r="E363" i="18"/>
  <c r="U363" i="18" s="1"/>
  <c r="AK363" i="18" s="1"/>
  <c r="O373" i="18"/>
  <c r="AE373" i="18" s="1"/>
  <c r="D361" i="18"/>
  <c r="C374" i="18"/>
  <c r="O386" i="18"/>
  <c r="AE386" i="18" s="1"/>
  <c r="E361" i="18"/>
  <c r="U361" i="18" s="1"/>
  <c r="AK361" i="18" s="1"/>
  <c r="O371" i="18"/>
  <c r="AE371" i="18" s="1"/>
  <c r="C372" i="18"/>
  <c r="O384" i="18"/>
  <c r="AE384" i="18" s="1"/>
  <c r="AT370" i="18" s="1"/>
  <c r="C385" i="18"/>
  <c r="S385" i="18" s="1"/>
  <c r="O382" i="18"/>
  <c r="AE382" i="18" s="1"/>
  <c r="D385" i="18"/>
  <c r="T385" i="18" s="1"/>
  <c r="AF74" i="18"/>
  <c r="O367" i="18"/>
  <c r="AE367" i="18" s="1"/>
  <c r="C383" i="18"/>
  <c r="E385" i="18"/>
  <c r="U385" i="18" s="1"/>
  <c r="K391" i="18"/>
  <c r="AA391" i="18" s="1"/>
  <c r="C368" i="18"/>
  <c r="F385" i="18"/>
  <c r="V385" i="18" s="1"/>
  <c r="L391" i="18"/>
  <c r="AB391" i="18" s="1"/>
  <c r="O365" i="18"/>
  <c r="AE365" i="18" s="1"/>
  <c r="G385" i="18"/>
  <c r="W385" i="18" s="1"/>
  <c r="K389" i="18"/>
  <c r="AA389" i="18" s="1"/>
  <c r="C366" i="18"/>
  <c r="L389" i="18"/>
  <c r="AB389" i="18" s="1"/>
  <c r="M361" i="18"/>
  <c r="AC361" i="18" s="1"/>
  <c r="AS361" i="18" s="1"/>
  <c r="O391" i="18"/>
  <c r="AE391" i="18" s="1"/>
  <c r="O376" i="18"/>
  <c r="AE376" i="18" s="1"/>
  <c r="O361" i="18"/>
  <c r="AE361" i="18" s="1"/>
  <c r="AT361" i="18" s="1"/>
  <c r="C377" i="18"/>
  <c r="O389" i="18"/>
  <c r="AE389" i="18" s="1"/>
  <c r="O368" i="18"/>
  <c r="AE368" i="18" s="1"/>
  <c r="K392" i="18"/>
  <c r="AA392" i="18" s="1"/>
  <c r="C369" i="18"/>
  <c r="L392" i="18"/>
  <c r="AB392" i="18" s="1"/>
  <c r="T107" i="19"/>
  <c r="AF126" i="19"/>
  <c r="W107" i="19"/>
  <c r="AC107" i="19"/>
  <c r="AE107" i="19"/>
  <c r="AD107" i="19"/>
  <c r="W71" i="19"/>
  <c r="T35" i="19"/>
  <c r="W89" i="19"/>
  <c r="AF90" i="19"/>
  <c r="T71" i="19"/>
  <c r="R45" i="19"/>
  <c r="AD45" i="19" s="1"/>
  <c r="AF108" i="19"/>
  <c r="T53" i="19"/>
  <c r="AF72" i="19"/>
  <c r="R15" i="19"/>
  <c r="AF56" i="19"/>
  <c r="R99" i="19"/>
  <c r="AD99" i="19" s="1"/>
  <c r="AF99" i="19" s="1"/>
  <c r="AF18" i="19"/>
  <c r="X88" i="19"/>
  <c r="X89" i="19" s="1"/>
  <c r="AC89" i="19" s="1"/>
  <c r="R63" i="19"/>
  <c r="AD63" i="19" s="1"/>
  <c r="AF63" i="19" s="1"/>
  <c r="R123" i="19"/>
  <c r="AC153" i="19"/>
  <c r="AF36" i="19"/>
  <c r="R105" i="19"/>
  <c r="R112" i="19" s="1"/>
  <c r="AF19" i="19"/>
  <c r="R9" i="19"/>
  <c r="AD9" i="19" s="1"/>
  <c r="AF9" i="19" s="1"/>
  <c r="AF142" i="19"/>
  <c r="AF141" i="19"/>
  <c r="R33" i="19"/>
  <c r="T52" i="19"/>
  <c r="R27" i="19"/>
  <c r="T27" i="19" s="1"/>
  <c r="E162" i="19"/>
  <c r="T16" i="19"/>
  <c r="R69" i="19"/>
  <c r="T69" i="19" s="1"/>
  <c r="AD156" i="19"/>
  <c r="R51" i="19"/>
  <c r="T86" i="19"/>
  <c r="R117" i="19"/>
  <c r="F159" i="19"/>
  <c r="R87" i="19"/>
  <c r="T106" i="19"/>
  <c r="P182" i="3"/>
  <c r="P153" i="3"/>
  <c r="W140" i="19" s="1"/>
  <c r="X140" i="19" s="1"/>
  <c r="P124" i="3"/>
  <c r="W86" i="19" s="1"/>
  <c r="P95" i="3"/>
  <c r="P66" i="3"/>
  <c r="W50" i="19" s="1"/>
  <c r="X50" i="19" s="1"/>
  <c r="AE50" i="19" s="1"/>
  <c r="X34" i="19"/>
  <c r="P37" i="3"/>
  <c r="W32" i="19" s="1"/>
  <c r="T88" i="19"/>
  <c r="T32" i="19"/>
  <c r="Z68" i="19"/>
  <c r="K159" i="19"/>
  <c r="Z52" i="19"/>
  <c r="R81" i="19"/>
  <c r="M160" i="19"/>
  <c r="W69" i="19"/>
  <c r="X69" i="19" s="1"/>
  <c r="V141" i="19"/>
  <c r="V142" i="19"/>
  <c r="S100" i="19"/>
  <c r="AE100" i="19" s="1"/>
  <c r="T34" i="19"/>
  <c r="T13" i="19"/>
  <c r="AC13" i="19"/>
  <c r="AF13" i="19" s="1"/>
  <c r="AC100" i="19"/>
  <c r="AC10" i="19"/>
  <c r="AF10" i="19" s="1"/>
  <c r="T10" i="19"/>
  <c r="T82" i="19"/>
  <c r="AC82" i="19"/>
  <c r="AF82" i="19" s="1"/>
  <c r="T67" i="19"/>
  <c r="AE67" i="19"/>
  <c r="AF67" i="19" s="1"/>
  <c r="AC74" i="19"/>
  <c r="AF74" i="19" s="1"/>
  <c r="T74" i="19"/>
  <c r="T119" i="19"/>
  <c r="AD119" i="19"/>
  <c r="AF119" i="19" s="1"/>
  <c r="AD20" i="19"/>
  <c r="AF20" i="19" s="1"/>
  <c r="T20" i="19"/>
  <c r="AC46" i="19"/>
  <c r="AF46" i="19" s="1"/>
  <c r="T46" i="19"/>
  <c r="AC28" i="19"/>
  <c r="AF28" i="19" s="1"/>
  <c r="T28" i="19"/>
  <c r="T49" i="19"/>
  <c r="AE49" i="19"/>
  <c r="AF49" i="19" s="1"/>
  <c r="AC38" i="19"/>
  <c r="AF38" i="19" s="1"/>
  <c r="T38" i="19"/>
  <c r="AC101" i="19"/>
  <c r="AF101" i="19" s="1"/>
  <c r="T101" i="19"/>
  <c r="T68" i="19"/>
  <c r="AC29" i="19"/>
  <c r="T50" i="19"/>
  <c r="T65" i="19"/>
  <c r="AE65" i="19"/>
  <c r="AF65" i="19" s="1"/>
  <c r="T29" i="19"/>
  <c r="AE29" i="19"/>
  <c r="AC102" i="19"/>
  <c r="AF102" i="19" s="1"/>
  <c r="T102" i="19"/>
  <c r="T84" i="19"/>
  <c r="AC84" i="19"/>
  <c r="AF84" i="19" s="1"/>
  <c r="T109" i="19"/>
  <c r="AE109" i="19"/>
  <c r="AE163" i="19" s="1"/>
  <c r="Q160" i="19"/>
  <c r="T124" i="19"/>
  <c r="R160" i="19"/>
  <c r="AC66" i="19"/>
  <c r="AF66" i="19" s="1"/>
  <c r="T66" i="19"/>
  <c r="S160" i="19"/>
  <c r="AC128" i="19"/>
  <c r="AF128" i="19" s="1"/>
  <c r="T128" i="19"/>
  <c r="T37" i="19"/>
  <c r="AD37" i="19"/>
  <c r="AF37" i="19" s="1"/>
  <c r="T91" i="19"/>
  <c r="AC91" i="19"/>
  <c r="AF91" i="19" s="1"/>
  <c r="T121" i="19"/>
  <c r="AE121" i="19"/>
  <c r="AF121" i="19" s="1"/>
  <c r="T30" i="19"/>
  <c r="AC30" i="19"/>
  <c r="AF30" i="19" s="1"/>
  <c r="AC48" i="19"/>
  <c r="AF48" i="19" s="1"/>
  <c r="T48" i="19"/>
  <c r="AC118" i="19"/>
  <c r="AF118" i="19" s="1"/>
  <c r="T118" i="19"/>
  <c r="AC55" i="19"/>
  <c r="AF55" i="19" s="1"/>
  <c r="T55" i="19"/>
  <c r="T103" i="19"/>
  <c r="AD103" i="19"/>
  <c r="AF103" i="19" s="1"/>
  <c r="T11" i="19"/>
  <c r="C153" i="19"/>
  <c r="J159" i="19"/>
  <c r="D153" i="19"/>
  <c r="Z88" i="19"/>
  <c r="T99" i="19"/>
  <c r="E153" i="19"/>
  <c r="C164" i="19"/>
  <c r="L159" i="19"/>
  <c r="AD11" i="19"/>
  <c r="AF11" i="19" s="1"/>
  <c r="T56" i="19"/>
  <c r="C155" i="19"/>
  <c r="D164" i="19"/>
  <c r="T15" i="19"/>
  <c r="J153" i="19"/>
  <c r="D155" i="19"/>
  <c r="Z141" i="19"/>
  <c r="E164" i="19"/>
  <c r="F153" i="19"/>
  <c r="Q105" i="19"/>
  <c r="K153" i="19"/>
  <c r="E155" i="19"/>
  <c r="Z142" i="19"/>
  <c r="F164" i="19"/>
  <c r="V122" i="19"/>
  <c r="L153" i="19"/>
  <c r="F155" i="19"/>
  <c r="C157" i="19"/>
  <c r="J164" i="19"/>
  <c r="T14" i="19"/>
  <c r="V123" i="19"/>
  <c r="M153" i="19"/>
  <c r="J155" i="19"/>
  <c r="D157" i="19"/>
  <c r="K164" i="19"/>
  <c r="T122" i="19"/>
  <c r="V32" i="19"/>
  <c r="Q51" i="19"/>
  <c r="R135" i="19"/>
  <c r="K155" i="19"/>
  <c r="E157" i="19"/>
  <c r="L164" i="19"/>
  <c r="V33" i="19"/>
  <c r="X33" i="19" s="1"/>
  <c r="AE33" i="19" s="1"/>
  <c r="S135" i="19"/>
  <c r="AE135" i="19" s="1"/>
  <c r="L155" i="19"/>
  <c r="F157" i="19"/>
  <c r="F162" i="19"/>
  <c r="M164" i="19"/>
  <c r="Z123" i="19"/>
  <c r="M155" i="19"/>
  <c r="J157" i="19"/>
  <c r="J162" i="19"/>
  <c r="Q146" i="19"/>
  <c r="Q164" i="19" s="1"/>
  <c r="Q87" i="19"/>
  <c r="Z124" i="19"/>
  <c r="Q137" i="19"/>
  <c r="Q155" i="19" s="1"/>
  <c r="K157" i="19"/>
  <c r="K162" i="19"/>
  <c r="R146" i="19"/>
  <c r="AD146" i="19" s="1"/>
  <c r="V70" i="19"/>
  <c r="C159" i="19"/>
  <c r="R137" i="19"/>
  <c r="AD137" i="19" s="1"/>
  <c r="L157" i="19"/>
  <c r="L162" i="19"/>
  <c r="S146" i="19"/>
  <c r="AE146" i="19" s="1"/>
  <c r="AE164" i="19" s="1"/>
  <c r="W68" i="19"/>
  <c r="AH116" i="19"/>
  <c r="D159" i="19"/>
  <c r="S137" i="19"/>
  <c r="M157" i="19"/>
  <c r="M159" i="19"/>
  <c r="M162" i="19"/>
  <c r="V14" i="19"/>
  <c r="X14" i="19" s="1"/>
  <c r="M166" i="19"/>
  <c r="E159" i="19"/>
  <c r="Q139" i="19"/>
  <c r="AC139" i="19" s="1"/>
  <c r="V15" i="19"/>
  <c r="W87" i="19"/>
  <c r="C154" i="19"/>
  <c r="R139" i="19"/>
  <c r="AD139" i="19" s="1"/>
  <c r="Z69" i="19"/>
  <c r="D154" i="19"/>
  <c r="S139" i="19"/>
  <c r="AE139" i="19" s="1"/>
  <c r="E154" i="19"/>
  <c r="C158" i="19"/>
  <c r="F154" i="19"/>
  <c r="C156" i="19"/>
  <c r="D158" i="19"/>
  <c r="C166" i="19"/>
  <c r="J154" i="19"/>
  <c r="D156" i="19"/>
  <c r="E158" i="19"/>
  <c r="C163" i="19"/>
  <c r="D166" i="19"/>
  <c r="Z14" i="19"/>
  <c r="V106" i="19"/>
  <c r="Q123" i="19"/>
  <c r="K154" i="19"/>
  <c r="E156" i="19"/>
  <c r="F158" i="19"/>
  <c r="C160" i="19"/>
  <c r="D163" i="19"/>
  <c r="E166" i="19"/>
  <c r="Z16" i="19"/>
  <c r="AF31" i="19"/>
  <c r="C162" i="19"/>
  <c r="L154" i="19"/>
  <c r="F156" i="19"/>
  <c r="J158" i="19"/>
  <c r="D160" i="19"/>
  <c r="E163" i="19"/>
  <c r="F166" i="19"/>
  <c r="Q33" i="19"/>
  <c r="Z104" i="19"/>
  <c r="M154" i="19"/>
  <c r="J156" i="19"/>
  <c r="K158" i="19"/>
  <c r="E160" i="19"/>
  <c r="F163" i="19"/>
  <c r="J166" i="19"/>
  <c r="Z105" i="19"/>
  <c r="Q136" i="19"/>
  <c r="K156" i="19"/>
  <c r="L158" i="19"/>
  <c r="F160" i="19"/>
  <c r="J163" i="19"/>
  <c r="K166" i="19"/>
  <c r="Q54" i="19"/>
  <c r="AC54" i="19" s="1"/>
  <c r="AE27" i="19"/>
  <c r="V86" i="19"/>
  <c r="R136" i="19"/>
  <c r="AD136" i="19" s="1"/>
  <c r="AD154" i="19" s="1"/>
  <c r="L156" i="19"/>
  <c r="M158" i="19"/>
  <c r="J160" i="19"/>
  <c r="K163" i="19"/>
  <c r="L166" i="19"/>
  <c r="R54" i="19"/>
  <c r="AD54" i="19" s="1"/>
  <c r="AD162" i="19" s="1"/>
  <c r="V87" i="19"/>
  <c r="S136" i="19"/>
  <c r="AE136" i="19" s="1"/>
  <c r="M156" i="19"/>
  <c r="K160" i="19"/>
  <c r="L163" i="19"/>
  <c r="S54" i="19"/>
  <c r="S58" i="19" s="1"/>
  <c r="D162" i="19"/>
  <c r="Q138" i="19"/>
  <c r="L160" i="19"/>
  <c r="M163" i="19"/>
  <c r="AE156" i="19"/>
  <c r="AC47" i="19"/>
  <c r="AF47" i="19" s="1"/>
  <c r="T47" i="19"/>
  <c r="AC64" i="19"/>
  <c r="AF64" i="19" s="1"/>
  <c r="T64" i="19"/>
  <c r="Q76" i="19"/>
  <c r="T85" i="19"/>
  <c r="AC85" i="19"/>
  <c r="AF120" i="19"/>
  <c r="AC92" i="19"/>
  <c r="AF92" i="19" s="1"/>
  <c r="T92" i="19"/>
  <c r="AE85" i="19"/>
  <c r="AE45" i="19"/>
  <c r="T70" i="19"/>
  <c r="S94" i="19"/>
  <c r="AF83" i="19"/>
  <c r="Q22" i="19"/>
  <c r="AF12" i="19"/>
  <c r="T104" i="19"/>
  <c r="S159" i="19"/>
  <c r="S130" i="19"/>
  <c r="S76" i="19"/>
  <c r="AC110" i="19"/>
  <c r="AF110" i="19" s="1"/>
  <c r="T110" i="19"/>
  <c r="AE88" i="19"/>
  <c r="AD88" i="19"/>
  <c r="AC88" i="19"/>
  <c r="R156" i="19"/>
  <c r="AF145" i="19"/>
  <c r="S156" i="19"/>
  <c r="T73" i="19"/>
  <c r="AC73" i="19"/>
  <c r="AF73" i="19" s="1"/>
  <c r="S22" i="19"/>
  <c r="AF127" i="19"/>
  <c r="Z87" i="19"/>
  <c r="V105" i="19"/>
  <c r="W104" i="19"/>
  <c r="Z50" i="19"/>
  <c r="T31" i="19"/>
  <c r="AC104" i="19"/>
  <c r="S40" i="19"/>
  <c r="V68" i="19"/>
  <c r="AD104" i="19"/>
  <c r="Q140" i="19"/>
  <c r="AE104" i="19"/>
  <c r="R140" i="19"/>
  <c r="R158" i="19" s="1"/>
  <c r="S140" i="19"/>
  <c r="S158" i="19" s="1"/>
  <c r="W106" i="19"/>
  <c r="AC106" i="19"/>
  <c r="AD106" i="19"/>
  <c r="AE106" i="19"/>
  <c r="Q163" i="19"/>
  <c r="R163" i="19"/>
  <c r="S163" i="19"/>
  <c r="T19" i="19"/>
  <c r="Z33" i="19"/>
  <c r="V51" i="19"/>
  <c r="X51" i="19" s="1"/>
  <c r="T83" i="19"/>
  <c r="W105" i="19"/>
  <c r="T145" i="19"/>
  <c r="Z32" i="19"/>
  <c r="T45" i="19"/>
  <c r="V52" i="19"/>
  <c r="X52" i="19" s="1"/>
  <c r="X53" i="19" s="1"/>
  <c r="AC105" i="19"/>
  <c r="T127" i="19"/>
  <c r="T12" i="19"/>
  <c r="W70" i="19"/>
  <c r="AD105" i="19"/>
  <c r="T120" i="19"/>
  <c r="AF345" i="18"/>
  <c r="AF303" i="18"/>
  <c r="AF342" i="18"/>
  <c r="P348" i="18"/>
  <c r="O349" i="18"/>
  <c r="C349" i="18"/>
  <c r="N349" i="18"/>
  <c r="AF344" i="18"/>
  <c r="AF346" i="18"/>
  <c r="AF348" i="18"/>
  <c r="P347" i="18"/>
  <c r="P299" i="18"/>
  <c r="L349" i="18"/>
  <c r="M349" i="18"/>
  <c r="P345" i="18"/>
  <c r="P346" i="18"/>
  <c r="P344" i="18"/>
  <c r="F349" i="18"/>
  <c r="G349" i="18"/>
  <c r="E349" i="18"/>
  <c r="P342" i="18"/>
  <c r="AF301" i="18"/>
  <c r="D349" i="18"/>
  <c r="AF254" i="18"/>
  <c r="AF213" i="18"/>
  <c r="AF256" i="18"/>
  <c r="AF257" i="18"/>
  <c r="P255" i="18"/>
  <c r="AF298" i="18"/>
  <c r="P304" i="18"/>
  <c r="O305" i="18"/>
  <c r="N305" i="18"/>
  <c r="AF300" i="18"/>
  <c r="AF302" i="18"/>
  <c r="AF304" i="18"/>
  <c r="AF299" i="18"/>
  <c r="C305" i="18"/>
  <c r="E305" i="18"/>
  <c r="F305" i="18"/>
  <c r="P303" i="18"/>
  <c r="G305" i="18"/>
  <c r="L305" i="18"/>
  <c r="M305" i="18"/>
  <c r="AE305" i="18"/>
  <c r="P301" i="18"/>
  <c r="P302" i="18"/>
  <c r="P300" i="18"/>
  <c r="AF215" i="18"/>
  <c r="P298" i="18"/>
  <c r="D305" i="18"/>
  <c r="AF255" i="18"/>
  <c r="AF259" i="18"/>
  <c r="O261" i="18"/>
  <c r="N261" i="18"/>
  <c r="AF258" i="18"/>
  <c r="AF260" i="18"/>
  <c r="AE261" i="18"/>
  <c r="C261" i="18"/>
  <c r="P259" i="18"/>
  <c r="P257" i="18"/>
  <c r="P260" i="18"/>
  <c r="P258" i="18"/>
  <c r="P256" i="18"/>
  <c r="M261" i="18"/>
  <c r="P254" i="18"/>
  <c r="AF169" i="18"/>
  <c r="AF171" i="18"/>
  <c r="D261" i="18"/>
  <c r="E261" i="18"/>
  <c r="F261" i="18"/>
  <c r="G261" i="18"/>
  <c r="L261" i="18"/>
  <c r="AF210" i="18"/>
  <c r="P216" i="18"/>
  <c r="O217" i="18"/>
  <c r="N217" i="18"/>
  <c r="AF212" i="18"/>
  <c r="AF214" i="18"/>
  <c r="AF216" i="18"/>
  <c r="AF211" i="18"/>
  <c r="AF167" i="18"/>
  <c r="P211" i="18"/>
  <c r="P215" i="18"/>
  <c r="AE217" i="18"/>
  <c r="P213" i="18"/>
  <c r="P214" i="18"/>
  <c r="P212" i="18"/>
  <c r="E217" i="18"/>
  <c r="G217" i="18"/>
  <c r="F217" i="18"/>
  <c r="L217" i="18"/>
  <c r="P168" i="18"/>
  <c r="P210" i="18"/>
  <c r="M217" i="18"/>
  <c r="C217" i="18"/>
  <c r="D217" i="18"/>
  <c r="P170" i="18"/>
  <c r="P172" i="18"/>
  <c r="AE173" i="18"/>
  <c r="O173" i="18"/>
  <c r="N173" i="18"/>
  <c r="AF168" i="18"/>
  <c r="AF170" i="18"/>
  <c r="AF172" i="18"/>
  <c r="AF166" i="18"/>
  <c r="M173" i="18"/>
  <c r="L173" i="18"/>
  <c r="P167" i="18"/>
  <c r="P166" i="18"/>
  <c r="P37" i="18"/>
  <c r="F173" i="18"/>
  <c r="P169" i="18"/>
  <c r="C173" i="18"/>
  <c r="D173" i="18"/>
  <c r="G173" i="18"/>
  <c r="P171" i="18"/>
  <c r="E173" i="18"/>
  <c r="P40" i="18"/>
  <c r="P38" i="18"/>
  <c r="AF124" i="18"/>
  <c r="AD173" i="18"/>
  <c r="AF125" i="18"/>
  <c r="AF127" i="18"/>
  <c r="AF126" i="18"/>
  <c r="AF123" i="18"/>
  <c r="P128" i="18"/>
  <c r="AF128" i="18"/>
  <c r="AF122" i="18"/>
  <c r="AF81" i="18"/>
  <c r="AF83" i="18"/>
  <c r="P84" i="18"/>
  <c r="AF78" i="18"/>
  <c r="P36" i="18"/>
  <c r="C129" i="18"/>
  <c r="AE129" i="18"/>
  <c r="F129" i="18"/>
  <c r="G129" i="18"/>
  <c r="AF39" i="18"/>
  <c r="P123" i="18"/>
  <c r="L129" i="18"/>
  <c r="N129" i="18"/>
  <c r="M129" i="18"/>
  <c r="O129" i="18"/>
  <c r="D129" i="18"/>
  <c r="E129" i="18"/>
  <c r="P124" i="18"/>
  <c r="P125" i="18"/>
  <c r="P126" i="18"/>
  <c r="P127" i="18"/>
  <c r="P35" i="18"/>
  <c r="P122" i="18"/>
  <c r="AF34" i="18"/>
  <c r="N85" i="18"/>
  <c r="AF37" i="18"/>
  <c r="N41" i="18"/>
  <c r="AF36" i="18"/>
  <c r="AF35" i="18"/>
  <c r="K41" i="18"/>
  <c r="D85" i="18"/>
  <c r="P79" i="18"/>
  <c r="C41" i="18"/>
  <c r="O85" i="18"/>
  <c r="F41" i="18"/>
  <c r="H41" i="18"/>
  <c r="I41" i="18"/>
  <c r="P39" i="18"/>
  <c r="G41" i="18"/>
  <c r="J41" i="18"/>
  <c r="L41" i="18"/>
  <c r="P24" i="18"/>
  <c r="M41" i="18"/>
  <c r="O41" i="18"/>
  <c r="C85" i="18"/>
  <c r="E85" i="18"/>
  <c r="F85" i="18"/>
  <c r="G85" i="18"/>
  <c r="P80" i="18"/>
  <c r="P34" i="18"/>
  <c r="L85" i="18"/>
  <c r="P81" i="18"/>
  <c r="M85" i="18"/>
  <c r="P82" i="18"/>
  <c r="AA38" i="18"/>
  <c r="AF38" i="18" s="1"/>
  <c r="P83" i="18"/>
  <c r="E41" i="18"/>
  <c r="D41" i="18"/>
  <c r="AE41" i="18"/>
  <c r="P78" i="18"/>
  <c r="AF33" i="18"/>
  <c r="P71" i="18"/>
  <c r="P59" i="18"/>
  <c r="AF330" i="18"/>
  <c r="P102" i="18"/>
  <c r="AF150" i="18"/>
  <c r="P69" i="18"/>
  <c r="P330" i="18"/>
  <c r="V11" i="18"/>
  <c r="AL11" i="18" s="1"/>
  <c r="AL20" i="18" s="1"/>
  <c r="P57" i="18"/>
  <c r="P9" i="18"/>
  <c r="AF334" i="18"/>
  <c r="AF286" i="18"/>
  <c r="P68" i="18"/>
  <c r="P236" i="18"/>
  <c r="P58" i="18"/>
  <c r="P63" i="18"/>
  <c r="P73" i="18"/>
  <c r="P28" i="18"/>
  <c r="AF247" i="18"/>
  <c r="AF237" i="18"/>
  <c r="P30" i="18"/>
  <c r="AF202" i="18"/>
  <c r="P61" i="18"/>
  <c r="P104" i="18"/>
  <c r="P154" i="18"/>
  <c r="P338" i="18"/>
  <c r="P13" i="18"/>
  <c r="P8" i="18"/>
  <c r="AF106" i="18"/>
  <c r="AF112" i="18"/>
  <c r="AF160" i="18"/>
  <c r="P65" i="18"/>
  <c r="P67" i="18"/>
  <c r="P249" i="18"/>
  <c r="BJ278" i="17"/>
  <c r="BJ231" i="17"/>
  <c r="BJ184" i="17"/>
  <c r="BJ42" i="17"/>
  <c r="P199" i="18"/>
  <c r="AF199" i="18"/>
  <c r="AF158" i="18"/>
  <c r="P160" i="18"/>
  <c r="AF200" i="18"/>
  <c r="AF242" i="18"/>
  <c r="AF279" i="18"/>
  <c r="P189" i="18"/>
  <c r="P244" i="18"/>
  <c r="AF61" i="18"/>
  <c r="AF102" i="18"/>
  <c r="AF118" i="18"/>
  <c r="AF153" i="18"/>
  <c r="P242" i="18"/>
  <c r="AF324" i="18"/>
  <c r="P64" i="18"/>
  <c r="P115" i="18"/>
  <c r="AF235" i="18"/>
  <c r="P245" i="18"/>
  <c r="P289" i="18"/>
  <c r="AF292" i="18"/>
  <c r="P324" i="18"/>
  <c r="P16" i="18"/>
  <c r="P103" i="18"/>
  <c r="AF108" i="18"/>
  <c r="P205" i="18"/>
  <c r="AF322" i="18"/>
  <c r="AF332" i="18"/>
  <c r="P283" i="18"/>
  <c r="P162" i="18"/>
  <c r="AF234" i="18"/>
  <c r="P32" i="18"/>
  <c r="P235" i="18"/>
  <c r="P279" i="18"/>
  <c r="AF282" i="18"/>
  <c r="AF287" i="18"/>
  <c r="P239" i="18"/>
  <c r="P117" i="18"/>
  <c r="P22" i="18"/>
  <c r="AF161" i="18"/>
  <c r="P195" i="18"/>
  <c r="P247" i="18"/>
  <c r="AF281" i="18"/>
  <c r="AF156" i="18"/>
  <c r="P158" i="18"/>
  <c r="AF198" i="18"/>
  <c r="AF205" i="18"/>
  <c r="AF240" i="18"/>
  <c r="AF243" i="18"/>
  <c r="AF277" i="18"/>
  <c r="P322" i="18"/>
  <c r="AF30" i="18"/>
  <c r="P62" i="18"/>
  <c r="AF116" i="18"/>
  <c r="P240" i="18"/>
  <c r="P250" i="18"/>
  <c r="P332" i="18"/>
  <c r="AF15" i="18"/>
  <c r="AF233" i="18"/>
  <c r="P243" i="18"/>
  <c r="P287" i="18"/>
  <c r="AF290" i="18"/>
  <c r="AF291" i="18"/>
  <c r="P106" i="18"/>
  <c r="P116" i="18"/>
  <c r="P203" i="18"/>
  <c r="P72" i="18"/>
  <c r="P233" i="18"/>
  <c r="AF238" i="18"/>
  <c r="P277" i="18"/>
  <c r="AF280" i="18"/>
  <c r="AF285" i="18"/>
  <c r="P193" i="18"/>
  <c r="P20" i="18"/>
  <c r="AF154" i="18"/>
  <c r="P156" i="18"/>
  <c r="AF196" i="18"/>
  <c r="AF241" i="18"/>
  <c r="P248" i="18"/>
  <c r="AF114" i="18"/>
  <c r="P238" i="18"/>
  <c r="AF328" i="18"/>
  <c r="P21" i="18"/>
  <c r="AF10" i="18"/>
  <c r="AF104" i="18"/>
  <c r="AF193" i="18"/>
  <c r="P241" i="18"/>
  <c r="P285" i="18"/>
  <c r="AF288" i="18"/>
  <c r="AF293" i="18"/>
  <c r="P18" i="18"/>
  <c r="P70" i="18"/>
  <c r="P109" i="18"/>
  <c r="P201" i="18"/>
  <c r="AF109" i="18"/>
  <c r="AF204" i="18"/>
  <c r="AF278" i="18"/>
  <c r="P191" i="18"/>
  <c r="P246" i="18"/>
  <c r="AF249" i="18"/>
  <c r="P293" i="18"/>
  <c r="AF336" i="18"/>
  <c r="P152" i="18"/>
  <c r="P291" i="18"/>
  <c r="AF110" i="18"/>
  <c r="P234" i="18"/>
  <c r="AF105" i="18"/>
  <c r="AF189" i="18"/>
  <c r="P237" i="18"/>
  <c r="P281" i="18"/>
  <c r="AF284" i="18"/>
  <c r="AF326" i="18"/>
  <c r="P26" i="18"/>
  <c r="AF115" i="18"/>
  <c r="P197" i="18"/>
  <c r="AB31" i="18"/>
  <c r="AR17" i="18" s="1"/>
  <c r="P31" i="18"/>
  <c r="AF29" i="18"/>
  <c r="P29" i="18"/>
  <c r="P146" i="18"/>
  <c r="P148" i="18"/>
  <c r="P150" i="18"/>
  <c r="AF331" i="18"/>
  <c r="P331" i="18"/>
  <c r="P326" i="18"/>
  <c r="P10" i="18"/>
  <c r="P27" i="18"/>
  <c r="P329" i="18"/>
  <c r="P25" i="18"/>
  <c r="P113" i="18"/>
  <c r="P327" i="18"/>
  <c r="P111" i="18"/>
  <c r="P14" i="18"/>
  <c r="AF16" i="18"/>
  <c r="AF21" i="18"/>
  <c r="AF325" i="18"/>
  <c r="P325" i="18"/>
  <c r="AF23" i="18"/>
  <c r="P12" i="18"/>
  <c r="AF14" i="18"/>
  <c r="P107" i="18"/>
  <c r="P328" i="18"/>
  <c r="P105" i="18"/>
  <c r="AF323" i="18"/>
  <c r="P323" i="18"/>
  <c r="P66" i="18"/>
  <c r="P60" i="18"/>
  <c r="P74" i="18"/>
  <c r="P33" i="18"/>
  <c r="AF70" i="18"/>
  <c r="P101" i="18"/>
  <c r="AF103" i="18"/>
  <c r="AF321" i="18"/>
  <c r="P321" i="18"/>
  <c r="P145" i="18"/>
  <c r="P147" i="18"/>
  <c r="P149" i="18"/>
  <c r="P151" i="18"/>
  <c r="P153" i="18"/>
  <c r="P155" i="18"/>
  <c r="P157" i="18"/>
  <c r="P159" i="18"/>
  <c r="P161" i="18"/>
  <c r="P23" i="18"/>
  <c r="P118" i="18"/>
  <c r="P190" i="18"/>
  <c r="P192" i="18"/>
  <c r="P194" i="18"/>
  <c r="P196" i="18"/>
  <c r="P198" i="18"/>
  <c r="P200" i="18"/>
  <c r="P202" i="18"/>
  <c r="P204" i="18"/>
  <c r="P206" i="18"/>
  <c r="P333" i="18"/>
  <c r="P11" i="18"/>
  <c r="P19" i="18"/>
  <c r="P114" i="18"/>
  <c r="P17" i="18"/>
  <c r="P112" i="18"/>
  <c r="P278" i="18"/>
  <c r="P280" i="18"/>
  <c r="P282" i="18"/>
  <c r="P284" i="18"/>
  <c r="P286" i="18"/>
  <c r="P288" i="18"/>
  <c r="P290" i="18"/>
  <c r="P292" i="18"/>
  <c r="P294" i="18"/>
  <c r="P336" i="18"/>
  <c r="P110" i="18"/>
  <c r="P15" i="18"/>
  <c r="P108" i="18"/>
  <c r="P334" i="18"/>
  <c r="P337" i="18"/>
  <c r="P335" i="18"/>
  <c r="AN233" i="18" l="1"/>
  <c r="AU233" i="18" s="1"/>
  <c r="AP235" i="18"/>
  <c r="AO234" i="18"/>
  <c r="AU236" i="18"/>
  <c r="AQ240" i="18"/>
  <c r="AO190" i="18"/>
  <c r="AN189" i="18"/>
  <c r="AU189" i="18" s="1"/>
  <c r="AP191" i="18"/>
  <c r="AU192" i="18"/>
  <c r="AQ196" i="18"/>
  <c r="AN145" i="18"/>
  <c r="AU145" i="18" s="1"/>
  <c r="AU148" i="18"/>
  <c r="AQ152" i="18"/>
  <c r="AP147" i="18"/>
  <c r="AO146" i="18"/>
  <c r="AC41" i="18"/>
  <c r="AP103" i="18"/>
  <c r="AO102" i="18"/>
  <c r="AU104" i="18"/>
  <c r="AQ108" i="18"/>
  <c r="AF101" i="18"/>
  <c r="AN101" i="18"/>
  <c r="AU101" i="18" s="1"/>
  <c r="AN57" i="18"/>
  <c r="AU57" i="18" s="1"/>
  <c r="AU59" i="18"/>
  <c r="AP64" i="18"/>
  <c r="AO58" i="18"/>
  <c r="AU60" i="18"/>
  <c r="AQ64" i="18"/>
  <c r="AF40" i="18"/>
  <c r="AS20" i="18"/>
  <c r="AU8" i="18"/>
  <c r="AI20" i="18"/>
  <c r="X392" i="18"/>
  <c r="AN371" i="18" s="1"/>
  <c r="AU371" i="18" s="1"/>
  <c r="AM20" i="18"/>
  <c r="AU12" i="18"/>
  <c r="AR20" i="18"/>
  <c r="AU17" i="18"/>
  <c r="AT372" i="18"/>
  <c r="V363" i="18"/>
  <c r="AL363" i="18" s="1"/>
  <c r="AL372" i="18" s="1"/>
  <c r="AP15" i="18"/>
  <c r="AQ16" i="18"/>
  <c r="AO14" i="18"/>
  <c r="AK20" i="18"/>
  <c r="AQ368" i="18"/>
  <c r="Z378" i="18"/>
  <c r="AF378" i="18" s="1"/>
  <c r="AU11" i="18"/>
  <c r="AF9" i="18"/>
  <c r="AJ9" i="18"/>
  <c r="AN13" i="18"/>
  <c r="Y373" i="18"/>
  <c r="AF373" i="18" s="1"/>
  <c r="X366" i="18"/>
  <c r="AF366" i="18" s="1"/>
  <c r="Y371" i="18"/>
  <c r="X367" i="18"/>
  <c r="AF367" i="18" s="1"/>
  <c r="Z382" i="18"/>
  <c r="AF382" i="18" s="1"/>
  <c r="Z380" i="18"/>
  <c r="AF380" i="18" s="1"/>
  <c r="Y376" i="18"/>
  <c r="AF376" i="18" s="1"/>
  <c r="X368" i="18"/>
  <c r="AF368" i="18" s="1"/>
  <c r="X370" i="18"/>
  <c r="AF370" i="18" s="1"/>
  <c r="X365" i="18"/>
  <c r="AF365" i="18" s="1"/>
  <c r="Y375" i="18"/>
  <c r="AF375" i="18" s="1"/>
  <c r="Y372" i="18"/>
  <c r="AF372" i="18" s="1"/>
  <c r="Z381" i="18"/>
  <c r="AF381" i="18" s="1"/>
  <c r="X369" i="18"/>
  <c r="AF369" i="18" s="1"/>
  <c r="Y374" i="18"/>
  <c r="AF374" i="18" s="1"/>
  <c r="Z377" i="18"/>
  <c r="Z379" i="18"/>
  <c r="AF379" i="18" s="1"/>
  <c r="AE349" i="18"/>
  <c r="AF72" i="18"/>
  <c r="AF387" i="18"/>
  <c r="AF388" i="18"/>
  <c r="AF64" i="18"/>
  <c r="AF58" i="18"/>
  <c r="AF73" i="18"/>
  <c r="AF66" i="18"/>
  <c r="AF62" i="18"/>
  <c r="P367" i="18"/>
  <c r="P379" i="18"/>
  <c r="AF391" i="18"/>
  <c r="P371" i="18"/>
  <c r="P372" i="18"/>
  <c r="P366" i="18"/>
  <c r="P380" i="18"/>
  <c r="P370" i="18"/>
  <c r="P375" i="18"/>
  <c r="AF386" i="18"/>
  <c r="P391" i="18"/>
  <c r="P374" i="18"/>
  <c r="F393" i="18"/>
  <c r="D393" i="18"/>
  <c r="N393" i="18"/>
  <c r="P387" i="18"/>
  <c r="P373" i="18"/>
  <c r="P381" i="18"/>
  <c r="AF389" i="18"/>
  <c r="AF390" i="18"/>
  <c r="P388" i="18"/>
  <c r="P376" i="18"/>
  <c r="P382" i="18"/>
  <c r="M393" i="18"/>
  <c r="P390" i="18"/>
  <c r="G393" i="18"/>
  <c r="P369" i="18"/>
  <c r="P365" i="18"/>
  <c r="P378" i="18"/>
  <c r="P368" i="18"/>
  <c r="AF65" i="18"/>
  <c r="P377" i="18"/>
  <c r="AF71" i="18"/>
  <c r="AF67" i="18"/>
  <c r="P392" i="18"/>
  <c r="AF59" i="18"/>
  <c r="E393" i="18"/>
  <c r="L393" i="18"/>
  <c r="AF82" i="18"/>
  <c r="P389" i="18"/>
  <c r="C393" i="18"/>
  <c r="O393" i="18"/>
  <c r="P386" i="18"/>
  <c r="AF80" i="18"/>
  <c r="AD85" i="18"/>
  <c r="AF84" i="18"/>
  <c r="AE85" i="18"/>
  <c r="AF79" i="18"/>
  <c r="W124" i="19"/>
  <c r="X124" i="19" s="1"/>
  <c r="Y143" i="19" a="1"/>
  <c r="Y143" i="19" s="1"/>
  <c r="W125" i="19"/>
  <c r="R22" i="19"/>
  <c r="AD124" i="19"/>
  <c r="X125" i="19"/>
  <c r="AD125" i="19" s="1"/>
  <c r="AF107" i="19"/>
  <c r="Y107" i="19" a="1"/>
  <c r="Y107" i="19" s="1"/>
  <c r="AD89" i="19"/>
  <c r="AE89" i="19"/>
  <c r="AD164" i="19"/>
  <c r="R164" i="19"/>
  <c r="T9" i="19"/>
  <c r="AD27" i="19"/>
  <c r="AF27" i="19" s="1"/>
  <c r="R130" i="19"/>
  <c r="AF89" i="19"/>
  <c r="Y89" i="19" s="1" a="1"/>
  <c r="Y89" i="19" s="1"/>
  <c r="R40" i="19"/>
  <c r="W123" i="19"/>
  <c r="X123" i="19" s="1"/>
  <c r="AE123" i="19" s="1"/>
  <c r="T100" i="19"/>
  <c r="AF100" i="19"/>
  <c r="T105" i="19"/>
  <c r="R159" i="19"/>
  <c r="T63" i="19"/>
  <c r="T87" i="19"/>
  <c r="AD53" i="19"/>
  <c r="AE53" i="19"/>
  <c r="AC53" i="19"/>
  <c r="X87" i="19"/>
  <c r="AC87" i="19" s="1"/>
  <c r="T117" i="19"/>
  <c r="AD117" i="19"/>
  <c r="AF117" i="19" s="1"/>
  <c r="AE140" i="19"/>
  <c r="AC140" i="19"/>
  <c r="R76" i="19"/>
  <c r="T76" i="19" s="1"/>
  <c r="X86" i="19"/>
  <c r="AC86" i="19" s="1"/>
  <c r="R94" i="19"/>
  <c r="T33" i="19"/>
  <c r="AD140" i="19"/>
  <c r="AE154" i="19"/>
  <c r="T81" i="19"/>
  <c r="X35" i="19"/>
  <c r="AD34" i="19"/>
  <c r="AE34" i="19"/>
  <c r="AD157" i="19"/>
  <c r="AC34" i="19"/>
  <c r="R58" i="19"/>
  <c r="T51" i="19"/>
  <c r="AD155" i="19"/>
  <c r="R155" i="19"/>
  <c r="AD81" i="19"/>
  <c r="AF81" i="19" s="1"/>
  <c r="S162" i="19"/>
  <c r="AE54" i="19"/>
  <c r="AE162" i="19" s="1"/>
  <c r="S154" i="19"/>
  <c r="R162" i="19"/>
  <c r="R154" i="19"/>
  <c r="AC50" i="19"/>
  <c r="AD50" i="19"/>
  <c r="R153" i="19"/>
  <c r="X32" i="19"/>
  <c r="AE32" i="19" s="1"/>
  <c r="R157" i="19"/>
  <c r="AE69" i="19"/>
  <c r="AD69" i="19"/>
  <c r="AC69" i="19"/>
  <c r="AE112" i="19"/>
  <c r="AD163" i="19"/>
  <c r="S112" i="19"/>
  <c r="S157" i="19"/>
  <c r="Q94" i="19"/>
  <c r="AF139" i="19"/>
  <c r="T160" i="19"/>
  <c r="X70" i="19"/>
  <c r="AF88" i="19"/>
  <c r="AE14" i="19"/>
  <c r="AD14" i="19"/>
  <c r="AC14" i="19"/>
  <c r="Q159" i="19"/>
  <c r="T123" i="19"/>
  <c r="Q157" i="19"/>
  <c r="T136" i="19"/>
  <c r="AC136" i="19"/>
  <c r="Q58" i="19"/>
  <c r="S155" i="19"/>
  <c r="AE137" i="19"/>
  <c r="Q154" i="19"/>
  <c r="Q156" i="19"/>
  <c r="AC138" i="19"/>
  <c r="T138" i="19"/>
  <c r="T156" i="19" s="1"/>
  <c r="AD135" i="19"/>
  <c r="T135" i="19"/>
  <c r="AF109" i="19"/>
  <c r="AF163" i="19" s="1"/>
  <c r="Q130" i="19"/>
  <c r="AD112" i="19"/>
  <c r="S153" i="19"/>
  <c r="S148" i="19"/>
  <c r="AC124" i="19"/>
  <c r="Q162" i="19"/>
  <c r="T54" i="19"/>
  <c r="T162" i="19" s="1"/>
  <c r="AC33" i="19"/>
  <c r="AC137" i="19"/>
  <c r="T137" i="19"/>
  <c r="T155" i="19" s="1"/>
  <c r="AF29" i="19"/>
  <c r="AD33" i="19"/>
  <c r="Q40" i="19"/>
  <c r="T40" i="19" s="1"/>
  <c r="Q148" i="19"/>
  <c r="X68" i="19"/>
  <c r="AC68" i="19" s="1"/>
  <c r="R148" i="19"/>
  <c r="AE124" i="19"/>
  <c r="AC146" i="19"/>
  <c r="AF146" i="19" s="1"/>
  <c r="AF164" i="19" s="1"/>
  <c r="T146" i="19"/>
  <c r="T164" i="19" s="1"/>
  <c r="Q112" i="19"/>
  <c r="T139" i="19"/>
  <c r="T157" i="19" s="1"/>
  <c r="AF104" i="19"/>
  <c r="W122" i="19"/>
  <c r="X122" i="19" s="1"/>
  <c r="AC122" i="19" s="1"/>
  <c r="S164" i="19"/>
  <c r="T22" i="19"/>
  <c r="AE153" i="19"/>
  <c r="AC163" i="19"/>
  <c r="AE157" i="19"/>
  <c r="AC162" i="19"/>
  <c r="AF45" i="19"/>
  <c r="AF106" i="19"/>
  <c r="AF85" i="19"/>
  <c r="AF105" i="19"/>
  <c r="AE52" i="19"/>
  <c r="AD52" i="19"/>
  <c r="AC52" i="19"/>
  <c r="AF52" i="19" s="1"/>
  <c r="T163" i="19"/>
  <c r="AC112" i="19"/>
  <c r="T140" i="19"/>
  <c r="T158" i="19" s="1"/>
  <c r="Q158" i="19"/>
  <c r="AC157" i="19"/>
  <c r="AE51" i="19"/>
  <c r="AD51" i="19"/>
  <c r="AC51" i="19"/>
  <c r="V349" i="18"/>
  <c r="V305" i="18"/>
  <c r="AF289" i="18"/>
  <c r="AF239" i="18"/>
  <c r="V261" i="18"/>
  <c r="V217" i="18"/>
  <c r="AF201" i="18"/>
  <c r="AF195" i="18"/>
  <c r="AF151" i="18"/>
  <c r="V173" i="18"/>
  <c r="AF107" i="18"/>
  <c r="V129" i="18"/>
  <c r="AF113" i="18"/>
  <c r="AA41" i="18"/>
  <c r="AF63" i="18"/>
  <c r="X41" i="18"/>
  <c r="AF69" i="18"/>
  <c r="V85" i="18"/>
  <c r="S41" i="18"/>
  <c r="AF8" i="18"/>
  <c r="Y41" i="18"/>
  <c r="AF19" i="18"/>
  <c r="W41" i="18"/>
  <c r="AF12" i="18"/>
  <c r="V41" i="18"/>
  <c r="AF11" i="18"/>
  <c r="AF32" i="18"/>
  <c r="Z41" i="18"/>
  <c r="AF25" i="18"/>
  <c r="U41" i="18"/>
  <c r="AF31" i="18"/>
  <c r="AB41" i="18"/>
  <c r="T41" i="18"/>
  <c r="P41" i="18"/>
  <c r="AF157" i="18"/>
  <c r="AF283" i="18"/>
  <c r="AF245" i="18"/>
  <c r="AF327" i="18"/>
  <c r="AF333" i="18"/>
  <c r="BL415" i="17"/>
  <c r="AS418" i="17"/>
  <c r="AD418" i="17"/>
  <c r="O418" i="17"/>
  <c r="AS417" i="17"/>
  <c r="AD417" i="17"/>
  <c r="O417" i="17"/>
  <c r="AS416" i="17"/>
  <c r="AD416" i="17"/>
  <c r="O416" i="17"/>
  <c r="AS415" i="17"/>
  <c r="AD415" i="17"/>
  <c r="O415" i="17"/>
  <c r="AS414" i="17"/>
  <c r="AD414" i="17"/>
  <c r="O414" i="17"/>
  <c r="AS413" i="17"/>
  <c r="AD413" i="17"/>
  <c r="O413" i="17"/>
  <c r="BG371" i="17"/>
  <c r="BF371" i="17"/>
  <c r="BA371" i="17"/>
  <c r="AZ371" i="17"/>
  <c r="AY371" i="17"/>
  <c r="AX371" i="17"/>
  <c r="AW371" i="17"/>
  <c r="BJ371" i="17" s="1"/>
  <c r="AS371" i="17"/>
  <c r="AD371" i="17"/>
  <c r="O371" i="17"/>
  <c r="BG370" i="17"/>
  <c r="BF370" i="17"/>
  <c r="BA370" i="17"/>
  <c r="AZ370" i="17"/>
  <c r="AY370" i="17"/>
  <c r="AX370" i="17"/>
  <c r="AW370" i="17"/>
  <c r="AS370" i="17"/>
  <c r="AD370" i="17"/>
  <c r="O370" i="17"/>
  <c r="BG369" i="17"/>
  <c r="BF369" i="17"/>
  <c r="BA369" i="17"/>
  <c r="AZ369" i="17"/>
  <c r="AY369" i="17"/>
  <c r="AX369" i="17"/>
  <c r="AW369" i="17"/>
  <c r="AS369" i="17"/>
  <c r="AD369" i="17"/>
  <c r="O369" i="17"/>
  <c r="BG368" i="17"/>
  <c r="BF368" i="17"/>
  <c r="BA368" i="17"/>
  <c r="AZ368" i="17"/>
  <c r="AY368" i="17"/>
  <c r="AX368" i="17"/>
  <c r="AW368" i="17"/>
  <c r="AS368" i="17"/>
  <c r="AD368" i="17"/>
  <c r="O368" i="17"/>
  <c r="BG367" i="17"/>
  <c r="BF367" i="17"/>
  <c r="BA367" i="17"/>
  <c r="AZ367" i="17"/>
  <c r="AY367" i="17"/>
  <c r="AX367" i="17"/>
  <c r="AW367" i="17"/>
  <c r="AS367" i="17"/>
  <c r="AD367" i="17"/>
  <c r="O367" i="17"/>
  <c r="BG366" i="17"/>
  <c r="BF366" i="17"/>
  <c r="BA366" i="17"/>
  <c r="AZ366" i="17"/>
  <c r="AY366" i="17"/>
  <c r="AX366" i="17"/>
  <c r="AW366" i="17"/>
  <c r="BJ366" i="17" s="1"/>
  <c r="AS366" i="17"/>
  <c r="AD366" i="17"/>
  <c r="O366" i="17"/>
  <c r="BG324" i="17"/>
  <c r="BF324" i="17"/>
  <c r="BA324" i="17"/>
  <c r="AZ324" i="17"/>
  <c r="AY324" i="17"/>
  <c r="AX324" i="17"/>
  <c r="AW324" i="17"/>
  <c r="BJ324" i="17" s="1"/>
  <c r="AS324" i="17"/>
  <c r="AD324" i="17"/>
  <c r="O324" i="17"/>
  <c r="BG323" i="17"/>
  <c r="BF323" i="17"/>
  <c r="BA323" i="17"/>
  <c r="AZ323" i="17"/>
  <c r="AY323" i="17"/>
  <c r="AX323" i="17"/>
  <c r="AW323" i="17"/>
  <c r="AS323" i="17"/>
  <c r="AD323" i="17"/>
  <c r="O323" i="17"/>
  <c r="BG322" i="17"/>
  <c r="BF322" i="17"/>
  <c r="BA322" i="17"/>
  <c r="AZ322" i="17"/>
  <c r="AY322" i="17"/>
  <c r="AX322" i="17"/>
  <c r="AW322" i="17"/>
  <c r="AS322" i="17"/>
  <c r="AD322" i="17"/>
  <c r="O322" i="17"/>
  <c r="BG321" i="17"/>
  <c r="BF321" i="17"/>
  <c r="BA321" i="17"/>
  <c r="AZ321" i="17"/>
  <c r="AY321" i="17"/>
  <c r="AX321" i="17"/>
  <c r="AW321" i="17"/>
  <c r="BJ321" i="17" s="1"/>
  <c r="AS321" i="17"/>
  <c r="AD321" i="17"/>
  <c r="O321" i="17"/>
  <c r="BG320" i="17"/>
  <c r="BF320" i="17"/>
  <c r="BA320" i="17"/>
  <c r="AZ320" i="17"/>
  <c r="AY320" i="17"/>
  <c r="AX320" i="17"/>
  <c r="AW320" i="17"/>
  <c r="AS320" i="17"/>
  <c r="AD320" i="17"/>
  <c r="O320" i="17"/>
  <c r="BG319" i="17"/>
  <c r="BF319" i="17"/>
  <c r="BA319" i="17"/>
  <c r="AZ319" i="17"/>
  <c r="AY319" i="17"/>
  <c r="AX319" i="17"/>
  <c r="AW319" i="17"/>
  <c r="BJ319" i="17" s="1"/>
  <c r="AS319" i="17"/>
  <c r="AD319" i="17"/>
  <c r="O319" i="17"/>
  <c r="BG277" i="17"/>
  <c r="BF277" i="17"/>
  <c r="BA277" i="17"/>
  <c r="AZ277" i="17"/>
  <c r="AY277" i="17"/>
  <c r="AX277" i="17"/>
  <c r="AW277" i="17"/>
  <c r="AS277" i="17"/>
  <c r="AD277" i="17"/>
  <c r="O277" i="17"/>
  <c r="BG276" i="17"/>
  <c r="BF276" i="17"/>
  <c r="BA276" i="17"/>
  <c r="AZ276" i="17"/>
  <c r="AY276" i="17"/>
  <c r="AX276" i="17"/>
  <c r="AW276" i="17"/>
  <c r="AS276" i="17"/>
  <c r="AD276" i="17"/>
  <c r="O276" i="17"/>
  <c r="BG275" i="17"/>
  <c r="BF275" i="17"/>
  <c r="BA275" i="17"/>
  <c r="AZ275" i="17"/>
  <c r="AY275" i="17"/>
  <c r="AX275" i="17"/>
  <c r="AW275" i="17"/>
  <c r="AS275" i="17"/>
  <c r="AD275" i="17"/>
  <c r="O275" i="17"/>
  <c r="BG274" i="17"/>
  <c r="BF274" i="17"/>
  <c r="BA274" i="17"/>
  <c r="AZ274" i="17"/>
  <c r="AY274" i="17"/>
  <c r="AX274" i="17"/>
  <c r="AW274" i="17"/>
  <c r="AS274" i="17"/>
  <c r="AD274" i="17"/>
  <c r="O274" i="17"/>
  <c r="BG273" i="17"/>
  <c r="BF273" i="17"/>
  <c r="BA273" i="17"/>
  <c r="AZ273" i="17"/>
  <c r="AY273" i="17"/>
  <c r="AX273" i="17"/>
  <c r="AW273" i="17"/>
  <c r="AS273" i="17"/>
  <c r="AD273" i="17"/>
  <c r="O273" i="17"/>
  <c r="BG272" i="17"/>
  <c r="BF272" i="17"/>
  <c r="BA272" i="17"/>
  <c r="AZ272" i="17"/>
  <c r="AY272" i="17"/>
  <c r="AX272" i="17"/>
  <c r="AW272" i="17"/>
  <c r="BJ272" i="17" s="1"/>
  <c r="AS272" i="17"/>
  <c r="AD272" i="17"/>
  <c r="O272" i="17"/>
  <c r="BL230" i="17"/>
  <c r="BE230" i="17" s="1"/>
  <c r="BL229" i="17"/>
  <c r="BE229" i="17" s="1"/>
  <c r="BL228" i="17"/>
  <c r="BE228" i="17" s="1"/>
  <c r="BL226" i="17"/>
  <c r="BE226" i="17" s="1"/>
  <c r="BL225" i="17"/>
  <c r="BE225" i="17" s="1"/>
  <c r="BG230" i="17"/>
  <c r="BF230" i="17"/>
  <c r="BA230" i="17"/>
  <c r="AZ230" i="17"/>
  <c r="AY230" i="17"/>
  <c r="AX230" i="17"/>
  <c r="AW230" i="17"/>
  <c r="AS230" i="17"/>
  <c r="AD230" i="17"/>
  <c r="O230" i="17"/>
  <c r="BG229" i="17"/>
  <c r="BF229" i="17"/>
  <c r="BA229" i="17"/>
  <c r="AZ229" i="17"/>
  <c r="AY229" i="17"/>
  <c r="AX229" i="17"/>
  <c r="AW229" i="17"/>
  <c r="AS229" i="17"/>
  <c r="AD229" i="17"/>
  <c r="O229" i="17"/>
  <c r="BG228" i="17"/>
  <c r="BF228" i="17"/>
  <c r="BA228" i="17"/>
  <c r="AZ228" i="17"/>
  <c r="AY228" i="17"/>
  <c r="AX228" i="17"/>
  <c r="AW228" i="17"/>
  <c r="AS228" i="17"/>
  <c r="AD228" i="17"/>
  <c r="O228" i="17"/>
  <c r="BG227" i="17"/>
  <c r="BF227" i="17"/>
  <c r="BE227" i="17"/>
  <c r="BA227" i="17"/>
  <c r="AZ227" i="17"/>
  <c r="AY227" i="17"/>
  <c r="AX227" i="17"/>
  <c r="AW227" i="17"/>
  <c r="AS227" i="17"/>
  <c r="AD227" i="17"/>
  <c r="O227" i="17"/>
  <c r="BG226" i="17"/>
  <c r="BF226" i="17"/>
  <c r="BA226" i="17"/>
  <c r="AZ226" i="17"/>
  <c r="AY226" i="17"/>
  <c r="AX226" i="17"/>
  <c r="AW226" i="17"/>
  <c r="AS226" i="17"/>
  <c r="AD226" i="17"/>
  <c r="O226" i="17"/>
  <c r="BG225" i="17"/>
  <c r="BF225" i="17"/>
  <c r="BA225" i="17"/>
  <c r="AZ225" i="17"/>
  <c r="AY225" i="17"/>
  <c r="AX225" i="17"/>
  <c r="AW225" i="17"/>
  <c r="AS225" i="17"/>
  <c r="AD225" i="17"/>
  <c r="O225" i="17"/>
  <c r="BL183" i="17"/>
  <c r="BE183" i="17" s="1"/>
  <c r="BL182" i="17"/>
  <c r="BE182" i="17" s="1"/>
  <c r="BL181" i="17"/>
  <c r="BE181" i="17" s="1"/>
  <c r="BL179" i="17"/>
  <c r="BE179" i="17" s="1"/>
  <c r="BL178" i="17"/>
  <c r="BG183" i="17"/>
  <c r="BF183" i="17"/>
  <c r="BA183" i="17"/>
  <c r="AZ183" i="17"/>
  <c r="AY183" i="17"/>
  <c r="AX183" i="17"/>
  <c r="AW183" i="17"/>
  <c r="AS183" i="17"/>
  <c r="AD183" i="17"/>
  <c r="O183" i="17"/>
  <c r="BG182" i="17"/>
  <c r="BF182" i="17"/>
  <c r="BA182" i="17"/>
  <c r="AZ182" i="17"/>
  <c r="AY182" i="17"/>
  <c r="AX182" i="17"/>
  <c r="AW182" i="17"/>
  <c r="AS182" i="17"/>
  <c r="AD182" i="17"/>
  <c r="O182" i="17"/>
  <c r="BG181" i="17"/>
  <c r="BF181" i="17"/>
  <c r="BA181" i="17"/>
  <c r="AZ181" i="17"/>
  <c r="AY181" i="17"/>
  <c r="AX181" i="17"/>
  <c r="AW181" i="17"/>
  <c r="AS181" i="17"/>
  <c r="AD181" i="17"/>
  <c r="O181" i="17"/>
  <c r="BG180" i="17"/>
  <c r="BF180" i="17"/>
  <c r="BE180" i="17"/>
  <c r="BA180" i="17"/>
  <c r="AZ180" i="17"/>
  <c r="AY180" i="17"/>
  <c r="AX180" i="17"/>
  <c r="AW180" i="17"/>
  <c r="AS180" i="17"/>
  <c r="AD180" i="17"/>
  <c r="O180" i="17"/>
  <c r="BG179" i="17"/>
  <c r="BF179" i="17"/>
  <c r="BA179" i="17"/>
  <c r="AZ179" i="17"/>
  <c r="AY179" i="17"/>
  <c r="AX179" i="17"/>
  <c r="AW179" i="17"/>
  <c r="AS179" i="17"/>
  <c r="AD179" i="17"/>
  <c r="O179" i="17"/>
  <c r="BG178" i="17"/>
  <c r="BF178" i="17"/>
  <c r="BA178" i="17"/>
  <c r="AZ178" i="17"/>
  <c r="AY178" i="17"/>
  <c r="AX178" i="17"/>
  <c r="AW178" i="17"/>
  <c r="AS178" i="17"/>
  <c r="AD178" i="17"/>
  <c r="O178" i="17"/>
  <c r="BL136" i="17"/>
  <c r="BE136" i="17" s="1"/>
  <c r="BL135" i="17"/>
  <c r="BE135" i="17" s="1"/>
  <c r="BL134" i="17"/>
  <c r="BE134" i="17" s="1"/>
  <c r="BL132" i="17"/>
  <c r="BE132" i="17" s="1"/>
  <c r="BL131" i="17"/>
  <c r="BE131" i="17" s="1"/>
  <c r="BG136" i="17"/>
  <c r="BF136" i="17"/>
  <c r="BA136" i="17"/>
  <c r="AZ136" i="17"/>
  <c r="AY136" i="17"/>
  <c r="AX136" i="17"/>
  <c r="AW136" i="17"/>
  <c r="AS136" i="17"/>
  <c r="AD136" i="17"/>
  <c r="O136" i="17"/>
  <c r="BG135" i="17"/>
  <c r="BF135" i="17"/>
  <c r="BA135" i="17"/>
  <c r="AZ135" i="17"/>
  <c r="AY135" i="17"/>
  <c r="AX135" i="17"/>
  <c r="AW135" i="17"/>
  <c r="AS135" i="17"/>
  <c r="AD135" i="17"/>
  <c r="O135" i="17"/>
  <c r="BG134" i="17"/>
  <c r="BF134" i="17"/>
  <c r="BA134" i="17"/>
  <c r="AZ134" i="17"/>
  <c r="AY134" i="17"/>
  <c r="AX134" i="17"/>
  <c r="AW134" i="17"/>
  <c r="AS134" i="17"/>
  <c r="AD134" i="17"/>
  <c r="O134" i="17"/>
  <c r="BG133" i="17"/>
  <c r="BF133" i="17"/>
  <c r="BE133" i="17"/>
  <c r="BA133" i="17"/>
  <c r="AZ133" i="17"/>
  <c r="AY133" i="17"/>
  <c r="AX133" i="17"/>
  <c r="AW133" i="17"/>
  <c r="AS133" i="17"/>
  <c r="AD133" i="17"/>
  <c r="O133" i="17"/>
  <c r="BG132" i="17"/>
  <c r="BF132" i="17"/>
  <c r="BA132" i="17"/>
  <c r="AZ132" i="17"/>
  <c r="AY132" i="17"/>
  <c r="AX132" i="17"/>
  <c r="AW132" i="17"/>
  <c r="AS132" i="17"/>
  <c r="AD132" i="17"/>
  <c r="O132" i="17"/>
  <c r="BG131" i="17"/>
  <c r="BF131" i="17"/>
  <c r="BA131" i="17"/>
  <c r="AZ131" i="17"/>
  <c r="AY131" i="17"/>
  <c r="AX131" i="17"/>
  <c r="AW131" i="17"/>
  <c r="AS131" i="17"/>
  <c r="AD131" i="17"/>
  <c r="O131" i="17"/>
  <c r="BL89" i="17"/>
  <c r="BE89" i="17" s="1"/>
  <c r="BL88" i="17"/>
  <c r="BE88" i="17" s="1"/>
  <c r="BL87" i="17"/>
  <c r="BE87" i="17" s="1"/>
  <c r="BL85" i="17"/>
  <c r="BE85" i="17" s="1"/>
  <c r="BL84" i="17"/>
  <c r="BE84" i="17" s="1"/>
  <c r="BG89" i="17"/>
  <c r="BF89" i="17"/>
  <c r="BA89" i="17"/>
  <c r="AZ89" i="17"/>
  <c r="AY89" i="17"/>
  <c r="AX89" i="17"/>
  <c r="AW89" i="17"/>
  <c r="AS89" i="17"/>
  <c r="AD89" i="17"/>
  <c r="O89" i="17"/>
  <c r="BG88" i="17"/>
  <c r="BF88" i="17"/>
  <c r="BA88" i="17"/>
  <c r="AZ88" i="17"/>
  <c r="AY88" i="17"/>
  <c r="AX88" i="17"/>
  <c r="AW88" i="17"/>
  <c r="AS88" i="17"/>
  <c r="AD88" i="17"/>
  <c r="O88" i="17"/>
  <c r="BG87" i="17"/>
  <c r="BF87" i="17"/>
  <c r="BA87" i="17"/>
  <c r="AZ87" i="17"/>
  <c r="AY87" i="17"/>
  <c r="AX87" i="17"/>
  <c r="AW87" i="17"/>
  <c r="AS87" i="17"/>
  <c r="AD87" i="17"/>
  <c r="O87" i="17"/>
  <c r="BG86" i="17"/>
  <c r="BF86" i="17"/>
  <c r="BE86" i="17"/>
  <c r="BA86" i="17"/>
  <c r="AZ86" i="17"/>
  <c r="AY86" i="17"/>
  <c r="AX86" i="17"/>
  <c r="AW86" i="17"/>
  <c r="AS86" i="17"/>
  <c r="AD86" i="17"/>
  <c r="O86" i="17"/>
  <c r="BG85" i="17"/>
  <c r="BF85" i="17"/>
  <c r="BA85" i="17"/>
  <c r="AZ85" i="17"/>
  <c r="AY85" i="17"/>
  <c r="AX85" i="17"/>
  <c r="AW85" i="17"/>
  <c r="AS85" i="17"/>
  <c r="AD85" i="17"/>
  <c r="O85" i="17"/>
  <c r="BG84" i="17"/>
  <c r="BF84" i="17"/>
  <c r="BA84" i="17"/>
  <c r="AZ84" i="17"/>
  <c r="AY84" i="17"/>
  <c r="AX84" i="17"/>
  <c r="AW84" i="17"/>
  <c r="AS84" i="17"/>
  <c r="AD84" i="17"/>
  <c r="O84" i="17"/>
  <c r="BI373" i="17"/>
  <c r="BI326" i="17"/>
  <c r="BI279" i="17"/>
  <c r="BE39" i="17"/>
  <c r="BE399" i="17"/>
  <c r="BE398" i="17"/>
  <c r="BE397" i="17"/>
  <c r="BE396" i="17"/>
  <c r="BE395" i="17"/>
  <c r="BE394" i="17"/>
  <c r="BE393" i="17"/>
  <c r="BE392" i="17"/>
  <c r="BE365" i="17"/>
  <c r="BE364" i="17"/>
  <c r="BE359" i="17"/>
  <c r="K341" i="18" s="1"/>
  <c r="BE358" i="17"/>
  <c r="K340" i="18" s="1"/>
  <c r="AC340" i="18" s="1"/>
  <c r="AC349" i="18" s="1"/>
  <c r="BE357" i="17"/>
  <c r="K339" i="18" s="1"/>
  <c r="BE356" i="17"/>
  <c r="BE355" i="17"/>
  <c r="BE354" i="17"/>
  <c r="BE353" i="17"/>
  <c r="BE344" i="17"/>
  <c r="K320" i="18" s="1"/>
  <c r="BE343" i="17"/>
  <c r="K319" i="18" s="1"/>
  <c r="BE342" i="17"/>
  <c r="BE341" i="17"/>
  <c r="K318" i="18" s="1"/>
  <c r="BE340" i="17"/>
  <c r="BE339" i="17"/>
  <c r="K317" i="18" s="1"/>
  <c r="BE338" i="17"/>
  <c r="BE337" i="17"/>
  <c r="K316" i="18" s="1"/>
  <c r="BE318" i="17"/>
  <c r="BE317" i="17"/>
  <c r="BE312" i="17"/>
  <c r="K297" i="18" s="1"/>
  <c r="BE311" i="17"/>
  <c r="K296" i="18" s="1"/>
  <c r="BE310" i="17"/>
  <c r="K295" i="18" s="1"/>
  <c r="BE309" i="17"/>
  <c r="BE308" i="17"/>
  <c r="BE307" i="17"/>
  <c r="BE306" i="17"/>
  <c r="BE297" i="17"/>
  <c r="K276" i="18" s="1"/>
  <c r="BE296" i="17"/>
  <c r="K275" i="18" s="1"/>
  <c r="BE295" i="17"/>
  <c r="BE294" i="17"/>
  <c r="K274" i="18" s="1"/>
  <c r="BE293" i="17"/>
  <c r="BE292" i="17"/>
  <c r="K273" i="18" s="1"/>
  <c r="BE291" i="17"/>
  <c r="BE290" i="17"/>
  <c r="K272" i="18" s="1"/>
  <c r="K305" i="18" s="1"/>
  <c r="BE271" i="17"/>
  <c r="BE270" i="17"/>
  <c r="BE265" i="17"/>
  <c r="K253" i="18" s="1"/>
  <c r="BE264" i="17"/>
  <c r="K252" i="18" s="1"/>
  <c r="BE263" i="17"/>
  <c r="K251" i="18" s="1"/>
  <c r="BE262" i="17"/>
  <c r="BE261" i="17"/>
  <c r="BE260" i="17"/>
  <c r="BE259" i="17"/>
  <c r="BE250" i="17"/>
  <c r="K232" i="18" s="1"/>
  <c r="K231" i="18"/>
  <c r="K230" i="18"/>
  <c r="K229" i="18"/>
  <c r="K228" i="18"/>
  <c r="BE224" i="17"/>
  <c r="BE223" i="17"/>
  <c r="BE218" i="17"/>
  <c r="K209" i="18" s="1"/>
  <c r="BE217" i="17"/>
  <c r="K208" i="18" s="1"/>
  <c r="BE216" i="17"/>
  <c r="K207" i="18" s="1"/>
  <c r="BE215" i="17"/>
  <c r="BE214" i="17"/>
  <c r="BE213" i="17"/>
  <c r="BE212" i="17"/>
  <c r="BE400" i="17" s="1"/>
  <c r="BE203" i="17"/>
  <c r="K188" i="18" s="1"/>
  <c r="K187" i="18"/>
  <c r="K186" i="18"/>
  <c r="K185" i="18"/>
  <c r="BE177" i="17"/>
  <c r="BE176" i="17"/>
  <c r="BE171" i="17"/>
  <c r="K165" i="18" s="1"/>
  <c r="BE170" i="17"/>
  <c r="K164" i="18" s="1"/>
  <c r="BE169" i="17"/>
  <c r="K163" i="18" s="1"/>
  <c r="BE168" i="17"/>
  <c r="BE167" i="17"/>
  <c r="BE166" i="17"/>
  <c r="BE165" i="17"/>
  <c r="BE156" i="17"/>
  <c r="K144" i="18" s="1"/>
  <c r="K143" i="18"/>
  <c r="K142" i="18"/>
  <c r="K141" i="18"/>
  <c r="BE130" i="17"/>
  <c r="BE129" i="17"/>
  <c r="BE121" i="17"/>
  <c r="BE120" i="17"/>
  <c r="BE119" i="17"/>
  <c r="BE118" i="17"/>
  <c r="BE83" i="17"/>
  <c r="BE82" i="17"/>
  <c r="BE77" i="17"/>
  <c r="K77" i="18" s="1"/>
  <c r="AA77" i="18" s="1"/>
  <c r="BE76" i="17"/>
  <c r="K76" i="18" s="1"/>
  <c r="AC76" i="18" s="1"/>
  <c r="AS62" i="18" s="1"/>
  <c r="AS64" i="18" s="1"/>
  <c r="BE75" i="17"/>
  <c r="K75" i="18" s="1"/>
  <c r="BE74" i="17"/>
  <c r="BE73" i="17"/>
  <c r="BE72" i="17"/>
  <c r="BE71" i="17"/>
  <c r="BE62" i="17"/>
  <c r="K56" i="18" s="1"/>
  <c r="K55" i="18"/>
  <c r="K54" i="18"/>
  <c r="K53" i="18"/>
  <c r="BE15" i="17"/>
  <c r="BL43" i="17"/>
  <c r="BL41" i="17"/>
  <c r="BE41" i="17" s="1"/>
  <c r="BL40" i="17"/>
  <c r="BE40" i="17" s="1"/>
  <c r="BL16" i="17"/>
  <c r="BL38" i="17"/>
  <c r="BE38" i="17" s="1"/>
  <c r="BL37" i="17"/>
  <c r="BE37" i="17" s="1"/>
  <c r="AS43" i="17"/>
  <c r="AS41" i="17"/>
  <c r="AS40" i="17"/>
  <c r="AS39" i="17"/>
  <c r="AS38" i="17"/>
  <c r="AS37" i="17"/>
  <c r="AD43" i="17"/>
  <c r="AD41" i="17"/>
  <c r="AD40" i="17"/>
  <c r="AD39" i="17"/>
  <c r="AD38" i="17"/>
  <c r="AD37" i="17"/>
  <c r="O41" i="17"/>
  <c r="O43" i="17"/>
  <c r="BF43" i="17"/>
  <c r="BA43" i="17"/>
  <c r="AZ43" i="17"/>
  <c r="AY43" i="17"/>
  <c r="AX43" i="17"/>
  <c r="AW43" i="17"/>
  <c r="BF41" i="17"/>
  <c r="BG41" i="17"/>
  <c r="BA41" i="17"/>
  <c r="AZ41" i="17"/>
  <c r="AY41" i="17"/>
  <c r="AX41" i="17"/>
  <c r="O38" i="17"/>
  <c r="O39" i="17"/>
  <c r="O40" i="17"/>
  <c r="O37" i="17"/>
  <c r="BF40" i="17"/>
  <c r="BG40" i="17"/>
  <c r="BA40" i="17"/>
  <c r="AZ40" i="17"/>
  <c r="AY40" i="17"/>
  <c r="AX40" i="17"/>
  <c r="AW40" i="17"/>
  <c r="BF39" i="17"/>
  <c r="BG39" i="17"/>
  <c r="BA39" i="17"/>
  <c r="AZ39" i="17"/>
  <c r="AY39" i="17"/>
  <c r="AX39" i="17"/>
  <c r="BF38" i="17"/>
  <c r="BG38" i="17"/>
  <c r="BA38" i="17"/>
  <c r="AZ38" i="17"/>
  <c r="AY38" i="17"/>
  <c r="AX38" i="17"/>
  <c r="BF37" i="17"/>
  <c r="BG37" i="17"/>
  <c r="BA37" i="17"/>
  <c r="AZ37" i="17"/>
  <c r="AY37" i="17"/>
  <c r="AX37" i="17"/>
  <c r="AW37" i="17"/>
  <c r="D44" i="17"/>
  <c r="E44" i="17"/>
  <c r="F44" i="17"/>
  <c r="G44" i="17"/>
  <c r="H44" i="17"/>
  <c r="I44" i="17"/>
  <c r="J44" i="17"/>
  <c r="K44" i="17"/>
  <c r="L44" i="17"/>
  <c r="M44" i="17"/>
  <c r="N44" i="17"/>
  <c r="O44" i="17"/>
  <c r="S44" i="17"/>
  <c r="T44" i="17"/>
  <c r="U44" i="17"/>
  <c r="V44" i="17"/>
  <c r="W44" i="17"/>
  <c r="X44" i="17"/>
  <c r="Y44" i="17"/>
  <c r="Z44" i="17"/>
  <c r="AA44" i="17"/>
  <c r="AB44" i="17"/>
  <c r="AC44" i="17"/>
  <c r="AD44" i="17"/>
  <c r="AP44" i="17"/>
  <c r="AH46" i="17" a="1"/>
  <c r="AH46" i="17" s="1"/>
  <c r="AD459" i="17"/>
  <c r="AC459" i="17"/>
  <c r="AB459" i="17"/>
  <c r="AA459" i="17"/>
  <c r="Z459" i="17"/>
  <c r="Y459" i="17"/>
  <c r="X459" i="17"/>
  <c r="W459" i="17"/>
  <c r="V459" i="17"/>
  <c r="U459" i="17"/>
  <c r="T459" i="17"/>
  <c r="S459" i="17"/>
  <c r="O459" i="17"/>
  <c r="N459" i="17"/>
  <c r="M459" i="17"/>
  <c r="L459" i="17"/>
  <c r="K459" i="17"/>
  <c r="J459" i="17"/>
  <c r="I459" i="17"/>
  <c r="H459" i="17"/>
  <c r="G459" i="17"/>
  <c r="F459" i="17"/>
  <c r="E459" i="17"/>
  <c r="D459" i="17"/>
  <c r="AD458" i="17"/>
  <c r="AC458" i="17"/>
  <c r="AB458" i="17"/>
  <c r="AA458" i="17"/>
  <c r="Z458" i="17"/>
  <c r="Y458" i="17"/>
  <c r="X458" i="17"/>
  <c r="W458" i="17"/>
  <c r="V458" i="17"/>
  <c r="U458" i="17"/>
  <c r="T458" i="17"/>
  <c r="S458" i="17"/>
  <c r="O458" i="17"/>
  <c r="N458" i="17"/>
  <c r="M458" i="17"/>
  <c r="L458" i="17"/>
  <c r="K458" i="17"/>
  <c r="J458" i="17"/>
  <c r="I458" i="17"/>
  <c r="H458" i="17"/>
  <c r="G458" i="17"/>
  <c r="F458" i="17"/>
  <c r="E458" i="17"/>
  <c r="D458" i="17"/>
  <c r="AD457" i="17"/>
  <c r="AC457" i="17"/>
  <c r="AB457" i="17"/>
  <c r="AA457" i="17"/>
  <c r="Z457" i="17"/>
  <c r="Y457" i="17"/>
  <c r="X457" i="17"/>
  <c r="W457" i="17"/>
  <c r="V457" i="17"/>
  <c r="U457" i="17"/>
  <c r="T457" i="17"/>
  <c r="S457" i="17"/>
  <c r="O457" i="17"/>
  <c r="N457" i="17"/>
  <c r="M457" i="17"/>
  <c r="L457" i="17"/>
  <c r="K457" i="17"/>
  <c r="J457" i="17"/>
  <c r="I457" i="17"/>
  <c r="H457" i="17"/>
  <c r="G457" i="17"/>
  <c r="F457" i="17"/>
  <c r="E457" i="17"/>
  <c r="D457" i="17"/>
  <c r="AD456" i="17"/>
  <c r="AC456" i="17"/>
  <c r="AB456" i="17"/>
  <c r="AA456" i="17"/>
  <c r="Z456" i="17"/>
  <c r="Y456" i="17"/>
  <c r="X456" i="17"/>
  <c r="W456" i="17"/>
  <c r="V456" i="17"/>
  <c r="U456" i="17"/>
  <c r="T456" i="17"/>
  <c r="S456" i="17"/>
  <c r="O456" i="17"/>
  <c r="N456" i="17"/>
  <c r="M456" i="17"/>
  <c r="L456" i="17"/>
  <c r="K456" i="17"/>
  <c r="J456" i="17"/>
  <c r="I456" i="17"/>
  <c r="H456" i="17"/>
  <c r="G456" i="17"/>
  <c r="F456" i="17"/>
  <c r="E456" i="17"/>
  <c r="D456" i="17"/>
  <c r="AD455" i="17"/>
  <c r="AC455" i="17"/>
  <c r="AB455" i="17"/>
  <c r="AA455" i="17"/>
  <c r="Z455" i="17"/>
  <c r="Y455" i="17"/>
  <c r="X455" i="17"/>
  <c r="W455" i="17"/>
  <c r="V455" i="17"/>
  <c r="U455" i="17"/>
  <c r="T455" i="17"/>
  <c r="S455" i="17"/>
  <c r="O455" i="17"/>
  <c r="N455" i="17"/>
  <c r="M455" i="17"/>
  <c r="L455" i="17"/>
  <c r="K455" i="17"/>
  <c r="J455" i="17"/>
  <c r="I455" i="17"/>
  <c r="H455" i="17"/>
  <c r="G455" i="17"/>
  <c r="F455" i="17"/>
  <c r="E455" i="17"/>
  <c r="D455" i="17"/>
  <c r="AD454" i="17"/>
  <c r="AC454" i="17"/>
  <c r="AB454" i="17"/>
  <c r="AA454" i="17"/>
  <c r="Z454" i="17"/>
  <c r="Y454" i="17"/>
  <c r="X454" i="17"/>
  <c r="W454" i="17"/>
  <c r="V454" i="17"/>
  <c r="U454" i="17"/>
  <c r="T454" i="17"/>
  <c r="S454" i="17"/>
  <c r="O454" i="17"/>
  <c r="N454" i="17"/>
  <c r="M454" i="17"/>
  <c r="L454" i="17"/>
  <c r="K454" i="17"/>
  <c r="J454" i="17"/>
  <c r="I454" i="17"/>
  <c r="H454" i="17"/>
  <c r="G454" i="17"/>
  <c r="F454" i="17"/>
  <c r="E454" i="17"/>
  <c r="D454" i="17"/>
  <c r="AD453" i="17"/>
  <c r="AC453" i="17"/>
  <c r="AB453" i="17"/>
  <c r="AA453" i="17"/>
  <c r="Z453" i="17"/>
  <c r="Y453" i="17"/>
  <c r="X453" i="17"/>
  <c r="W453" i="17"/>
  <c r="V453" i="17"/>
  <c r="U453" i="17"/>
  <c r="T453" i="17"/>
  <c r="S453" i="17"/>
  <c r="O453" i="17"/>
  <c r="N453" i="17"/>
  <c r="M453" i="17"/>
  <c r="L453" i="17"/>
  <c r="K453" i="17"/>
  <c r="J453" i="17"/>
  <c r="I453" i="17"/>
  <c r="H453" i="17"/>
  <c r="G453" i="17"/>
  <c r="F453" i="17"/>
  <c r="E453" i="17"/>
  <c r="D453" i="17"/>
  <c r="AD452" i="17"/>
  <c r="AC452" i="17"/>
  <c r="AB452" i="17"/>
  <c r="AA452" i="17"/>
  <c r="Z452" i="17"/>
  <c r="Y452" i="17"/>
  <c r="X452" i="17"/>
  <c r="W452" i="17"/>
  <c r="V452" i="17"/>
  <c r="U452" i="17"/>
  <c r="T452" i="17"/>
  <c r="S452" i="17"/>
  <c r="O452" i="17"/>
  <c r="N452" i="17"/>
  <c r="M452" i="17"/>
  <c r="L452" i="17"/>
  <c r="K452" i="17"/>
  <c r="J452" i="17"/>
  <c r="I452" i="17"/>
  <c r="H452" i="17"/>
  <c r="G452" i="17"/>
  <c r="F452" i="17"/>
  <c r="E452" i="17"/>
  <c r="D452" i="17"/>
  <c r="AD451" i="17"/>
  <c r="AC451" i="17"/>
  <c r="AB451" i="17"/>
  <c r="AA451" i="17"/>
  <c r="Z451" i="17"/>
  <c r="Y451" i="17"/>
  <c r="X451" i="17"/>
  <c r="W451" i="17"/>
  <c r="V451" i="17"/>
  <c r="U451" i="17"/>
  <c r="T451" i="17"/>
  <c r="S451" i="17"/>
  <c r="O451" i="17"/>
  <c r="N451" i="17"/>
  <c r="M451" i="17"/>
  <c r="L451" i="17"/>
  <c r="K451" i="17"/>
  <c r="J451" i="17"/>
  <c r="I451" i="17"/>
  <c r="H451" i="17"/>
  <c r="G451" i="17"/>
  <c r="F451" i="17"/>
  <c r="E451" i="17"/>
  <c r="D451" i="17"/>
  <c r="AD450" i="17"/>
  <c r="AC450" i="17"/>
  <c r="AB450" i="17"/>
  <c r="AA450" i="17"/>
  <c r="Z450" i="17"/>
  <c r="Y450" i="17"/>
  <c r="X450" i="17"/>
  <c r="W450" i="17"/>
  <c r="V450" i="17"/>
  <c r="U450" i="17"/>
  <c r="T450" i="17"/>
  <c r="S450" i="17"/>
  <c r="O450" i="17"/>
  <c r="N450" i="17"/>
  <c r="M450" i="17"/>
  <c r="L450" i="17"/>
  <c r="K450" i="17"/>
  <c r="J450" i="17"/>
  <c r="I450" i="17"/>
  <c r="H450" i="17"/>
  <c r="G450" i="17"/>
  <c r="F450" i="17"/>
  <c r="E450" i="17"/>
  <c r="D450" i="17"/>
  <c r="AD449" i="17"/>
  <c r="AC449" i="17"/>
  <c r="AB449" i="17"/>
  <c r="AA449" i="17"/>
  <c r="Z449" i="17"/>
  <c r="Y449" i="17"/>
  <c r="X449" i="17"/>
  <c r="W449" i="17"/>
  <c r="V449" i="17"/>
  <c r="U449" i="17"/>
  <c r="T449" i="17"/>
  <c r="S449" i="17"/>
  <c r="O449" i="17"/>
  <c r="N449" i="17"/>
  <c r="M449" i="17"/>
  <c r="L449" i="17"/>
  <c r="K449" i="17"/>
  <c r="J449" i="17"/>
  <c r="I449" i="17"/>
  <c r="H449" i="17"/>
  <c r="G449" i="17"/>
  <c r="F449" i="17"/>
  <c r="E449" i="17"/>
  <c r="D449" i="17"/>
  <c r="AD448" i="17"/>
  <c r="AC448" i="17"/>
  <c r="AB448" i="17"/>
  <c r="AA448" i="17"/>
  <c r="Z448" i="17"/>
  <c r="Y448" i="17"/>
  <c r="X448" i="17"/>
  <c r="W448" i="17"/>
  <c r="V448" i="17"/>
  <c r="U448" i="17"/>
  <c r="T448" i="17"/>
  <c r="S448" i="17"/>
  <c r="O448" i="17"/>
  <c r="N448" i="17"/>
  <c r="M448" i="17"/>
  <c r="L448" i="17"/>
  <c r="K448" i="17"/>
  <c r="J448" i="17"/>
  <c r="I448" i="17"/>
  <c r="H448" i="17"/>
  <c r="G448" i="17"/>
  <c r="F448" i="17"/>
  <c r="E448" i="17"/>
  <c r="D448" i="17"/>
  <c r="AD447" i="17"/>
  <c r="AC447" i="17"/>
  <c r="AB447" i="17"/>
  <c r="AA447" i="17"/>
  <c r="Z447" i="17"/>
  <c r="Y447" i="17"/>
  <c r="X447" i="17"/>
  <c r="W447" i="17"/>
  <c r="V447" i="17"/>
  <c r="U447" i="17"/>
  <c r="T447" i="17"/>
  <c r="S447" i="17"/>
  <c r="O447" i="17"/>
  <c r="N447" i="17"/>
  <c r="M447" i="17"/>
  <c r="L447" i="17"/>
  <c r="K447" i="17"/>
  <c r="J447" i="17"/>
  <c r="I447" i="17"/>
  <c r="H447" i="17"/>
  <c r="G447" i="17"/>
  <c r="F447" i="17"/>
  <c r="E447" i="17"/>
  <c r="D447" i="17"/>
  <c r="AD446" i="17"/>
  <c r="AC446" i="17"/>
  <c r="AB446" i="17"/>
  <c r="AA446" i="17"/>
  <c r="Z446" i="17"/>
  <c r="Y446" i="17"/>
  <c r="X446" i="17"/>
  <c r="W446" i="17"/>
  <c r="V446" i="17"/>
  <c r="U446" i="17"/>
  <c r="T446" i="17"/>
  <c r="S446" i="17"/>
  <c r="O446" i="17"/>
  <c r="N446" i="17"/>
  <c r="M446" i="17"/>
  <c r="L446" i="17"/>
  <c r="K446" i="17"/>
  <c r="J446" i="17"/>
  <c r="I446" i="17"/>
  <c r="H446" i="17"/>
  <c r="G446" i="17"/>
  <c r="F446" i="17"/>
  <c r="E446" i="17"/>
  <c r="D446" i="17"/>
  <c r="AD445" i="17"/>
  <c r="AC445" i="17"/>
  <c r="AB445" i="17"/>
  <c r="AA445" i="17"/>
  <c r="Z445" i="17"/>
  <c r="Y445" i="17"/>
  <c r="X445" i="17"/>
  <c r="W445" i="17"/>
  <c r="V445" i="17"/>
  <c r="U445" i="17"/>
  <c r="T445" i="17"/>
  <c r="S445" i="17"/>
  <c r="O445" i="17"/>
  <c r="N445" i="17"/>
  <c r="M445" i="17"/>
  <c r="L445" i="17"/>
  <c r="K445" i="17"/>
  <c r="J445" i="17"/>
  <c r="I445" i="17"/>
  <c r="H445" i="17"/>
  <c r="G445" i="17"/>
  <c r="F445" i="17"/>
  <c r="E445" i="17"/>
  <c r="D445" i="17"/>
  <c r="AD444" i="17"/>
  <c r="AC444" i="17"/>
  <c r="AB444" i="17"/>
  <c r="AA444" i="17"/>
  <c r="Z444" i="17"/>
  <c r="Y444" i="17"/>
  <c r="X444" i="17"/>
  <c r="W444" i="17"/>
  <c r="V444" i="17"/>
  <c r="U444" i="17"/>
  <c r="T444" i="17"/>
  <c r="S444" i="17"/>
  <c r="O444" i="17"/>
  <c r="N444" i="17"/>
  <c r="M444" i="17"/>
  <c r="L444" i="17"/>
  <c r="K444" i="17"/>
  <c r="J444" i="17"/>
  <c r="I444" i="17"/>
  <c r="H444" i="17"/>
  <c r="G444" i="17"/>
  <c r="F444" i="17"/>
  <c r="E444" i="17"/>
  <c r="D444" i="17"/>
  <c r="AD443" i="17"/>
  <c r="AC443" i="17"/>
  <c r="AB443" i="17"/>
  <c r="AA443" i="17"/>
  <c r="Z443" i="17"/>
  <c r="Y443" i="17"/>
  <c r="X443" i="17"/>
  <c r="W443" i="17"/>
  <c r="V443" i="17"/>
  <c r="U443" i="17"/>
  <c r="T443" i="17"/>
  <c r="S443" i="17"/>
  <c r="O443" i="17"/>
  <c r="N443" i="17"/>
  <c r="M443" i="17"/>
  <c r="L443" i="17"/>
  <c r="K443" i="17"/>
  <c r="J443" i="17"/>
  <c r="I443" i="17"/>
  <c r="H443" i="17"/>
  <c r="G443" i="17"/>
  <c r="F443" i="17"/>
  <c r="E443" i="17"/>
  <c r="D443" i="17"/>
  <c r="AD442" i="17"/>
  <c r="AC442" i="17"/>
  <c r="AB442" i="17"/>
  <c r="AA442" i="17"/>
  <c r="Z442" i="17"/>
  <c r="Y442" i="17"/>
  <c r="X442" i="17"/>
  <c r="W442" i="17"/>
  <c r="V442" i="17"/>
  <c r="U442" i="17"/>
  <c r="T442" i="17"/>
  <c r="S442" i="17"/>
  <c r="O442" i="17"/>
  <c r="N442" i="17"/>
  <c r="M442" i="17"/>
  <c r="L442" i="17"/>
  <c r="K442" i="17"/>
  <c r="J442" i="17"/>
  <c r="I442" i="17"/>
  <c r="H442" i="17"/>
  <c r="G442" i="17"/>
  <c r="F442" i="17"/>
  <c r="E442" i="17"/>
  <c r="D442" i="17"/>
  <c r="AD441" i="17"/>
  <c r="AC441" i="17"/>
  <c r="AB441" i="17"/>
  <c r="AA441" i="17"/>
  <c r="Z441" i="17"/>
  <c r="Y441" i="17"/>
  <c r="X441" i="17"/>
  <c r="W441" i="17"/>
  <c r="V441" i="17"/>
  <c r="U441" i="17"/>
  <c r="T441" i="17"/>
  <c r="S441" i="17"/>
  <c r="O441" i="17"/>
  <c r="N441" i="17"/>
  <c r="M441" i="17"/>
  <c r="L441" i="17"/>
  <c r="K441" i="17"/>
  <c r="J441" i="17"/>
  <c r="I441" i="17"/>
  <c r="H441" i="17"/>
  <c r="G441" i="17"/>
  <c r="F441" i="17"/>
  <c r="E441" i="17"/>
  <c r="D441" i="17"/>
  <c r="AD440" i="17"/>
  <c r="AC440" i="17"/>
  <c r="AB440" i="17"/>
  <c r="AA440" i="17"/>
  <c r="Z440" i="17"/>
  <c r="Y440" i="17"/>
  <c r="X440" i="17"/>
  <c r="W440" i="17"/>
  <c r="V440" i="17"/>
  <c r="U440" i="17"/>
  <c r="T440" i="17"/>
  <c r="S440" i="17"/>
  <c r="O440" i="17"/>
  <c r="N440" i="17"/>
  <c r="M440" i="17"/>
  <c r="L440" i="17"/>
  <c r="K440" i="17"/>
  <c r="J440" i="17"/>
  <c r="I440" i="17"/>
  <c r="H440" i="17"/>
  <c r="G440" i="17"/>
  <c r="F440" i="17"/>
  <c r="E440" i="17"/>
  <c r="D440" i="17"/>
  <c r="AD439" i="17"/>
  <c r="AC439" i="17"/>
  <c r="AB439" i="17"/>
  <c r="AA439" i="17"/>
  <c r="Z439" i="17"/>
  <c r="Y439" i="17"/>
  <c r="X439" i="17"/>
  <c r="W439" i="17"/>
  <c r="V439" i="17"/>
  <c r="U439" i="17"/>
  <c r="T439" i="17"/>
  <c r="S439" i="17"/>
  <c r="O439" i="17"/>
  <c r="N439" i="17"/>
  <c r="M439" i="17"/>
  <c r="L439" i="17"/>
  <c r="K439" i="17"/>
  <c r="J439" i="17"/>
  <c r="I439" i="17"/>
  <c r="H439" i="17"/>
  <c r="G439" i="17"/>
  <c r="F439" i="17"/>
  <c r="E439" i="17"/>
  <c r="D439" i="17"/>
  <c r="AD438" i="17"/>
  <c r="AC438" i="17"/>
  <c r="AB438" i="17"/>
  <c r="AA438" i="17"/>
  <c r="Z438" i="17"/>
  <c r="Y438" i="17"/>
  <c r="X438" i="17"/>
  <c r="W438" i="17"/>
  <c r="V438" i="17"/>
  <c r="U438" i="17"/>
  <c r="T438" i="17"/>
  <c r="S438" i="17"/>
  <c r="O438" i="17"/>
  <c r="N438" i="17"/>
  <c r="M438" i="17"/>
  <c r="L438" i="17"/>
  <c r="K438" i="17"/>
  <c r="J438" i="17"/>
  <c r="I438" i="17"/>
  <c r="H438" i="17"/>
  <c r="G438" i="17"/>
  <c r="F438" i="17"/>
  <c r="E438" i="17"/>
  <c r="D438" i="17"/>
  <c r="AD437" i="17"/>
  <c r="AC437" i="17"/>
  <c r="AB437" i="17"/>
  <c r="AA437" i="17"/>
  <c r="Z437" i="17"/>
  <c r="Y437" i="17"/>
  <c r="X437" i="17"/>
  <c r="W437" i="17"/>
  <c r="V437" i="17"/>
  <c r="U437" i="17"/>
  <c r="T437" i="17"/>
  <c r="S437" i="17"/>
  <c r="O437" i="17"/>
  <c r="N437" i="17"/>
  <c r="M437" i="17"/>
  <c r="L437" i="17"/>
  <c r="K437" i="17"/>
  <c r="J437" i="17"/>
  <c r="I437" i="17"/>
  <c r="H437" i="17"/>
  <c r="G437" i="17"/>
  <c r="F437" i="17"/>
  <c r="E437" i="17"/>
  <c r="D437" i="17"/>
  <c r="AD436" i="17"/>
  <c r="AC436" i="17"/>
  <c r="AB436" i="17"/>
  <c r="AA436" i="17"/>
  <c r="Z436" i="17"/>
  <c r="Y436" i="17"/>
  <c r="X436" i="17"/>
  <c r="W436" i="17"/>
  <c r="V436" i="17"/>
  <c r="U436" i="17"/>
  <c r="T436" i="17"/>
  <c r="S436" i="17"/>
  <c r="O436" i="17"/>
  <c r="N436" i="17"/>
  <c r="M436" i="17"/>
  <c r="L436" i="17"/>
  <c r="K436" i="17"/>
  <c r="J436" i="17"/>
  <c r="I436" i="17"/>
  <c r="H436" i="17"/>
  <c r="G436" i="17"/>
  <c r="F436" i="17"/>
  <c r="E436" i="17"/>
  <c r="D436" i="17"/>
  <c r="AD435" i="17"/>
  <c r="AC435" i="17"/>
  <c r="AB435" i="17"/>
  <c r="AA435" i="17"/>
  <c r="Z435" i="17"/>
  <c r="Y435" i="17"/>
  <c r="X435" i="17"/>
  <c r="W435" i="17"/>
  <c r="V435" i="17"/>
  <c r="U435" i="17"/>
  <c r="T435" i="17"/>
  <c r="S435" i="17"/>
  <c r="O435" i="17"/>
  <c r="N435" i="17"/>
  <c r="M435" i="17"/>
  <c r="L435" i="17"/>
  <c r="K435" i="17"/>
  <c r="J435" i="17"/>
  <c r="I435" i="17"/>
  <c r="H435" i="17"/>
  <c r="G435" i="17"/>
  <c r="F435" i="17"/>
  <c r="E435" i="17"/>
  <c r="D435" i="17"/>
  <c r="AD434" i="17"/>
  <c r="AC434" i="17"/>
  <c r="AB434" i="17"/>
  <c r="AA434" i="17"/>
  <c r="Z434" i="17"/>
  <c r="Y434" i="17"/>
  <c r="X434" i="17"/>
  <c r="W434" i="17"/>
  <c r="V434" i="17"/>
  <c r="U434" i="17"/>
  <c r="T434" i="17"/>
  <c r="S434" i="17"/>
  <c r="O434" i="17"/>
  <c r="N434" i="17"/>
  <c r="M434" i="17"/>
  <c r="L434" i="17"/>
  <c r="K434" i="17"/>
  <c r="J434" i="17"/>
  <c r="I434" i="17"/>
  <c r="H434" i="17"/>
  <c r="G434" i="17"/>
  <c r="F434" i="17"/>
  <c r="E434" i="17"/>
  <c r="D434" i="17"/>
  <c r="AD433" i="17"/>
  <c r="AC433" i="17"/>
  <c r="AB433" i="17"/>
  <c r="AA433" i="17"/>
  <c r="Z433" i="17"/>
  <c r="Y433" i="17"/>
  <c r="X433" i="17"/>
  <c r="W433" i="17"/>
  <c r="V433" i="17"/>
  <c r="U433" i="17"/>
  <c r="T433" i="17"/>
  <c r="S433" i="17"/>
  <c r="O433" i="17"/>
  <c r="N433" i="17"/>
  <c r="M433" i="17"/>
  <c r="L433" i="17"/>
  <c r="K433" i="17"/>
  <c r="J433" i="17"/>
  <c r="I433" i="17"/>
  <c r="H433" i="17"/>
  <c r="G433" i="17"/>
  <c r="F433" i="17"/>
  <c r="E433" i="17"/>
  <c r="D433" i="17"/>
  <c r="AD432" i="17"/>
  <c r="AC432" i="17"/>
  <c r="AB432" i="17"/>
  <c r="AA432" i="17"/>
  <c r="Z432" i="17"/>
  <c r="Y432" i="17"/>
  <c r="X432" i="17"/>
  <c r="W432" i="17"/>
  <c r="V432" i="17"/>
  <c r="U432" i="17"/>
  <c r="T432" i="17"/>
  <c r="S432" i="17"/>
  <c r="O432" i="17"/>
  <c r="N432" i="17"/>
  <c r="M432" i="17"/>
  <c r="L432" i="17"/>
  <c r="K432" i="17"/>
  <c r="J432" i="17"/>
  <c r="I432" i="17"/>
  <c r="H432" i="17"/>
  <c r="G432" i="17"/>
  <c r="F432" i="17"/>
  <c r="E432" i="17"/>
  <c r="D432" i="17"/>
  <c r="AD431" i="17"/>
  <c r="AC431" i="17"/>
  <c r="AB431" i="17"/>
  <c r="AA431" i="17"/>
  <c r="Z431" i="17"/>
  <c r="Y431" i="17"/>
  <c r="X431" i="17"/>
  <c r="W431" i="17"/>
  <c r="V431" i="17"/>
  <c r="U431" i="17"/>
  <c r="T431" i="17"/>
  <c r="S431" i="17"/>
  <c r="O431" i="17"/>
  <c r="N431" i="17"/>
  <c r="M431" i="17"/>
  <c r="L431" i="17"/>
  <c r="K431" i="17"/>
  <c r="J431" i="17"/>
  <c r="I431" i="17"/>
  <c r="H431" i="17"/>
  <c r="G431" i="17"/>
  <c r="F431" i="17"/>
  <c r="E431" i="17"/>
  <c r="D431" i="17"/>
  <c r="AD430" i="17"/>
  <c r="AC430" i="17"/>
  <c r="AB430" i="17"/>
  <c r="AA430" i="17"/>
  <c r="Z430" i="17"/>
  <c r="Y430" i="17"/>
  <c r="X430" i="17"/>
  <c r="W430" i="17"/>
  <c r="V430" i="17"/>
  <c r="U430" i="17"/>
  <c r="T430" i="17"/>
  <c r="S430" i="17"/>
  <c r="O430" i="17"/>
  <c r="N430" i="17"/>
  <c r="M430" i="17"/>
  <c r="L430" i="17"/>
  <c r="K430" i="17"/>
  <c r="J430" i="17"/>
  <c r="I430" i="17"/>
  <c r="H430" i="17"/>
  <c r="G430" i="17"/>
  <c r="F430" i="17"/>
  <c r="E430" i="17"/>
  <c r="D430" i="17"/>
  <c r="BC403" i="17"/>
  <c r="BB403" i="17"/>
  <c r="BL402" i="17"/>
  <c r="BC402" i="17"/>
  <c r="BB402" i="17"/>
  <c r="BC401" i="17"/>
  <c r="BB401" i="17"/>
  <c r="BC400" i="17"/>
  <c r="BB400" i="17"/>
  <c r="BD399" i="17"/>
  <c r="BB399" i="17"/>
  <c r="BL398" i="17"/>
  <c r="BD398" i="17"/>
  <c r="BB398" i="17"/>
  <c r="BD397" i="17"/>
  <c r="BB397" i="17"/>
  <c r="BD396" i="17"/>
  <c r="BB396" i="17"/>
  <c r="BD395" i="17"/>
  <c r="BC395" i="17"/>
  <c r="BL394" i="17"/>
  <c r="BD394" i="17"/>
  <c r="BC394" i="17"/>
  <c r="BD393" i="17"/>
  <c r="BC393" i="17"/>
  <c r="BD392" i="17"/>
  <c r="BC392" i="17"/>
  <c r="AH375" i="17" a="1"/>
  <c r="AI375" i="17" s="1"/>
  <c r="AX375" i="17" s="1"/>
  <c r="AP373" i="17"/>
  <c r="AO373" i="17"/>
  <c r="AO379" i="17" s="1"/>
  <c r="AN373" i="17"/>
  <c r="AD373" i="17"/>
  <c r="AC373" i="17"/>
  <c r="AB373" i="17"/>
  <c r="AA373" i="17"/>
  <c r="Z373" i="17"/>
  <c r="Y373" i="17"/>
  <c r="X373" i="17"/>
  <c r="W373" i="17"/>
  <c r="V373" i="17"/>
  <c r="U373" i="17"/>
  <c r="T373" i="17"/>
  <c r="S373" i="17"/>
  <c r="O373" i="17"/>
  <c r="N373" i="17"/>
  <c r="M373" i="17"/>
  <c r="L373" i="17"/>
  <c r="K373" i="17"/>
  <c r="J373" i="17"/>
  <c r="I373" i="17"/>
  <c r="H373" i="17"/>
  <c r="G373" i="17"/>
  <c r="F373" i="17"/>
  <c r="E373" i="17"/>
  <c r="D373" i="17"/>
  <c r="BL365" i="17"/>
  <c r="BD365" i="17" s="1"/>
  <c r="BF365" i="17"/>
  <c r="AD365" i="17"/>
  <c r="AC365" i="17"/>
  <c r="AR365" i="17" s="1"/>
  <c r="AB365" i="17"/>
  <c r="AQ365" i="17" s="1"/>
  <c r="AA365" i="17"/>
  <c r="Z365" i="17"/>
  <c r="Y365" i="17"/>
  <c r="X365" i="17"/>
  <c r="W365" i="17"/>
  <c r="AL365" i="17" s="1"/>
  <c r="V365" i="17"/>
  <c r="AK365" i="17" s="1"/>
  <c r="U365" i="17"/>
  <c r="AJ365" i="17" s="1"/>
  <c r="T365" i="17"/>
  <c r="AI365" i="17" s="1"/>
  <c r="S365" i="17"/>
  <c r="AH365" i="17" s="1"/>
  <c r="O365" i="17"/>
  <c r="N365" i="17"/>
  <c r="M365" i="17"/>
  <c r="L365" i="17"/>
  <c r="K365" i="17"/>
  <c r="J365" i="17"/>
  <c r="I365" i="17"/>
  <c r="H365" i="17"/>
  <c r="G365" i="17"/>
  <c r="F365" i="17"/>
  <c r="E365" i="17"/>
  <c r="D365" i="17"/>
  <c r="BL364" i="17"/>
  <c r="BF364" i="17"/>
  <c r="AD364" i="17"/>
  <c r="AC364" i="17"/>
  <c r="AR364" i="17" s="1"/>
  <c r="AB364" i="17"/>
  <c r="AQ364" i="17" s="1"/>
  <c r="AA364" i="17"/>
  <c r="Z364" i="17"/>
  <c r="Y364" i="17"/>
  <c r="X364" i="17"/>
  <c r="W364" i="17"/>
  <c r="AL364" i="17" s="1"/>
  <c r="V364" i="17"/>
  <c r="AK364" i="17" s="1"/>
  <c r="U364" i="17"/>
  <c r="T364" i="17"/>
  <c r="S364" i="17"/>
  <c r="O364" i="17"/>
  <c r="N364" i="17"/>
  <c r="M364" i="17"/>
  <c r="L364" i="17"/>
  <c r="K364" i="17"/>
  <c r="J364" i="17"/>
  <c r="I364" i="17"/>
  <c r="H364" i="17"/>
  <c r="G364" i="17"/>
  <c r="F364" i="17"/>
  <c r="E364" i="17"/>
  <c r="D364" i="17"/>
  <c r="BL363" i="17"/>
  <c r="BC363" i="17" s="1"/>
  <c r="BF363" i="17"/>
  <c r="AD363" i="17"/>
  <c r="AC363" i="17"/>
  <c r="AR363" i="17" s="1"/>
  <c r="AB363" i="17"/>
  <c r="AA363" i="17"/>
  <c r="Z363" i="17"/>
  <c r="Y363" i="17"/>
  <c r="X363" i="17"/>
  <c r="W363" i="17"/>
  <c r="AL363" i="17" s="1"/>
  <c r="BA363" i="17" s="1"/>
  <c r="V363" i="17"/>
  <c r="AK363" i="17" s="1"/>
  <c r="U363" i="17"/>
  <c r="AJ363" i="17" s="1"/>
  <c r="T363" i="17"/>
  <c r="AI363" i="17" s="1"/>
  <c r="S363" i="17"/>
  <c r="AH363" i="17" s="1"/>
  <c r="AW363" i="17" s="1"/>
  <c r="O363" i="17"/>
  <c r="N363" i="17"/>
  <c r="M363" i="17"/>
  <c r="L363" i="17"/>
  <c r="K363" i="17"/>
  <c r="J363" i="17"/>
  <c r="I363" i="17"/>
  <c r="H363" i="17"/>
  <c r="G363" i="17"/>
  <c r="F363" i="17"/>
  <c r="E363" i="17"/>
  <c r="D363" i="17"/>
  <c r="BL362" i="17"/>
  <c r="BF362" i="17"/>
  <c r="AD362" i="17"/>
  <c r="AC362" i="17"/>
  <c r="AR362" i="17" s="1"/>
  <c r="AB362" i="17"/>
  <c r="AQ362" i="17" s="1"/>
  <c r="BG362" i="17" s="1"/>
  <c r="AA362" i="17"/>
  <c r="Z362" i="17"/>
  <c r="Y362" i="17"/>
  <c r="X362" i="17"/>
  <c r="W362" i="17"/>
  <c r="V362" i="17"/>
  <c r="U362" i="17"/>
  <c r="T362" i="17"/>
  <c r="S362" i="17"/>
  <c r="O362" i="17"/>
  <c r="N362" i="17"/>
  <c r="M362" i="17"/>
  <c r="L362" i="17"/>
  <c r="K362" i="17"/>
  <c r="J362" i="17"/>
  <c r="I362" i="17"/>
  <c r="H362" i="17"/>
  <c r="G362" i="17"/>
  <c r="F362" i="17"/>
  <c r="E362" i="17"/>
  <c r="D362" i="17"/>
  <c r="BL361" i="17"/>
  <c r="BB361" i="17" s="1"/>
  <c r="BF361" i="17"/>
  <c r="AD361" i="17"/>
  <c r="AC361" i="17"/>
  <c r="AB361" i="17"/>
  <c r="AA361" i="17"/>
  <c r="Z361" i="17"/>
  <c r="Y361" i="17"/>
  <c r="X361" i="17"/>
  <c r="W361" i="17"/>
  <c r="AL361" i="17" s="1"/>
  <c r="V361" i="17"/>
  <c r="AK361" i="17" s="1"/>
  <c r="U361" i="17"/>
  <c r="AJ361" i="17" s="1"/>
  <c r="T361" i="17"/>
  <c r="AI361" i="17" s="1"/>
  <c r="S361" i="17"/>
  <c r="AH361" i="17" s="1"/>
  <c r="O361" i="17"/>
  <c r="N361" i="17"/>
  <c r="M361" i="17"/>
  <c r="L361" i="17"/>
  <c r="K361" i="17"/>
  <c r="J361" i="17"/>
  <c r="I361" i="17"/>
  <c r="H361" i="17"/>
  <c r="G361" i="17"/>
  <c r="F361" i="17"/>
  <c r="E361" i="17"/>
  <c r="D361" i="17"/>
  <c r="BL360" i="17"/>
  <c r="BB360" i="17" s="1"/>
  <c r="BF360" i="17"/>
  <c r="AD360" i="17"/>
  <c r="AC360" i="17"/>
  <c r="AR360" i="17" s="1"/>
  <c r="AB360" i="17"/>
  <c r="AQ360" i="17" s="1"/>
  <c r="AA360" i="17"/>
  <c r="Z360" i="17"/>
  <c r="Y360" i="17"/>
  <c r="X360" i="17"/>
  <c r="W360" i="17"/>
  <c r="AL360" i="17" s="1"/>
  <c r="V360" i="17"/>
  <c r="AK360" i="17" s="1"/>
  <c r="U360" i="17"/>
  <c r="AJ360" i="17" s="1"/>
  <c r="T360" i="17"/>
  <c r="AI360" i="17" s="1"/>
  <c r="S360" i="17"/>
  <c r="O360" i="17"/>
  <c r="N360" i="17"/>
  <c r="M360" i="17"/>
  <c r="L360" i="17"/>
  <c r="K360" i="17"/>
  <c r="J360" i="17"/>
  <c r="I360" i="17"/>
  <c r="H360" i="17"/>
  <c r="G360" i="17"/>
  <c r="F360" i="17"/>
  <c r="E360" i="17"/>
  <c r="D360" i="17"/>
  <c r="BF359" i="17"/>
  <c r="BD359" i="17"/>
  <c r="J341" i="18" s="1"/>
  <c r="Z341" i="18" s="1"/>
  <c r="BC359" i="17"/>
  <c r="I341" i="18" s="1"/>
  <c r="Y341" i="18" s="1"/>
  <c r="AD359" i="17"/>
  <c r="AC359" i="17"/>
  <c r="AR359" i="17" s="1"/>
  <c r="AB359" i="17"/>
  <c r="AQ359" i="17" s="1"/>
  <c r="BG359" i="17" s="1"/>
  <c r="AA359" i="17"/>
  <c r="Z359" i="17"/>
  <c r="Y359" i="17"/>
  <c r="X359" i="17"/>
  <c r="W359" i="17"/>
  <c r="V359" i="17"/>
  <c r="U359" i="17"/>
  <c r="T359" i="17"/>
  <c r="S359" i="17"/>
  <c r="O359" i="17"/>
  <c r="N359" i="17"/>
  <c r="M359" i="17"/>
  <c r="L359" i="17"/>
  <c r="K359" i="17"/>
  <c r="J359" i="17"/>
  <c r="I359" i="17"/>
  <c r="H359" i="17"/>
  <c r="G359" i="17"/>
  <c r="F359" i="17"/>
  <c r="E359" i="17"/>
  <c r="D359" i="17"/>
  <c r="BF358" i="17"/>
  <c r="BD358" i="17"/>
  <c r="J340" i="18" s="1"/>
  <c r="BC358" i="17"/>
  <c r="I340" i="18" s="1"/>
  <c r="AD358" i="17"/>
  <c r="AC358" i="17"/>
  <c r="AR358" i="17" s="1"/>
  <c r="AB358" i="17"/>
  <c r="AQ358" i="17" s="1"/>
  <c r="AA358" i="17"/>
  <c r="Z358" i="17"/>
  <c r="Y358" i="17"/>
  <c r="X358" i="17"/>
  <c r="W358" i="17"/>
  <c r="AL358" i="17" s="1"/>
  <c r="V358" i="17"/>
  <c r="AK358" i="17" s="1"/>
  <c r="AZ358" i="17" s="1"/>
  <c r="U358" i="17"/>
  <c r="AJ358" i="17" s="1"/>
  <c r="AY358" i="17" s="1"/>
  <c r="T358" i="17"/>
  <c r="AI358" i="17" s="1"/>
  <c r="AX358" i="17" s="1"/>
  <c r="S358" i="17"/>
  <c r="AH358" i="17" s="1"/>
  <c r="AW358" i="17" s="1"/>
  <c r="O358" i="17"/>
  <c r="N358" i="17"/>
  <c r="M358" i="17"/>
  <c r="L358" i="17"/>
  <c r="K358" i="17"/>
  <c r="J358" i="17"/>
  <c r="I358" i="17"/>
  <c r="H358" i="17"/>
  <c r="G358" i="17"/>
  <c r="F358" i="17"/>
  <c r="E358" i="17"/>
  <c r="D358" i="17"/>
  <c r="BF357" i="17"/>
  <c r="BD357" i="17"/>
  <c r="J339" i="18" s="1"/>
  <c r="BC357" i="17"/>
  <c r="I339" i="18" s="1"/>
  <c r="AD357" i="17"/>
  <c r="AC357" i="17"/>
  <c r="AB357" i="17"/>
  <c r="AA357" i="17"/>
  <c r="Z357" i="17"/>
  <c r="Y357" i="17"/>
  <c r="X357" i="17"/>
  <c r="W357" i="17"/>
  <c r="V357" i="17"/>
  <c r="U357" i="17"/>
  <c r="T357" i="17"/>
  <c r="S357" i="17"/>
  <c r="AH357" i="17" s="1"/>
  <c r="O357" i="17"/>
  <c r="N357" i="17"/>
  <c r="M357" i="17"/>
  <c r="L357" i="17"/>
  <c r="K357" i="17"/>
  <c r="J357" i="17"/>
  <c r="I357" i="17"/>
  <c r="H357" i="17"/>
  <c r="G357" i="17"/>
  <c r="F357" i="17"/>
  <c r="E357" i="17"/>
  <c r="D357" i="17"/>
  <c r="BL356" i="17"/>
  <c r="BD356" i="17" s="1"/>
  <c r="BF356" i="17"/>
  <c r="AD356" i="17"/>
  <c r="AC356" i="17"/>
  <c r="AR356" i="17" s="1"/>
  <c r="AB356" i="17"/>
  <c r="AQ356" i="17" s="1"/>
  <c r="BG356" i="17" s="1"/>
  <c r="AA356" i="17"/>
  <c r="Z356" i="17"/>
  <c r="Y356" i="17"/>
  <c r="X356" i="17"/>
  <c r="W356" i="17"/>
  <c r="AL356" i="17" s="1"/>
  <c r="V356" i="17"/>
  <c r="AK356" i="17" s="1"/>
  <c r="U356" i="17"/>
  <c r="AJ356" i="17" s="1"/>
  <c r="T356" i="17"/>
  <c r="AI356" i="17" s="1"/>
  <c r="AX356" i="17" s="1"/>
  <c r="S356" i="17"/>
  <c r="AH356" i="17" s="1"/>
  <c r="AW356" i="17" s="1"/>
  <c r="O356" i="17"/>
  <c r="N356" i="17"/>
  <c r="M356" i="17"/>
  <c r="L356" i="17"/>
  <c r="K356" i="17"/>
  <c r="J356" i="17"/>
  <c r="I356" i="17"/>
  <c r="H356" i="17"/>
  <c r="G356" i="17"/>
  <c r="F356" i="17"/>
  <c r="E356" i="17"/>
  <c r="D356" i="17"/>
  <c r="BF355" i="17"/>
  <c r="BD355" i="17"/>
  <c r="AD355" i="17"/>
  <c r="AC355" i="17"/>
  <c r="AR355" i="17" s="1"/>
  <c r="AB355" i="17"/>
  <c r="AQ355" i="17" s="1"/>
  <c r="BG355" i="17" s="1"/>
  <c r="AA355" i="17"/>
  <c r="Z355" i="17"/>
  <c r="Y355" i="17"/>
  <c r="X355" i="17"/>
  <c r="W355" i="17"/>
  <c r="V355" i="17"/>
  <c r="U355" i="17"/>
  <c r="T355" i="17"/>
  <c r="AI355" i="17" s="1"/>
  <c r="S355" i="17"/>
  <c r="O355" i="17"/>
  <c r="N355" i="17"/>
  <c r="M355" i="17"/>
  <c r="L355" i="17"/>
  <c r="K355" i="17"/>
  <c r="J355" i="17"/>
  <c r="I355" i="17"/>
  <c r="H355" i="17"/>
  <c r="G355" i="17"/>
  <c r="F355" i="17"/>
  <c r="E355" i="17"/>
  <c r="D355" i="17"/>
  <c r="BL354" i="17"/>
  <c r="BD354" i="17" s="1"/>
  <c r="BF354" i="17"/>
  <c r="AD354" i="17"/>
  <c r="AC354" i="17"/>
  <c r="AR354" i="17" s="1"/>
  <c r="AB354" i="17"/>
  <c r="AQ354" i="17" s="1"/>
  <c r="AA354" i="17"/>
  <c r="Z354" i="17"/>
  <c r="Y354" i="17"/>
  <c r="X354" i="17"/>
  <c r="W354" i="17"/>
  <c r="AL354" i="17" s="1"/>
  <c r="V354" i="17"/>
  <c r="AK354" i="17" s="1"/>
  <c r="U354" i="17"/>
  <c r="AJ354" i="17" s="1"/>
  <c r="T354" i="17"/>
  <c r="AI354" i="17" s="1"/>
  <c r="S354" i="17"/>
  <c r="AH354" i="17" s="1"/>
  <c r="O354" i="17"/>
  <c r="N354" i="17"/>
  <c r="M354" i="17"/>
  <c r="L354" i="17"/>
  <c r="K354" i="17"/>
  <c r="J354" i="17"/>
  <c r="I354" i="17"/>
  <c r="H354" i="17"/>
  <c r="G354" i="17"/>
  <c r="F354" i="17"/>
  <c r="E354" i="17"/>
  <c r="D354" i="17"/>
  <c r="BL353" i="17"/>
  <c r="BF353" i="17"/>
  <c r="AD353" i="17"/>
  <c r="AC353" i="17"/>
  <c r="AR353" i="17" s="1"/>
  <c r="AB353" i="17"/>
  <c r="AA353" i="17"/>
  <c r="Z353" i="17"/>
  <c r="Y353" i="17"/>
  <c r="X353" i="17"/>
  <c r="W353" i="17"/>
  <c r="V353" i="17"/>
  <c r="U353" i="17"/>
  <c r="T353" i="17"/>
  <c r="S353" i="17"/>
  <c r="O353" i="17"/>
  <c r="N353" i="17"/>
  <c r="M353" i="17"/>
  <c r="L353" i="17"/>
  <c r="K353" i="17"/>
  <c r="J353" i="17"/>
  <c r="I353" i="17"/>
  <c r="H353" i="17"/>
  <c r="G353" i="17"/>
  <c r="F353" i="17"/>
  <c r="E353" i="17"/>
  <c r="D353" i="17"/>
  <c r="BL352" i="17"/>
  <c r="BC352" i="17" s="1"/>
  <c r="BF352" i="17"/>
  <c r="AD352" i="17"/>
  <c r="AC352" i="17"/>
  <c r="AR352" i="17" s="1"/>
  <c r="AB352" i="17"/>
  <c r="AQ352" i="17" s="1"/>
  <c r="AA352" i="17"/>
  <c r="Z352" i="17"/>
  <c r="Y352" i="17"/>
  <c r="X352" i="17"/>
  <c r="W352" i="17"/>
  <c r="AL352" i="17" s="1"/>
  <c r="V352" i="17"/>
  <c r="AK352" i="17" s="1"/>
  <c r="U352" i="17"/>
  <c r="AJ352" i="17" s="1"/>
  <c r="AY352" i="17" s="1"/>
  <c r="T352" i="17"/>
  <c r="AI352" i="17" s="1"/>
  <c r="AX352" i="17" s="1"/>
  <c r="S352" i="17"/>
  <c r="AH352" i="17" s="1"/>
  <c r="O352" i="17"/>
  <c r="N352" i="17"/>
  <c r="M352" i="17"/>
  <c r="L352" i="17"/>
  <c r="K352" i="17"/>
  <c r="J352" i="17"/>
  <c r="I352" i="17"/>
  <c r="H352" i="17"/>
  <c r="G352" i="17"/>
  <c r="F352" i="17"/>
  <c r="E352" i="17"/>
  <c r="D352" i="17"/>
  <c r="BF351" i="17"/>
  <c r="BC351" i="17"/>
  <c r="AD351" i="17"/>
  <c r="AC351" i="17"/>
  <c r="AR351" i="17" s="1"/>
  <c r="AB351" i="17"/>
  <c r="AQ351" i="17" s="1"/>
  <c r="AA351" i="17"/>
  <c r="Z351" i="17"/>
  <c r="Y351" i="17"/>
  <c r="X351" i="17"/>
  <c r="W351" i="17"/>
  <c r="AL351" i="17" s="1"/>
  <c r="V351" i="17"/>
  <c r="U351" i="17"/>
  <c r="AJ351" i="17" s="1"/>
  <c r="AY351" i="17" s="1"/>
  <c r="T351" i="17"/>
  <c r="AI351" i="17" s="1"/>
  <c r="AX351" i="17" s="1"/>
  <c r="S351" i="17"/>
  <c r="AH351" i="17" s="1"/>
  <c r="AW351" i="17" s="1"/>
  <c r="O351" i="17"/>
  <c r="N351" i="17"/>
  <c r="M351" i="17"/>
  <c r="L351" i="17"/>
  <c r="K351" i="17"/>
  <c r="J351" i="17"/>
  <c r="I351" i="17"/>
  <c r="H351" i="17"/>
  <c r="G351" i="17"/>
  <c r="F351" i="17"/>
  <c r="E351" i="17"/>
  <c r="D351" i="17"/>
  <c r="BL350" i="17"/>
  <c r="BC350" i="17" s="1"/>
  <c r="BF350" i="17"/>
  <c r="AD350" i="17"/>
  <c r="AC350" i="17"/>
  <c r="AB350" i="17"/>
  <c r="AA350" i="17"/>
  <c r="Z350" i="17"/>
  <c r="Y350" i="17"/>
  <c r="X350" i="17"/>
  <c r="W350" i="17"/>
  <c r="V350" i="17"/>
  <c r="U350" i="17"/>
  <c r="T350" i="17"/>
  <c r="S350" i="17"/>
  <c r="AH350" i="17" s="1"/>
  <c r="O350" i="17"/>
  <c r="N350" i="17"/>
  <c r="M350" i="17"/>
  <c r="L350" i="17"/>
  <c r="K350" i="17"/>
  <c r="J350" i="17"/>
  <c r="I350" i="17"/>
  <c r="H350" i="17"/>
  <c r="G350" i="17"/>
  <c r="F350" i="17"/>
  <c r="E350" i="17"/>
  <c r="D350" i="17"/>
  <c r="BL349" i="17"/>
  <c r="BC349" i="17" s="1"/>
  <c r="BF349" i="17"/>
  <c r="AD349" i="17"/>
  <c r="AC349" i="17"/>
  <c r="AR349" i="17" s="1"/>
  <c r="AB349" i="17"/>
  <c r="AQ349" i="17" s="1"/>
  <c r="AA349" i="17"/>
  <c r="Z349" i="17"/>
  <c r="Y349" i="17"/>
  <c r="X349" i="17"/>
  <c r="W349" i="17"/>
  <c r="AL349" i="17" s="1"/>
  <c r="V349" i="17"/>
  <c r="AK349" i="17" s="1"/>
  <c r="AZ349" i="17" s="1"/>
  <c r="U349" i="17"/>
  <c r="AJ349" i="17" s="1"/>
  <c r="T349" i="17"/>
  <c r="AI349" i="17" s="1"/>
  <c r="S349" i="17"/>
  <c r="AH349" i="17" s="1"/>
  <c r="O349" i="17"/>
  <c r="N349" i="17"/>
  <c r="M349" i="17"/>
  <c r="L349" i="17"/>
  <c r="K349" i="17"/>
  <c r="J349" i="17"/>
  <c r="I349" i="17"/>
  <c r="H349" i="17"/>
  <c r="G349" i="17"/>
  <c r="F349" i="17"/>
  <c r="E349" i="17"/>
  <c r="D349" i="17"/>
  <c r="BL348" i="17"/>
  <c r="BF348" i="17"/>
  <c r="AD348" i="17"/>
  <c r="AC348" i="17"/>
  <c r="AR348" i="17" s="1"/>
  <c r="AB348" i="17"/>
  <c r="AA348" i="17"/>
  <c r="Z348" i="17"/>
  <c r="Y348" i="17"/>
  <c r="X348" i="17"/>
  <c r="W348" i="17"/>
  <c r="V348" i="17"/>
  <c r="U348" i="17"/>
  <c r="T348" i="17"/>
  <c r="S348" i="17"/>
  <c r="O348" i="17"/>
  <c r="N348" i="17"/>
  <c r="M348" i="17"/>
  <c r="L348" i="17"/>
  <c r="K348" i="17"/>
  <c r="J348" i="17"/>
  <c r="I348" i="17"/>
  <c r="H348" i="17"/>
  <c r="G348" i="17"/>
  <c r="F348" i="17"/>
  <c r="E348" i="17"/>
  <c r="D348" i="17"/>
  <c r="BF347" i="17"/>
  <c r="BB347" i="17"/>
  <c r="AD347" i="17"/>
  <c r="AC347" i="17"/>
  <c r="AR347" i="17" s="1"/>
  <c r="AB347" i="17"/>
  <c r="AQ347" i="17" s="1"/>
  <c r="BG347" i="17" s="1"/>
  <c r="AA347" i="17"/>
  <c r="Z347" i="17"/>
  <c r="Y347" i="17"/>
  <c r="X347" i="17"/>
  <c r="W347" i="17"/>
  <c r="AL347" i="17" s="1"/>
  <c r="V347" i="17"/>
  <c r="AK347" i="17" s="1"/>
  <c r="AZ347" i="17" s="1"/>
  <c r="U347" i="17"/>
  <c r="AJ347" i="17" s="1"/>
  <c r="AY347" i="17" s="1"/>
  <c r="T347" i="17"/>
  <c r="AI347" i="17" s="1"/>
  <c r="AX347" i="17" s="1"/>
  <c r="S347" i="17"/>
  <c r="AH347" i="17" s="1"/>
  <c r="AW347" i="17" s="1"/>
  <c r="O347" i="17"/>
  <c r="N347" i="17"/>
  <c r="M347" i="17"/>
  <c r="L347" i="17"/>
  <c r="K347" i="17"/>
  <c r="J347" i="17"/>
  <c r="I347" i="17"/>
  <c r="H347" i="17"/>
  <c r="G347" i="17"/>
  <c r="F347" i="17"/>
  <c r="E347" i="17"/>
  <c r="D347" i="17"/>
  <c r="BL346" i="17"/>
  <c r="BF346" i="17"/>
  <c r="AD346" i="17"/>
  <c r="AC346" i="17"/>
  <c r="AB346" i="17"/>
  <c r="AA346" i="17"/>
  <c r="Z346" i="17"/>
  <c r="Y346" i="17"/>
  <c r="X346" i="17"/>
  <c r="W346" i="17"/>
  <c r="V346" i="17"/>
  <c r="U346" i="17"/>
  <c r="T346" i="17"/>
  <c r="S346" i="17"/>
  <c r="O346" i="17"/>
  <c r="N346" i="17"/>
  <c r="M346" i="17"/>
  <c r="L346" i="17"/>
  <c r="K346" i="17"/>
  <c r="J346" i="17"/>
  <c r="I346" i="17"/>
  <c r="H346" i="17"/>
  <c r="G346" i="17"/>
  <c r="F346" i="17"/>
  <c r="E346" i="17"/>
  <c r="D346" i="17"/>
  <c r="BL345" i="17"/>
  <c r="BB345" i="17" s="1"/>
  <c r="BF345" i="17"/>
  <c r="AD345" i="17"/>
  <c r="AC345" i="17"/>
  <c r="AR345" i="17" s="1"/>
  <c r="AB345" i="17"/>
  <c r="AQ345" i="17" s="1"/>
  <c r="AA345" i="17"/>
  <c r="Z345" i="17"/>
  <c r="Y345" i="17"/>
  <c r="X345" i="17"/>
  <c r="W345" i="17"/>
  <c r="AL345" i="17" s="1"/>
  <c r="V345" i="17"/>
  <c r="AK345" i="17" s="1"/>
  <c r="U345" i="17"/>
  <c r="AJ345" i="17" s="1"/>
  <c r="T345" i="17"/>
  <c r="AI345" i="17" s="1"/>
  <c r="S345" i="17"/>
  <c r="AH345" i="17" s="1"/>
  <c r="O345" i="17"/>
  <c r="N345" i="17"/>
  <c r="M345" i="17"/>
  <c r="L345" i="17"/>
  <c r="K345" i="17"/>
  <c r="J345" i="17"/>
  <c r="I345" i="17"/>
  <c r="H345" i="17"/>
  <c r="G345" i="17"/>
  <c r="F345" i="17"/>
  <c r="E345" i="17"/>
  <c r="D345" i="17"/>
  <c r="BF344" i="17"/>
  <c r="BD344" i="17"/>
  <c r="J320" i="18" s="1"/>
  <c r="BC344" i="17"/>
  <c r="I320" i="18" s="1"/>
  <c r="AD344" i="17"/>
  <c r="AC344" i="17"/>
  <c r="AR344" i="17" s="1"/>
  <c r="AB344" i="17"/>
  <c r="AQ344" i="17" s="1"/>
  <c r="AA344" i="17"/>
  <c r="Z344" i="17"/>
  <c r="Y344" i="17"/>
  <c r="X344" i="17"/>
  <c r="W344" i="17"/>
  <c r="AL344" i="17" s="1"/>
  <c r="V344" i="17"/>
  <c r="U344" i="17"/>
  <c r="T344" i="17"/>
  <c r="AI344" i="17" s="1"/>
  <c r="S344" i="17"/>
  <c r="AH344" i="17" s="1"/>
  <c r="O344" i="17"/>
  <c r="N344" i="17"/>
  <c r="M344" i="17"/>
  <c r="L344" i="17"/>
  <c r="K344" i="17"/>
  <c r="J344" i="17"/>
  <c r="I344" i="17"/>
  <c r="H344" i="17"/>
  <c r="G344" i="17"/>
  <c r="F344" i="17"/>
  <c r="E344" i="17"/>
  <c r="D344" i="17"/>
  <c r="BF343" i="17"/>
  <c r="BD343" i="17"/>
  <c r="J319" i="18" s="1"/>
  <c r="BC343" i="17"/>
  <c r="I319" i="18" s="1"/>
  <c r="AD343" i="17"/>
  <c r="AC343" i="17"/>
  <c r="AR343" i="17" s="1"/>
  <c r="AB343" i="17"/>
  <c r="AQ343" i="17" s="1"/>
  <c r="BG343" i="17" s="1"/>
  <c r="AA343" i="17"/>
  <c r="Z343" i="17"/>
  <c r="Y343" i="17"/>
  <c r="X343" i="17"/>
  <c r="W343" i="17"/>
  <c r="AL343" i="17" s="1"/>
  <c r="BA343" i="17" s="1"/>
  <c r="V343" i="17"/>
  <c r="U343" i="17"/>
  <c r="AJ343" i="17" s="1"/>
  <c r="AY343" i="17" s="1"/>
  <c r="T343" i="17"/>
  <c r="AI343" i="17" s="1"/>
  <c r="AX343" i="17" s="1"/>
  <c r="S343" i="17"/>
  <c r="AH343" i="17" s="1"/>
  <c r="AW343" i="17" s="1"/>
  <c r="O343" i="17"/>
  <c r="N343" i="17"/>
  <c r="M343" i="17"/>
  <c r="L343" i="17"/>
  <c r="K343" i="17"/>
  <c r="J343" i="17"/>
  <c r="I343" i="17"/>
  <c r="H343" i="17"/>
  <c r="G343" i="17"/>
  <c r="F343" i="17"/>
  <c r="E343" i="17"/>
  <c r="D343" i="17"/>
  <c r="BF342" i="17"/>
  <c r="BD342" i="17"/>
  <c r="BC342" i="17"/>
  <c r="AD342" i="17"/>
  <c r="AC342" i="17"/>
  <c r="AB342" i="17"/>
  <c r="AA342" i="17"/>
  <c r="Z342" i="17"/>
  <c r="Y342" i="17"/>
  <c r="X342" i="17"/>
  <c r="W342" i="17"/>
  <c r="AL342" i="17" s="1"/>
  <c r="BA342" i="17" s="1"/>
  <c r="V342" i="17"/>
  <c r="AK342" i="17" s="1"/>
  <c r="AZ342" i="17" s="1"/>
  <c r="U342" i="17"/>
  <c r="AJ342" i="17" s="1"/>
  <c r="AY342" i="17" s="1"/>
  <c r="T342" i="17"/>
  <c r="S342" i="17"/>
  <c r="O342" i="17"/>
  <c r="N342" i="17"/>
  <c r="M342" i="17"/>
  <c r="L342" i="17"/>
  <c r="K342" i="17"/>
  <c r="J342" i="17"/>
  <c r="I342" i="17"/>
  <c r="H342" i="17"/>
  <c r="G342" i="17"/>
  <c r="F342" i="17"/>
  <c r="E342" i="17"/>
  <c r="D342" i="17"/>
  <c r="BF341" i="17"/>
  <c r="BD341" i="17"/>
  <c r="J318" i="18" s="1"/>
  <c r="BC341" i="17"/>
  <c r="I318" i="18" s="1"/>
  <c r="AD341" i="17"/>
  <c r="AC341" i="17"/>
  <c r="AR341" i="17" s="1"/>
  <c r="AB341" i="17"/>
  <c r="AQ341" i="17" s="1"/>
  <c r="AA341" i="17"/>
  <c r="Z341" i="17"/>
  <c r="Y341" i="17"/>
  <c r="X341" i="17"/>
  <c r="W341" i="17"/>
  <c r="AL341" i="17" s="1"/>
  <c r="V341" i="17"/>
  <c r="AK341" i="17" s="1"/>
  <c r="U341" i="17"/>
  <c r="AJ341" i="17" s="1"/>
  <c r="T341" i="17"/>
  <c r="AI341" i="17" s="1"/>
  <c r="S341" i="17"/>
  <c r="AH341" i="17" s="1"/>
  <c r="O341" i="17"/>
  <c r="N341" i="17"/>
  <c r="M341" i="17"/>
  <c r="L341" i="17"/>
  <c r="K341" i="17"/>
  <c r="J341" i="17"/>
  <c r="I341" i="17"/>
  <c r="H341" i="17"/>
  <c r="G341" i="17"/>
  <c r="F341" i="17"/>
  <c r="E341" i="17"/>
  <c r="D341" i="17"/>
  <c r="BF340" i="17"/>
  <c r="BD340" i="17"/>
  <c r="BC340" i="17"/>
  <c r="AD340" i="17"/>
  <c r="AC340" i="17"/>
  <c r="AR340" i="17" s="1"/>
  <c r="AB340" i="17"/>
  <c r="AQ340" i="17" s="1"/>
  <c r="BG340" i="17" s="1"/>
  <c r="AA340" i="17"/>
  <c r="Z340" i="17"/>
  <c r="Y340" i="17"/>
  <c r="X340" i="17"/>
  <c r="W340" i="17"/>
  <c r="V340" i="17"/>
  <c r="U340" i="17"/>
  <c r="T340" i="17"/>
  <c r="AI340" i="17" s="1"/>
  <c r="S340" i="17"/>
  <c r="O340" i="17"/>
  <c r="N340" i="17"/>
  <c r="M340" i="17"/>
  <c r="L340" i="17"/>
  <c r="K340" i="17"/>
  <c r="J340" i="17"/>
  <c r="I340" i="17"/>
  <c r="H340" i="17"/>
  <c r="G340" i="17"/>
  <c r="F340" i="17"/>
  <c r="E340" i="17"/>
  <c r="D340" i="17"/>
  <c r="BF339" i="17"/>
  <c r="BD339" i="17"/>
  <c r="J317" i="18" s="1"/>
  <c r="BC339" i="17"/>
  <c r="I317" i="18" s="1"/>
  <c r="AD339" i="17"/>
  <c r="AC339" i="17"/>
  <c r="AR339" i="17" s="1"/>
  <c r="AB339" i="17"/>
  <c r="AQ339" i="17" s="1"/>
  <c r="AA339" i="17"/>
  <c r="Z339" i="17"/>
  <c r="Y339" i="17"/>
  <c r="X339" i="17"/>
  <c r="W339" i="17"/>
  <c r="V339" i="17"/>
  <c r="U339" i="17"/>
  <c r="T339" i="17"/>
  <c r="S339" i="17"/>
  <c r="O339" i="17"/>
  <c r="N339" i="17"/>
  <c r="M339" i="17"/>
  <c r="L339" i="17"/>
  <c r="K339" i="17"/>
  <c r="J339" i="17"/>
  <c r="I339" i="17"/>
  <c r="H339" i="17"/>
  <c r="G339" i="17"/>
  <c r="F339" i="17"/>
  <c r="E339" i="17"/>
  <c r="D339" i="17"/>
  <c r="BF338" i="17"/>
  <c r="BD338" i="17"/>
  <c r="BC338" i="17"/>
  <c r="AD338" i="17"/>
  <c r="AC338" i="17"/>
  <c r="AB338" i="17"/>
  <c r="AA338" i="17"/>
  <c r="Z338" i="17"/>
  <c r="Y338" i="17"/>
  <c r="X338" i="17"/>
  <c r="W338" i="17"/>
  <c r="V338" i="17"/>
  <c r="U338" i="17"/>
  <c r="AJ338" i="17" s="1"/>
  <c r="T338" i="17"/>
  <c r="AI338" i="17" s="1"/>
  <c r="S338" i="17"/>
  <c r="AH338" i="17" s="1"/>
  <c r="O338" i="17"/>
  <c r="N338" i="17"/>
  <c r="M338" i="17"/>
  <c r="L338" i="17"/>
  <c r="K338" i="17"/>
  <c r="J338" i="17"/>
  <c r="I338" i="17"/>
  <c r="H338" i="17"/>
  <c r="G338" i="17"/>
  <c r="F338" i="17"/>
  <c r="E338" i="17"/>
  <c r="D338" i="17"/>
  <c r="BF337" i="17"/>
  <c r="BD337" i="17"/>
  <c r="J316" i="18" s="1"/>
  <c r="BC337" i="17"/>
  <c r="I316" i="18" s="1"/>
  <c r="AD337" i="17"/>
  <c r="AC337" i="17"/>
  <c r="AR337" i="17" s="1"/>
  <c r="AB337" i="17"/>
  <c r="AQ337" i="17" s="1"/>
  <c r="BG337" i="17" s="1"/>
  <c r="AA337" i="17"/>
  <c r="Z337" i="17"/>
  <c r="Y337" i="17"/>
  <c r="X337" i="17"/>
  <c r="W337" i="17"/>
  <c r="AL337" i="17" s="1"/>
  <c r="BA337" i="17" s="1"/>
  <c r="V337" i="17"/>
  <c r="AK337" i="17" s="1"/>
  <c r="AZ337" i="17" s="1"/>
  <c r="U337" i="17"/>
  <c r="T337" i="17"/>
  <c r="S337" i="17"/>
  <c r="O337" i="17"/>
  <c r="N337" i="17"/>
  <c r="M337" i="17"/>
  <c r="L337" i="17"/>
  <c r="K337" i="17"/>
  <c r="J337" i="17"/>
  <c r="I337" i="17"/>
  <c r="H337" i="17"/>
  <c r="G337" i="17"/>
  <c r="F337" i="17"/>
  <c r="E337" i="17"/>
  <c r="D337" i="17"/>
  <c r="AH328" i="17" a="1"/>
  <c r="AR328" i="17" s="1"/>
  <c r="AP326" i="17"/>
  <c r="AD326" i="17"/>
  <c r="AC326" i="17"/>
  <c r="AB326" i="17"/>
  <c r="AA326" i="17"/>
  <c r="Z326" i="17"/>
  <c r="Y326" i="17"/>
  <c r="X326" i="17"/>
  <c r="W326" i="17"/>
  <c r="V326" i="17"/>
  <c r="U326" i="17"/>
  <c r="T326" i="17"/>
  <c r="S326" i="17"/>
  <c r="O326" i="17"/>
  <c r="N326" i="17"/>
  <c r="M326" i="17"/>
  <c r="L326" i="17"/>
  <c r="K326" i="17"/>
  <c r="J326" i="17"/>
  <c r="I326" i="17"/>
  <c r="H326" i="17"/>
  <c r="G326" i="17"/>
  <c r="F326" i="17"/>
  <c r="E326" i="17"/>
  <c r="D326" i="17"/>
  <c r="BF318" i="17"/>
  <c r="AD318" i="17"/>
  <c r="AC318" i="17"/>
  <c r="AB318" i="17"/>
  <c r="AA318" i="17"/>
  <c r="Z318" i="17"/>
  <c r="Y318" i="17"/>
  <c r="X318" i="17"/>
  <c r="W318" i="17"/>
  <c r="AL318" i="17" s="1"/>
  <c r="BA318" i="17" s="1"/>
  <c r="V318" i="17"/>
  <c r="AK318" i="17" s="1"/>
  <c r="AZ318" i="17" s="1"/>
  <c r="U318" i="17"/>
  <c r="T318" i="17"/>
  <c r="S318" i="17"/>
  <c r="O318" i="17"/>
  <c r="N318" i="17"/>
  <c r="M318" i="17"/>
  <c r="L318" i="17"/>
  <c r="K318" i="17"/>
  <c r="J318" i="17"/>
  <c r="I318" i="17"/>
  <c r="H318" i="17"/>
  <c r="G318" i="17"/>
  <c r="F318" i="17"/>
  <c r="E318" i="17"/>
  <c r="D318" i="17"/>
  <c r="BF317" i="17"/>
  <c r="AD317" i="17"/>
  <c r="AC317" i="17"/>
  <c r="AR317" i="17" s="1"/>
  <c r="AB317" i="17"/>
  <c r="AQ317" i="17" s="1"/>
  <c r="BG317" i="17" s="1"/>
  <c r="AA317" i="17"/>
  <c r="Z317" i="17"/>
  <c r="AO317" i="17" s="1"/>
  <c r="Y317" i="17"/>
  <c r="AN317" i="17" s="1"/>
  <c r="X317" i="17"/>
  <c r="AM317" i="17" s="1"/>
  <c r="W317" i="17"/>
  <c r="AL317" i="17" s="1"/>
  <c r="BA317" i="17" s="1"/>
  <c r="V317" i="17"/>
  <c r="AK317" i="17" s="1"/>
  <c r="AZ317" i="17" s="1"/>
  <c r="U317" i="17"/>
  <c r="AJ317" i="17" s="1"/>
  <c r="AY317" i="17" s="1"/>
  <c r="T317" i="17"/>
  <c r="AI317" i="17" s="1"/>
  <c r="AX317" i="17" s="1"/>
  <c r="S317" i="17"/>
  <c r="AH317" i="17" s="1"/>
  <c r="AW317" i="17" s="1"/>
  <c r="O317" i="17"/>
  <c r="N317" i="17"/>
  <c r="M317" i="17"/>
  <c r="L317" i="17"/>
  <c r="K317" i="17"/>
  <c r="J317" i="17"/>
  <c r="I317" i="17"/>
  <c r="H317" i="17"/>
  <c r="G317" i="17"/>
  <c r="F317" i="17"/>
  <c r="E317" i="17"/>
  <c r="D317" i="17"/>
  <c r="BF316" i="17"/>
  <c r="AD316" i="17"/>
  <c r="AC316" i="17"/>
  <c r="AR316" i="17" s="1"/>
  <c r="AB316" i="17"/>
  <c r="AQ316" i="17" s="1"/>
  <c r="BG316" i="17" s="1"/>
  <c r="AA316" i="17"/>
  <c r="Z316" i="17"/>
  <c r="AO316" i="17" s="1"/>
  <c r="Y316" i="17"/>
  <c r="AN316" i="17" s="1"/>
  <c r="X316" i="17"/>
  <c r="AM316" i="17" s="1"/>
  <c r="W316" i="17"/>
  <c r="AL316" i="17" s="1"/>
  <c r="BA316" i="17" s="1"/>
  <c r="V316" i="17"/>
  <c r="AK316" i="17" s="1"/>
  <c r="AZ316" i="17" s="1"/>
  <c r="U316" i="17"/>
  <c r="AJ316" i="17" s="1"/>
  <c r="AY316" i="17" s="1"/>
  <c r="T316" i="17"/>
  <c r="AI316" i="17" s="1"/>
  <c r="AX316" i="17" s="1"/>
  <c r="S316" i="17"/>
  <c r="AH316" i="17" s="1"/>
  <c r="O316" i="17"/>
  <c r="N316" i="17"/>
  <c r="M316" i="17"/>
  <c r="L316" i="17"/>
  <c r="K316" i="17"/>
  <c r="J316" i="17"/>
  <c r="I316" i="17"/>
  <c r="H316" i="17"/>
  <c r="G316" i="17"/>
  <c r="F316" i="17"/>
  <c r="E316" i="17"/>
  <c r="D316" i="17"/>
  <c r="BF315" i="17"/>
  <c r="AD315" i="17"/>
  <c r="AC315" i="17"/>
  <c r="AR315" i="17" s="1"/>
  <c r="AB315" i="17"/>
  <c r="AQ315" i="17" s="1"/>
  <c r="BG315" i="17" s="1"/>
  <c r="AA315" i="17"/>
  <c r="Z315" i="17"/>
  <c r="AO315" i="17" s="1"/>
  <c r="Y315" i="17"/>
  <c r="AN315" i="17" s="1"/>
  <c r="X315" i="17"/>
  <c r="AM315" i="17" s="1"/>
  <c r="W315" i="17"/>
  <c r="AL315" i="17" s="1"/>
  <c r="BA315" i="17" s="1"/>
  <c r="V315" i="17"/>
  <c r="AK315" i="17" s="1"/>
  <c r="AZ315" i="17" s="1"/>
  <c r="U315" i="17"/>
  <c r="AJ315" i="17" s="1"/>
  <c r="AY315" i="17" s="1"/>
  <c r="T315" i="17"/>
  <c r="AI315" i="17" s="1"/>
  <c r="AX315" i="17" s="1"/>
  <c r="S315" i="17"/>
  <c r="AH315" i="17" s="1"/>
  <c r="AW315" i="17" s="1"/>
  <c r="O315" i="17"/>
  <c r="N315" i="17"/>
  <c r="M315" i="17"/>
  <c r="L315" i="17"/>
  <c r="K315" i="17"/>
  <c r="J315" i="17"/>
  <c r="I315" i="17"/>
  <c r="H315" i="17"/>
  <c r="G315" i="17"/>
  <c r="F315" i="17"/>
  <c r="E315" i="17"/>
  <c r="D315" i="17"/>
  <c r="BF314" i="17"/>
  <c r="AD314" i="17"/>
  <c r="AC314" i="17"/>
  <c r="AR314" i="17" s="1"/>
  <c r="AB314" i="17"/>
  <c r="AQ314" i="17" s="1"/>
  <c r="BG314" i="17" s="1"/>
  <c r="AA314" i="17"/>
  <c r="Z314" i="17"/>
  <c r="AO314" i="17" s="1"/>
  <c r="Y314" i="17"/>
  <c r="AN314" i="17" s="1"/>
  <c r="X314" i="17"/>
  <c r="AM314" i="17" s="1"/>
  <c r="W314" i="17"/>
  <c r="AL314" i="17" s="1"/>
  <c r="BA314" i="17" s="1"/>
  <c r="V314" i="17"/>
  <c r="AK314" i="17" s="1"/>
  <c r="AZ314" i="17" s="1"/>
  <c r="U314" i="17"/>
  <c r="AJ314" i="17" s="1"/>
  <c r="AY314" i="17" s="1"/>
  <c r="T314" i="17"/>
  <c r="AI314" i="17" s="1"/>
  <c r="AX314" i="17" s="1"/>
  <c r="S314" i="17"/>
  <c r="AH314" i="17" s="1"/>
  <c r="AW314" i="17" s="1"/>
  <c r="O314" i="17"/>
  <c r="N314" i="17"/>
  <c r="M314" i="17"/>
  <c r="L314" i="17"/>
  <c r="K314" i="17"/>
  <c r="J314" i="17"/>
  <c r="I314" i="17"/>
  <c r="H314" i="17"/>
  <c r="G314" i="17"/>
  <c r="F314" i="17"/>
  <c r="E314" i="17"/>
  <c r="D314" i="17"/>
  <c r="BF313" i="17"/>
  <c r="AD313" i="17"/>
  <c r="AC313" i="17"/>
  <c r="AB313" i="17"/>
  <c r="AA313" i="17"/>
  <c r="Z313" i="17"/>
  <c r="AO313" i="17" s="1"/>
  <c r="Y313" i="17"/>
  <c r="AN313" i="17" s="1"/>
  <c r="X313" i="17"/>
  <c r="W313" i="17"/>
  <c r="AL313" i="17" s="1"/>
  <c r="BA313" i="17" s="1"/>
  <c r="V313" i="17"/>
  <c r="U313" i="17"/>
  <c r="AJ313" i="17" s="1"/>
  <c r="AY313" i="17" s="1"/>
  <c r="T313" i="17"/>
  <c r="S313" i="17"/>
  <c r="AH313" i="17" s="1"/>
  <c r="AW313" i="17" s="1"/>
  <c r="O313" i="17"/>
  <c r="N313" i="17"/>
  <c r="M313" i="17"/>
  <c r="L313" i="17"/>
  <c r="K313" i="17"/>
  <c r="J313" i="17"/>
  <c r="I313" i="17"/>
  <c r="H313" i="17"/>
  <c r="G313" i="17"/>
  <c r="F313" i="17"/>
  <c r="E313" i="17"/>
  <c r="D313" i="17"/>
  <c r="BF312" i="17"/>
  <c r="AD312" i="17"/>
  <c r="AC312" i="17"/>
  <c r="AB312" i="17"/>
  <c r="AA312" i="17"/>
  <c r="Z312" i="17"/>
  <c r="AO312" i="17" s="1"/>
  <c r="Y312" i="17"/>
  <c r="AN312" i="17" s="1"/>
  <c r="X312" i="17"/>
  <c r="AM312" i="17" s="1"/>
  <c r="W312" i="17"/>
  <c r="AL312" i="17" s="1"/>
  <c r="BA312" i="17" s="1"/>
  <c r="V312" i="17"/>
  <c r="AK312" i="17" s="1"/>
  <c r="AZ312" i="17" s="1"/>
  <c r="U312" i="17"/>
  <c r="AJ312" i="17" s="1"/>
  <c r="AY312" i="17" s="1"/>
  <c r="T312" i="17"/>
  <c r="AI312" i="17" s="1"/>
  <c r="AX312" i="17" s="1"/>
  <c r="S312" i="17"/>
  <c r="AH312" i="17" s="1"/>
  <c r="AW312" i="17" s="1"/>
  <c r="O312" i="17"/>
  <c r="N312" i="17"/>
  <c r="M312" i="17"/>
  <c r="L312" i="17"/>
  <c r="K312" i="17"/>
  <c r="J312" i="17"/>
  <c r="I312" i="17"/>
  <c r="H312" i="17"/>
  <c r="G312" i="17"/>
  <c r="F312" i="17"/>
  <c r="E312" i="17"/>
  <c r="D312" i="17"/>
  <c r="BF311" i="17"/>
  <c r="AD311" i="17"/>
  <c r="AC311" i="17"/>
  <c r="AR311" i="17" s="1"/>
  <c r="AB311" i="17"/>
  <c r="AQ311" i="17" s="1"/>
  <c r="BG311" i="17" s="1"/>
  <c r="AA311" i="17"/>
  <c r="Z311" i="17"/>
  <c r="Y311" i="17"/>
  <c r="AN311" i="17" s="1"/>
  <c r="X311" i="17"/>
  <c r="AM311" i="17" s="1"/>
  <c r="W311" i="17"/>
  <c r="AL311" i="17" s="1"/>
  <c r="BA311" i="17" s="1"/>
  <c r="V311" i="17"/>
  <c r="AK311" i="17" s="1"/>
  <c r="AZ311" i="17" s="1"/>
  <c r="U311" i="17"/>
  <c r="AJ311" i="17" s="1"/>
  <c r="AY311" i="17" s="1"/>
  <c r="T311" i="17"/>
  <c r="AI311" i="17" s="1"/>
  <c r="S311" i="17"/>
  <c r="AH311" i="17" s="1"/>
  <c r="O311" i="17"/>
  <c r="N311" i="17"/>
  <c r="M311" i="17"/>
  <c r="L311" i="17"/>
  <c r="K311" i="17"/>
  <c r="J311" i="17"/>
  <c r="I311" i="17"/>
  <c r="H311" i="17"/>
  <c r="G311" i="17"/>
  <c r="F311" i="17"/>
  <c r="E311" i="17"/>
  <c r="D311" i="17"/>
  <c r="BF310" i="17"/>
  <c r="AD310" i="17"/>
  <c r="AC310" i="17"/>
  <c r="AR310" i="17" s="1"/>
  <c r="AB310" i="17"/>
  <c r="AQ310" i="17" s="1"/>
  <c r="BG310" i="17" s="1"/>
  <c r="AA310" i="17"/>
  <c r="Z310" i="17"/>
  <c r="AO310" i="17" s="1"/>
  <c r="Y310" i="17"/>
  <c r="AN310" i="17" s="1"/>
  <c r="X310" i="17"/>
  <c r="AM310" i="17" s="1"/>
  <c r="W310" i="17"/>
  <c r="AL310" i="17" s="1"/>
  <c r="BA310" i="17" s="1"/>
  <c r="V310" i="17"/>
  <c r="AK310" i="17" s="1"/>
  <c r="U310" i="17"/>
  <c r="AJ310" i="17" s="1"/>
  <c r="AY310" i="17" s="1"/>
  <c r="T310" i="17"/>
  <c r="AI310" i="17" s="1"/>
  <c r="AX310" i="17" s="1"/>
  <c r="S310" i="17"/>
  <c r="AH310" i="17" s="1"/>
  <c r="AW310" i="17" s="1"/>
  <c r="O310" i="17"/>
  <c r="N310" i="17"/>
  <c r="M310" i="17"/>
  <c r="L310" i="17"/>
  <c r="K310" i="17"/>
  <c r="J310" i="17"/>
  <c r="I310" i="17"/>
  <c r="H310" i="17"/>
  <c r="G310" i="17"/>
  <c r="F310" i="17"/>
  <c r="E310" i="17"/>
  <c r="D310" i="17"/>
  <c r="BF309" i="17"/>
  <c r="AD309" i="17"/>
  <c r="AC309" i="17"/>
  <c r="AR309" i="17" s="1"/>
  <c r="AB309" i="17"/>
  <c r="AQ309" i="17" s="1"/>
  <c r="BG309" i="17" s="1"/>
  <c r="AA309" i="17"/>
  <c r="Z309" i="17"/>
  <c r="AO309" i="17" s="1"/>
  <c r="Y309" i="17"/>
  <c r="AN309" i="17" s="1"/>
  <c r="X309" i="17"/>
  <c r="AM309" i="17" s="1"/>
  <c r="W309" i="17"/>
  <c r="AL309" i="17" s="1"/>
  <c r="BA309" i="17" s="1"/>
  <c r="V309" i="17"/>
  <c r="AK309" i="17" s="1"/>
  <c r="U309" i="17"/>
  <c r="AJ309" i="17" s="1"/>
  <c r="AY309" i="17" s="1"/>
  <c r="T309" i="17"/>
  <c r="AI309" i="17" s="1"/>
  <c r="AX309" i="17" s="1"/>
  <c r="S309" i="17"/>
  <c r="AH309" i="17" s="1"/>
  <c r="AW309" i="17" s="1"/>
  <c r="O309" i="17"/>
  <c r="N309" i="17"/>
  <c r="M309" i="17"/>
  <c r="L309" i="17"/>
  <c r="K309" i="17"/>
  <c r="J309" i="17"/>
  <c r="I309" i="17"/>
  <c r="H309" i="17"/>
  <c r="G309" i="17"/>
  <c r="F309" i="17"/>
  <c r="E309" i="17"/>
  <c r="D309" i="17"/>
  <c r="BF308" i="17"/>
  <c r="BD308" i="17"/>
  <c r="AD308" i="17"/>
  <c r="AC308" i="17"/>
  <c r="AR308" i="17" s="1"/>
  <c r="AB308" i="17"/>
  <c r="AQ308" i="17" s="1"/>
  <c r="BG308" i="17" s="1"/>
  <c r="AA308" i="17"/>
  <c r="Z308" i="17"/>
  <c r="AO308" i="17" s="1"/>
  <c r="Y308" i="17"/>
  <c r="AN308" i="17" s="1"/>
  <c r="X308" i="17"/>
  <c r="AM308" i="17" s="1"/>
  <c r="W308" i="17"/>
  <c r="AL308" i="17" s="1"/>
  <c r="BA308" i="17" s="1"/>
  <c r="V308" i="17"/>
  <c r="AK308" i="17" s="1"/>
  <c r="AZ308" i="17" s="1"/>
  <c r="U308" i="17"/>
  <c r="AJ308" i="17" s="1"/>
  <c r="AY308" i="17" s="1"/>
  <c r="T308" i="17"/>
  <c r="AI308" i="17" s="1"/>
  <c r="AX308" i="17" s="1"/>
  <c r="S308" i="17"/>
  <c r="AH308" i="17" s="1"/>
  <c r="AW308" i="17" s="1"/>
  <c r="O308" i="17"/>
  <c r="N308" i="17"/>
  <c r="M308" i="17"/>
  <c r="L308" i="17"/>
  <c r="K308" i="17"/>
  <c r="J308" i="17"/>
  <c r="I308" i="17"/>
  <c r="H308" i="17"/>
  <c r="G308" i="17"/>
  <c r="F308" i="17"/>
  <c r="E308" i="17"/>
  <c r="D308" i="17"/>
  <c r="BF307" i="17"/>
  <c r="AD307" i="17"/>
  <c r="AC307" i="17"/>
  <c r="AR307" i="17" s="1"/>
  <c r="AB307" i="17"/>
  <c r="AQ307" i="17" s="1"/>
  <c r="BG307" i="17" s="1"/>
  <c r="AA307" i="17"/>
  <c r="Z307" i="17"/>
  <c r="AO307" i="17" s="1"/>
  <c r="Y307" i="17"/>
  <c r="AN307" i="17" s="1"/>
  <c r="X307" i="17"/>
  <c r="AM307" i="17" s="1"/>
  <c r="W307" i="17"/>
  <c r="AL307" i="17" s="1"/>
  <c r="BA307" i="17" s="1"/>
  <c r="V307" i="17"/>
  <c r="U307" i="17"/>
  <c r="AJ307" i="17" s="1"/>
  <c r="AY307" i="17" s="1"/>
  <c r="T307" i="17"/>
  <c r="AI307" i="17" s="1"/>
  <c r="AX307" i="17" s="1"/>
  <c r="S307" i="17"/>
  <c r="O307" i="17"/>
  <c r="N307" i="17"/>
  <c r="M307" i="17"/>
  <c r="L307" i="17"/>
  <c r="K307" i="17"/>
  <c r="J307" i="17"/>
  <c r="I307" i="17"/>
  <c r="H307" i="17"/>
  <c r="G307" i="17"/>
  <c r="F307" i="17"/>
  <c r="E307" i="17"/>
  <c r="D307" i="17"/>
  <c r="BF306" i="17"/>
  <c r="AD306" i="17"/>
  <c r="AC306" i="17"/>
  <c r="AR306" i="17" s="1"/>
  <c r="AB306" i="17"/>
  <c r="AQ306" i="17" s="1"/>
  <c r="BG306" i="17" s="1"/>
  <c r="AA306" i="17"/>
  <c r="Z306" i="17"/>
  <c r="AO306" i="17" s="1"/>
  <c r="Y306" i="17"/>
  <c r="AN306" i="17" s="1"/>
  <c r="X306" i="17"/>
  <c r="AM306" i="17" s="1"/>
  <c r="W306" i="17"/>
  <c r="AL306" i="17" s="1"/>
  <c r="BA306" i="17" s="1"/>
  <c r="V306" i="17"/>
  <c r="AK306" i="17" s="1"/>
  <c r="AZ306" i="17" s="1"/>
  <c r="U306" i="17"/>
  <c r="AJ306" i="17" s="1"/>
  <c r="AY306" i="17" s="1"/>
  <c r="T306" i="17"/>
  <c r="AI306" i="17" s="1"/>
  <c r="AX306" i="17" s="1"/>
  <c r="S306" i="17"/>
  <c r="AH306" i="17" s="1"/>
  <c r="O306" i="17"/>
  <c r="N306" i="17"/>
  <c r="M306" i="17"/>
  <c r="L306" i="17"/>
  <c r="K306" i="17"/>
  <c r="J306" i="17"/>
  <c r="I306" i="17"/>
  <c r="H306" i="17"/>
  <c r="G306" i="17"/>
  <c r="F306" i="17"/>
  <c r="E306" i="17"/>
  <c r="D306" i="17"/>
  <c r="BF305" i="17"/>
  <c r="AD305" i="17"/>
  <c r="AC305" i="17"/>
  <c r="AR305" i="17" s="1"/>
  <c r="AB305" i="17"/>
  <c r="AQ305" i="17" s="1"/>
  <c r="BG305" i="17" s="1"/>
  <c r="AA305" i="17"/>
  <c r="Z305" i="17"/>
  <c r="AO305" i="17" s="1"/>
  <c r="Y305" i="17"/>
  <c r="AN305" i="17" s="1"/>
  <c r="X305" i="17"/>
  <c r="AM305" i="17" s="1"/>
  <c r="W305" i="17"/>
  <c r="AL305" i="17" s="1"/>
  <c r="BA305" i="17" s="1"/>
  <c r="V305" i="17"/>
  <c r="AK305" i="17" s="1"/>
  <c r="AZ305" i="17" s="1"/>
  <c r="U305" i="17"/>
  <c r="AJ305" i="17" s="1"/>
  <c r="AY305" i="17" s="1"/>
  <c r="T305" i="17"/>
  <c r="AI305" i="17" s="1"/>
  <c r="AX305" i="17" s="1"/>
  <c r="S305" i="17"/>
  <c r="AH305" i="17" s="1"/>
  <c r="AW305" i="17" s="1"/>
  <c r="O305" i="17"/>
  <c r="N305" i="17"/>
  <c r="M305" i="17"/>
  <c r="L305" i="17"/>
  <c r="K305" i="17"/>
  <c r="J305" i="17"/>
  <c r="I305" i="17"/>
  <c r="H305" i="17"/>
  <c r="G305" i="17"/>
  <c r="F305" i="17"/>
  <c r="E305" i="17"/>
  <c r="D305" i="17"/>
  <c r="BF304" i="17"/>
  <c r="BC304" i="17"/>
  <c r="AD304" i="17"/>
  <c r="AC304" i="17"/>
  <c r="AB304" i="17"/>
  <c r="AQ304" i="17" s="1"/>
  <c r="BG304" i="17" s="1"/>
  <c r="AA304" i="17"/>
  <c r="Z304" i="17"/>
  <c r="AO304" i="17" s="1"/>
  <c r="Y304" i="17"/>
  <c r="AN304" i="17" s="1"/>
  <c r="X304" i="17"/>
  <c r="AM304" i="17" s="1"/>
  <c r="W304" i="17"/>
  <c r="AL304" i="17" s="1"/>
  <c r="BA304" i="17" s="1"/>
  <c r="V304" i="17"/>
  <c r="AK304" i="17" s="1"/>
  <c r="AZ304" i="17" s="1"/>
  <c r="U304" i="17"/>
  <c r="AJ304" i="17" s="1"/>
  <c r="AY304" i="17" s="1"/>
  <c r="T304" i="17"/>
  <c r="AI304" i="17" s="1"/>
  <c r="AX304" i="17" s="1"/>
  <c r="S304" i="17"/>
  <c r="AH304" i="17" s="1"/>
  <c r="O304" i="17"/>
  <c r="N304" i="17"/>
  <c r="M304" i="17"/>
  <c r="L304" i="17"/>
  <c r="K304" i="17"/>
  <c r="J304" i="17"/>
  <c r="I304" i="17"/>
  <c r="H304" i="17"/>
  <c r="G304" i="17"/>
  <c r="F304" i="17"/>
  <c r="E304" i="17"/>
  <c r="D304" i="17"/>
  <c r="BF303" i="17"/>
  <c r="AD303" i="17"/>
  <c r="AC303" i="17"/>
  <c r="AR303" i="17" s="1"/>
  <c r="AB303" i="17"/>
  <c r="AQ303" i="17" s="1"/>
  <c r="BG303" i="17" s="1"/>
  <c r="AA303" i="17"/>
  <c r="Z303" i="17"/>
  <c r="AO303" i="17" s="1"/>
  <c r="Y303" i="17"/>
  <c r="AN303" i="17" s="1"/>
  <c r="X303" i="17"/>
  <c r="AM303" i="17" s="1"/>
  <c r="W303" i="17"/>
  <c r="AL303" i="17" s="1"/>
  <c r="BA303" i="17" s="1"/>
  <c r="V303" i="17"/>
  <c r="AK303" i="17" s="1"/>
  <c r="AZ303" i="17" s="1"/>
  <c r="U303" i="17"/>
  <c r="AJ303" i="17" s="1"/>
  <c r="AY303" i="17" s="1"/>
  <c r="T303" i="17"/>
  <c r="AI303" i="17" s="1"/>
  <c r="AX303" i="17" s="1"/>
  <c r="S303" i="17"/>
  <c r="AH303" i="17" s="1"/>
  <c r="O303" i="17"/>
  <c r="N303" i="17"/>
  <c r="M303" i="17"/>
  <c r="L303" i="17"/>
  <c r="K303" i="17"/>
  <c r="J303" i="17"/>
  <c r="I303" i="17"/>
  <c r="H303" i="17"/>
  <c r="G303" i="17"/>
  <c r="F303" i="17"/>
  <c r="E303" i="17"/>
  <c r="D303" i="17"/>
  <c r="BF302" i="17"/>
  <c r="AD302" i="17"/>
  <c r="AC302" i="17"/>
  <c r="AR302" i="17" s="1"/>
  <c r="AB302" i="17"/>
  <c r="AQ302" i="17" s="1"/>
  <c r="BG302" i="17" s="1"/>
  <c r="AA302" i="17"/>
  <c r="Z302" i="17"/>
  <c r="Y302" i="17"/>
  <c r="AN302" i="17" s="1"/>
  <c r="X302" i="17"/>
  <c r="AM302" i="17" s="1"/>
  <c r="W302" i="17"/>
  <c r="AL302" i="17" s="1"/>
  <c r="BA302" i="17" s="1"/>
  <c r="V302" i="17"/>
  <c r="AK302" i="17" s="1"/>
  <c r="AZ302" i="17" s="1"/>
  <c r="U302" i="17"/>
  <c r="AJ302" i="17" s="1"/>
  <c r="T302" i="17"/>
  <c r="AI302" i="17" s="1"/>
  <c r="AX302" i="17" s="1"/>
  <c r="S302" i="17"/>
  <c r="AH302" i="17" s="1"/>
  <c r="AW302" i="17" s="1"/>
  <c r="O302" i="17"/>
  <c r="N302" i="17"/>
  <c r="M302" i="17"/>
  <c r="L302" i="17"/>
  <c r="K302" i="17"/>
  <c r="J302" i="17"/>
  <c r="I302" i="17"/>
  <c r="H302" i="17"/>
  <c r="G302" i="17"/>
  <c r="F302" i="17"/>
  <c r="E302" i="17"/>
  <c r="D302" i="17"/>
  <c r="BF301" i="17"/>
  <c r="AD301" i="17"/>
  <c r="AC301" i="17"/>
  <c r="AR301" i="17" s="1"/>
  <c r="AB301" i="17"/>
  <c r="AQ301" i="17" s="1"/>
  <c r="BG301" i="17" s="1"/>
  <c r="AA301" i="17"/>
  <c r="Z301" i="17"/>
  <c r="AO301" i="17" s="1"/>
  <c r="Y301" i="17"/>
  <c r="AN301" i="17" s="1"/>
  <c r="X301" i="17"/>
  <c r="AM301" i="17" s="1"/>
  <c r="W301" i="17"/>
  <c r="AL301" i="17" s="1"/>
  <c r="V301" i="17"/>
  <c r="AK301" i="17" s="1"/>
  <c r="AZ301" i="17" s="1"/>
  <c r="U301" i="17"/>
  <c r="AJ301" i="17" s="1"/>
  <c r="AY301" i="17" s="1"/>
  <c r="T301" i="17"/>
  <c r="AI301" i="17" s="1"/>
  <c r="AX301" i="17" s="1"/>
  <c r="S301" i="17"/>
  <c r="AH301" i="17" s="1"/>
  <c r="AW301" i="17" s="1"/>
  <c r="O301" i="17"/>
  <c r="N301" i="17"/>
  <c r="M301" i="17"/>
  <c r="L301" i="17"/>
  <c r="K301" i="17"/>
  <c r="J301" i="17"/>
  <c r="I301" i="17"/>
  <c r="H301" i="17"/>
  <c r="G301" i="17"/>
  <c r="F301" i="17"/>
  <c r="E301" i="17"/>
  <c r="D301" i="17"/>
  <c r="BF300" i="17"/>
  <c r="BB300" i="17"/>
  <c r="AD300" i="17"/>
  <c r="AC300" i="17"/>
  <c r="AR300" i="17" s="1"/>
  <c r="AB300" i="17"/>
  <c r="AQ300" i="17" s="1"/>
  <c r="BG300" i="17" s="1"/>
  <c r="AA300" i="17"/>
  <c r="Z300" i="17"/>
  <c r="AO300" i="17" s="1"/>
  <c r="Y300" i="17"/>
  <c r="AN300" i="17" s="1"/>
  <c r="X300" i="17"/>
  <c r="AM300" i="17" s="1"/>
  <c r="W300" i="17"/>
  <c r="V300" i="17"/>
  <c r="U300" i="17"/>
  <c r="AJ300" i="17" s="1"/>
  <c r="AY300" i="17" s="1"/>
  <c r="T300" i="17"/>
  <c r="AI300" i="17" s="1"/>
  <c r="AX300" i="17" s="1"/>
  <c r="S300" i="17"/>
  <c r="AH300" i="17" s="1"/>
  <c r="AW300" i="17" s="1"/>
  <c r="O300" i="17"/>
  <c r="N300" i="17"/>
  <c r="M300" i="17"/>
  <c r="L300" i="17"/>
  <c r="K300" i="17"/>
  <c r="J300" i="17"/>
  <c r="I300" i="17"/>
  <c r="H300" i="17"/>
  <c r="G300" i="17"/>
  <c r="F300" i="17"/>
  <c r="E300" i="17"/>
  <c r="D300" i="17"/>
  <c r="BF299" i="17"/>
  <c r="AD299" i="17"/>
  <c r="AC299" i="17"/>
  <c r="AR299" i="17" s="1"/>
  <c r="AB299" i="17"/>
  <c r="AQ299" i="17" s="1"/>
  <c r="BG299" i="17" s="1"/>
  <c r="AA299" i="17"/>
  <c r="Z299" i="17"/>
  <c r="AO299" i="17" s="1"/>
  <c r="Y299" i="17"/>
  <c r="AN299" i="17" s="1"/>
  <c r="X299" i="17"/>
  <c r="AM299" i="17" s="1"/>
  <c r="W299" i="17"/>
  <c r="AL299" i="17" s="1"/>
  <c r="BA299" i="17" s="1"/>
  <c r="V299" i="17"/>
  <c r="AK299" i="17" s="1"/>
  <c r="AZ299" i="17" s="1"/>
  <c r="U299" i="17"/>
  <c r="AJ299" i="17" s="1"/>
  <c r="AY299" i="17" s="1"/>
  <c r="T299" i="17"/>
  <c r="AI299" i="17" s="1"/>
  <c r="AX299" i="17" s="1"/>
  <c r="S299" i="17"/>
  <c r="AH299" i="17" s="1"/>
  <c r="AW299" i="17" s="1"/>
  <c r="O299" i="17"/>
  <c r="N299" i="17"/>
  <c r="M299" i="17"/>
  <c r="L299" i="17"/>
  <c r="K299" i="17"/>
  <c r="J299" i="17"/>
  <c r="I299" i="17"/>
  <c r="H299" i="17"/>
  <c r="G299" i="17"/>
  <c r="F299" i="17"/>
  <c r="E299" i="17"/>
  <c r="D299" i="17"/>
  <c r="BF298" i="17"/>
  <c r="AD298" i="17"/>
  <c r="AC298" i="17"/>
  <c r="AB298" i="17"/>
  <c r="AA298" i="17"/>
  <c r="Z298" i="17"/>
  <c r="Y298" i="17"/>
  <c r="AN298" i="17" s="1"/>
  <c r="X298" i="17"/>
  <c r="W298" i="17"/>
  <c r="AL298" i="17" s="1"/>
  <c r="BA298" i="17" s="1"/>
  <c r="V298" i="17"/>
  <c r="AK298" i="17" s="1"/>
  <c r="AZ298" i="17" s="1"/>
  <c r="U298" i="17"/>
  <c r="AJ298" i="17" s="1"/>
  <c r="AY298" i="17" s="1"/>
  <c r="T298" i="17"/>
  <c r="AI298" i="17" s="1"/>
  <c r="AX298" i="17" s="1"/>
  <c r="S298" i="17"/>
  <c r="AH298" i="17" s="1"/>
  <c r="AW298" i="17" s="1"/>
  <c r="O298" i="17"/>
  <c r="N298" i="17"/>
  <c r="M298" i="17"/>
  <c r="L298" i="17"/>
  <c r="K298" i="17"/>
  <c r="J298" i="17"/>
  <c r="I298" i="17"/>
  <c r="H298" i="17"/>
  <c r="G298" i="17"/>
  <c r="F298" i="17"/>
  <c r="E298" i="17"/>
  <c r="D298" i="17"/>
  <c r="BF297" i="17"/>
  <c r="AD297" i="17"/>
  <c r="AC297" i="17"/>
  <c r="AR297" i="17" s="1"/>
  <c r="AB297" i="17"/>
  <c r="AQ297" i="17" s="1"/>
  <c r="BG297" i="17" s="1"/>
  <c r="AA297" i="17"/>
  <c r="Z297" i="17"/>
  <c r="AO297" i="17" s="1"/>
  <c r="Y297" i="17"/>
  <c r="AN297" i="17" s="1"/>
  <c r="X297" i="17"/>
  <c r="AM297" i="17" s="1"/>
  <c r="W297" i="17"/>
  <c r="AL297" i="17" s="1"/>
  <c r="BA297" i="17" s="1"/>
  <c r="V297" i="17"/>
  <c r="AK297" i="17" s="1"/>
  <c r="AZ297" i="17" s="1"/>
  <c r="U297" i="17"/>
  <c r="AJ297" i="17" s="1"/>
  <c r="AY297" i="17" s="1"/>
  <c r="T297" i="17"/>
  <c r="AI297" i="17" s="1"/>
  <c r="AX297" i="17" s="1"/>
  <c r="S297" i="17"/>
  <c r="AH297" i="17" s="1"/>
  <c r="O297" i="17"/>
  <c r="N297" i="17"/>
  <c r="M297" i="17"/>
  <c r="L297" i="17"/>
  <c r="K297" i="17"/>
  <c r="J297" i="17"/>
  <c r="I297" i="17"/>
  <c r="H297" i="17"/>
  <c r="G297" i="17"/>
  <c r="F297" i="17"/>
  <c r="E297" i="17"/>
  <c r="D297" i="17"/>
  <c r="BF296" i="17"/>
  <c r="AD296" i="17"/>
  <c r="AC296" i="17"/>
  <c r="AR296" i="17" s="1"/>
  <c r="AB296" i="17"/>
  <c r="AQ296" i="17" s="1"/>
  <c r="BG296" i="17" s="1"/>
  <c r="AA296" i="17"/>
  <c r="Z296" i="17"/>
  <c r="AO296" i="17" s="1"/>
  <c r="Y296" i="17"/>
  <c r="AN296" i="17" s="1"/>
  <c r="X296" i="17"/>
  <c r="AM296" i="17" s="1"/>
  <c r="W296" i="17"/>
  <c r="AL296" i="17" s="1"/>
  <c r="V296" i="17"/>
  <c r="AK296" i="17" s="1"/>
  <c r="AZ296" i="17" s="1"/>
  <c r="U296" i="17"/>
  <c r="AJ296" i="17" s="1"/>
  <c r="T296" i="17"/>
  <c r="AI296" i="17" s="1"/>
  <c r="AX296" i="17" s="1"/>
  <c r="S296" i="17"/>
  <c r="AH296" i="17" s="1"/>
  <c r="AW296" i="17" s="1"/>
  <c r="O296" i="17"/>
  <c r="N296" i="17"/>
  <c r="M296" i="17"/>
  <c r="L296" i="17"/>
  <c r="K296" i="17"/>
  <c r="J296" i="17"/>
  <c r="I296" i="17"/>
  <c r="H296" i="17"/>
  <c r="G296" i="17"/>
  <c r="F296" i="17"/>
  <c r="E296" i="17"/>
  <c r="D296" i="17"/>
  <c r="BF295" i="17"/>
  <c r="AD295" i="17"/>
  <c r="AC295" i="17"/>
  <c r="AR295" i="17" s="1"/>
  <c r="AB295" i="17"/>
  <c r="AQ295" i="17" s="1"/>
  <c r="BG295" i="17" s="1"/>
  <c r="AA295" i="17"/>
  <c r="Z295" i="17"/>
  <c r="AO295" i="17" s="1"/>
  <c r="Y295" i="17"/>
  <c r="AN295" i="17" s="1"/>
  <c r="X295" i="17"/>
  <c r="AM295" i="17" s="1"/>
  <c r="W295" i="17"/>
  <c r="V295" i="17"/>
  <c r="U295" i="17"/>
  <c r="T295" i="17"/>
  <c r="AI295" i="17" s="1"/>
  <c r="AX295" i="17" s="1"/>
  <c r="S295" i="17"/>
  <c r="AH295" i="17" s="1"/>
  <c r="AW295" i="17" s="1"/>
  <c r="O295" i="17"/>
  <c r="N295" i="17"/>
  <c r="M295" i="17"/>
  <c r="L295" i="17"/>
  <c r="K295" i="17"/>
  <c r="J295" i="17"/>
  <c r="I295" i="17"/>
  <c r="H295" i="17"/>
  <c r="G295" i="17"/>
  <c r="F295" i="17"/>
  <c r="E295" i="17"/>
  <c r="D295" i="17"/>
  <c r="BF294" i="17"/>
  <c r="AD294" i="17"/>
  <c r="AC294" i="17"/>
  <c r="AR294" i="17" s="1"/>
  <c r="AB294" i="17"/>
  <c r="AA294" i="17"/>
  <c r="Z294" i="17"/>
  <c r="Y294" i="17"/>
  <c r="AN294" i="17" s="1"/>
  <c r="X294" i="17"/>
  <c r="AM294" i="17" s="1"/>
  <c r="W294" i="17"/>
  <c r="AL294" i="17" s="1"/>
  <c r="BA294" i="17" s="1"/>
  <c r="V294" i="17"/>
  <c r="AK294" i="17" s="1"/>
  <c r="AZ294" i="17" s="1"/>
  <c r="U294" i="17"/>
  <c r="AJ294" i="17" s="1"/>
  <c r="AY294" i="17" s="1"/>
  <c r="T294" i="17"/>
  <c r="AI294" i="17" s="1"/>
  <c r="AX294" i="17" s="1"/>
  <c r="S294" i="17"/>
  <c r="AH294" i="17" s="1"/>
  <c r="AW294" i="17" s="1"/>
  <c r="O294" i="17"/>
  <c r="N294" i="17"/>
  <c r="M294" i="17"/>
  <c r="L294" i="17"/>
  <c r="K294" i="17"/>
  <c r="J294" i="17"/>
  <c r="I294" i="17"/>
  <c r="H294" i="17"/>
  <c r="G294" i="17"/>
  <c r="F294" i="17"/>
  <c r="E294" i="17"/>
  <c r="D294" i="17"/>
  <c r="BF293" i="17"/>
  <c r="AD293" i="17"/>
  <c r="AC293" i="17"/>
  <c r="AR293" i="17" s="1"/>
  <c r="AB293" i="17"/>
  <c r="AQ293" i="17" s="1"/>
  <c r="BG293" i="17" s="1"/>
  <c r="AA293" i="17"/>
  <c r="Z293" i="17"/>
  <c r="AO293" i="17" s="1"/>
  <c r="Y293" i="17"/>
  <c r="AN293" i="17" s="1"/>
  <c r="X293" i="17"/>
  <c r="AM293" i="17" s="1"/>
  <c r="W293" i="17"/>
  <c r="AL293" i="17" s="1"/>
  <c r="BA293" i="17" s="1"/>
  <c r="V293" i="17"/>
  <c r="AK293" i="17" s="1"/>
  <c r="AZ293" i="17" s="1"/>
  <c r="U293" i="17"/>
  <c r="AJ293" i="17" s="1"/>
  <c r="AY293" i="17" s="1"/>
  <c r="T293" i="17"/>
  <c r="AI293" i="17" s="1"/>
  <c r="AX293" i="17" s="1"/>
  <c r="S293" i="17"/>
  <c r="AH293" i="17" s="1"/>
  <c r="O293" i="17"/>
  <c r="N293" i="17"/>
  <c r="M293" i="17"/>
  <c r="L293" i="17"/>
  <c r="K293" i="17"/>
  <c r="J293" i="17"/>
  <c r="I293" i="17"/>
  <c r="H293" i="17"/>
  <c r="G293" i="17"/>
  <c r="F293" i="17"/>
  <c r="E293" i="17"/>
  <c r="D293" i="17"/>
  <c r="BF292" i="17"/>
  <c r="AD292" i="17"/>
  <c r="AC292" i="17"/>
  <c r="AR292" i="17" s="1"/>
  <c r="AB292" i="17"/>
  <c r="AQ292" i="17" s="1"/>
  <c r="BG292" i="17" s="1"/>
  <c r="AA292" i="17"/>
  <c r="Z292" i="17"/>
  <c r="AO292" i="17" s="1"/>
  <c r="Y292" i="17"/>
  <c r="AN292" i="17" s="1"/>
  <c r="X292" i="17"/>
  <c r="AM292" i="17" s="1"/>
  <c r="W292" i="17"/>
  <c r="AL292" i="17" s="1"/>
  <c r="BA292" i="17" s="1"/>
  <c r="V292" i="17"/>
  <c r="AK292" i="17" s="1"/>
  <c r="U292" i="17"/>
  <c r="AJ292" i="17" s="1"/>
  <c r="AY292" i="17" s="1"/>
  <c r="T292" i="17"/>
  <c r="AI292" i="17" s="1"/>
  <c r="AX292" i="17" s="1"/>
  <c r="S292" i="17"/>
  <c r="AH292" i="17" s="1"/>
  <c r="AW292" i="17" s="1"/>
  <c r="O292" i="17"/>
  <c r="N292" i="17"/>
  <c r="M292" i="17"/>
  <c r="L292" i="17"/>
  <c r="K292" i="17"/>
  <c r="J292" i="17"/>
  <c r="I292" i="17"/>
  <c r="H292" i="17"/>
  <c r="G292" i="17"/>
  <c r="F292" i="17"/>
  <c r="E292" i="17"/>
  <c r="D292" i="17"/>
  <c r="BF291" i="17"/>
  <c r="AD291" i="17"/>
  <c r="AC291" i="17"/>
  <c r="AR291" i="17" s="1"/>
  <c r="AB291" i="17"/>
  <c r="AQ291" i="17" s="1"/>
  <c r="BG291" i="17" s="1"/>
  <c r="AA291" i="17"/>
  <c r="Z291" i="17"/>
  <c r="AO291" i="17" s="1"/>
  <c r="Y291" i="17"/>
  <c r="AN291" i="17" s="1"/>
  <c r="X291" i="17"/>
  <c r="AM291" i="17" s="1"/>
  <c r="W291" i="17"/>
  <c r="AL291" i="17" s="1"/>
  <c r="BA291" i="17" s="1"/>
  <c r="V291" i="17"/>
  <c r="AK291" i="17" s="1"/>
  <c r="AZ291" i="17" s="1"/>
  <c r="U291" i="17"/>
  <c r="AJ291" i="17" s="1"/>
  <c r="AY291" i="17" s="1"/>
  <c r="T291" i="17"/>
  <c r="AI291" i="17" s="1"/>
  <c r="AX291" i="17" s="1"/>
  <c r="S291" i="17"/>
  <c r="AH291" i="17" s="1"/>
  <c r="O291" i="17"/>
  <c r="N291" i="17"/>
  <c r="M291" i="17"/>
  <c r="L291" i="17"/>
  <c r="K291" i="17"/>
  <c r="J291" i="17"/>
  <c r="I291" i="17"/>
  <c r="H291" i="17"/>
  <c r="G291" i="17"/>
  <c r="F291" i="17"/>
  <c r="E291" i="17"/>
  <c r="D291" i="17"/>
  <c r="BF290" i="17"/>
  <c r="AD290" i="17"/>
  <c r="AC290" i="17"/>
  <c r="AR290" i="17" s="1"/>
  <c r="AB290" i="17"/>
  <c r="AQ290" i="17" s="1"/>
  <c r="BG290" i="17" s="1"/>
  <c r="AA290" i="17"/>
  <c r="Z290" i="17"/>
  <c r="AO290" i="17" s="1"/>
  <c r="Y290" i="17"/>
  <c r="AN290" i="17" s="1"/>
  <c r="X290" i="17"/>
  <c r="W290" i="17"/>
  <c r="V290" i="17"/>
  <c r="U290" i="17"/>
  <c r="AJ290" i="17" s="1"/>
  <c r="AY290" i="17" s="1"/>
  <c r="T290" i="17"/>
  <c r="AI290" i="17" s="1"/>
  <c r="S290" i="17"/>
  <c r="AH290" i="17" s="1"/>
  <c r="O290" i="17"/>
  <c r="N290" i="17"/>
  <c r="M290" i="17"/>
  <c r="L290" i="17"/>
  <c r="K290" i="17"/>
  <c r="J290" i="17"/>
  <c r="I290" i="17"/>
  <c r="H290" i="17"/>
  <c r="G290" i="17"/>
  <c r="F290" i="17"/>
  <c r="E290" i="17"/>
  <c r="D290" i="17"/>
  <c r="AH281" i="17" a="1"/>
  <c r="AH281" i="17" s="1"/>
  <c r="AH283" i="17" s="1"/>
  <c r="AP279" i="17"/>
  <c r="AD279" i="17"/>
  <c r="AC279" i="17"/>
  <c r="AB279" i="17"/>
  <c r="AA279" i="17"/>
  <c r="Z279" i="17"/>
  <c r="Y279" i="17"/>
  <c r="X279" i="17"/>
  <c r="W279" i="17"/>
  <c r="V279" i="17"/>
  <c r="U279" i="17"/>
  <c r="T279" i="17"/>
  <c r="S279" i="17"/>
  <c r="O279" i="17"/>
  <c r="N279" i="17"/>
  <c r="M279" i="17"/>
  <c r="L279" i="17"/>
  <c r="K279" i="17"/>
  <c r="J279" i="17"/>
  <c r="I279" i="17"/>
  <c r="H279" i="17"/>
  <c r="G279" i="17"/>
  <c r="F279" i="17"/>
  <c r="E279" i="17"/>
  <c r="D279" i="17"/>
  <c r="BF271" i="17"/>
  <c r="AD271" i="17"/>
  <c r="AC271" i="17"/>
  <c r="AR271" i="17" s="1"/>
  <c r="AB271" i="17"/>
  <c r="AQ271" i="17" s="1"/>
  <c r="BG271" i="17" s="1"/>
  <c r="AA271" i="17"/>
  <c r="Z271" i="17"/>
  <c r="AO271" i="17" s="1"/>
  <c r="Y271" i="17"/>
  <c r="AN271" i="17" s="1"/>
  <c r="X271" i="17"/>
  <c r="AM271" i="17" s="1"/>
  <c r="W271" i="17"/>
  <c r="AL271" i="17" s="1"/>
  <c r="BA271" i="17" s="1"/>
  <c r="V271" i="17"/>
  <c r="AK271" i="17" s="1"/>
  <c r="AZ271" i="17" s="1"/>
  <c r="U271" i="17"/>
  <c r="AJ271" i="17" s="1"/>
  <c r="AY271" i="17" s="1"/>
  <c r="T271" i="17"/>
  <c r="AI271" i="17" s="1"/>
  <c r="AX271" i="17" s="1"/>
  <c r="S271" i="17"/>
  <c r="AH271" i="17" s="1"/>
  <c r="O271" i="17"/>
  <c r="N271" i="17"/>
  <c r="M271" i="17"/>
  <c r="L271" i="17"/>
  <c r="K271" i="17"/>
  <c r="J271" i="17"/>
  <c r="I271" i="17"/>
  <c r="H271" i="17"/>
  <c r="G271" i="17"/>
  <c r="F271" i="17"/>
  <c r="E271" i="17"/>
  <c r="D271" i="17"/>
  <c r="BF270" i="17"/>
  <c r="AD270" i="17"/>
  <c r="AC270" i="17"/>
  <c r="AR270" i="17" s="1"/>
  <c r="AB270" i="17"/>
  <c r="AQ270" i="17" s="1"/>
  <c r="BG270" i="17" s="1"/>
  <c r="AA270" i="17"/>
  <c r="Z270" i="17"/>
  <c r="Y270" i="17"/>
  <c r="X270" i="17"/>
  <c r="AM270" i="17" s="1"/>
  <c r="W270" i="17"/>
  <c r="AL270" i="17" s="1"/>
  <c r="BA270" i="17" s="1"/>
  <c r="V270" i="17"/>
  <c r="AK270" i="17" s="1"/>
  <c r="AZ270" i="17" s="1"/>
  <c r="U270" i="17"/>
  <c r="AJ270" i="17" s="1"/>
  <c r="AY270" i="17" s="1"/>
  <c r="T270" i="17"/>
  <c r="AI270" i="17" s="1"/>
  <c r="AX270" i="17" s="1"/>
  <c r="S270" i="17"/>
  <c r="AH270" i="17" s="1"/>
  <c r="O270" i="17"/>
  <c r="N270" i="17"/>
  <c r="M270" i="17"/>
  <c r="L270" i="17"/>
  <c r="K270" i="17"/>
  <c r="J270" i="17"/>
  <c r="I270" i="17"/>
  <c r="H270" i="17"/>
  <c r="G270" i="17"/>
  <c r="F270" i="17"/>
  <c r="E270" i="17"/>
  <c r="D270" i="17"/>
  <c r="BF269" i="17"/>
  <c r="AD269" i="17"/>
  <c r="AC269" i="17"/>
  <c r="AR269" i="17" s="1"/>
  <c r="AB269" i="17"/>
  <c r="AQ269" i="17" s="1"/>
  <c r="BG269" i="17" s="1"/>
  <c r="AA269" i="17"/>
  <c r="Z269" i="17"/>
  <c r="AO269" i="17" s="1"/>
  <c r="Y269" i="17"/>
  <c r="AN269" i="17" s="1"/>
  <c r="X269" i="17"/>
  <c r="AM269" i="17" s="1"/>
  <c r="W269" i="17"/>
  <c r="AL269" i="17" s="1"/>
  <c r="BA269" i="17" s="1"/>
  <c r="V269" i="17"/>
  <c r="AK269" i="17" s="1"/>
  <c r="AZ269" i="17" s="1"/>
  <c r="U269" i="17"/>
  <c r="T269" i="17"/>
  <c r="AI269" i="17" s="1"/>
  <c r="AX269" i="17" s="1"/>
  <c r="S269" i="17"/>
  <c r="O269" i="17"/>
  <c r="N269" i="17"/>
  <c r="M269" i="17"/>
  <c r="L269" i="17"/>
  <c r="K269" i="17"/>
  <c r="J269" i="17"/>
  <c r="I269" i="17"/>
  <c r="H269" i="17"/>
  <c r="G269" i="17"/>
  <c r="F269" i="17"/>
  <c r="E269" i="17"/>
  <c r="D269" i="17"/>
  <c r="BF268" i="17"/>
  <c r="AD268" i="17"/>
  <c r="AC268" i="17"/>
  <c r="AR268" i="17" s="1"/>
  <c r="AB268" i="17"/>
  <c r="AQ268" i="17" s="1"/>
  <c r="AA268" i="17"/>
  <c r="Z268" i="17"/>
  <c r="AO268" i="17" s="1"/>
  <c r="Y268" i="17"/>
  <c r="AN268" i="17" s="1"/>
  <c r="X268" i="17"/>
  <c r="AM268" i="17" s="1"/>
  <c r="W268" i="17"/>
  <c r="AL268" i="17" s="1"/>
  <c r="BA268" i="17" s="1"/>
  <c r="V268" i="17"/>
  <c r="AK268" i="17" s="1"/>
  <c r="AZ268" i="17" s="1"/>
  <c r="U268" i="17"/>
  <c r="AJ268" i="17" s="1"/>
  <c r="AY268" i="17" s="1"/>
  <c r="T268" i="17"/>
  <c r="AI268" i="17" s="1"/>
  <c r="AX268" i="17" s="1"/>
  <c r="S268" i="17"/>
  <c r="AH268" i="17" s="1"/>
  <c r="O268" i="17"/>
  <c r="N268" i="17"/>
  <c r="M268" i="17"/>
  <c r="L268" i="17"/>
  <c r="K268" i="17"/>
  <c r="J268" i="17"/>
  <c r="I268" i="17"/>
  <c r="H268" i="17"/>
  <c r="G268" i="17"/>
  <c r="F268" i="17"/>
  <c r="E268" i="17"/>
  <c r="D268" i="17"/>
  <c r="BF267" i="17"/>
  <c r="AD267" i="17"/>
  <c r="AC267" i="17"/>
  <c r="AR267" i="17" s="1"/>
  <c r="AB267" i="17"/>
  <c r="AQ267" i="17" s="1"/>
  <c r="BG267" i="17" s="1"/>
  <c r="AA267" i="17"/>
  <c r="Z267" i="17"/>
  <c r="AO267" i="17" s="1"/>
  <c r="Y267" i="17"/>
  <c r="AN267" i="17" s="1"/>
  <c r="X267" i="17"/>
  <c r="AM267" i="17" s="1"/>
  <c r="W267" i="17"/>
  <c r="AL267" i="17" s="1"/>
  <c r="BA267" i="17" s="1"/>
  <c r="V267" i="17"/>
  <c r="U267" i="17"/>
  <c r="AJ267" i="17" s="1"/>
  <c r="AY267" i="17" s="1"/>
  <c r="T267" i="17"/>
  <c r="S267" i="17"/>
  <c r="O267" i="17"/>
  <c r="N267" i="17"/>
  <c r="M267" i="17"/>
  <c r="L267" i="17"/>
  <c r="K267" i="17"/>
  <c r="J267" i="17"/>
  <c r="I267" i="17"/>
  <c r="H267" i="17"/>
  <c r="G267" i="17"/>
  <c r="F267" i="17"/>
  <c r="E267" i="17"/>
  <c r="D267" i="17"/>
  <c r="BF266" i="17"/>
  <c r="AD266" i="17"/>
  <c r="AC266" i="17"/>
  <c r="AR266" i="17" s="1"/>
  <c r="AB266" i="17"/>
  <c r="AQ266" i="17" s="1"/>
  <c r="BG266" i="17" s="1"/>
  <c r="AA266" i="17"/>
  <c r="Z266" i="17"/>
  <c r="AO266" i="17" s="1"/>
  <c r="Y266" i="17"/>
  <c r="AN266" i="17" s="1"/>
  <c r="X266" i="17"/>
  <c r="AM266" i="17" s="1"/>
  <c r="W266" i="17"/>
  <c r="AL266" i="17" s="1"/>
  <c r="BA266" i="17" s="1"/>
  <c r="V266" i="17"/>
  <c r="AK266" i="17" s="1"/>
  <c r="AZ266" i="17" s="1"/>
  <c r="U266" i="17"/>
  <c r="AJ266" i="17" s="1"/>
  <c r="AY266" i="17" s="1"/>
  <c r="T266" i="17"/>
  <c r="AI266" i="17" s="1"/>
  <c r="AX266" i="17" s="1"/>
  <c r="S266" i="17"/>
  <c r="AH266" i="17" s="1"/>
  <c r="AW266" i="17" s="1"/>
  <c r="O266" i="17"/>
  <c r="N266" i="17"/>
  <c r="M266" i="17"/>
  <c r="L266" i="17"/>
  <c r="K266" i="17"/>
  <c r="J266" i="17"/>
  <c r="I266" i="17"/>
  <c r="H266" i="17"/>
  <c r="G266" i="17"/>
  <c r="F266" i="17"/>
  <c r="E266" i="17"/>
  <c r="D266" i="17"/>
  <c r="BF265" i="17"/>
  <c r="AD265" i="17"/>
  <c r="AC265" i="17"/>
  <c r="AR265" i="17" s="1"/>
  <c r="AB265" i="17"/>
  <c r="AQ265" i="17" s="1"/>
  <c r="BG265" i="17" s="1"/>
  <c r="AA265" i="17"/>
  <c r="Z265" i="17"/>
  <c r="AO265" i="17" s="1"/>
  <c r="Y265" i="17"/>
  <c r="AN265" i="17" s="1"/>
  <c r="X265" i="17"/>
  <c r="AM265" i="17" s="1"/>
  <c r="W265" i="17"/>
  <c r="AL265" i="17" s="1"/>
  <c r="BA265" i="17" s="1"/>
  <c r="V265" i="17"/>
  <c r="AK265" i="17" s="1"/>
  <c r="AZ265" i="17" s="1"/>
  <c r="U265" i="17"/>
  <c r="AJ265" i="17" s="1"/>
  <c r="AY265" i="17" s="1"/>
  <c r="T265" i="17"/>
  <c r="AI265" i="17" s="1"/>
  <c r="AX265" i="17" s="1"/>
  <c r="S265" i="17"/>
  <c r="AH265" i="17" s="1"/>
  <c r="O265" i="17"/>
  <c r="N265" i="17"/>
  <c r="M265" i="17"/>
  <c r="L265" i="17"/>
  <c r="K265" i="17"/>
  <c r="J265" i="17"/>
  <c r="I265" i="17"/>
  <c r="H265" i="17"/>
  <c r="G265" i="17"/>
  <c r="F265" i="17"/>
  <c r="E265" i="17"/>
  <c r="D265" i="17"/>
  <c r="BF264" i="17"/>
  <c r="AD264" i="17"/>
  <c r="AC264" i="17"/>
  <c r="AR264" i="17" s="1"/>
  <c r="AB264" i="17"/>
  <c r="AA264" i="17"/>
  <c r="Z264" i="17"/>
  <c r="AO264" i="17" s="1"/>
  <c r="Y264" i="17"/>
  <c r="AN264" i="17" s="1"/>
  <c r="X264" i="17"/>
  <c r="AM264" i="17" s="1"/>
  <c r="W264" i="17"/>
  <c r="AL264" i="17" s="1"/>
  <c r="BA264" i="17" s="1"/>
  <c r="V264" i="17"/>
  <c r="AK264" i="17" s="1"/>
  <c r="AZ264" i="17" s="1"/>
  <c r="U264" i="17"/>
  <c r="AJ264" i="17" s="1"/>
  <c r="AY264" i="17" s="1"/>
  <c r="T264" i="17"/>
  <c r="AI264" i="17" s="1"/>
  <c r="AX264" i="17" s="1"/>
  <c r="S264" i="17"/>
  <c r="AH264" i="17" s="1"/>
  <c r="O264" i="17"/>
  <c r="N264" i="17"/>
  <c r="M264" i="17"/>
  <c r="L264" i="17"/>
  <c r="K264" i="17"/>
  <c r="J264" i="17"/>
  <c r="I264" i="17"/>
  <c r="H264" i="17"/>
  <c r="G264" i="17"/>
  <c r="F264" i="17"/>
  <c r="E264" i="17"/>
  <c r="D264" i="17"/>
  <c r="BF263" i="17"/>
  <c r="AD263" i="17"/>
  <c r="AC263" i="17"/>
  <c r="AR263" i="17" s="1"/>
  <c r="AB263" i="17"/>
  <c r="AQ263" i="17" s="1"/>
  <c r="BG263" i="17" s="1"/>
  <c r="AA263" i="17"/>
  <c r="Z263" i="17"/>
  <c r="AO263" i="17" s="1"/>
  <c r="Y263" i="17"/>
  <c r="AN263" i="17" s="1"/>
  <c r="X263" i="17"/>
  <c r="AM263" i="17" s="1"/>
  <c r="W263" i="17"/>
  <c r="AL263" i="17" s="1"/>
  <c r="BA263" i="17" s="1"/>
  <c r="V263" i="17"/>
  <c r="AK263" i="17" s="1"/>
  <c r="AZ263" i="17" s="1"/>
  <c r="U263" i="17"/>
  <c r="AJ263" i="17" s="1"/>
  <c r="AY263" i="17" s="1"/>
  <c r="T263" i="17"/>
  <c r="AI263" i="17" s="1"/>
  <c r="AX263" i="17" s="1"/>
  <c r="S263" i="17"/>
  <c r="AH263" i="17" s="1"/>
  <c r="AW263" i="17" s="1"/>
  <c r="O263" i="17"/>
  <c r="N263" i="17"/>
  <c r="M263" i="17"/>
  <c r="L263" i="17"/>
  <c r="K263" i="17"/>
  <c r="J263" i="17"/>
  <c r="I263" i="17"/>
  <c r="H263" i="17"/>
  <c r="G263" i="17"/>
  <c r="F263" i="17"/>
  <c r="E263" i="17"/>
  <c r="D263" i="17"/>
  <c r="BF262" i="17"/>
  <c r="AD262" i="17"/>
  <c r="AC262" i="17"/>
  <c r="AR262" i="17" s="1"/>
  <c r="AB262" i="17"/>
  <c r="AQ262" i="17" s="1"/>
  <c r="BG262" i="17" s="1"/>
  <c r="AA262" i="17"/>
  <c r="Z262" i="17"/>
  <c r="AO262" i="17" s="1"/>
  <c r="Y262" i="17"/>
  <c r="AN262" i="17" s="1"/>
  <c r="X262" i="17"/>
  <c r="AM262" i="17" s="1"/>
  <c r="W262" i="17"/>
  <c r="AL262" i="17" s="1"/>
  <c r="BA262" i="17" s="1"/>
  <c r="V262" i="17"/>
  <c r="AK262" i="17" s="1"/>
  <c r="AZ262" i="17" s="1"/>
  <c r="U262" i="17"/>
  <c r="AJ262" i="17" s="1"/>
  <c r="AY262" i="17" s="1"/>
  <c r="T262" i="17"/>
  <c r="AI262" i="17" s="1"/>
  <c r="AX262" i="17" s="1"/>
  <c r="S262" i="17"/>
  <c r="AH262" i="17" s="1"/>
  <c r="O262" i="17"/>
  <c r="N262" i="17"/>
  <c r="M262" i="17"/>
  <c r="L262" i="17"/>
  <c r="K262" i="17"/>
  <c r="J262" i="17"/>
  <c r="I262" i="17"/>
  <c r="H262" i="17"/>
  <c r="G262" i="17"/>
  <c r="F262" i="17"/>
  <c r="E262" i="17"/>
  <c r="D262" i="17"/>
  <c r="BF261" i="17"/>
  <c r="BD261" i="17"/>
  <c r="AD261" i="17"/>
  <c r="AC261" i="17"/>
  <c r="AR261" i="17" s="1"/>
  <c r="AB261" i="17"/>
  <c r="AQ261" i="17" s="1"/>
  <c r="BG261" i="17" s="1"/>
  <c r="AA261" i="17"/>
  <c r="Z261" i="17"/>
  <c r="AO261" i="17" s="1"/>
  <c r="Y261" i="17"/>
  <c r="AN261" i="17" s="1"/>
  <c r="X261" i="17"/>
  <c r="AM261" i="17" s="1"/>
  <c r="W261" i="17"/>
  <c r="AL261" i="17" s="1"/>
  <c r="BA261" i="17" s="1"/>
  <c r="V261" i="17"/>
  <c r="AK261" i="17" s="1"/>
  <c r="AZ261" i="17" s="1"/>
  <c r="U261" i="17"/>
  <c r="AJ261" i="17" s="1"/>
  <c r="AY261" i="17" s="1"/>
  <c r="T261" i="17"/>
  <c r="AI261" i="17" s="1"/>
  <c r="AX261" i="17" s="1"/>
  <c r="S261" i="17"/>
  <c r="AH261" i="17" s="1"/>
  <c r="AW261" i="17" s="1"/>
  <c r="O261" i="17"/>
  <c r="N261" i="17"/>
  <c r="M261" i="17"/>
  <c r="L261" i="17"/>
  <c r="K261" i="17"/>
  <c r="J261" i="17"/>
  <c r="I261" i="17"/>
  <c r="H261" i="17"/>
  <c r="G261" i="17"/>
  <c r="F261" i="17"/>
  <c r="E261" i="17"/>
  <c r="D261" i="17"/>
  <c r="BF260" i="17"/>
  <c r="AD260" i="17"/>
  <c r="AC260" i="17"/>
  <c r="AR260" i="17" s="1"/>
  <c r="AB260" i="17"/>
  <c r="AQ260" i="17" s="1"/>
  <c r="BG260" i="17" s="1"/>
  <c r="AA260" i="17"/>
  <c r="Z260" i="17"/>
  <c r="AO260" i="17" s="1"/>
  <c r="Y260" i="17"/>
  <c r="AN260" i="17" s="1"/>
  <c r="X260" i="17"/>
  <c r="AM260" i="17" s="1"/>
  <c r="W260" i="17"/>
  <c r="AL260" i="17" s="1"/>
  <c r="BA260" i="17" s="1"/>
  <c r="V260" i="17"/>
  <c r="AK260" i="17" s="1"/>
  <c r="AZ260" i="17" s="1"/>
  <c r="U260" i="17"/>
  <c r="AJ260" i="17" s="1"/>
  <c r="AY260" i="17" s="1"/>
  <c r="T260" i="17"/>
  <c r="AI260" i="17" s="1"/>
  <c r="AX260" i="17" s="1"/>
  <c r="S260" i="17"/>
  <c r="AH260" i="17" s="1"/>
  <c r="O260" i="17"/>
  <c r="N260" i="17"/>
  <c r="M260" i="17"/>
  <c r="L260" i="17"/>
  <c r="K260" i="17"/>
  <c r="J260" i="17"/>
  <c r="I260" i="17"/>
  <c r="H260" i="17"/>
  <c r="G260" i="17"/>
  <c r="F260" i="17"/>
  <c r="E260" i="17"/>
  <c r="D260" i="17"/>
  <c r="BF259" i="17"/>
  <c r="AD259" i="17"/>
  <c r="AC259" i="17"/>
  <c r="AR259" i="17" s="1"/>
  <c r="AB259" i="17"/>
  <c r="AQ259" i="17" s="1"/>
  <c r="BG259" i="17" s="1"/>
  <c r="AA259" i="17"/>
  <c r="Z259" i="17"/>
  <c r="AO259" i="17" s="1"/>
  <c r="Y259" i="17"/>
  <c r="AN259" i="17" s="1"/>
  <c r="X259" i="17"/>
  <c r="AM259" i="17" s="1"/>
  <c r="W259" i="17"/>
  <c r="AL259" i="17" s="1"/>
  <c r="BA259" i="17" s="1"/>
  <c r="V259" i="17"/>
  <c r="AK259" i="17" s="1"/>
  <c r="AZ259" i="17" s="1"/>
  <c r="U259" i="17"/>
  <c r="AJ259" i="17" s="1"/>
  <c r="AY259" i="17" s="1"/>
  <c r="T259" i="17"/>
  <c r="AI259" i="17" s="1"/>
  <c r="AX259" i="17" s="1"/>
  <c r="S259" i="17"/>
  <c r="AH259" i="17" s="1"/>
  <c r="AW259" i="17" s="1"/>
  <c r="O259" i="17"/>
  <c r="N259" i="17"/>
  <c r="M259" i="17"/>
  <c r="L259" i="17"/>
  <c r="K259" i="17"/>
  <c r="J259" i="17"/>
  <c r="I259" i="17"/>
  <c r="H259" i="17"/>
  <c r="G259" i="17"/>
  <c r="F259" i="17"/>
  <c r="E259" i="17"/>
  <c r="D259" i="17"/>
  <c r="BF258" i="17"/>
  <c r="AD258" i="17"/>
  <c r="AC258" i="17"/>
  <c r="AR258" i="17" s="1"/>
  <c r="AB258" i="17"/>
  <c r="AQ258" i="17" s="1"/>
  <c r="BG258" i="17" s="1"/>
  <c r="AA258" i="17"/>
  <c r="Z258" i="17"/>
  <c r="AO258" i="17" s="1"/>
  <c r="Y258" i="17"/>
  <c r="AN258" i="17" s="1"/>
  <c r="X258" i="17"/>
  <c r="AM258" i="17" s="1"/>
  <c r="W258" i="17"/>
  <c r="AL258" i="17" s="1"/>
  <c r="V258" i="17"/>
  <c r="AK258" i="17" s="1"/>
  <c r="AZ258" i="17" s="1"/>
  <c r="U258" i="17"/>
  <c r="AJ258" i="17" s="1"/>
  <c r="AY258" i="17" s="1"/>
  <c r="T258" i="17"/>
  <c r="AI258" i="17" s="1"/>
  <c r="AX258" i="17" s="1"/>
  <c r="S258" i="17"/>
  <c r="AH258" i="17" s="1"/>
  <c r="AW258" i="17" s="1"/>
  <c r="O258" i="17"/>
  <c r="N258" i="17"/>
  <c r="M258" i="17"/>
  <c r="L258" i="17"/>
  <c r="K258" i="17"/>
  <c r="J258" i="17"/>
  <c r="I258" i="17"/>
  <c r="H258" i="17"/>
  <c r="G258" i="17"/>
  <c r="F258" i="17"/>
  <c r="E258" i="17"/>
  <c r="D258" i="17"/>
  <c r="BF257" i="17"/>
  <c r="BC257" i="17"/>
  <c r="AD257" i="17"/>
  <c r="AC257" i="17"/>
  <c r="AR257" i="17" s="1"/>
  <c r="AB257" i="17"/>
  <c r="AQ257" i="17" s="1"/>
  <c r="BG257" i="17" s="1"/>
  <c r="AA257" i="17"/>
  <c r="Z257" i="17"/>
  <c r="AO257" i="17" s="1"/>
  <c r="Y257" i="17"/>
  <c r="AN257" i="17" s="1"/>
  <c r="X257" i="17"/>
  <c r="AM257" i="17" s="1"/>
  <c r="W257" i="17"/>
  <c r="AL257" i="17" s="1"/>
  <c r="BA257" i="17" s="1"/>
  <c r="V257" i="17"/>
  <c r="AK257" i="17" s="1"/>
  <c r="AZ257" i="17" s="1"/>
  <c r="U257" i="17"/>
  <c r="AJ257" i="17" s="1"/>
  <c r="AY257" i="17" s="1"/>
  <c r="T257" i="17"/>
  <c r="AI257" i="17" s="1"/>
  <c r="AX257" i="17" s="1"/>
  <c r="S257" i="17"/>
  <c r="AH257" i="17" s="1"/>
  <c r="O257" i="17"/>
  <c r="N257" i="17"/>
  <c r="M257" i="17"/>
  <c r="L257" i="17"/>
  <c r="K257" i="17"/>
  <c r="J257" i="17"/>
  <c r="I257" i="17"/>
  <c r="H257" i="17"/>
  <c r="G257" i="17"/>
  <c r="F257" i="17"/>
  <c r="E257" i="17"/>
  <c r="D257" i="17"/>
  <c r="BF256" i="17"/>
  <c r="AD256" i="17"/>
  <c r="AC256" i="17"/>
  <c r="AR256" i="17" s="1"/>
  <c r="AB256" i="17"/>
  <c r="AQ256" i="17" s="1"/>
  <c r="BG256" i="17" s="1"/>
  <c r="AA256" i="17"/>
  <c r="Z256" i="17"/>
  <c r="AO256" i="17" s="1"/>
  <c r="Y256" i="17"/>
  <c r="AN256" i="17" s="1"/>
  <c r="X256" i="17"/>
  <c r="AM256" i="17" s="1"/>
  <c r="W256" i="17"/>
  <c r="AL256" i="17" s="1"/>
  <c r="BA256" i="17" s="1"/>
  <c r="V256" i="17"/>
  <c r="AK256" i="17" s="1"/>
  <c r="AZ256" i="17" s="1"/>
  <c r="U256" i="17"/>
  <c r="AJ256" i="17" s="1"/>
  <c r="AY256" i="17" s="1"/>
  <c r="T256" i="17"/>
  <c r="AI256" i="17" s="1"/>
  <c r="AX256" i="17" s="1"/>
  <c r="S256" i="17"/>
  <c r="AH256" i="17" s="1"/>
  <c r="O256" i="17"/>
  <c r="N256" i="17"/>
  <c r="M256" i="17"/>
  <c r="L256" i="17"/>
  <c r="K256" i="17"/>
  <c r="J256" i="17"/>
  <c r="I256" i="17"/>
  <c r="H256" i="17"/>
  <c r="G256" i="17"/>
  <c r="F256" i="17"/>
  <c r="E256" i="17"/>
  <c r="D256" i="17"/>
  <c r="BF255" i="17"/>
  <c r="AD255" i="17"/>
  <c r="AC255" i="17"/>
  <c r="AR255" i="17" s="1"/>
  <c r="AB255" i="17"/>
  <c r="AQ255" i="17" s="1"/>
  <c r="BG255" i="17" s="1"/>
  <c r="AA255" i="17"/>
  <c r="Z255" i="17"/>
  <c r="AO255" i="17" s="1"/>
  <c r="Y255" i="17"/>
  <c r="AN255" i="17" s="1"/>
  <c r="X255" i="17"/>
  <c r="AM255" i="17" s="1"/>
  <c r="W255" i="17"/>
  <c r="AL255" i="17" s="1"/>
  <c r="BA255" i="17" s="1"/>
  <c r="V255" i="17"/>
  <c r="AK255" i="17" s="1"/>
  <c r="AZ255" i="17" s="1"/>
  <c r="U255" i="17"/>
  <c r="AJ255" i="17" s="1"/>
  <c r="AY255" i="17" s="1"/>
  <c r="T255" i="17"/>
  <c r="AI255" i="17" s="1"/>
  <c r="AX255" i="17" s="1"/>
  <c r="S255" i="17"/>
  <c r="AH255" i="17" s="1"/>
  <c r="AW255" i="17" s="1"/>
  <c r="O255" i="17"/>
  <c r="N255" i="17"/>
  <c r="M255" i="17"/>
  <c r="L255" i="17"/>
  <c r="K255" i="17"/>
  <c r="J255" i="17"/>
  <c r="I255" i="17"/>
  <c r="H255" i="17"/>
  <c r="G255" i="17"/>
  <c r="F255" i="17"/>
  <c r="E255" i="17"/>
  <c r="D255" i="17"/>
  <c r="BF254" i="17"/>
  <c r="AD254" i="17"/>
  <c r="AC254" i="17"/>
  <c r="AR254" i="17" s="1"/>
  <c r="AB254" i="17"/>
  <c r="AQ254" i="17" s="1"/>
  <c r="BG254" i="17" s="1"/>
  <c r="AA254" i="17"/>
  <c r="Z254" i="17"/>
  <c r="AO254" i="17" s="1"/>
  <c r="Y254" i="17"/>
  <c r="AN254" i="17" s="1"/>
  <c r="X254" i="17"/>
  <c r="AM254" i="17" s="1"/>
  <c r="W254" i="17"/>
  <c r="AL254" i="17" s="1"/>
  <c r="BA254" i="17" s="1"/>
  <c r="V254" i="17"/>
  <c r="AK254" i="17" s="1"/>
  <c r="AZ254" i="17" s="1"/>
  <c r="U254" i="17"/>
  <c r="AJ254" i="17" s="1"/>
  <c r="AY254" i="17" s="1"/>
  <c r="T254" i="17"/>
  <c r="AI254" i="17" s="1"/>
  <c r="AX254" i="17" s="1"/>
  <c r="S254" i="17"/>
  <c r="AH254" i="17" s="1"/>
  <c r="O254" i="17"/>
  <c r="N254" i="17"/>
  <c r="M254" i="17"/>
  <c r="L254" i="17"/>
  <c r="K254" i="17"/>
  <c r="J254" i="17"/>
  <c r="I254" i="17"/>
  <c r="H254" i="17"/>
  <c r="G254" i="17"/>
  <c r="F254" i="17"/>
  <c r="E254" i="17"/>
  <c r="D254" i="17"/>
  <c r="BF253" i="17"/>
  <c r="BB253" i="17"/>
  <c r="AD253" i="17"/>
  <c r="AC253" i="17"/>
  <c r="AR253" i="17" s="1"/>
  <c r="AB253" i="17"/>
  <c r="AQ253" i="17" s="1"/>
  <c r="BG253" i="17" s="1"/>
  <c r="AA253" i="17"/>
  <c r="Z253" i="17"/>
  <c r="AO253" i="17" s="1"/>
  <c r="Y253" i="17"/>
  <c r="AN253" i="17" s="1"/>
  <c r="X253" i="17"/>
  <c r="AM253" i="17" s="1"/>
  <c r="W253" i="17"/>
  <c r="AL253" i="17" s="1"/>
  <c r="BA253" i="17" s="1"/>
  <c r="V253" i="17"/>
  <c r="AK253" i="17" s="1"/>
  <c r="AZ253" i="17" s="1"/>
  <c r="U253" i="17"/>
  <c r="AJ253" i="17" s="1"/>
  <c r="AY253" i="17" s="1"/>
  <c r="T253" i="17"/>
  <c r="AI253" i="17" s="1"/>
  <c r="AX253" i="17" s="1"/>
  <c r="S253" i="17"/>
  <c r="AH253" i="17" s="1"/>
  <c r="O253" i="17"/>
  <c r="N253" i="17"/>
  <c r="M253" i="17"/>
  <c r="L253" i="17"/>
  <c r="K253" i="17"/>
  <c r="J253" i="17"/>
  <c r="I253" i="17"/>
  <c r="H253" i="17"/>
  <c r="G253" i="17"/>
  <c r="F253" i="17"/>
  <c r="E253" i="17"/>
  <c r="D253" i="17"/>
  <c r="BF252" i="17"/>
  <c r="AD252" i="17"/>
  <c r="AC252" i="17"/>
  <c r="AR252" i="17" s="1"/>
  <c r="AB252" i="17"/>
  <c r="AQ252" i="17" s="1"/>
  <c r="BG252" i="17" s="1"/>
  <c r="AA252" i="17"/>
  <c r="Z252" i="17"/>
  <c r="AO252" i="17" s="1"/>
  <c r="Y252" i="17"/>
  <c r="AN252" i="17" s="1"/>
  <c r="X252" i="17"/>
  <c r="AM252" i="17" s="1"/>
  <c r="W252" i="17"/>
  <c r="AL252" i="17" s="1"/>
  <c r="BA252" i="17" s="1"/>
  <c r="V252" i="17"/>
  <c r="AK252" i="17" s="1"/>
  <c r="U252" i="17"/>
  <c r="AJ252" i="17" s="1"/>
  <c r="AY252" i="17" s="1"/>
  <c r="T252" i="17"/>
  <c r="AI252" i="17" s="1"/>
  <c r="AX252" i="17" s="1"/>
  <c r="S252" i="17"/>
  <c r="AH252" i="17" s="1"/>
  <c r="AW252" i="17" s="1"/>
  <c r="O252" i="17"/>
  <c r="N252" i="17"/>
  <c r="M252" i="17"/>
  <c r="L252" i="17"/>
  <c r="K252" i="17"/>
  <c r="J252" i="17"/>
  <c r="I252" i="17"/>
  <c r="H252" i="17"/>
  <c r="G252" i="17"/>
  <c r="F252" i="17"/>
  <c r="E252" i="17"/>
  <c r="D252" i="17"/>
  <c r="BF251" i="17"/>
  <c r="AD251" i="17"/>
  <c r="AC251" i="17"/>
  <c r="AR251" i="17" s="1"/>
  <c r="AB251" i="17"/>
  <c r="AQ251" i="17" s="1"/>
  <c r="BG251" i="17" s="1"/>
  <c r="AA251" i="17"/>
  <c r="Z251" i="17"/>
  <c r="AO251" i="17" s="1"/>
  <c r="Y251" i="17"/>
  <c r="AN251" i="17" s="1"/>
  <c r="X251" i="17"/>
  <c r="AM251" i="17" s="1"/>
  <c r="W251" i="17"/>
  <c r="AL251" i="17" s="1"/>
  <c r="BA251" i="17" s="1"/>
  <c r="V251" i="17"/>
  <c r="AK251" i="17" s="1"/>
  <c r="AZ251" i="17" s="1"/>
  <c r="U251" i="17"/>
  <c r="AJ251" i="17" s="1"/>
  <c r="AY251" i="17" s="1"/>
  <c r="T251" i="17"/>
  <c r="AI251" i="17" s="1"/>
  <c r="AX251" i="17" s="1"/>
  <c r="S251" i="17"/>
  <c r="AH251" i="17" s="1"/>
  <c r="O251" i="17"/>
  <c r="N251" i="17"/>
  <c r="M251" i="17"/>
  <c r="L251" i="17"/>
  <c r="K251" i="17"/>
  <c r="J251" i="17"/>
  <c r="I251" i="17"/>
  <c r="H251" i="17"/>
  <c r="G251" i="17"/>
  <c r="F251" i="17"/>
  <c r="E251" i="17"/>
  <c r="D251" i="17"/>
  <c r="BF250" i="17"/>
  <c r="AD250" i="17"/>
  <c r="AC250" i="17"/>
  <c r="AR250" i="17" s="1"/>
  <c r="AB250" i="17"/>
  <c r="AQ250" i="17" s="1"/>
  <c r="BG250" i="17" s="1"/>
  <c r="AA250" i="17"/>
  <c r="Z250" i="17"/>
  <c r="AO250" i="17" s="1"/>
  <c r="Y250" i="17"/>
  <c r="AN250" i="17" s="1"/>
  <c r="X250" i="17"/>
  <c r="AM250" i="17" s="1"/>
  <c r="W250" i="17"/>
  <c r="AL250" i="17" s="1"/>
  <c r="BA250" i="17" s="1"/>
  <c r="V250" i="17"/>
  <c r="AK250" i="17" s="1"/>
  <c r="AZ250" i="17" s="1"/>
  <c r="U250" i="17"/>
  <c r="AJ250" i="17" s="1"/>
  <c r="AY250" i="17" s="1"/>
  <c r="T250" i="17"/>
  <c r="AI250" i="17" s="1"/>
  <c r="AX250" i="17" s="1"/>
  <c r="S250" i="17"/>
  <c r="AH250" i="17" s="1"/>
  <c r="O250" i="17"/>
  <c r="N250" i="17"/>
  <c r="M250" i="17"/>
  <c r="L250" i="17"/>
  <c r="K250" i="17"/>
  <c r="J250" i="17"/>
  <c r="I250" i="17"/>
  <c r="H250" i="17"/>
  <c r="G250" i="17"/>
  <c r="F250" i="17"/>
  <c r="E250" i="17"/>
  <c r="D250" i="17"/>
  <c r="BF249" i="17"/>
  <c r="AD249" i="17"/>
  <c r="AC249" i="17"/>
  <c r="AR249" i="17" s="1"/>
  <c r="AB249" i="17"/>
  <c r="AQ249" i="17" s="1"/>
  <c r="BG249" i="17" s="1"/>
  <c r="AA249" i="17"/>
  <c r="Z249" i="17"/>
  <c r="AO249" i="17" s="1"/>
  <c r="Y249" i="17"/>
  <c r="AN249" i="17" s="1"/>
  <c r="X249" i="17"/>
  <c r="AM249" i="17" s="1"/>
  <c r="W249" i="17"/>
  <c r="AL249" i="17" s="1"/>
  <c r="BA249" i="17" s="1"/>
  <c r="V249" i="17"/>
  <c r="AK249" i="17" s="1"/>
  <c r="AZ249" i="17" s="1"/>
  <c r="U249" i="17"/>
  <c r="AJ249" i="17" s="1"/>
  <c r="AY249" i="17" s="1"/>
  <c r="T249" i="17"/>
  <c r="AI249" i="17" s="1"/>
  <c r="AX249" i="17" s="1"/>
  <c r="S249" i="17"/>
  <c r="AH249" i="17" s="1"/>
  <c r="AW249" i="17" s="1"/>
  <c r="O249" i="17"/>
  <c r="N249" i="17"/>
  <c r="M249" i="17"/>
  <c r="L249" i="17"/>
  <c r="K249" i="17"/>
  <c r="J249" i="17"/>
  <c r="I249" i="17"/>
  <c r="H249" i="17"/>
  <c r="G249" i="17"/>
  <c r="F249" i="17"/>
  <c r="E249" i="17"/>
  <c r="D249" i="17"/>
  <c r="BF248" i="17"/>
  <c r="AD248" i="17"/>
  <c r="AC248" i="17"/>
  <c r="AR248" i="17" s="1"/>
  <c r="AB248" i="17"/>
  <c r="AQ248" i="17" s="1"/>
  <c r="BG248" i="17" s="1"/>
  <c r="AA248" i="17"/>
  <c r="Z248" i="17"/>
  <c r="AO248" i="17" s="1"/>
  <c r="Y248" i="17"/>
  <c r="AN248" i="17" s="1"/>
  <c r="X248" i="17"/>
  <c r="AM248" i="17" s="1"/>
  <c r="W248" i="17"/>
  <c r="AL248" i="17" s="1"/>
  <c r="BA248" i="17" s="1"/>
  <c r="V248" i="17"/>
  <c r="AK248" i="17" s="1"/>
  <c r="AZ248" i="17" s="1"/>
  <c r="U248" i="17"/>
  <c r="AJ248" i="17" s="1"/>
  <c r="AY248" i="17" s="1"/>
  <c r="T248" i="17"/>
  <c r="AI248" i="17" s="1"/>
  <c r="AX248" i="17" s="1"/>
  <c r="S248" i="17"/>
  <c r="AH248" i="17" s="1"/>
  <c r="O248" i="17"/>
  <c r="N248" i="17"/>
  <c r="M248" i="17"/>
  <c r="L248" i="17"/>
  <c r="K248" i="17"/>
  <c r="J248" i="17"/>
  <c r="I248" i="17"/>
  <c r="H248" i="17"/>
  <c r="G248" i="17"/>
  <c r="F248" i="17"/>
  <c r="E248" i="17"/>
  <c r="D248" i="17"/>
  <c r="BF247" i="17"/>
  <c r="AD247" i="17"/>
  <c r="AC247" i="17"/>
  <c r="AR247" i="17" s="1"/>
  <c r="AB247" i="17"/>
  <c r="AQ247" i="17" s="1"/>
  <c r="BG247" i="17" s="1"/>
  <c r="AA247" i="17"/>
  <c r="Z247" i="17"/>
  <c r="AO247" i="17" s="1"/>
  <c r="Y247" i="17"/>
  <c r="AN247" i="17" s="1"/>
  <c r="X247" i="17"/>
  <c r="AM247" i="17" s="1"/>
  <c r="W247" i="17"/>
  <c r="AL247" i="17" s="1"/>
  <c r="BA247" i="17" s="1"/>
  <c r="V247" i="17"/>
  <c r="AK247" i="17" s="1"/>
  <c r="AZ247" i="17" s="1"/>
  <c r="U247" i="17"/>
  <c r="AJ247" i="17" s="1"/>
  <c r="AY247" i="17" s="1"/>
  <c r="T247" i="17"/>
  <c r="AI247" i="17" s="1"/>
  <c r="AX247" i="17" s="1"/>
  <c r="S247" i="17"/>
  <c r="AH247" i="17" s="1"/>
  <c r="O247" i="17"/>
  <c r="N247" i="17"/>
  <c r="M247" i="17"/>
  <c r="L247" i="17"/>
  <c r="K247" i="17"/>
  <c r="J247" i="17"/>
  <c r="I247" i="17"/>
  <c r="H247" i="17"/>
  <c r="G247" i="17"/>
  <c r="F247" i="17"/>
  <c r="E247" i="17"/>
  <c r="D247" i="17"/>
  <c r="BF246" i="17"/>
  <c r="AD246" i="17"/>
  <c r="AC246" i="17"/>
  <c r="AR246" i="17" s="1"/>
  <c r="AB246" i="17"/>
  <c r="AQ246" i="17" s="1"/>
  <c r="BG246" i="17" s="1"/>
  <c r="AA246" i="17"/>
  <c r="Z246" i="17"/>
  <c r="AO246" i="17" s="1"/>
  <c r="Y246" i="17"/>
  <c r="AN246" i="17" s="1"/>
  <c r="X246" i="17"/>
  <c r="AM246" i="17" s="1"/>
  <c r="W246" i="17"/>
  <c r="AL246" i="17" s="1"/>
  <c r="BA246" i="17" s="1"/>
  <c r="V246" i="17"/>
  <c r="AK246" i="17" s="1"/>
  <c r="AZ246" i="17" s="1"/>
  <c r="U246" i="17"/>
  <c r="AJ246" i="17" s="1"/>
  <c r="AY246" i="17" s="1"/>
  <c r="T246" i="17"/>
  <c r="AI246" i="17" s="1"/>
  <c r="AX246" i="17" s="1"/>
  <c r="S246" i="17"/>
  <c r="AH246" i="17" s="1"/>
  <c r="AW246" i="17" s="1"/>
  <c r="O246" i="17"/>
  <c r="N246" i="17"/>
  <c r="M246" i="17"/>
  <c r="L246" i="17"/>
  <c r="K246" i="17"/>
  <c r="J246" i="17"/>
  <c r="I246" i="17"/>
  <c r="H246" i="17"/>
  <c r="G246" i="17"/>
  <c r="F246" i="17"/>
  <c r="E246" i="17"/>
  <c r="D246" i="17"/>
  <c r="BF245" i="17"/>
  <c r="AD245" i="17"/>
  <c r="AC245" i="17"/>
  <c r="AR245" i="17" s="1"/>
  <c r="AB245" i="17"/>
  <c r="AQ245" i="17" s="1"/>
  <c r="BG245" i="17" s="1"/>
  <c r="AA245" i="17"/>
  <c r="Z245" i="17"/>
  <c r="AO245" i="17" s="1"/>
  <c r="Y245" i="17"/>
  <c r="AN245" i="17" s="1"/>
  <c r="X245" i="17"/>
  <c r="AM245" i="17" s="1"/>
  <c r="W245" i="17"/>
  <c r="AL245" i="17" s="1"/>
  <c r="BA245" i="17" s="1"/>
  <c r="V245" i="17"/>
  <c r="AK245" i="17" s="1"/>
  <c r="AZ245" i="17" s="1"/>
  <c r="U245" i="17"/>
  <c r="AJ245" i="17" s="1"/>
  <c r="AY245" i="17" s="1"/>
  <c r="T245" i="17"/>
  <c r="AI245" i="17" s="1"/>
  <c r="AX245" i="17" s="1"/>
  <c r="S245" i="17"/>
  <c r="AH245" i="17" s="1"/>
  <c r="O245" i="17"/>
  <c r="N245" i="17"/>
  <c r="M245" i="17"/>
  <c r="L245" i="17"/>
  <c r="K245" i="17"/>
  <c r="J245" i="17"/>
  <c r="I245" i="17"/>
  <c r="H245" i="17"/>
  <c r="G245" i="17"/>
  <c r="F245" i="17"/>
  <c r="E245" i="17"/>
  <c r="D245" i="17"/>
  <c r="BF244" i="17"/>
  <c r="AD244" i="17"/>
  <c r="AC244" i="17"/>
  <c r="AR244" i="17" s="1"/>
  <c r="AB244" i="17"/>
  <c r="AQ244" i="17" s="1"/>
  <c r="BG244" i="17" s="1"/>
  <c r="AA244" i="17"/>
  <c r="Z244" i="17"/>
  <c r="AO244" i="17" s="1"/>
  <c r="Y244" i="17"/>
  <c r="AN244" i="17" s="1"/>
  <c r="X244" i="17"/>
  <c r="AM244" i="17" s="1"/>
  <c r="W244" i="17"/>
  <c r="AL244" i="17" s="1"/>
  <c r="BA244" i="17" s="1"/>
  <c r="V244" i="17"/>
  <c r="AK244" i="17" s="1"/>
  <c r="AZ244" i="17" s="1"/>
  <c r="U244" i="17"/>
  <c r="AJ244" i="17" s="1"/>
  <c r="AY244" i="17" s="1"/>
  <c r="T244" i="17"/>
  <c r="AI244" i="17" s="1"/>
  <c r="AX244" i="17" s="1"/>
  <c r="S244" i="17"/>
  <c r="AH244" i="17" s="1"/>
  <c r="O244" i="17"/>
  <c r="N244" i="17"/>
  <c r="M244" i="17"/>
  <c r="L244" i="17"/>
  <c r="K244" i="17"/>
  <c r="J244" i="17"/>
  <c r="I244" i="17"/>
  <c r="H244" i="17"/>
  <c r="G244" i="17"/>
  <c r="F244" i="17"/>
  <c r="E244" i="17"/>
  <c r="D244" i="17"/>
  <c r="BF243" i="17"/>
  <c r="AD243" i="17"/>
  <c r="AC243" i="17"/>
  <c r="AR243" i="17" s="1"/>
  <c r="AB243" i="17"/>
  <c r="AQ243" i="17" s="1"/>
  <c r="BG243" i="17" s="1"/>
  <c r="AA243" i="17"/>
  <c r="Z243" i="17"/>
  <c r="AO243" i="17" s="1"/>
  <c r="Y243" i="17"/>
  <c r="AN243" i="17" s="1"/>
  <c r="X243" i="17"/>
  <c r="AM243" i="17" s="1"/>
  <c r="W243" i="17"/>
  <c r="AL243" i="17" s="1"/>
  <c r="V243" i="17"/>
  <c r="AK243" i="17" s="1"/>
  <c r="U243" i="17"/>
  <c r="AJ243" i="17" s="1"/>
  <c r="T243" i="17"/>
  <c r="AI243" i="17" s="1"/>
  <c r="S243" i="17"/>
  <c r="AH243" i="17" s="1"/>
  <c r="O243" i="17"/>
  <c r="N243" i="17"/>
  <c r="M243" i="17"/>
  <c r="L243" i="17"/>
  <c r="K243" i="17"/>
  <c r="J243" i="17"/>
  <c r="I243" i="17"/>
  <c r="H243" i="17"/>
  <c r="G243" i="17"/>
  <c r="F243" i="17"/>
  <c r="E243" i="17"/>
  <c r="D243" i="17"/>
  <c r="AH234" i="17" a="1"/>
  <c r="AJ234" i="17" s="1"/>
  <c r="AP232" i="17"/>
  <c r="AD232" i="17"/>
  <c r="AC232" i="17"/>
  <c r="AB232" i="17"/>
  <c r="AA232" i="17"/>
  <c r="Z232" i="17"/>
  <c r="Y232" i="17"/>
  <c r="X232" i="17"/>
  <c r="W232" i="17"/>
  <c r="V232" i="17"/>
  <c r="U232" i="17"/>
  <c r="T232" i="17"/>
  <c r="S232" i="17"/>
  <c r="O232" i="17"/>
  <c r="N232" i="17"/>
  <c r="M232" i="17"/>
  <c r="L232" i="17"/>
  <c r="K232" i="17"/>
  <c r="J232" i="17"/>
  <c r="I232" i="17"/>
  <c r="H232" i="17"/>
  <c r="G232" i="17"/>
  <c r="F232" i="17"/>
  <c r="E232" i="17"/>
  <c r="D232" i="17"/>
  <c r="BF224" i="17"/>
  <c r="AD224" i="17"/>
  <c r="AC224" i="17"/>
  <c r="AR224" i="17" s="1"/>
  <c r="AB224" i="17"/>
  <c r="AQ224" i="17" s="1"/>
  <c r="BG224" i="17" s="1"/>
  <c r="AA224" i="17"/>
  <c r="Z224" i="17"/>
  <c r="AO224" i="17" s="1"/>
  <c r="Y224" i="17"/>
  <c r="AN224" i="17" s="1"/>
  <c r="X224" i="17"/>
  <c r="AM224" i="17" s="1"/>
  <c r="W224" i="17"/>
  <c r="AL224" i="17" s="1"/>
  <c r="BA224" i="17" s="1"/>
  <c r="V224" i="17"/>
  <c r="AK224" i="17" s="1"/>
  <c r="AZ224" i="17" s="1"/>
  <c r="U224" i="17"/>
  <c r="AJ224" i="17" s="1"/>
  <c r="AY224" i="17" s="1"/>
  <c r="T224" i="17"/>
  <c r="AI224" i="17" s="1"/>
  <c r="AX224" i="17" s="1"/>
  <c r="S224" i="17"/>
  <c r="AH224" i="17" s="1"/>
  <c r="O224" i="17"/>
  <c r="N224" i="17"/>
  <c r="M224" i="17"/>
  <c r="L224" i="17"/>
  <c r="K224" i="17"/>
  <c r="J224" i="17"/>
  <c r="I224" i="17"/>
  <c r="H224" i="17"/>
  <c r="G224" i="17"/>
  <c r="F224" i="17"/>
  <c r="E224" i="17"/>
  <c r="D224" i="17"/>
  <c r="BF223" i="17"/>
  <c r="AD223" i="17"/>
  <c r="AC223" i="17"/>
  <c r="AR223" i="17" s="1"/>
  <c r="AB223" i="17"/>
  <c r="AQ223" i="17" s="1"/>
  <c r="BG223" i="17" s="1"/>
  <c r="AA223" i="17"/>
  <c r="Z223" i="17"/>
  <c r="AO223" i="17" s="1"/>
  <c r="Y223" i="17"/>
  <c r="AN223" i="17" s="1"/>
  <c r="X223" i="17"/>
  <c r="AM223" i="17" s="1"/>
  <c r="W223" i="17"/>
  <c r="AL223" i="17" s="1"/>
  <c r="BA223" i="17" s="1"/>
  <c r="V223" i="17"/>
  <c r="AK223" i="17" s="1"/>
  <c r="AZ223" i="17" s="1"/>
  <c r="U223" i="17"/>
  <c r="AJ223" i="17" s="1"/>
  <c r="AY223" i="17" s="1"/>
  <c r="T223" i="17"/>
  <c r="AI223" i="17" s="1"/>
  <c r="AX223" i="17" s="1"/>
  <c r="S223" i="17"/>
  <c r="AH223" i="17" s="1"/>
  <c r="AW223" i="17" s="1"/>
  <c r="O223" i="17"/>
  <c r="N223" i="17"/>
  <c r="M223" i="17"/>
  <c r="L223" i="17"/>
  <c r="K223" i="17"/>
  <c r="J223" i="17"/>
  <c r="I223" i="17"/>
  <c r="H223" i="17"/>
  <c r="G223" i="17"/>
  <c r="F223" i="17"/>
  <c r="E223" i="17"/>
  <c r="D223" i="17"/>
  <c r="BF222" i="17"/>
  <c r="AD222" i="17"/>
  <c r="AC222" i="17"/>
  <c r="AR222" i="17" s="1"/>
  <c r="AB222" i="17"/>
  <c r="AQ222" i="17" s="1"/>
  <c r="BG222" i="17" s="1"/>
  <c r="AA222" i="17"/>
  <c r="Z222" i="17"/>
  <c r="AO222" i="17" s="1"/>
  <c r="Y222" i="17"/>
  <c r="AN222" i="17" s="1"/>
  <c r="X222" i="17"/>
  <c r="AM222" i="17" s="1"/>
  <c r="W222" i="17"/>
  <c r="AL222" i="17" s="1"/>
  <c r="BA222" i="17" s="1"/>
  <c r="V222" i="17"/>
  <c r="AK222" i="17" s="1"/>
  <c r="AZ222" i="17" s="1"/>
  <c r="U222" i="17"/>
  <c r="AJ222" i="17" s="1"/>
  <c r="AY222" i="17" s="1"/>
  <c r="T222" i="17"/>
  <c r="AI222" i="17" s="1"/>
  <c r="AX222" i="17" s="1"/>
  <c r="S222" i="17"/>
  <c r="AH222" i="17" s="1"/>
  <c r="O222" i="17"/>
  <c r="N222" i="17"/>
  <c r="M222" i="17"/>
  <c r="L222" i="17"/>
  <c r="K222" i="17"/>
  <c r="J222" i="17"/>
  <c r="I222" i="17"/>
  <c r="H222" i="17"/>
  <c r="G222" i="17"/>
  <c r="F222" i="17"/>
  <c r="E222" i="17"/>
  <c r="D222" i="17"/>
  <c r="BF221" i="17"/>
  <c r="AD221" i="17"/>
  <c r="AC221" i="17"/>
  <c r="AR221" i="17" s="1"/>
  <c r="AB221" i="17"/>
  <c r="AQ221" i="17" s="1"/>
  <c r="BG221" i="17" s="1"/>
  <c r="AA221" i="17"/>
  <c r="Z221" i="17"/>
  <c r="AO221" i="17" s="1"/>
  <c r="Y221" i="17"/>
  <c r="AN221" i="17" s="1"/>
  <c r="X221" i="17"/>
  <c r="AM221" i="17" s="1"/>
  <c r="W221" i="17"/>
  <c r="AL221" i="17" s="1"/>
  <c r="BA221" i="17" s="1"/>
  <c r="V221" i="17"/>
  <c r="AK221" i="17" s="1"/>
  <c r="AZ221" i="17" s="1"/>
  <c r="U221" i="17"/>
  <c r="AJ221" i="17" s="1"/>
  <c r="AY221" i="17" s="1"/>
  <c r="T221" i="17"/>
  <c r="AI221" i="17" s="1"/>
  <c r="AX221" i="17" s="1"/>
  <c r="S221" i="17"/>
  <c r="AH221" i="17" s="1"/>
  <c r="O221" i="17"/>
  <c r="N221" i="17"/>
  <c r="M221" i="17"/>
  <c r="L221" i="17"/>
  <c r="K221" i="17"/>
  <c r="J221" i="17"/>
  <c r="I221" i="17"/>
  <c r="H221" i="17"/>
  <c r="G221" i="17"/>
  <c r="F221" i="17"/>
  <c r="E221" i="17"/>
  <c r="D221" i="17"/>
  <c r="BF220" i="17"/>
  <c r="AD220" i="17"/>
  <c r="AC220" i="17"/>
  <c r="AR220" i="17" s="1"/>
  <c r="AB220" i="17"/>
  <c r="AQ220" i="17" s="1"/>
  <c r="BG220" i="17" s="1"/>
  <c r="AA220" i="17"/>
  <c r="Z220" i="17"/>
  <c r="AO220" i="17" s="1"/>
  <c r="Y220" i="17"/>
  <c r="AN220" i="17" s="1"/>
  <c r="X220" i="17"/>
  <c r="AM220" i="17" s="1"/>
  <c r="W220" i="17"/>
  <c r="AL220" i="17" s="1"/>
  <c r="BA220" i="17" s="1"/>
  <c r="V220" i="17"/>
  <c r="AK220" i="17" s="1"/>
  <c r="AZ220" i="17" s="1"/>
  <c r="U220" i="17"/>
  <c r="AJ220" i="17" s="1"/>
  <c r="AY220" i="17" s="1"/>
  <c r="T220" i="17"/>
  <c r="AI220" i="17" s="1"/>
  <c r="AX220" i="17" s="1"/>
  <c r="S220" i="17"/>
  <c r="AH220" i="17" s="1"/>
  <c r="AW220" i="17" s="1"/>
  <c r="O220" i="17"/>
  <c r="N220" i="17"/>
  <c r="M220" i="17"/>
  <c r="L220" i="17"/>
  <c r="K220" i="17"/>
  <c r="J220" i="17"/>
  <c r="I220" i="17"/>
  <c r="H220" i="17"/>
  <c r="G220" i="17"/>
  <c r="F220" i="17"/>
  <c r="E220" i="17"/>
  <c r="D220" i="17"/>
  <c r="BF219" i="17"/>
  <c r="AD219" i="17"/>
  <c r="AC219" i="17"/>
  <c r="AR219" i="17" s="1"/>
  <c r="AB219" i="17"/>
  <c r="AQ219" i="17" s="1"/>
  <c r="BG219" i="17" s="1"/>
  <c r="AA219" i="17"/>
  <c r="Z219" i="17"/>
  <c r="AO219" i="17" s="1"/>
  <c r="Y219" i="17"/>
  <c r="AN219" i="17" s="1"/>
  <c r="X219" i="17"/>
  <c r="AM219" i="17" s="1"/>
  <c r="W219" i="17"/>
  <c r="AL219" i="17" s="1"/>
  <c r="BA219" i="17" s="1"/>
  <c r="V219" i="17"/>
  <c r="AK219" i="17" s="1"/>
  <c r="AZ219" i="17" s="1"/>
  <c r="U219" i="17"/>
  <c r="AJ219" i="17" s="1"/>
  <c r="AY219" i="17" s="1"/>
  <c r="T219" i="17"/>
  <c r="AI219" i="17" s="1"/>
  <c r="AX219" i="17" s="1"/>
  <c r="S219" i="17"/>
  <c r="AH219" i="17" s="1"/>
  <c r="O219" i="17"/>
  <c r="N219" i="17"/>
  <c r="M219" i="17"/>
  <c r="L219" i="17"/>
  <c r="K219" i="17"/>
  <c r="J219" i="17"/>
  <c r="I219" i="17"/>
  <c r="H219" i="17"/>
  <c r="G219" i="17"/>
  <c r="F219" i="17"/>
  <c r="E219" i="17"/>
  <c r="D219" i="17"/>
  <c r="BF218" i="17"/>
  <c r="AD218" i="17"/>
  <c r="AC218" i="17"/>
  <c r="AR218" i="17" s="1"/>
  <c r="AB218" i="17"/>
  <c r="AQ218" i="17" s="1"/>
  <c r="BG218" i="17" s="1"/>
  <c r="AA218" i="17"/>
  <c r="Z218" i="17"/>
  <c r="AO218" i="17" s="1"/>
  <c r="Y218" i="17"/>
  <c r="AN218" i="17" s="1"/>
  <c r="X218" i="17"/>
  <c r="AM218" i="17" s="1"/>
  <c r="W218" i="17"/>
  <c r="AL218" i="17" s="1"/>
  <c r="BA218" i="17" s="1"/>
  <c r="V218" i="17"/>
  <c r="AK218" i="17" s="1"/>
  <c r="AZ218" i="17" s="1"/>
  <c r="U218" i="17"/>
  <c r="AJ218" i="17" s="1"/>
  <c r="AY218" i="17" s="1"/>
  <c r="T218" i="17"/>
  <c r="AI218" i="17" s="1"/>
  <c r="AX218" i="17" s="1"/>
  <c r="S218" i="17"/>
  <c r="AH218" i="17" s="1"/>
  <c r="AW218" i="17" s="1"/>
  <c r="O218" i="17"/>
  <c r="N218" i="17"/>
  <c r="M218" i="17"/>
  <c r="L218" i="17"/>
  <c r="K218" i="17"/>
  <c r="J218" i="17"/>
  <c r="I218" i="17"/>
  <c r="H218" i="17"/>
  <c r="G218" i="17"/>
  <c r="F218" i="17"/>
  <c r="E218" i="17"/>
  <c r="D218" i="17"/>
  <c r="BF217" i="17"/>
  <c r="AD217" i="17"/>
  <c r="AC217" i="17"/>
  <c r="AR217" i="17" s="1"/>
  <c r="AB217" i="17"/>
  <c r="AQ217" i="17" s="1"/>
  <c r="BG217" i="17" s="1"/>
  <c r="AA217" i="17"/>
  <c r="Z217" i="17"/>
  <c r="AO217" i="17" s="1"/>
  <c r="Y217" i="17"/>
  <c r="AN217" i="17" s="1"/>
  <c r="X217" i="17"/>
  <c r="AM217" i="17" s="1"/>
  <c r="W217" i="17"/>
  <c r="AL217" i="17" s="1"/>
  <c r="BA217" i="17" s="1"/>
  <c r="V217" i="17"/>
  <c r="AK217" i="17" s="1"/>
  <c r="AZ217" i="17" s="1"/>
  <c r="U217" i="17"/>
  <c r="AJ217" i="17" s="1"/>
  <c r="AY217" i="17" s="1"/>
  <c r="T217" i="17"/>
  <c r="AI217" i="17" s="1"/>
  <c r="AX217" i="17" s="1"/>
  <c r="S217" i="17"/>
  <c r="AH217" i="17" s="1"/>
  <c r="O217" i="17"/>
  <c r="N217" i="17"/>
  <c r="M217" i="17"/>
  <c r="L217" i="17"/>
  <c r="K217" i="17"/>
  <c r="J217" i="17"/>
  <c r="I217" i="17"/>
  <c r="H217" i="17"/>
  <c r="G217" i="17"/>
  <c r="F217" i="17"/>
  <c r="E217" i="17"/>
  <c r="D217" i="17"/>
  <c r="BF216" i="17"/>
  <c r="AD216" i="17"/>
  <c r="AC216" i="17"/>
  <c r="AR216" i="17" s="1"/>
  <c r="AB216" i="17"/>
  <c r="AQ216" i="17" s="1"/>
  <c r="BG216" i="17" s="1"/>
  <c r="AA216" i="17"/>
  <c r="Z216" i="17"/>
  <c r="AO216" i="17" s="1"/>
  <c r="Y216" i="17"/>
  <c r="AN216" i="17" s="1"/>
  <c r="X216" i="17"/>
  <c r="AM216" i="17" s="1"/>
  <c r="W216" i="17"/>
  <c r="AL216" i="17" s="1"/>
  <c r="BA216" i="17" s="1"/>
  <c r="V216" i="17"/>
  <c r="AK216" i="17" s="1"/>
  <c r="AZ216" i="17" s="1"/>
  <c r="U216" i="17"/>
  <c r="AJ216" i="17" s="1"/>
  <c r="AY216" i="17" s="1"/>
  <c r="T216" i="17"/>
  <c r="AI216" i="17" s="1"/>
  <c r="AX216" i="17" s="1"/>
  <c r="S216" i="17"/>
  <c r="AH216" i="17" s="1"/>
  <c r="O216" i="17"/>
  <c r="N216" i="17"/>
  <c r="M216" i="17"/>
  <c r="L216" i="17"/>
  <c r="K216" i="17"/>
  <c r="J216" i="17"/>
  <c r="I216" i="17"/>
  <c r="H216" i="17"/>
  <c r="G216" i="17"/>
  <c r="F216" i="17"/>
  <c r="E216" i="17"/>
  <c r="D216" i="17"/>
  <c r="BF215" i="17"/>
  <c r="AD215" i="17"/>
  <c r="AC215" i="17"/>
  <c r="AR215" i="17" s="1"/>
  <c r="AB215" i="17"/>
  <c r="AQ215" i="17" s="1"/>
  <c r="BG215" i="17" s="1"/>
  <c r="AA215" i="17"/>
  <c r="Z215" i="17"/>
  <c r="AO215" i="17" s="1"/>
  <c r="Y215" i="17"/>
  <c r="AN215" i="17" s="1"/>
  <c r="X215" i="17"/>
  <c r="AM215" i="17" s="1"/>
  <c r="W215" i="17"/>
  <c r="AL215" i="17" s="1"/>
  <c r="BA215" i="17" s="1"/>
  <c r="V215" i="17"/>
  <c r="AK215" i="17" s="1"/>
  <c r="AZ215" i="17" s="1"/>
  <c r="U215" i="17"/>
  <c r="AJ215" i="17" s="1"/>
  <c r="AY215" i="17" s="1"/>
  <c r="T215" i="17"/>
  <c r="AI215" i="17" s="1"/>
  <c r="AX215" i="17" s="1"/>
  <c r="S215" i="17"/>
  <c r="AH215" i="17" s="1"/>
  <c r="AW215" i="17" s="1"/>
  <c r="O215" i="17"/>
  <c r="N215" i="17"/>
  <c r="M215" i="17"/>
  <c r="L215" i="17"/>
  <c r="K215" i="17"/>
  <c r="J215" i="17"/>
  <c r="I215" i="17"/>
  <c r="H215" i="17"/>
  <c r="G215" i="17"/>
  <c r="F215" i="17"/>
  <c r="E215" i="17"/>
  <c r="D215" i="17"/>
  <c r="BF214" i="17"/>
  <c r="BD214" i="17"/>
  <c r="AD214" i="17"/>
  <c r="AC214" i="17"/>
  <c r="AR214" i="17" s="1"/>
  <c r="AB214" i="17"/>
  <c r="AQ214" i="17" s="1"/>
  <c r="BG214" i="17" s="1"/>
  <c r="AA214" i="17"/>
  <c r="Z214" i="17"/>
  <c r="AO214" i="17" s="1"/>
  <c r="Y214" i="17"/>
  <c r="AN214" i="17" s="1"/>
  <c r="X214" i="17"/>
  <c r="AM214" i="17" s="1"/>
  <c r="W214" i="17"/>
  <c r="AL214" i="17" s="1"/>
  <c r="BA214" i="17" s="1"/>
  <c r="V214" i="17"/>
  <c r="AK214" i="17" s="1"/>
  <c r="AZ214" i="17" s="1"/>
  <c r="U214" i="17"/>
  <c r="AJ214" i="17" s="1"/>
  <c r="AY214" i="17" s="1"/>
  <c r="T214" i="17"/>
  <c r="AI214" i="17" s="1"/>
  <c r="AX214" i="17" s="1"/>
  <c r="S214" i="17"/>
  <c r="AH214" i="17" s="1"/>
  <c r="O214" i="17"/>
  <c r="N214" i="17"/>
  <c r="M214" i="17"/>
  <c r="L214" i="17"/>
  <c r="K214" i="17"/>
  <c r="J214" i="17"/>
  <c r="I214" i="17"/>
  <c r="H214" i="17"/>
  <c r="G214" i="17"/>
  <c r="F214" i="17"/>
  <c r="E214" i="17"/>
  <c r="D214" i="17"/>
  <c r="BF213" i="17"/>
  <c r="AD213" i="17"/>
  <c r="AC213" i="17"/>
  <c r="AR213" i="17" s="1"/>
  <c r="AB213" i="17"/>
  <c r="AQ213" i="17" s="1"/>
  <c r="BG213" i="17" s="1"/>
  <c r="AA213" i="17"/>
  <c r="Z213" i="17"/>
  <c r="AO213" i="17" s="1"/>
  <c r="Y213" i="17"/>
  <c r="AN213" i="17" s="1"/>
  <c r="X213" i="17"/>
  <c r="AM213" i="17" s="1"/>
  <c r="W213" i="17"/>
  <c r="AL213" i="17" s="1"/>
  <c r="BA213" i="17" s="1"/>
  <c r="V213" i="17"/>
  <c r="AK213" i="17" s="1"/>
  <c r="AZ213" i="17" s="1"/>
  <c r="U213" i="17"/>
  <c r="AJ213" i="17" s="1"/>
  <c r="AY213" i="17" s="1"/>
  <c r="T213" i="17"/>
  <c r="AI213" i="17" s="1"/>
  <c r="AX213" i="17" s="1"/>
  <c r="S213" i="17"/>
  <c r="AH213" i="17" s="1"/>
  <c r="O213" i="17"/>
  <c r="N213" i="17"/>
  <c r="M213" i="17"/>
  <c r="L213" i="17"/>
  <c r="K213" i="17"/>
  <c r="J213" i="17"/>
  <c r="I213" i="17"/>
  <c r="H213" i="17"/>
  <c r="G213" i="17"/>
  <c r="F213" i="17"/>
  <c r="E213" i="17"/>
  <c r="D213" i="17"/>
  <c r="BF212" i="17"/>
  <c r="AD212" i="17"/>
  <c r="AC212" i="17"/>
  <c r="AR212" i="17" s="1"/>
  <c r="AB212" i="17"/>
  <c r="AQ212" i="17" s="1"/>
  <c r="BG212" i="17" s="1"/>
  <c r="AA212" i="17"/>
  <c r="Z212" i="17"/>
  <c r="AO212" i="17" s="1"/>
  <c r="Y212" i="17"/>
  <c r="AN212" i="17" s="1"/>
  <c r="X212" i="17"/>
  <c r="AM212" i="17" s="1"/>
  <c r="W212" i="17"/>
  <c r="AL212" i="17" s="1"/>
  <c r="BA212" i="17" s="1"/>
  <c r="V212" i="17"/>
  <c r="AK212" i="17" s="1"/>
  <c r="AZ212" i="17" s="1"/>
  <c r="U212" i="17"/>
  <c r="AJ212" i="17" s="1"/>
  <c r="AY212" i="17" s="1"/>
  <c r="T212" i="17"/>
  <c r="AI212" i="17" s="1"/>
  <c r="AX212" i="17" s="1"/>
  <c r="S212" i="17"/>
  <c r="AH212" i="17" s="1"/>
  <c r="AW212" i="17" s="1"/>
  <c r="O212" i="17"/>
  <c r="N212" i="17"/>
  <c r="M212" i="17"/>
  <c r="L212" i="17"/>
  <c r="K212" i="17"/>
  <c r="J212" i="17"/>
  <c r="I212" i="17"/>
  <c r="H212" i="17"/>
  <c r="G212" i="17"/>
  <c r="F212" i="17"/>
  <c r="E212" i="17"/>
  <c r="D212" i="17"/>
  <c r="BF211" i="17"/>
  <c r="AD211" i="17"/>
  <c r="AC211" i="17"/>
  <c r="AR211" i="17" s="1"/>
  <c r="AB211" i="17"/>
  <c r="AQ211" i="17" s="1"/>
  <c r="BG211" i="17" s="1"/>
  <c r="AA211" i="17"/>
  <c r="Z211" i="17"/>
  <c r="AO211" i="17" s="1"/>
  <c r="Y211" i="17"/>
  <c r="AN211" i="17" s="1"/>
  <c r="X211" i="17"/>
  <c r="AM211" i="17" s="1"/>
  <c r="W211" i="17"/>
  <c r="AL211" i="17" s="1"/>
  <c r="BA211" i="17" s="1"/>
  <c r="V211" i="17"/>
  <c r="AK211" i="17" s="1"/>
  <c r="AZ211" i="17" s="1"/>
  <c r="U211" i="17"/>
  <c r="AJ211" i="17" s="1"/>
  <c r="AY211" i="17" s="1"/>
  <c r="T211" i="17"/>
  <c r="AI211" i="17" s="1"/>
  <c r="AX211" i="17" s="1"/>
  <c r="S211" i="17"/>
  <c r="AH211" i="17" s="1"/>
  <c r="O211" i="17"/>
  <c r="N211" i="17"/>
  <c r="M211" i="17"/>
  <c r="L211" i="17"/>
  <c r="K211" i="17"/>
  <c r="J211" i="17"/>
  <c r="I211" i="17"/>
  <c r="H211" i="17"/>
  <c r="G211" i="17"/>
  <c r="F211" i="17"/>
  <c r="E211" i="17"/>
  <c r="D211" i="17"/>
  <c r="BF210" i="17"/>
  <c r="BC210" i="17"/>
  <c r="AD210" i="17"/>
  <c r="AC210" i="17"/>
  <c r="AR210" i="17" s="1"/>
  <c r="AB210" i="17"/>
  <c r="AQ210" i="17" s="1"/>
  <c r="BG210" i="17" s="1"/>
  <c r="AA210" i="17"/>
  <c r="Z210" i="17"/>
  <c r="AO210" i="17" s="1"/>
  <c r="Y210" i="17"/>
  <c r="AN210" i="17" s="1"/>
  <c r="X210" i="17"/>
  <c r="AM210" i="17" s="1"/>
  <c r="W210" i="17"/>
  <c r="AL210" i="17" s="1"/>
  <c r="BA210" i="17" s="1"/>
  <c r="V210" i="17"/>
  <c r="AK210" i="17" s="1"/>
  <c r="AZ210" i="17" s="1"/>
  <c r="U210" i="17"/>
  <c r="AJ210" i="17" s="1"/>
  <c r="AY210" i="17" s="1"/>
  <c r="T210" i="17"/>
  <c r="AI210" i="17" s="1"/>
  <c r="AX210" i="17" s="1"/>
  <c r="S210" i="17"/>
  <c r="AH210" i="17" s="1"/>
  <c r="AW210" i="17" s="1"/>
  <c r="O210" i="17"/>
  <c r="N210" i="17"/>
  <c r="M210" i="17"/>
  <c r="L210" i="17"/>
  <c r="K210" i="17"/>
  <c r="J210" i="17"/>
  <c r="I210" i="17"/>
  <c r="H210" i="17"/>
  <c r="G210" i="17"/>
  <c r="F210" i="17"/>
  <c r="E210" i="17"/>
  <c r="D210" i="17"/>
  <c r="BF209" i="17"/>
  <c r="AD209" i="17"/>
  <c r="AC209" i="17"/>
  <c r="AR209" i="17" s="1"/>
  <c r="AB209" i="17"/>
  <c r="AQ209" i="17" s="1"/>
  <c r="BG209" i="17" s="1"/>
  <c r="AA209" i="17"/>
  <c r="Z209" i="17"/>
  <c r="AO209" i="17" s="1"/>
  <c r="Y209" i="17"/>
  <c r="AN209" i="17" s="1"/>
  <c r="X209" i="17"/>
  <c r="AM209" i="17" s="1"/>
  <c r="W209" i="17"/>
  <c r="AL209" i="17" s="1"/>
  <c r="BA209" i="17" s="1"/>
  <c r="V209" i="17"/>
  <c r="AK209" i="17" s="1"/>
  <c r="AZ209" i="17" s="1"/>
  <c r="U209" i="17"/>
  <c r="AJ209" i="17" s="1"/>
  <c r="AY209" i="17" s="1"/>
  <c r="T209" i="17"/>
  <c r="AI209" i="17" s="1"/>
  <c r="AX209" i="17" s="1"/>
  <c r="S209" i="17"/>
  <c r="AH209" i="17" s="1"/>
  <c r="O209" i="17"/>
  <c r="N209" i="17"/>
  <c r="M209" i="17"/>
  <c r="L209" i="17"/>
  <c r="K209" i="17"/>
  <c r="J209" i="17"/>
  <c r="I209" i="17"/>
  <c r="H209" i="17"/>
  <c r="G209" i="17"/>
  <c r="F209" i="17"/>
  <c r="E209" i="17"/>
  <c r="D209" i="17"/>
  <c r="BF208" i="17"/>
  <c r="AD208" i="17"/>
  <c r="AC208" i="17"/>
  <c r="AR208" i="17" s="1"/>
  <c r="AB208" i="17"/>
  <c r="AQ208" i="17" s="1"/>
  <c r="BG208" i="17" s="1"/>
  <c r="AA208" i="17"/>
  <c r="Z208" i="17"/>
  <c r="AO208" i="17" s="1"/>
  <c r="Y208" i="17"/>
  <c r="AN208" i="17" s="1"/>
  <c r="X208" i="17"/>
  <c r="AM208" i="17" s="1"/>
  <c r="W208" i="17"/>
  <c r="AL208" i="17" s="1"/>
  <c r="BA208" i="17" s="1"/>
  <c r="V208" i="17"/>
  <c r="AK208" i="17" s="1"/>
  <c r="AZ208" i="17" s="1"/>
  <c r="U208" i="17"/>
  <c r="AJ208" i="17" s="1"/>
  <c r="AY208" i="17" s="1"/>
  <c r="T208" i="17"/>
  <c r="AI208" i="17" s="1"/>
  <c r="AX208" i="17" s="1"/>
  <c r="S208" i="17"/>
  <c r="AH208" i="17" s="1"/>
  <c r="O208" i="17"/>
  <c r="N208" i="17"/>
  <c r="M208" i="17"/>
  <c r="L208" i="17"/>
  <c r="K208" i="17"/>
  <c r="J208" i="17"/>
  <c r="I208" i="17"/>
  <c r="H208" i="17"/>
  <c r="G208" i="17"/>
  <c r="F208" i="17"/>
  <c r="E208" i="17"/>
  <c r="D208" i="17"/>
  <c r="BF207" i="17"/>
  <c r="AD207" i="17"/>
  <c r="AC207" i="17"/>
  <c r="AR207" i="17" s="1"/>
  <c r="AB207" i="17"/>
  <c r="AQ207" i="17" s="1"/>
  <c r="BG207" i="17" s="1"/>
  <c r="AA207" i="17"/>
  <c r="Z207" i="17"/>
  <c r="AO207" i="17" s="1"/>
  <c r="Y207" i="17"/>
  <c r="AN207" i="17" s="1"/>
  <c r="X207" i="17"/>
  <c r="AM207" i="17" s="1"/>
  <c r="W207" i="17"/>
  <c r="AL207" i="17" s="1"/>
  <c r="BA207" i="17" s="1"/>
  <c r="V207" i="17"/>
  <c r="AK207" i="17" s="1"/>
  <c r="AZ207" i="17" s="1"/>
  <c r="U207" i="17"/>
  <c r="AJ207" i="17" s="1"/>
  <c r="AY207" i="17" s="1"/>
  <c r="T207" i="17"/>
  <c r="AI207" i="17" s="1"/>
  <c r="AX207" i="17" s="1"/>
  <c r="S207" i="17"/>
  <c r="AH207" i="17" s="1"/>
  <c r="AW207" i="17" s="1"/>
  <c r="O207" i="17"/>
  <c r="N207" i="17"/>
  <c r="M207" i="17"/>
  <c r="L207" i="17"/>
  <c r="K207" i="17"/>
  <c r="J207" i="17"/>
  <c r="I207" i="17"/>
  <c r="H207" i="17"/>
  <c r="G207" i="17"/>
  <c r="F207" i="17"/>
  <c r="E207" i="17"/>
  <c r="D207" i="17"/>
  <c r="BF206" i="17"/>
  <c r="BB206" i="17"/>
  <c r="AD206" i="17"/>
  <c r="AC206" i="17"/>
  <c r="AR206" i="17" s="1"/>
  <c r="AB206" i="17"/>
  <c r="AQ206" i="17" s="1"/>
  <c r="BG206" i="17" s="1"/>
  <c r="AA206" i="17"/>
  <c r="Z206" i="17"/>
  <c r="AO206" i="17" s="1"/>
  <c r="Y206" i="17"/>
  <c r="AN206" i="17" s="1"/>
  <c r="X206" i="17"/>
  <c r="AM206" i="17" s="1"/>
  <c r="W206" i="17"/>
  <c r="AL206" i="17" s="1"/>
  <c r="BA206" i="17" s="1"/>
  <c r="V206" i="17"/>
  <c r="AK206" i="17" s="1"/>
  <c r="AZ206" i="17" s="1"/>
  <c r="U206" i="17"/>
  <c r="AJ206" i="17" s="1"/>
  <c r="AY206" i="17" s="1"/>
  <c r="T206" i="17"/>
  <c r="AI206" i="17" s="1"/>
  <c r="AX206" i="17" s="1"/>
  <c r="S206" i="17"/>
  <c r="AH206" i="17" s="1"/>
  <c r="O206" i="17"/>
  <c r="N206" i="17"/>
  <c r="M206" i="17"/>
  <c r="L206" i="17"/>
  <c r="K206" i="17"/>
  <c r="J206" i="17"/>
  <c r="I206" i="17"/>
  <c r="H206" i="17"/>
  <c r="G206" i="17"/>
  <c r="F206" i="17"/>
  <c r="E206" i="17"/>
  <c r="D206" i="17"/>
  <c r="BF205" i="17"/>
  <c r="AD205" i="17"/>
  <c r="AC205" i="17"/>
  <c r="AR205" i="17" s="1"/>
  <c r="AB205" i="17"/>
  <c r="AQ205" i="17" s="1"/>
  <c r="BG205" i="17" s="1"/>
  <c r="AA205" i="17"/>
  <c r="Z205" i="17"/>
  <c r="AO205" i="17" s="1"/>
  <c r="Y205" i="17"/>
  <c r="AN205" i="17" s="1"/>
  <c r="X205" i="17"/>
  <c r="AM205" i="17" s="1"/>
  <c r="W205" i="17"/>
  <c r="AL205" i="17" s="1"/>
  <c r="BA205" i="17" s="1"/>
  <c r="V205" i="17"/>
  <c r="AK205" i="17" s="1"/>
  <c r="AZ205" i="17" s="1"/>
  <c r="U205" i="17"/>
  <c r="AJ205" i="17" s="1"/>
  <c r="AY205" i="17" s="1"/>
  <c r="T205" i="17"/>
  <c r="AI205" i="17" s="1"/>
  <c r="AX205" i="17" s="1"/>
  <c r="S205" i="17"/>
  <c r="AH205" i="17" s="1"/>
  <c r="O205" i="17"/>
  <c r="N205" i="17"/>
  <c r="M205" i="17"/>
  <c r="L205" i="17"/>
  <c r="K205" i="17"/>
  <c r="J205" i="17"/>
  <c r="I205" i="17"/>
  <c r="H205" i="17"/>
  <c r="G205" i="17"/>
  <c r="F205" i="17"/>
  <c r="E205" i="17"/>
  <c r="D205" i="17"/>
  <c r="BF204" i="17"/>
  <c r="AD204" i="17"/>
  <c r="AC204" i="17"/>
  <c r="AR204" i="17" s="1"/>
  <c r="AB204" i="17"/>
  <c r="AQ204" i="17" s="1"/>
  <c r="BG204" i="17" s="1"/>
  <c r="AA204" i="17"/>
  <c r="Z204" i="17"/>
  <c r="AO204" i="17" s="1"/>
  <c r="Y204" i="17"/>
  <c r="AN204" i="17" s="1"/>
  <c r="X204" i="17"/>
  <c r="AM204" i="17" s="1"/>
  <c r="W204" i="17"/>
  <c r="AL204" i="17" s="1"/>
  <c r="BA204" i="17" s="1"/>
  <c r="V204" i="17"/>
  <c r="AK204" i="17" s="1"/>
  <c r="AZ204" i="17" s="1"/>
  <c r="U204" i="17"/>
  <c r="AJ204" i="17" s="1"/>
  <c r="AY204" i="17" s="1"/>
  <c r="T204" i="17"/>
  <c r="AI204" i="17" s="1"/>
  <c r="AX204" i="17" s="1"/>
  <c r="S204" i="17"/>
  <c r="AH204" i="17" s="1"/>
  <c r="AW204" i="17" s="1"/>
  <c r="O204" i="17"/>
  <c r="N204" i="17"/>
  <c r="M204" i="17"/>
  <c r="L204" i="17"/>
  <c r="K204" i="17"/>
  <c r="J204" i="17"/>
  <c r="I204" i="17"/>
  <c r="H204" i="17"/>
  <c r="G204" i="17"/>
  <c r="F204" i="17"/>
  <c r="E204" i="17"/>
  <c r="D204" i="17"/>
  <c r="BF203" i="17"/>
  <c r="AD203" i="17"/>
  <c r="AC203" i="17"/>
  <c r="AR203" i="17" s="1"/>
  <c r="AB203" i="17"/>
  <c r="AQ203" i="17" s="1"/>
  <c r="BG203" i="17" s="1"/>
  <c r="AA203" i="17"/>
  <c r="Z203" i="17"/>
  <c r="AO203" i="17" s="1"/>
  <c r="Y203" i="17"/>
  <c r="AN203" i="17" s="1"/>
  <c r="X203" i="17"/>
  <c r="AM203" i="17" s="1"/>
  <c r="W203" i="17"/>
  <c r="AL203" i="17" s="1"/>
  <c r="BA203" i="17" s="1"/>
  <c r="V203" i="17"/>
  <c r="AK203" i="17" s="1"/>
  <c r="AZ203" i="17" s="1"/>
  <c r="U203" i="17"/>
  <c r="AJ203" i="17" s="1"/>
  <c r="AY203" i="17" s="1"/>
  <c r="T203" i="17"/>
  <c r="AI203" i="17" s="1"/>
  <c r="AX203" i="17" s="1"/>
  <c r="S203" i="17"/>
  <c r="AH203" i="17" s="1"/>
  <c r="O203" i="17"/>
  <c r="N203" i="17"/>
  <c r="M203" i="17"/>
  <c r="L203" i="17"/>
  <c r="K203" i="17"/>
  <c r="J203" i="17"/>
  <c r="I203" i="17"/>
  <c r="H203" i="17"/>
  <c r="G203" i="17"/>
  <c r="F203" i="17"/>
  <c r="E203" i="17"/>
  <c r="D203" i="17"/>
  <c r="BF202" i="17"/>
  <c r="AD202" i="17"/>
  <c r="AC202" i="17"/>
  <c r="AR202" i="17" s="1"/>
  <c r="AB202" i="17"/>
  <c r="AQ202" i="17" s="1"/>
  <c r="BG202" i="17" s="1"/>
  <c r="AA202" i="17"/>
  <c r="Z202" i="17"/>
  <c r="AO202" i="17" s="1"/>
  <c r="Y202" i="17"/>
  <c r="AN202" i="17" s="1"/>
  <c r="X202" i="17"/>
  <c r="AM202" i="17" s="1"/>
  <c r="W202" i="17"/>
  <c r="AL202" i="17" s="1"/>
  <c r="BA202" i="17" s="1"/>
  <c r="V202" i="17"/>
  <c r="AK202" i="17" s="1"/>
  <c r="AZ202" i="17" s="1"/>
  <c r="U202" i="17"/>
  <c r="AJ202" i="17" s="1"/>
  <c r="AY202" i="17" s="1"/>
  <c r="T202" i="17"/>
  <c r="AI202" i="17" s="1"/>
  <c r="AX202" i="17" s="1"/>
  <c r="S202" i="17"/>
  <c r="AH202" i="17" s="1"/>
  <c r="O202" i="17"/>
  <c r="N202" i="17"/>
  <c r="M202" i="17"/>
  <c r="L202" i="17"/>
  <c r="K202" i="17"/>
  <c r="J202" i="17"/>
  <c r="I202" i="17"/>
  <c r="H202" i="17"/>
  <c r="G202" i="17"/>
  <c r="F202" i="17"/>
  <c r="E202" i="17"/>
  <c r="D202" i="17"/>
  <c r="BF201" i="17"/>
  <c r="AD201" i="17"/>
  <c r="AC201" i="17"/>
  <c r="AR201" i="17" s="1"/>
  <c r="AB201" i="17"/>
  <c r="AQ201" i="17" s="1"/>
  <c r="BG201" i="17" s="1"/>
  <c r="AA201" i="17"/>
  <c r="Z201" i="17"/>
  <c r="AO201" i="17" s="1"/>
  <c r="Y201" i="17"/>
  <c r="AN201" i="17" s="1"/>
  <c r="X201" i="17"/>
  <c r="AM201" i="17" s="1"/>
  <c r="W201" i="17"/>
  <c r="AL201" i="17" s="1"/>
  <c r="BA201" i="17" s="1"/>
  <c r="V201" i="17"/>
  <c r="AK201" i="17" s="1"/>
  <c r="AZ201" i="17" s="1"/>
  <c r="U201" i="17"/>
  <c r="AJ201" i="17" s="1"/>
  <c r="AY201" i="17" s="1"/>
  <c r="T201" i="17"/>
  <c r="AI201" i="17" s="1"/>
  <c r="AX201" i="17" s="1"/>
  <c r="S201" i="17"/>
  <c r="AH201" i="17" s="1"/>
  <c r="AW201" i="17" s="1"/>
  <c r="O201" i="17"/>
  <c r="N201" i="17"/>
  <c r="M201" i="17"/>
  <c r="L201" i="17"/>
  <c r="K201" i="17"/>
  <c r="J201" i="17"/>
  <c r="I201" i="17"/>
  <c r="H201" i="17"/>
  <c r="G201" i="17"/>
  <c r="F201" i="17"/>
  <c r="E201" i="17"/>
  <c r="D201" i="17"/>
  <c r="BF200" i="17"/>
  <c r="AD200" i="17"/>
  <c r="AC200" i="17"/>
  <c r="AR200" i="17" s="1"/>
  <c r="AB200" i="17"/>
  <c r="AQ200" i="17" s="1"/>
  <c r="BG200" i="17" s="1"/>
  <c r="AA200" i="17"/>
  <c r="Z200" i="17"/>
  <c r="AO200" i="17" s="1"/>
  <c r="Y200" i="17"/>
  <c r="AN200" i="17" s="1"/>
  <c r="X200" i="17"/>
  <c r="AM200" i="17" s="1"/>
  <c r="W200" i="17"/>
  <c r="AL200" i="17" s="1"/>
  <c r="BA200" i="17" s="1"/>
  <c r="V200" i="17"/>
  <c r="AK200" i="17" s="1"/>
  <c r="AZ200" i="17" s="1"/>
  <c r="U200" i="17"/>
  <c r="AJ200" i="17" s="1"/>
  <c r="AY200" i="17" s="1"/>
  <c r="T200" i="17"/>
  <c r="AI200" i="17" s="1"/>
  <c r="AX200" i="17" s="1"/>
  <c r="S200" i="17"/>
  <c r="AH200" i="17" s="1"/>
  <c r="O200" i="17"/>
  <c r="N200" i="17"/>
  <c r="M200" i="17"/>
  <c r="L200" i="17"/>
  <c r="K200" i="17"/>
  <c r="J200" i="17"/>
  <c r="I200" i="17"/>
  <c r="H200" i="17"/>
  <c r="G200" i="17"/>
  <c r="F200" i="17"/>
  <c r="E200" i="17"/>
  <c r="D200" i="17"/>
  <c r="BF199" i="17"/>
  <c r="AD199" i="17"/>
  <c r="AC199" i="17"/>
  <c r="AR199" i="17" s="1"/>
  <c r="AB199" i="17"/>
  <c r="AQ199" i="17" s="1"/>
  <c r="BG199" i="17" s="1"/>
  <c r="AA199" i="17"/>
  <c r="Z199" i="17"/>
  <c r="AO199" i="17" s="1"/>
  <c r="Y199" i="17"/>
  <c r="AN199" i="17" s="1"/>
  <c r="X199" i="17"/>
  <c r="AM199" i="17" s="1"/>
  <c r="W199" i="17"/>
  <c r="AL199" i="17" s="1"/>
  <c r="BA199" i="17" s="1"/>
  <c r="V199" i="17"/>
  <c r="AK199" i="17" s="1"/>
  <c r="AZ199" i="17" s="1"/>
  <c r="U199" i="17"/>
  <c r="AJ199" i="17" s="1"/>
  <c r="AY199" i="17" s="1"/>
  <c r="T199" i="17"/>
  <c r="AI199" i="17" s="1"/>
  <c r="AX199" i="17" s="1"/>
  <c r="S199" i="17"/>
  <c r="AH199" i="17" s="1"/>
  <c r="O199" i="17"/>
  <c r="N199" i="17"/>
  <c r="M199" i="17"/>
  <c r="L199" i="17"/>
  <c r="K199" i="17"/>
  <c r="J199" i="17"/>
  <c r="I199" i="17"/>
  <c r="H199" i="17"/>
  <c r="G199" i="17"/>
  <c r="F199" i="17"/>
  <c r="E199" i="17"/>
  <c r="D199" i="17"/>
  <c r="BF198" i="17"/>
  <c r="AD198" i="17"/>
  <c r="AC198" i="17"/>
  <c r="AR198" i="17" s="1"/>
  <c r="AB198" i="17"/>
  <c r="AQ198" i="17" s="1"/>
  <c r="BG198" i="17" s="1"/>
  <c r="AA198" i="17"/>
  <c r="Z198" i="17"/>
  <c r="AO198" i="17" s="1"/>
  <c r="Y198" i="17"/>
  <c r="AN198" i="17" s="1"/>
  <c r="X198" i="17"/>
  <c r="AM198" i="17" s="1"/>
  <c r="W198" i="17"/>
  <c r="AL198" i="17" s="1"/>
  <c r="BA198" i="17" s="1"/>
  <c r="V198" i="17"/>
  <c r="AK198" i="17" s="1"/>
  <c r="AZ198" i="17" s="1"/>
  <c r="U198" i="17"/>
  <c r="AJ198" i="17" s="1"/>
  <c r="AY198" i="17" s="1"/>
  <c r="T198" i="17"/>
  <c r="AI198" i="17" s="1"/>
  <c r="AX198" i="17" s="1"/>
  <c r="S198" i="17"/>
  <c r="AH198" i="17" s="1"/>
  <c r="AW198" i="17" s="1"/>
  <c r="O198" i="17"/>
  <c r="N198" i="17"/>
  <c r="M198" i="17"/>
  <c r="L198" i="17"/>
  <c r="K198" i="17"/>
  <c r="J198" i="17"/>
  <c r="I198" i="17"/>
  <c r="H198" i="17"/>
  <c r="G198" i="17"/>
  <c r="F198" i="17"/>
  <c r="E198" i="17"/>
  <c r="D198" i="17"/>
  <c r="BF197" i="17"/>
  <c r="AD197" i="17"/>
  <c r="AC197" i="17"/>
  <c r="AR197" i="17" s="1"/>
  <c r="AB197" i="17"/>
  <c r="AQ197" i="17" s="1"/>
  <c r="BG197" i="17" s="1"/>
  <c r="AA197" i="17"/>
  <c r="Z197" i="17"/>
  <c r="AO197" i="17" s="1"/>
  <c r="Y197" i="17"/>
  <c r="AN197" i="17" s="1"/>
  <c r="X197" i="17"/>
  <c r="AM197" i="17" s="1"/>
  <c r="W197" i="17"/>
  <c r="AL197" i="17" s="1"/>
  <c r="BA197" i="17" s="1"/>
  <c r="V197" i="17"/>
  <c r="AK197" i="17" s="1"/>
  <c r="AZ197" i="17" s="1"/>
  <c r="U197" i="17"/>
  <c r="AJ197" i="17" s="1"/>
  <c r="AY197" i="17" s="1"/>
  <c r="T197" i="17"/>
  <c r="AI197" i="17" s="1"/>
  <c r="AX197" i="17" s="1"/>
  <c r="S197" i="17"/>
  <c r="AH197" i="17" s="1"/>
  <c r="O197" i="17"/>
  <c r="N197" i="17"/>
  <c r="M197" i="17"/>
  <c r="L197" i="17"/>
  <c r="K197" i="17"/>
  <c r="J197" i="17"/>
  <c r="I197" i="17"/>
  <c r="H197" i="17"/>
  <c r="G197" i="17"/>
  <c r="F197" i="17"/>
  <c r="E197" i="17"/>
  <c r="D197" i="17"/>
  <c r="BF196" i="17"/>
  <c r="AD196" i="17"/>
  <c r="AC196" i="17"/>
  <c r="AR196" i="17" s="1"/>
  <c r="AB196" i="17"/>
  <c r="AQ196" i="17" s="1"/>
  <c r="BG196" i="17" s="1"/>
  <c r="AA196" i="17"/>
  <c r="Z196" i="17"/>
  <c r="AO196" i="17" s="1"/>
  <c r="Y196" i="17"/>
  <c r="AN196" i="17" s="1"/>
  <c r="X196" i="17"/>
  <c r="AM196" i="17" s="1"/>
  <c r="W196" i="17"/>
  <c r="AL196" i="17" s="1"/>
  <c r="V196" i="17"/>
  <c r="AK196" i="17" s="1"/>
  <c r="U196" i="17"/>
  <c r="AJ196" i="17" s="1"/>
  <c r="T196" i="17"/>
  <c r="AI196" i="17" s="1"/>
  <c r="S196" i="17"/>
  <c r="AH196" i="17" s="1"/>
  <c r="O196" i="17"/>
  <c r="N196" i="17"/>
  <c r="M196" i="17"/>
  <c r="L196" i="17"/>
  <c r="K196" i="17"/>
  <c r="J196" i="17"/>
  <c r="I196" i="17"/>
  <c r="H196" i="17"/>
  <c r="G196" i="17"/>
  <c r="F196" i="17"/>
  <c r="E196" i="17"/>
  <c r="D196" i="17"/>
  <c r="AH187" i="17" a="1"/>
  <c r="AJ187" i="17" s="1"/>
  <c r="AP185" i="17"/>
  <c r="AD185" i="17"/>
  <c r="AC185" i="17"/>
  <c r="AB185" i="17"/>
  <c r="AA185" i="17"/>
  <c r="Z185" i="17"/>
  <c r="Y185" i="17"/>
  <c r="X185" i="17"/>
  <c r="W185" i="17"/>
  <c r="V185" i="17"/>
  <c r="U185" i="17"/>
  <c r="T185" i="17"/>
  <c r="S185" i="17"/>
  <c r="O185" i="17"/>
  <c r="N185" i="17"/>
  <c r="M185" i="17"/>
  <c r="L185" i="17"/>
  <c r="K185" i="17"/>
  <c r="J185" i="17"/>
  <c r="I185" i="17"/>
  <c r="H185" i="17"/>
  <c r="G185" i="17"/>
  <c r="F185" i="17"/>
  <c r="E185" i="17"/>
  <c r="D185" i="17"/>
  <c r="BF177" i="17"/>
  <c r="AD177" i="17"/>
  <c r="AC177" i="17"/>
  <c r="AR177" i="17" s="1"/>
  <c r="AB177" i="17"/>
  <c r="AQ177" i="17" s="1"/>
  <c r="BG177" i="17" s="1"/>
  <c r="AA177" i="17"/>
  <c r="Z177" i="17"/>
  <c r="AO177" i="17" s="1"/>
  <c r="Y177" i="17"/>
  <c r="AN177" i="17" s="1"/>
  <c r="X177" i="17"/>
  <c r="AM177" i="17" s="1"/>
  <c r="W177" i="17"/>
  <c r="AL177" i="17" s="1"/>
  <c r="BA177" i="17" s="1"/>
  <c r="V177" i="17"/>
  <c r="AK177" i="17" s="1"/>
  <c r="AZ177" i="17" s="1"/>
  <c r="U177" i="17"/>
  <c r="AJ177" i="17" s="1"/>
  <c r="AY177" i="17" s="1"/>
  <c r="T177" i="17"/>
  <c r="AI177" i="17" s="1"/>
  <c r="AX177" i="17" s="1"/>
  <c r="S177" i="17"/>
  <c r="AH177" i="17" s="1"/>
  <c r="AW177" i="17" s="1"/>
  <c r="O177" i="17"/>
  <c r="N177" i="17"/>
  <c r="M177" i="17"/>
  <c r="L177" i="17"/>
  <c r="K177" i="17"/>
  <c r="J177" i="17"/>
  <c r="I177" i="17"/>
  <c r="H177" i="17"/>
  <c r="G177" i="17"/>
  <c r="F177" i="17"/>
  <c r="E177" i="17"/>
  <c r="D177" i="17"/>
  <c r="BF176" i="17"/>
  <c r="AD176" i="17"/>
  <c r="AC176" i="17"/>
  <c r="AR176" i="17" s="1"/>
  <c r="AB176" i="17"/>
  <c r="AQ176" i="17" s="1"/>
  <c r="BG176" i="17" s="1"/>
  <c r="AA176" i="17"/>
  <c r="Z176" i="17"/>
  <c r="AO176" i="17" s="1"/>
  <c r="Y176" i="17"/>
  <c r="AN176" i="17" s="1"/>
  <c r="X176" i="17"/>
  <c r="AM176" i="17" s="1"/>
  <c r="W176" i="17"/>
  <c r="AL176" i="17" s="1"/>
  <c r="BA176" i="17" s="1"/>
  <c r="V176" i="17"/>
  <c r="AK176" i="17" s="1"/>
  <c r="AZ176" i="17" s="1"/>
  <c r="U176" i="17"/>
  <c r="AJ176" i="17" s="1"/>
  <c r="AY176" i="17" s="1"/>
  <c r="T176" i="17"/>
  <c r="AI176" i="17" s="1"/>
  <c r="AX176" i="17" s="1"/>
  <c r="S176" i="17"/>
  <c r="AH176" i="17" s="1"/>
  <c r="AW176" i="17" s="1"/>
  <c r="O176" i="17"/>
  <c r="N176" i="17"/>
  <c r="M176" i="17"/>
  <c r="L176" i="17"/>
  <c r="K176" i="17"/>
  <c r="J176" i="17"/>
  <c r="I176" i="17"/>
  <c r="H176" i="17"/>
  <c r="G176" i="17"/>
  <c r="F176" i="17"/>
  <c r="E176" i="17"/>
  <c r="D176" i="17"/>
  <c r="BF175" i="17"/>
  <c r="AD175" i="17"/>
  <c r="AC175" i="17"/>
  <c r="AR175" i="17" s="1"/>
  <c r="AB175" i="17"/>
  <c r="AQ175" i="17" s="1"/>
  <c r="BG175" i="17" s="1"/>
  <c r="AA175" i="17"/>
  <c r="Z175" i="17"/>
  <c r="AO175" i="17" s="1"/>
  <c r="Y175" i="17"/>
  <c r="AN175" i="17" s="1"/>
  <c r="X175" i="17"/>
  <c r="AM175" i="17" s="1"/>
  <c r="W175" i="17"/>
  <c r="AL175" i="17" s="1"/>
  <c r="BA175" i="17" s="1"/>
  <c r="V175" i="17"/>
  <c r="AK175" i="17" s="1"/>
  <c r="AZ175" i="17" s="1"/>
  <c r="U175" i="17"/>
  <c r="AJ175" i="17" s="1"/>
  <c r="AY175" i="17" s="1"/>
  <c r="T175" i="17"/>
  <c r="AI175" i="17" s="1"/>
  <c r="AX175" i="17" s="1"/>
  <c r="S175" i="17"/>
  <c r="AH175" i="17" s="1"/>
  <c r="O175" i="17"/>
  <c r="N175" i="17"/>
  <c r="M175" i="17"/>
  <c r="L175" i="17"/>
  <c r="K175" i="17"/>
  <c r="J175" i="17"/>
  <c r="I175" i="17"/>
  <c r="H175" i="17"/>
  <c r="G175" i="17"/>
  <c r="F175" i="17"/>
  <c r="E175" i="17"/>
  <c r="D175" i="17"/>
  <c r="BF174" i="17"/>
  <c r="AD174" i="17"/>
  <c r="AC174" i="17"/>
  <c r="AR174" i="17" s="1"/>
  <c r="AB174" i="17"/>
  <c r="AQ174" i="17" s="1"/>
  <c r="BG174" i="17" s="1"/>
  <c r="AA174" i="17"/>
  <c r="Z174" i="17"/>
  <c r="AO174" i="17" s="1"/>
  <c r="Y174" i="17"/>
  <c r="AN174" i="17" s="1"/>
  <c r="X174" i="17"/>
  <c r="AM174" i="17" s="1"/>
  <c r="W174" i="17"/>
  <c r="AL174" i="17" s="1"/>
  <c r="BA174" i="17" s="1"/>
  <c r="V174" i="17"/>
  <c r="AK174" i="17" s="1"/>
  <c r="AZ174" i="17" s="1"/>
  <c r="U174" i="17"/>
  <c r="AJ174" i="17" s="1"/>
  <c r="AY174" i="17" s="1"/>
  <c r="T174" i="17"/>
  <c r="AI174" i="17" s="1"/>
  <c r="AX174" i="17" s="1"/>
  <c r="S174" i="17"/>
  <c r="AH174" i="17" s="1"/>
  <c r="AW174" i="17" s="1"/>
  <c r="O174" i="17"/>
  <c r="N174" i="17"/>
  <c r="M174" i="17"/>
  <c r="L174" i="17"/>
  <c r="K174" i="17"/>
  <c r="J174" i="17"/>
  <c r="I174" i="17"/>
  <c r="H174" i="17"/>
  <c r="G174" i="17"/>
  <c r="F174" i="17"/>
  <c r="E174" i="17"/>
  <c r="D174" i="17"/>
  <c r="BF173" i="17"/>
  <c r="AD173" i="17"/>
  <c r="AC173" i="17"/>
  <c r="AR173" i="17" s="1"/>
  <c r="AB173" i="17"/>
  <c r="AQ173" i="17" s="1"/>
  <c r="BG173" i="17" s="1"/>
  <c r="AA173" i="17"/>
  <c r="Z173" i="17"/>
  <c r="AO173" i="17" s="1"/>
  <c r="Y173" i="17"/>
  <c r="AN173" i="17" s="1"/>
  <c r="X173" i="17"/>
  <c r="AM173" i="17" s="1"/>
  <c r="W173" i="17"/>
  <c r="AL173" i="17" s="1"/>
  <c r="BA173" i="17" s="1"/>
  <c r="V173" i="17"/>
  <c r="AK173" i="17" s="1"/>
  <c r="AZ173" i="17" s="1"/>
  <c r="U173" i="17"/>
  <c r="AJ173" i="17" s="1"/>
  <c r="AY173" i="17" s="1"/>
  <c r="T173" i="17"/>
  <c r="AI173" i="17" s="1"/>
  <c r="AX173" i="17" s="1"/>
  <c r="S173" i="17"/>
  <c r="AH173" i="17" s="1"/>
  <c r="AW173" i="17" s="1"/>
  <c r="O173" i="17"/>
  <c r="N173" i="17"/>
  <c r="M173" i="17"/>
  <c r="L173" i="17"/>
  <c r="K173" i="17"/>
  <c r="J173" i="17"/>
  <c r="I173" i="17"/>
  <c r="H173" i="17"/>
  <c r="G173" i="17"/>
  <c r="F173" i="17"/>
  <c r="E173" i="17"/>
  <c r="D173" i="17"/>
  <c r="BF172" i="17"/>
  <c r="AD172" i="17"/>
  <c r="AC172" i="17"/>
  <c r="AR172" i="17" s="1"/>
  <c r="AB172" i="17"/>
  <c r="AQ172" i="17" s="1"/>
  <c r="BG172" i="17" s="1"/>
  <c r="AA172" i="17"/>
  <c r="Z172" i="17"/>
  <c r="AO172" i="17" s="1"/>
  <c r="Y172" i="17"/>
  <c r="AN172" i="17" s="1"/>
  <c r="X172" i="17"/>
  <c r="AM172" i="17" s="1"/>
  <c r="W172" i="17"/>
  <c r="AL172" i="17" s="1"/>
  <c r="BA172" i="17" s="1"/>
  <c r="V172" i="17"/>
  <c r="AK172" i="17" s="1"/>
  <c r="AZ172" i="17" s="1"/>
  <c r="U172" i="17"/>
  <c r="AJ172" i="17" s="1"/>
  <c r="AY172" i="17" s="1"/>
  <c r="T172" i="17"/>
  <c r="AI172" i="17" s="1"/>
  <c r="AX172" i="17" s="1"/>
  <c r="S172" i="17"/>
  <c r="AH172" i="17" s="1"/>
  <c r="O172" i="17"/>
  <c r="N172" i="17"/>
  <c r="M172" i="17"/>
  <c r="L172" i="17"/>
  <c r="K172" i="17"/>
  <c r="J172" i="17"/>
  <c r="I172" i="17"/>
  <c r="H172" i="17"/>
  <c r="G172" i="17"/>
  <c r="F172" i="17"/>
  <c r="E172" i="17"/>
  <c r="D172" i="17"/>
  <c r="BF171" i="17"/>
  <c r="AD171" i="17"/>
  <c r="AC171" i="17"/>
  <c r="AR171" i="17" s="1"/>
  <c r="AB171" i="17"/>
  <c r="AQ171" i="17" s="1"/>
  <c r="BG171" i="17" s="1"/>
  <c r="AA171" i="17"/>
  <c r="Z171" i="17"/>
  <c r="AO171" i="17" s="1"/>
  <c r="Y171" i="17"/>
  <c r="AN171" i="17" s="1"/>
  <c r="X171" i="17"/>
  <c r="AM171" i="17" s="1"/>
  <c r="W171" i="17"/>
  <c r="AL171" i="17" s="1"/>
  <c r="BA171" i="17" s="1"/>
  <c r="V171" i="17"/>
  <c r="AK171" i="17" s="1"/>
  <c r="AZ171" i="17" s="1"/>
  <c r="U171" i="17"/>
  <c r="AJ171" i="17" s="1"/>
  <c r="AY171" i="17" s="1"/>
  <c r="T171" i="17"/>
  <c r="AI171" i="17" s="1"/>
  <c r="AX171" i="17" s="1"/>
  <c r="S171" i="17"/>
  <c r="AH171" i="17" s="1"/>
  <c r="AW171" i="17" s="1"/>
  <c r="O171" i="17"/>
  <c r="N171" i="17"/>
  <c r="M171" i="17"/>
  <c r="L171" i="17"/>
  <c r="K171" i="17"/>
  <c r="J171" i="17"/>
  <c r="I171" i="17"/>
  <c r="H171" i="17"/>
  <c r="G171" i="17"/>
  <c r="F171" i="17"/>
  <c r="E171" i="17"/>
  <c r="D171" i="17"/>
  <c r="BF170" i="17"/>
  <c r="AD170" i="17"/>
  <c r="AC170" i="17"/>
  <c r="AR170" i="17" s="1"/>
  <c r="AB170" i="17"/>
  <c r="AQ170" i="17" s="1"/>
  <c r="BG170" i="17" s="1"/>
  <c r="AA170" i="17"/>
  <c r="Z170" i="17"/>
  <c r="AO170" i="17" s="1"/>
  <c r="Y170" i="17"/>
  <c r="AN170" i="17" s="1"/>
  <c r="X170" i="17"/>
  <c r="AM170" i="17" s="1"/>
  <c r="W170" i="17"/>
  <c r="AL170" i="17" s="1"/>
  <c r="BA170" i="17" s="1"/>
  <c r="V170" i="17"/>
  <c r="AK170" i="17" s="1"/>
  <c r="AZ170" i="17" s="1"/>
  <c r="U170" i="17"/>
  <c r="AJ170" i="17" s="1"/>
  <c r="AY170" i="17" s="1"/>
  <c r="T170" i="17"/>
  <c r="AI170" i="17" s="1"/>
  <c r="AX170" i="17" s="1"/>
  <c r="S170" i="17"/>
  <c r="AH170" i="17" s="1"/>
  <c r="AW170" i="17" s="1"/>
  <c r="O170" i="17"/>
  <c r="N170" i="17"/>
  <c r="M170" i="17"/>
  <c r="L170" i="17"/>
  <c r="K170" i="17"/>
  <c r="J170" i="17"/>
  <c r="I170" i="17"/>
  <c r="H170" i="17"/>
  <c r="G170" i="17"/>
  <c r="F170" i="17"/>
  <c r="E170" i="17"/>
  <c r="D170" i="17"/>
  <c r="BF169" i="17"/>
  <c r="AD169" i="17"/>
  <c r="AC169" i="17"/>
  <c r="AR169" i="17" s="1"/>
  <c r="AB169" i="17"/>
  <c r="AQ169" i="17" s="1"/>
  <c r="BG169" i="17" s="1"/>
  <c r="AA169" i="17"/>
  <c r="Z169" i="17"/>
  <c r="AO169" i="17" s="1"/>
  <c r="Y169" i="17"/>
  <c r="AN169" i="17" s="1"/>
  <c r="X169" i="17"/>
  <c r="AM169" i="17" s="1"/>
  <c r="W169" i="17"/>
  <c r="AL169" i="17" s="1"/>
  <c r="BA169" i="17" s="1"/>
  <c r="V169" i="17"/>
  <c r="AK169" i="17" s="1"/>
  <c r="AZ169" i="17" s="1"/>
  <c r="U169" i="17"/>
  <c r="AJ169" i="17" s="1"/>
  <c r="AY169" i="17" s="1"/>
  <c r="T169" i="17"/>
  <c r="AI169" i="17" s="1"/>
  <c r="AX169" i="17" s="1"/>
  <c r="S169" i="17"/>
  <c r="AH169" i="17" s="1"/>
  <c r="O169" i="17"/>
  <c r="N169" i="17"/>
  <c r="M169" i="17"/>
  <c r="L169" i="17"/>
  <c r="K169" i="17"/>
  <c r="J169" i="17"/>
  <c r="I169" i="17"/>
  <c r="H169" i="17"/>
  <c r="G169" i="17"/>
  <c r="F169" i="17"/>
  <c r="E169" i="17"/>
  <c r="D169" i="17"/>
  <c r="BF168" i="17"/>
  <c r="AD168" i="17"/>
  <c r="AC168" i="17"/>
  <c r="AR168" i="17" s="1"/>
  <c r="AB168" i="17"/>
  <c r="AQ168" i="17" s="1"/>
  <c r="BG168" i="17" s="1"/>
  <c r="AA168" i="17"/>
  <c r="Z168" i="17"/>
  <c r="AO168" i="17" s="1"/>
  <c r="Y168" i="17"/>
  <c r="AN168" i="17" s="1"/>
  <c r="X168" i="17"/>
  <c r="AM168" i="17" s="1"/>
  <c r="W168" i="17"/>
  <c r="AL168" i="17" s="1"/>
  <c r="BA168" i="17" s="1"/>
  <c r="V168" i="17"/>
  <c r="AK168" i="17" s="1"/>
  <c r="AZ168" i="17" s="1"/>
  <c r="U168" i="17"/>
  <c r="AJ168" i="17" s="1"/>
  <c r="AY168" i="17" s="1"/>
  <c r="T168" i="17"/>
  <c r="AI168" i="17" s="1"/>
  <c r="AX168" i="17" s="1"/>
  <c r="S168" i="17"/>
  <c r="AH168" i="17" s="1"/>
  <c r="AW168" i="17" s="1"/>
  <c r="O168" i="17"/>
  <c r="N168" i="17"/>
  <c r="M168" i="17"/>
  <c r="L168" i="17"/>
  <c r="K168" i="17"/>
  <c r="J168" i="17"/>
  <c r="I168" i="17"/>
  <c r="H168" i="17"/>
  <c r="G168" i="17"/>
  <c r="F168" i="17"/>
  <c r="E168" i="17"/>
  <c r="D168" i="17"/>
  <c r="BF167" i="17"/>
  <c r="BD167" i="17"/>
  <c r="AD167" i="17"/>
  <c r="AC167" i="17"/>
  <c r="AR167" i="17" s="1"/>
  <c r="AB167" i="17"/>
  <c r="AQ167" i="17" s="1"/>
  <c r="BG167" i="17" s="1"/>
  <c r="AA167" i="17"/>
  <c r="Z167" i="17"/>
  <c r="AO167" i="17" s="1"/>
  <c r="Y167" i="17"/>
  <c r="AN167" i="17" s="1"/>
  <c r="X167" i="17"/>
  <c r="AM167" i="17" s="1"/>
  <c r="W167" i="17"/>
  <c r="AL167" i="17" s="1"/>
  <c r="BA167" i="17" s="1"/>
  <c r="V167" i="17"/>
  <c r="AK167" i="17" s="1"/>
  <c r="AZ167" i="17" s="1"/>
  <c r="U167" i="17"/>
  <c r="AJ167" i="17" s="1"/>
  <c r="AY167" i="17" s="1"/>
  <c r="T167" i="17"/>
  <c r="AI167" i="17" s="1"/>
  <c r="AX167" i="17" s="1"/>
  <c r="S167" i="17"/>
  <c r="AH167" i="17" s="1"/>
  <c r="AW167" i="17" s="1"/>
  <c r="O167" i="17"/>
  <c r="N167" i="17"/>
  <c r="M167" i="17"/>
  <c r="L167" i="17"/>
  <c r="K167" i="17"/>
  <c r="J167" i="17"/>
  <c r="I167" i="17"/>
  <c r="H167" i="17"/>
  <c r="G167" i="17"/>
  <c r="F167" i="17"/>
  <c r="E167" i="17"/>
  <c r="D167" i="17"/>
  <c r="BF166" i="17"/>
  <c r="AD166" i="17"/>
  <c r="AC166" i="17"/>
  <c r="AR166" i="17" s="1"/>
  <c r="AB166" i="17"/>
  <c r="AQ166" i="17" s="1"/>
  <c r="BG166" i="17" s="1"/>
  <c r="AA166" i="17"/>
  <c r="Z166" i="17"/>
  <c r="AO166" i="17" s="1"/>
  <c r="Y166" i="17"/>
  <c r="AN166" i="17" s="1"/>
  <c r="X166" i="17"/>
  <c r="AM166" i="17" s="1"/>
  <c r="W166" i="17"/>
  <c r="AL166" i="17" s="1"/>
  <c r="BA166" i="17" s="1"/>
  <c r="V166" i="17"/>
  <c r="AK166" i="17" s="1"/>
  <c r="AZ166" i="17" s="1"/>
  <c r="U166" i="17"/>
  <c r="AJ166" i="17" s="1"/>
  <c r="AY166" i="17" s="1"/>
  <c r="T166" i="17"/>
  <c r="AI166" i="17" s="1"/>
  <c r="AX166" i="17" s="1"/>
  <c r="S166" i="17"/>
  <c r="AH166" i="17" s="1"/>
  <c r="O166" i="17"/>
  <c r="N166" i="17"/>
  <c r="M166" i="17"/>
  <c r="L166" i="17"/>
  <c r="K166" i="17"/>
  <c r="J166" i="17"/>
  <c r="I166" i="17"/>
  <c r="H166" i="17"/>
  <c r="G166" i="17"/>
  <c r="F166" i="17"/>
  <c r="E166" i="17"/>
  <c r="D166" i="17"/>
  <c r="BF165" i="17"/>
  <c r="AD165" i="17"/>
  <c r="AC165" i="17"/>
  <c r="AR165" i="17" s="1"/>
  <c r="AB165" i="17"/>
  <c r="AQ165" i="17" s="1"/>
  <c r="BG165" i="17" s="1"/>
  <c r="AA165" i="17"/>
  <c r="Z165" i="17"/>
  <c r="AO165" i="17" s="1"/>
  <c r="Y165" i="17"/>
  <c r="AN165" i="17" s="1"/>
  <c r="X165" i="17"/>
  <c r="AM165" i="17" s="1"/>
  <c r="W165" i="17"/>
  <c r="AL165" i="17" s="1"/>
  <c r="BA165" i="17" s="1"/>
  <c r="V165" i="17"/>
  <c r="AK165" i="17" s="1"/>
  <c r="AZ165" i="17" s="1"/>
  <c r="U165" i="17"/>
  <c r="AJ165" i="17" s="1"/>
  <c r="AY165" i="17" s="1"/>
  <c r="T165" i="17"/>
  <c r="AI165" i="17" s="1"/>
  <c r="AX165" i="17" s="1"/>
  <c r="S165" i="17"/>
  <c r="AH165" i="17" s="1"/>
  <c r="O165" i="17"/>
  <c r="N165" i="17"/>
  <c r="M165" i="17"/>
  <c r="L165" i="17"/>
  <c r="K165" i="17"/>
  <c r="J165" i="17"/>
  <c r="I165" i="17"/>
  <c r="H165" i="17"/>
  <c r="G165" i="17"/>
  <c r="F165" i="17"/>
  <c r="E165" i="17"/>
  <c r="D165" i="17"/>
  <c r="BF164" i="17"/>
  <c r="AD164" i="17"/>
  <c r="AC164" i="17"/>
  <c r="AR164" i="17" s="1"/>
  <c r="AB164" i="17"/>
  <c r="AQ164" i="17" s="1"/>
  <c r="BG164" i="17" s="1"/>
  <c r="AA164" i="17"/>
  <c r="Z164" i="17"/>
  <c r="AO164" i="17" s="1"/>
  <c r="Y164" i="17"/>
  <c r="AN164" i="17" s="1"/>
  <c r="X164" i="17"/>
  <c r="AM164" i="17" s="1"/>
  <c r="W164" i="17"/>
  <c r="AL164" i="17" s="1"/>
  <c r="BA164" i="17" s="1"/>
  <c r="V164" i="17"/>
  <c r="AK164" i="17" s="1"/>
  <c r="AZ164" i="17" s="1"/>
  <c r="U164" i="17"/>
  <c r="AJ164" i="17" s="1"/>
  <c r="AY164" i="17" s="1"/>
  <c r="T164" i="17"/>
  <c r="AI164" i="17" s="1"/>
  <c r="AX164" i="17" s="1"/>
  <c r="S164" i="17"/>
  <c r="AH164" i="17" s="1"/>
  <c r="O164" i="17"/>
  <c r="N164" i="17"/>
  <c r="M164" i="17"/>
  <c r="L164" i="17"/>
  <c r="K164" i="17"/>
  <c r="J164" i="17"/>
  <c r="I164" i="17"/>
  <c r="H164" i="17"/>
  <c r="G164" i="17"/>
  <c r="F164" i="17"/>
  <c r="E164" i="17"/>
  <c r="D164" i="17"/>
  <c r="BF163" i="17"/>
  <c r="BC163" i="17"/>
  <c r="AD163" i="17"/>
  <c r="AC163" i="17"/>
  <c r="AR163" i="17" s="1"/>
  <c r="AB163" i="17"/>
  <c r="AQ163" i="17" s="1"/>
  <c r="BG163" i="17" s="1"/>
  <c r="AA163" i="17"/>
  <c r="Z163" i="17"/>
  <c r="AO163" i="17" s="1"/>
  <c r="Y163" i="17"/>
  <c r="AN163" i="17" s="1"/>
  <c r="X163" i="17"/>
  <c r="AM163" i="17" s="1"/>
  <c r="W163" i="17"/>
  <c r="AL163" i="17" s="1"/>
  <c r="BA163" i="17" s="1"/>
  <c r="V163" i="17"/>
  <c r="AK163" i="17" s="1"/>
  <c r="AZ163" i="17" s="1"/>
  <c r="U163" i="17"/>
  <c r="AJ163" i="17" s="1"/>
  <c r="AY163" i="17" s="1"/>
  <c r="T163" i="17"/>
  <c r="AI163" i="17" s="1"/>
  <c r="AX163" i="17" s="1"/>
  <c r="S163" i="17"/>
  <c r="AH163" i="17" s="1"/>
  <c r="AW163" i="17" s="1"/>
  <c r="O163" i="17"/>
  <c r="N163" i="17"/>
  <c r="M163" i="17"/>
  <c r="L163" i="17"/>
  <c r="K163" i="17"/>
  <c r="J163" i="17"/>
  <c r="I163" i="17"/>
  <c r="H163" i="17"/>
  <c r="G163" i="17"/>
  <c r="F163" i="17"/>
  <c r="E163" i="17"/>
  <c r="D163" i="17"/>
  <c r="BF162" i="17"/>
  <c r="AD162" i="17"/>
  <c r="AC162" i="17"/>
  <c r="AR162" i="17" s="1"/>
  <c r="AB162" i="17"/>
  <c r="AQ162" i="17" s="1"/>
  <c r="BG162" i="17" s="1"/>
  <c r="AA162" i="17"/>
  <c r="Z162" i="17"/>
  <c r="AO162" i="17" s="1"/>
  <c r="Y162" i="17"/>
  <c r="AN162" i="17" s="1"/>
  <c r="X162" i="17"/>
  <c r="AM162" i="17" s="1"/>
  <c r="W162" i="17"/>
  <c r="AL162" i="17" s="1"/>
  <c r="BA162" i="17" s="1"/>
  <c r="V162" i="17"/>
  <c r="AK162" i="17" s="1"/>
  <c r="AZ162" i="17" s="1"/>
  <c r="U162" i="17"/>
  <c r="AJ162" i="17" s="1"/>
  <c r="AY162" i="17" s="1"/>
  <c r="T162" i="17"/>
  <c r="AI162" i="17" s="1"/>
  <c r="AX162" i="17" s="1"/>
  <c r="S162" i="17"/>
  <c r="AH162" i="17" s="1"/>
  <c r="AW162" i="17" s="1"/>
  <c r="O162" i="17"/>
  <c r="N162" i="17"/>
  <c r="M162" i="17"/>
  <c r="L162" i="17"/>
  <c r="K162" i="17"/>
  <c r="J162" i="17"/>
  <c r="I162" i="17"/>
  <c r="H162" i="17"/>
  <c r="G162" i="17"/>
  <c r="F162" i="17"/>
  <c r="E162" i="17"/>
  <c r="D162" i="17"/>
  <c r="BF161" i="17"/>
  <c r="AD161" i="17"/>
  <c r="AC161" i="17"/>
  <c r="AR161" i="17" s="1"/>
  <c r="AB161" i="17"/>
  <c r="AQ161" i="17" s="1"/>
  <c r="BG161" i="17" s="1"/>
  <c r="AA161" i="17"/>
  <c r="Z161" i="17"/>
  <c r="AO161" i="17" s="1"/>
  <c r="Y161" i="17"/>
  <c r="AN161" i="17" s="1"/>
  <c r="X161" i="17"/>
  <c r="AM161" i="17" s="1"/>
  <c r="W161" i="17"/>
  <c r="AL161" i="17" s="1"/>
  <c r="BA161" i="17" s="1"/>
  <c r="V161" i="17"/>
  <c r="AK161" i="17" s="1"/>
  <c r="AZ161" i="17" s="1"/>
  <c r="U161" i="17"/>
  <c r="AJ161" i="17" s="1"/>
  <c r="AY161" i="17" s="1"/>
  <c r="T161" i="17"/>
  <c r="AI161" i="17" s="1"/>
  <c r="AX161" i="17" s="1"/>
  <c r="S161" i="17"/>
  <c r="AH161" i="17" s="1"/>
  <c r="O161" i="17"/>
  <c r="N161" i="17"/>
  <c r="M161" i="17"/>
  <c r="L161" i="17"/>
  <c r="K161" i="17"/>
  <c r="J161" i="17"/>
  <c r="I161" i="17"/>
  <c r="H161" i="17"/>
  <c r="G161" i="17"/>
  <c r="F161" i="17"/>
  <c r="E161" i="17"/>
  <c r="D161" i="17"/>
  <c r="BF160" i="17"/>
  <c r="AD160" i="17"/>
  <c r="AC160" i="17"/>
  <c r="AR160" i="17" s="1"/>
  <c r="AB160" i="17"/>
  <c r="AQ160" i="17" s="1"/>
  <c r="BG160" i="17" s="1"/>
  <c r="AA160" i="17"/>
  <c r="Z160" i="17"/>
  <c r="AO160" i="17" s="1"/>
  <c r="Y160" i="17"/>
  <c r="AN160" i="17" s="1"/>
  <c r="X160" i="17"/>
  <c r="AM160" i="17" s="1"/>
  <c r="W160" i="17"/>
  <c r="AL160" i="17" s="1"/>
  <c r="BA160" i="17" s="1"/>
  <c r="V160" i="17"/>
  <c r="AK160" i="17" s="1"/>
  <c r="AZ160" i="17" s="1"/>
  <c r="U160" i="17"/>
  <c r="AJ160" i="17" s="1"/>
  <c r="AY160" i="17" s="1"/>
  <c r="T160" i="17"/>
  <c r="AI160" i="17" s="1"/>
  <c r="AX160" i="17" s="1"/>
  <c r="S160" i="17"/>
  <c r="AH160" i="17" s="1"/>
  <c r="AW160" i="17" s="1"/>
  <c r="O160" i="17"/>
  <c r="N160" i="17"/>
  <c r="M160" i="17"/>
  <c r="L160" i="17"/>
  <c r="K160" i="17"/>
  <c r="J160" i="17"/>
  <c r="I160" i="17"/>
  <c r="H160" i="17"/>
  <c r="G160" i="17"/>
  <c r="F160" i="17"/>
  <c r="E160" i="17"/>
  <c r="D160" i="17"/>
  <c r="BF159" i="17"/>
  <c r="BB159" i="17"/>
  <c r="AD159" i="17"/>
  <c r="AC159" i="17"/>
  <c r="AR159" i="17" s="1"/>
  <c r="AB159" i="17"/>
  <c r="AQ159" i="17" s="1"/>
  <c r="BG159" i="17" s="1"/>
  <c r="AA159" i="17"/>
  <c r="Z159" i="17"/>
  <c r="AO159" i="17" s="1"/>
  <c r="Y159" i="17"/>
  <c r="AN159" i="17" s="1"/>
  <c r="X159" i="17"/>
  <c r="AM159" i="17" s="1"/>
  <c r="W159" i="17"/>
  <c r="AL159" i="17" s="1"/>
  <c r="BA159" i="17" s="1"/>
  <c r="V159" i="17"/>
  <c r="AK159" i="17" s="1"/>
  <c r="AZ159" i="17" s="1"/>
  <c r="U159" i="17"/>
  <c r="AJ159" i="17" s="1"/>
  <c r="AY159" i="17" s="1"/>
  <c r="T159" i="17"/>
  <c r="AI159" i="17" s="1"/>
  <c r="AX159" i="17" s="1"/>
  <c r="S159" i="17"/>
  <c r="AH159" i="17" s="1"/>
  <c r="AW159" i="17" s="1"/>
  <c r="O159" i="17"/>
  <c r="N159" i="17"/>
  <c r="M159" i="17"/>
  <c r="L159" i="17"/>
  <c r="K159" i="17"/>
  <c r="J159" i="17"/>
  <c r="I159" i="17"/>
  <c r="H159" i="17"/>
  <c r="G159" i="17"/>
  <c r="F159" i="17"/>
  <c r="E159" i="17"/>
  <c r="D159" i="17"/>
  <c r="BF158" i="17"/>
  <c r="AD158" i="17"/>
  <c r="AC158" i="17"/>
  <c r="AR158" i="17" s="1"/>
  <c r="AB158" i="17"/>
  <c r="AQ158" i="17" s="1"/>
  <c r="BG158" i="17" s="1"/>
  <c r="AA158" i="17"/>
  <c r="Z158" i="17"/>
  <c r="AO158" i="17" s="1"/>
  <c r="Y158" i="17"/>
  <c r="AN158" i="17" s="1"/>
  <c r="X158" i="17"/>
  <c r="AM158" i="17" s="1"/>
  <c r="W158" i="17"/>
  <c r="AL158" i="17" s="1"/>
  <c r="BA158" i="17" s="1"/>
  <c r="V158" i="17"/>
  <c r="AK158" i="17" s="1"/>
  <c r="AZ158" i="17" s="1"/>
  <c r="U158" i="17"/>
  <c r="AJ158" i="17" s="1"/>
  <c r="AY158" i="17" s="1"/>
  <c r="T158" i="17"/>
  <c r="AI158" i="17" s="1"/>
  <c r="AX158" i="17" s="1"/>
  <c r="S158" i="17"/>
  <c r="AH158" i="17" s="1"/>
  <c r="O158" i="17"/>
  <c r="N158" i="17"/>
  <c r="M158" i="17"/>
  <c r="L158" i="17"/>
  <c r="K158" i="17"/>
  <c r="J158" i="17"/>
  <c r="I158" i="17"/>
  <c r="H158" i="17"/>
  <c r="G158" i="17"/>
  <c r="F158" i="17"/>
  <c r="E158" i="17"/>
  <c r="D158" i="17"/>
  <c r="BF157" i="17"/>
  <c r="AD157" i="17"/>
  <c r="AC157" i="17"/>
  <c r="AR157" i="17" s="1"/>
  <c r="AB157" i="17"/>
  <c r="AQ157" i="17" s="1"/>
  <c r="BG157" i="17" s="1"/>
  <c r="AA157" i="17"/>
  <c r="Z157" i="17"/>
  <c r="AO157" i="17" s="1"/>
  <c r="Y157" i="17"/>
  <c r="AN157" i="17" s="1"/>
  <c r="X157" i="17"/>
  <c r="AM157" i="17" s="1"/>
  <c r="W157" i="17"/>
  <c r="AL157" i="17" s="1"/>
  <c r="BA157" i="17" s="1"/>
  <c r="V157" i="17"/>
  <c r="AK157" i="17" s="1"/>
  <c r="AZ157" i="17" s="1"/>
  <c r="U157" i="17"/>
  <c r="AJ157" i="17" s="1"/>
  <c r="AY157" i="17" s="1"/>
  <c r="T157" i="17"/>
  <c r="AI157" i="17" s="1"/>
  <c r="AX157" i="17" s="1"/>
  <c r="S157" i="17"/>
  <c r="AH157" i="17" s="1"/>
  <c r="O157" i="17"/>
  <c r="N157" i="17"/>
  <c r="M157" i="17"/>
  <c r="L157" i="17"/>
  <c r="K157" i="17"/>
  <c r="J157" i="17"/>
  <c r="I157" i="17"/>
  <c r="H157" i="17"/>
  <c r="G157" i="17"/>
  <c r="F157" i="17"/>
  <c r="E157" i="17"/>
  <c r="D157" i="17"/>
  <c r="BF156" i="17"/>
  <c r="AD156" i="17"/>
  <c r="AC156" i="17"/>
  <c r="AR156" i="17" s="1"/>
  <c r="AB156" i="17"/>
  <c r="AQ156" i="17" s="1"/>
  <c r="BG156" i="17" s="1"/>
  <c r="AA156" i="17"/>
  <c r="Z156" i="17"/>
  <c r="AO156" i="17" s="1"/>
  <c r="Y156" i="17"/>
  <c r="AN156" i="17" s="1"/>
  <c r="X156" i="17"/>
  <c r="AM156" i="17" s="1"/>
  <c r="W156" i="17"/>
  <c r="AL156" i="17" s="1"/>
  <c r="BA156" i="17" s="1"/>
  <c r="V156" i="17"/>
  <c r="AK156" i="17" s="1"/>
  <c r="AZ156" i="17" s="1"/>
  <c r="U156" i="17"/>
  <c r="AJ156" i="17" s="1"/>
  <c r="AY156" i="17" s="1"/>
  <c r="T156" i="17"/>
  <c r="AI156" i="17" s="1"/>
  <c r="AX156" i="17" s="1"/>
  <c r="S156" i="17"/>
  <c r="AH156" i="17" s="1"/>
  <c r="AW156" i="17" s="1"/>
  <c r="O156" i="17"/>
  <c r="N156" i="17"/>
  <c r="M156" i="17"/>
  <c r="L156" i="17"/>
  <c r="K156" i="17"/>
  <c r="J156" i="17"/>
  <c r="I156" i="17"/>
  <c r="H156" i="17"/>
  <c r="G156" i="17"/>
  <c r="F156" i="17"/>
  <c r="E156" i="17"/>
  <c r="D156" i="17"/>
  <c r="BF155" i="17"/>
  <c r="AD155" i="17"/>
  <c r="AC155" i="17"/>
  <c r="AR155" i="17" s="1"/>
  <c r="AB155" i="17"/>
  <c r="AQ155" i="17" s="1"/>
  <c r="BG155" i="17" s="1"/>
  <c r="AA155" i="17"/>
  <c r="Z155" i="17"/>
  <c r="AO155" i="17" s="1"/>
  <c r="Y155" i="17"/>
  <c r="AN155" i="17" s="1"/>
  <c r="X155" i="17"/>
  <c r="AM155" i="17" s="1"/>
  <c r="W155" i="17"/>
  <c r="AL155" i="17" s="1"/>
  <c r="BA155" i="17" s="1"/>
  <c r="V155" i="17"/>
  <c r="AK155" i="17" s="1"/>
  <c r="AZ155" i="17" s="1"/>
  <c r="U155" i="17"/>
  <c r="AJ155" i="17" s="1"/>
  <c r="AY155" i="17" s="1"/>
  <c r="T155" i="17"/>
  <c r="AI155" i="17" s="1"/>
  <c r="AX155" i="17" s="1"/>
  <c r="S155" i="17"/>
  <c r="AH155" i="17" s="1"/>
  <c r="O155" i="17"/>
  <c r="N155" i="17"/>
  <c r="M155" i="17"/>
  <c r="L155" i="17"/>
  <c r="K155" i="17"/>
  <c r="J155" i="17"/>
  <c r="I155" i="17"/>
  <c r="H155" i="17"/>
  <c r="G155" i="17"/>
  <c r="F155" i="17"/>
  <c r="E155" i="17"/>
  <c r="D155" i="17"/>
  <c r="BF154" i="17"/>
  <c r="AD154" i="17"/>
  <c r="AC154" i="17"/>
  <c r="AR154" i="17" s="1"/>
  <c r="AB154" i="17"/>
  <c r="AQ154" i="17" s="1"/>
  <c r="BG154" i="17" s="1"/>
  <c r="AA154" i="17"/>
  <c r="Z154" i="17"/>
  <c r="AO154" i="17" s="1"/>
  <c r="Y154" i="17"/>
  <c r="AN154" i="17" s="1"/>
  <c r="X154" i="17"/>
  <c r="AM154" i="17" s="1"/>
  <c r="W154" i="17"/>
  <c r="AL154" i="17" s="1"/>
  <c r="BA154" i="17" s="1"/>
  <c r="V154" i="17"/>
  <c r="AK154" i="17" s="1"/>
  <c r="AZ154" i="17" s="1"/>
  <c r="U154" i="17"/>
  <c r="AJ154" i="17" s="1"/>
  <c r="AY154" i="17" s="1"/>
  <c r="T154" i="17"/>
  <c r="AI154" i="17" s="1"/>
  <c r="AX154" i="17" s="1"/>
  <c r="S154" i="17"/>
  <c r="AH154" i="17" s="1"/>
  <c r="AW154" i="17" s="1"/>
  <c r="O154" i="17"/>
  <c r="N154" i="17"/>
  <c r="M154" i="17"/>
  <c r="L154" i="17"/>
  <c r="K154" i="17"/>
  <c r="J154" i="17"/>
  <c r="I154" i="17"/>
  <c r="H154" i="17"/>
  <c r="G154" i="17"/>
  <c r="F154" i="17"/>
  <c r="E154" i="17"/>
  <c r="D154" i="17"/>
  <c r="BF153" i="17"/>
  <c r="AD153" i="17"/>
  <c r="AC153" i="17"/>
  <c r="AR153" i="17" s="1"/>
  <c r="AB153" i="17"/>
  <c r="AQ153" i="17" s="1"/>
  <c r="BG153" i="17" s="1"/>
  <c r="AA153" i="17"/>
  <c r="Z153" i="17"/>
  <c r="AO153" i="17" s="1"/>
  <c r="Y153" i="17"/>
  <c r="AN153" i="17" s="1"/>
  <c r="X153" i="17"/>
  <c r="AM153" i="17" s="1"/>
  <c r="W153" i="17"/>
  <c r="AL153" i="17" s="1"/>
  <c r="BA153" i="17" s="1"/>
  <c r="V153" i="17"/>
  <c r="AK153" i="17" s="1"/>
  <c r="AZ153" i="17" s="1"/>
  <c r="U153" i="17"/>
  <c r="AJ153" i="17" s="1"/>
  <c r="AY153" i="17" s="1"/>
  <c r="T153" i="17"/>
  <c r="AI153" i="17" s="1"/>
  <c r="AX153" i="17" s="1"/>
  <c r="S153" i="17"/>
  <c r="AH153" i="17" s="1"/>
  <c r="AW153" i="17" s="1"/>
  <c r="O153" i="17"/>
  <c r="N153" i="17"/>
  <c r="M153" i="17"/>
  <c r="L153" i="17"/>
  <c r="K153" i="17"/>
  <c r="J153" i="17"/>
  <c r="I153" i="17"/>
  <c r="H153" i="17"/>
  <c r="G153" i="17"/>
  <c r="F153" i="17"/>
  <c r="E153" i="17"/>
  <c r="D153" i="17"/>
  <c r="BF152" i="17"/>
  <c r="AD152" i="17"/>
  <c r="AC152" i="17"/>
  <c r="AR152" i="17" s="1"/>
  <c r="AB152" i="17"/>
  <c r="AQ152" i="17" s="1"/>
  <c r="BG152" i="17" s="1"/>
  <c r="AA152" i="17"/>
  <c r="Z152" i="17"/>
  <c r="AO152" i="17" s="1"/>
  <c r="Y152" i="17"/>
  <c r="AN152" i="17" s="1"/>
  <c r="X152" i="17"/>
  <c r="AM152" i="17" s="1"/>
  <c r="W152" i="17"/>
  <c r="AL152" i="17" s="1"/>
  <c r="BA152" i="17" s="1"/>
  <c r="V152" i="17"/>
  <c r="AK152" i="17" s="1"/>
  <c r="AZ152" i="17" s="1"/>
  <c r="U152" i="17"/>
  <c r="AJ152" i="17" s="1"/>
  <c r="AY152" i="17" s="1"/>
  <c r="T152" i="17"/>
  <c r="AI152" i="17" s="1"/>
  <c r="AX152" i="17" s="1"/>
  <c r="S152" i="17"/>
  <c r="AH152" i="17" s="1"/>
  <c r="O152" i="17"/>
  <c r="N152" i="17"/>
  <c r="M152" i="17"/>
  <c r="L152" i="17"/>
  <c r="K152" i="17"/>
  <c r="J152" i="17"/>
  <c r="I152" i="17"/>
  <c r="H152" i="17"/>
  <c r="G152" i="17"/>
  <c r="F152" i="17"/>
  <c r="E152" i="17"/>
  <c r="D152" i="17"/>
  <c r="BF151" i="17"/>
  <c r="AD151" i="17"/>
  <c r="AC151" i="17"/>
  <c r="AR151" i="17" s="1"/>
  <c r="AB151" i="17"/>
  <c r="AQ151" i="17" s="1"/>
  <c r="BG151" i="17" s="1"/>
  <c r="AA151" i="17"/>
  <c r="Z151" i="17"/>
  <c r="AO151" i="17" s="1"/>
  <c r="Y151" i="17"/>
  <c r="AN151" i="17" s="1"/>
  <c r="X151" i="17"/>
  <c r="AM151" i="17" s="1"/>
  <c r="W151" i="17"/>
  <c r="AL151" i="17" s="1"/>
  <c r="BA151" i="17" s="1"/>
  <c r="V151" i="17"/>
  <c r="AK151" i="17" s="1"/>
  <c r="AZ151" i="17" s="1"/>
  <c r="U151" i="17"/>
  <c r="AJ151" i="17" s="1"/>
  <c r="AY151" i="17" s="1"/>
  <c r="T151" i="17"/>
  <c r="AI151" i="17" s="1"/>
  <c r="AX151" i="17" s="1"/>
  <c r="S151" i="17"/>
  <c r="AH151" i="17" s="1"/>
  <c r="AW151" i="17" s="1"/>
  <c r="O151" i="17"/>
  <c r="N151" i="17"/>
  <c r="M151" i="17"/>
  <c r="L151" i="17"/>
  <c r="K151" i="17"/>
  <c r="J151" i="17"/>
  <c r="I151" i="17"/>
  <c r="H151" i="17"/>
  <c r="G151" i="17"/>
  <c r="F151" i="17"/>
  <c r="E151" i="17"/>
  <c r="D151" i="17"/>
  <c r="BF150" i="17"/>
  <c r="AD150" i="17"/>
  <c r="AC150" i="17"/>
  <c r="AR150" i="17" s="1"/>
  <c r="AB150" i="17"/>
  <c r="AQ150" i="17" s="1"/>
  <c r="BG150" i="17" s="1"/>
  <c r="AA150" i="17"/>
  <c r="Z150" i="17"/>
  <c r="AO150" i="17" s="1"/>
  <c r="Y150" i="17"/>
  <c r="AN150" i="17" s="1"/>
  <c r="X150" i="17"/>
  <c r="AM150" i="17" s="1"/>
  <c r="W150" i="17"/>
  <c r="AL150" i="17" s="1"/>
  <c r="BA150" i="17" s="1"/>
  <c r="V150" i="17"/>
  <c r="AK150" i="17" s="1"/>
  <c r="AZ150" i="17" s="1"/>
  <c r="U150" i="17"/>
  <c r="AJ150" i="17" s="1"/>
  <c r="AY150" i="17" s="1"/>
  <c r="T150" i="17"/>
  <c r="AI150" i="17" s="1"/>
  <c r="AX150" i="17" s="1"/>
  <c r="S150" i="17"/>
  <c r="AH150" i="17" s="1"/>
  <c r="AW150" i="17" s="1"/>
  <c r="O150" i="17"/>
  <c r="N150" i="17"/>
  <c r="M150" i="17"/>
  <c r="L150" i="17"/>
  <c r="K150" i="17"/>
  <c r="J150" i="17"/>
  <c r="I150" i="17"/>
  <c r="H150" i="17"/>
  <c r="G150" i="17"/>
  <c r="F150" i="17"/>
  <c r="E150" i="17"/>
  <c r="D150" i="17"/>
  <c r="BF149" i="17"/>
  <c r="AD149" i="17"/>
  <c r="AC149" i="17"/>
  <c r="AR149" i="17" s="1"/>
  <c r="AB149" i="17"/>
  <c r="AQ149" i="17" s="1"/>
  <c r="AA149" i="17"/>
  <c r="Z149" i="17"/>
  <c r="AO149" i="17" s="1"/>
  <c r="Y149" i="17"/>
  <c r="AN149" i="17" s="1"/>
  <c r="X149" i="17"/>
  <c r="AM149" i="17" s="1"/>
  <c r="W149" i="17"/>
  <c r="AL149" i="17" s="1"/>
  <c r="V149" i="17"/>
  <c r="AK149" i="17" s="1"/>
  <c r="U149" i="17"/>
  <c r="AJ149" i="17" s="1"/>
  <c r="AY149" i="17" s="1"/>
  <c r="T149" i="17"/>
  <c r="AI149" i="17" s="1"/>
  <c r="S149" i="17"/>
  <c r="AH149" i="17" s="1"/>
  <c r="O149" i="17"/>
  <c r="N149" i="17"/>
  <c r="M149" i="17"/>
  <c r="L149" i="17"/>
  <c r="K149" i="17"/>
  <c r="J149" i="17"/>
  <c r="I149" i="17"/>
  <c r="H149" i="17"/>
  <c r="G149" i="17"/>
  <c r="F149" i="17"/>
  <c r="E149" i="17"/>
  <c r="D149" i="17"/>
  <c r="AH140" i="17" a="1"/>
  <c r="AD138" i="17"/>
  <c r="AC138" i="17"/>
  <c r="AB138" i="17"/>
  <c r="AA138" i="17"/>
  <c r="Z138" i="17"/>
  <c r="Y138" i="17"/>
  <c r="X138" i="17"/>
  <c r="W138" i="17"/>
  <c r="V138" i="17"/>
  <c r="U138" i="17"/>
  <c r="T138" i="17"/>
  <c r="S138" i="17"/>
  <c r="O138" i="17"/>
  <c r="N138" i="17"/>
  <c r="M138" i="17"/>
  <c r="L138" i="17"/>
  <c r="K138" i="17"/>
  <c r="J138" i="17"/>
  <c r="I138" i="17"/>
  <c r="H138" i="17"/>
  <c r="G138" i="17"/>
  <c r="F138" i="17"/>
  <c r="E138" i="17"/>
  <c r="D138" i="17"/>
  <c r="BL130" i="17"/>
  <c r="BD130" i="17" s="1"/>
  <c r="AD130" i="17"/>
  <c r="AC130" i="17"/>
  <c r="AR130" i="17" s="1"/>
  <c r="AB130" i="17"/>
  <c r="AQ130" i="17" s="1"/>
  <c r="BG130" i="17" s="1"/>
  <c r="AA130" i="17"/>
  <c r="Z130" i="17"/>
  <c r="AO130" i="17" s="1"/>
  <c r="Y130" i="17"/>
  <c r="AN130" i="17" s="1"/>
  <c r="X130" i="17"/>
  <c r="AM130" i="17" s="1"/>
  <c r="W130" i="17"/>
  <c r="AL130" i="17" s="1"/>
  <c r="BA130" i="17" s="1"/>
  <c r="V130" i="17"/>
  <c r="AK130" i="17" s="1"/>
  <c r="AZ130" i="17" s="1"/>
  <c r="U130" i="17"/>
  <c r="AJ130" i="17" s="1"/>
  <c r="AY130" i="17" s="1"/>
  <c r="T130" i="17"/>
  <c r="AI130" i="17" s="1"/>
  <c r="AX130" i="17" s="1"/>
  <c r="S130" i="17"/>
  <c r="AH130" i="17" s="1"/>
  <c r="O130" i="17"/>
  <c r="N130" i="17"/>
  <c r="M130" i="17"/>
  <c r="L130" i="17"/>
  <c r="K130" i="17"/>
  <c r="J130" i="17"/>
  <c r="I130" i="17"/>
  <c r="H130" i="17"/>
  <c r="G130" i="17"/>
  <c r="F130" i="17"/>
  <c r="E130" i="17"/>
  <c r="D130" i="17"/>
  <c r="BL129" i="17"/>
  <c r="BD129" i="17" s="1"/>
  <c r="AD129" i="17"/>
  <c r="AC129" i="17"/>
  <c r="AR129" i="17" s="1"/>
  <c r="AB129" i="17"/>
  <c r="AQ129" i="17" s="1"/>
  <c r="BG129" i="17" s="1"/>
  <c r="AA129" i="17"/>
  <c r="Z129" i="17"/>
  <c r="AO129" i="17" s="1"/>
  <c r="Y129" i="17"/>
  <c r="AN129" i="17" s="1"/>
  <c r="X129" i="17"/>
  <c r="AM129" i="17" s="1"/>
  <c r="W129" i="17"/>
  <c r="AL129" i="17" s="1"/>
  <c r="BA129" i="17" s="1"/>
  <c r="V129" i="17"/>
  <c r="AK129" i="17" s="1"/>
  <c r="AZ129" i="17" s="1"/>
  <c r="U129" i="17"/>
  <c r="AJ129" i="17" s="1"/>
  <c r="AY129" i="17" s="1"/>
  <c r="T129" i="17"/>
  <c r="AI129" i="17" s="1"/>
  <c r="AX129" i="17" s="1"/>
  <c r="S129" i="17"/>
  <c r="AH129" i="17" s="1"/>
  <c r="AW129" i="17" s="1"/>
  <c r="O129" i="17"/>
  <c r="N129" i="17"/>
  <c r="M129" i="17"/>
  <c r="L129" i="17"/>
  <c r="K129" i="17"/>
  <c r="J129" i="17"/>
  <c r="I129" i="17"/>
  <c r="H129" i="17"/>
  <c r="G129" i="17"/>
  <c r="F129" i="17"/>
  <c r="E129" i="17"/>
  <c r="D129" i="17"/>
  <c r="BL128" i="17"/>
  <c r="BC128" i="17" s="1"/>
  <c r="AD128" i="17"/>
  <c r="AC128" i="17"/>
  <c r="AR128" i="17" s="1"/>
  <c r="AB128" i="17"/>
  <c r="AQ128" i="17" s="1"/>
  <c r="BG128" i="17" s="1"/>
  <c r="AA128" i="17"/>
  <c r="Z128" i="17"/>
  <c r="AO128" i="17" s="1"/>
  <c r="Y128" i="17"/>
  <c r="AN128" i="17" s="1"/>
  <c r="X128" i="17"/>
  <c r="AM128" i="17" s="1"/>
  <c r="W128" i="17"/>
  <c r="AL128" i="17" s="1"/>
  <c r="BA128" i="17" s="1"/>
  <c r="V128" i="17"/>
  <c r="AK128" i="17" s="1"/>
  <c r="AZ128" i="17" s="1"/>
  <c r="U128" i="17"/>
  <c r="AJ128" i="17" s="1"/>
  <c r="AY128" i="17" s="1"/>
  <c r="T128" i="17"/>
  <c r="AI128" i="17" s="1"/>
  <c r="AX128" i="17" s="1"/>
  <c r="S128" i="17"/>
  <c r="AH128" i="17" s="1"/>
  <c r="O128" i="17"/>
  <c r="N128" i="17"/>
  <c r="M128" i="17"/>
  <c r="L128" i="17"/>
  <c r="K128" i="17"/>
  <c r="J128" i="17"/>
  <c r="I128" i="17"/>
  <c r="H128" i="17"/>
  <c r="G128" i="17"/>
  <c r="F128" i="17"/>
  <c r="E128" i="17"/>
  <c r="D128" i="17"/>
  <c r="BL127" i="17"/>
  <c r="BC127" i="17" s="1"/>
  <c r="AD127" i="17"/>
  <c r="AC127" i="17"/>
  <c r="AR127" i="17" s="1"/>
  <c r="AB127" i="17"/>
  <c r="AQ127" i="17" s="1"/>
  <c r="BG127" i="17" s="1"/>
  <c r="AA127" i="17"/>
  <c r="Z127" i="17"/>
  <c r="AO127" i="17" s="1"/>
  <c r="Y127" i="17"/>
  <c r="AN127" i="17" s="1"/>
  <c r="X127" i="17"/>
  <c r="AM127" i="17" s="1"/>
  <c r="W127" i="17"/>
  <c r="AL127" i="17" s="1"/>
  <c r="BA127" i="17" s="1"/>
  <c r="V127" i="17"/>
  <c r="AK127" i="17" s="1"/>
  <c r="AZ127" i="17" s="1"/>
  <c r="U127" i="17"/>
  <c r="AJ127" i="17" s="1"/>
  <c r="AY127" i="17" s="1"/>
  <c r="T127" i="17"/>
  <c r="AI127" i="17" s="1"/>
  <c r="AX127" i="17" s="1"/>
  <c r="S127" i="17"/>
  <c r="AH127" i="17" s="1"/>
  <c r="AW127" i="17" s="1"/>
  <c r="O127" i="17"/>
  <c r="N127" i="17"/>
  <c r="M127" i="17"/>
  <c r="L127" i="17"/>
  <c r="K127" i="17"/>
  <c r="J127" i="17"/>
  <c r="I127" i="17"/>
  <c r="H127" i="17"/>
  <c r="G127" i="17"/>
  <c r="F127" i="17"/>
  <c r="E127" i="17"/>
  <c r="D127" i="17"/>
  <c r="BL126" i="17"/>
  <c r="BB126" i="17" s="1"/>
  <c r="AD126" i="17"/>
  <c r="AC126" i="17"/>
  <c r="AR126" i="17" s="1"/>
  <c r="AB126" i="17"/>
  <c r="AQ126" i="17" s="1"/>
  <c r="BG126" i="17" s="1"/>
  <c r="AA126" i="17"/>
  <c r="Z126" i="17"/>
  <c r="AO126" i="17" s="1"/>
  <c r="Y126" i="17"/>
  <c r="AN126" i="17" s="1"/>
  <c r="X126" i="17"/>
  <c r="AM126" i="17" s="1"/>
  <c r="W126" i="17"/>
  <c r="AL126" i="17" s="1"/>
  <c r="BA126" i="17" s="1"/>
  <c r="V126" i="17"/>
  <c r="AK126" i="17" s="1"/>
  <c r="AZ126" i="17" s="1"/>
  <c r="U126" i="17"/>
  <c r="AJ126" i="17" s="1"/>
  <c r="AY126" i="17" s="1"/>
  <c r="T126" i="17"/>
  <c r="AI126" i="17" s="1"/>
  <c r="AX126" i="17" s="1"/>
  <c r="S126" i="17"/>
  <c r="AH126" i="17" s="1"/>
  <c r="AW126" i="17" s="1"/>
  <c r="O126" i="17"/>
  <c r="N126" i="17"/>
  <c r="M126" i="17"/>
  <c r="L126" i="17"/>
  <c r="K126" i="17"/>
  <c r="J126" i="17"/>
  <c r="I126" i="17"/>
  <c r="H126" i="17"/>
  <c r="G126" i="17"/>
  <c r="F126" i="17"/>
  <c r="E126" i="17"/>
  <c r="D126" i="17"/>
  <c r="BL125" i="17"/>
  <c r="BB125" i="17" s="1"/>
  <c r="AD125" i="17"/>
  <c r="AC125" i="17"/>
  <c r="AR125" i="17" s="1"/>
  <c r="AB125" i="17"/>
  <c r="AQ125" i="17" s="1"/>
  <c r="BG125" i="17" s="1"/>
  <c r="AA125" i="17"/>
  <c r="Z125" i="17"/>
  <c r="AO125" i="17" s="1"/>
  <c r="Y125" i="17"/>
  <c r="AN125" i="17" s="1"/>
  <c r="X125" i="17"/>
  <c r="AM125" i="17" s="1"/>
  <c r="W125" i="17"/>
  <c r="AL125" i="17" s="1"/>
  <c r="BA125" i="17" s="1"/>
  <c r="V125" i="17"/>
  <c r="AK125" i="17" s="1"/>
  <c r="AZ125" i="17" s="1"/>
  <c r="U125" i="17"/>
  <c r="AJ125" i="17" s="1"/>
  <c r="AY125" i="17" s="1"/>
  <c r="T125" i="17"/>
  <c r="AI125" i="17" s="1"/>
  <c r="AX125" i="17" s="1"/>
  <c r="S125" i="17"/>
  <c r="AH125" i="17" s="1"/>
  <c r="AW125" i="17" s="1"/>
  <c r="O125" i="17"/>
  <c r="N125" i="17"/>
  <c r="M125" i="17"/>
  <c r="L125" i="17"/>
  <c r="K125" i="17"/>
  <c r="J125" i="17"/>
  <c r="I125" i="17"/>
  <c r="H125" i="17"/>
  <c r="G125" i="17"/>
  <c r="F125" i="17"/>
  <c r="E125" i="17"/>
  <c r="D125" i="17"/>
  <c r="AD124" i="17"/>
  <c r="AC124" i="17"/>
  <c r="AR124" i="17" s="1"/>
  <c r="AB124" i="17"/>
  <c r="AQ124" i="17" s="1"/>
  <c r="BG124" i="17" s="1"/>
  <c r="AA124" i="17"/>
  <c r="Z124" i="17"/>
  <c r="AO124" i="17" s="1"/>
  <c r="Y124" i="17"/>
  <c r="AN124" i="17" s="1"/>
  <c r="X124" i="17"/>
  <c r="AM124" i="17" s="1"/>
  <c r="W124" i="17"/>
  <c r="AL124" i="17" s="1"/>
  <c r="BA124" i="17" s="1"/>
  <c r="V124" i="17"/>
  <c r="AK124" i="17" s="1"/>
  <c r="AZ124" i="17" s="1"/>
  <c r="U124" i="17"/>
  <c r="AJ124" i="17" s="1"/>
  <c r="AY124" i="17" s="1"/>
  <c r="T124" i="17"/>
  <c r="AI124" i="17" s="1"/>
  <c r="AX124" i="17" s="1"/>
  <c r="S124" i="17"/>
  <c r="AH124" i="17" s="1"/>
  <c r="O124" i="17"/>
  <c r="N124" i="17"/>
  <c r="M124" i="17"/>
  <c r="L124" i="17"/>
  <c r="K124" i="17"/>
  <c r="J124" i="17"/>
  <c r="I124" i="17"/>
  <c r="H124" i="17"/>
  <c r="G124" i="17"/>
  <c r="F124" i="17"/>
  <c r="E124" i="17"/>
  <c r="D124" i="17"/>
  <c r="AD123" i="17"/>
  <c r="AC123" i="17"/>
  <c r="AR123" i="17" s="1"/>
  <c r="AB123" i="17"/>
  <c r="AQ123" i="17" s="1"/>
  <c r="BG123" i="17" s="1"/>
  <c r="AA123" i="17"/>
  <c r="Z123" i="17"/>
  <c r="AO123" i="17" s="1"/>
  <c r="Y123" i="17"/>
  <c r="AN123" i="17" s="1"/>
  <c r="X123" i="17"/>
  <c r="AM123" i="17" s="1"/>
  <c r="W123" i="17"/>
  <c r="AL123" i="17" s="1"/>
  <c r="BA123" i="17" s="1"/>
  <c r="V123" i="17"/>
  <c r="AK123" i="17" s="1"/>
  <c r="AZ123" i="17" s="1"/>
  <c r="U123" i="17"/>
  <c r="AJ123" i="17" s="1"/>
  <c r="AY123" i="17" s="1"/>
  <c r="T123" i="17"/>
  <c r="AI123" i="17" s="1"/>
  <c r="AX123" i="17" s="1"/>
  <c r="S123" i="17"/>
  <c r="AH123" i="17" s="1"/>
  <c r="AW123" i="17" s="1"/>
  <c r="O123" i="17"/>
  <c r="N123" i="17"/>
  <c r="M123" i="17"/>
  <c r="L123" i="17"/>
  <c r="K123" i="17"/>
  <c r="J123" i="17"/>
  <c r="I123" i="17"/>
  <c r="H123" i="17"/>
  <c r="G123" i="17"/>
  <c r="F123" i="17"/>
  <c r="E123" i="17"/>
  <c r="D123" i="17"/>
  <c r="AD122" i="17"/>
  <c r="AC122" i="17"/>
  <c r="AR122" i="17" s="1"/>
  <c r="AB122" i="17"/>
  <c r="AQ122" i="17" s="1"/>
  <c r="BG122" i="17" s="1"/>
  <c r="AA122" i="17"/>
  <c r="Z122" i="17"/>
  <c r="AO122" i="17" s="1"/>
  <c r="Y122" i="17"/>
  <c r="AN122" i="17" s="1"/>
  <c r="X122" i="17"/>
  <c r="AM122" i="17" s="1"/>
  <c r="W122" i="17"/>
  <c r="AL122" i="17" s="1"/>
  <c r="BA122" i="17" s="1"/>
  <c r="V122" i="17"/>
  <c r="AK122" i="17" s="1"/>
  <c r="AZ122" i="17" s="1"/>
  <c r="U122" i="17"/>
  <c r="AJ122" i="17" s="1"/>
  <c r="AY122" i="17" s="1"/>
  <c r="T122" i="17"/>
  <c r="AI122" i="17" s="1"/>
  <c r="AX122" i="17" s="1"/>
  <c r="S122" i="17"/>
  <c r="AH122" i="17" s="1"/>
  <c r="AW122" i="17" s="1"/>
  <c r="O122" i="17"/>
  <c r="N122" i="17"/>
  <c r="M122" i="17"/>
  <c r="L122" i="17"/>
  <c r="K122" i="17"/>
  <c r="J122" i="17"/>
  <c r="I122" i="17"/>
  <c r="H122" i="17"/>
  <c r="G122" i="17"/>
  <c r="F122" i="17"/>
  <c r="E122" i="17"/>
  <c r="D122" i="17"/>
  <c r="BL121" i="17"/>
  <c r="BD121" i="17" s="1"/>
  <c r="AD121" i="17"/>
  <c r="AC121" i="17"/>
  <c r="AR121" i="17" s="1"/>
  <c r="AB121" i="17"/>
  <c r="AQ121" i="17" s="1"/>
  <c r="BG121" i="17" s="1"/>
  <c r="AA121" i="17"/>
  <c r="Z121" i="17"/>
  <c r="AO121" i="17" s="1"/>
  <c r="Y121" i="17"/>
  <c r="AN121" i="17" s="1"/>
  <c r="X121" i="17"/>
  <c r="AM121" i="17" s="1"/>
  <c r="W121" i="17"/>
  <c r="AL121" i="17" s="1"/>
  <c r="BA121" i="17" s="1"/>
  <c r="V121" i="17"/>
  <c r="AK121" i="17" s="1"/>
  <c r="AZ121" i="17" s="1"/>
  <c r="U121" i="17"/>
  <c r="AJ121" i="17" s="1"/>
  <c r="AY121" i="17" s="1"/>
  <c r="T121" i="17"/>
  <c r="AI121" i="17" s="1"/>
  <c r="AX121" i="17" s="1"/>
  <c r="S121" i="17"/>
  <c r="AH121" i="17" s="1"/>
  <c r="O121" i="17"/>
  <c r="N121" i="17"/>
  <c r="M121" i="17"/>
  <c r="L121" i="17"/>
  <c r="K121" i="17"/>
  <c r="J121" i="17"/>
  <c r="I121" i="17"/>
  <c r="H121" i="17"/>
  <c r="G121" i="17"/>
  <c r="F121" i="17"/>
  <c r="E121" i="17"/>
  <c r="D121" i="17"/>
  <c r="BD120" i="17"/>
  <c r="AD120" i="17"/>
  <c r="AC120" i="17"/>
  <c r="AR120" i="17" s="1"/>
  <c r="AB120" i="17"/>
  <c r="AQ120" i="17" s="1"/>
  <c r="BG120" i="17" s="1"/>
  <c r="AA120" i="17"/>
  <c r="Z120" i="17"/>
  <c r="AO120" i="17" s="1"/>
  <c r="Y120" i="17"/>
  <c r="AN120" i="17" s="1"/>
  <c r="X120" i="17"/>
  <c r="AM120" i="17" s="1"/>
  <c r="W120" i="17"/>
  <c r="AL120" i="17" s="1"/>
  <c r="BA120" i="17" s="1"/>
  <c r="V120" i="17"/>
  <c r="AK120" i="17" s="1"/>
  <c r="AZ120" i="17" s="1"/>
  <c r="U120" i="17"/>
  <c r="AJ120" i="17" s="1"/>
  <c r="AY120" i="17" s="1"/>
  <c r="T120" i="17"/>
  <c r="AI120" i="17" s="1"/>
  <c r="AX120" i="17" s="1"/>
  <c r="S120" i="17"/>
  <c r="AH120" i="17" s="1"/>
  <c r="AW120" i="17" s="1"/>
  <c r="O120" i="17"/>
  <c r="N120" i="17"/>
  <c r="M120" i="17"/>
  <c r="L120" i="17"/>
  <c r="K120" i="17"/>
  <c r="J120" i="17"/>
  <c r="I120" i="17"/>
  <c r="H120" i="17"/>
  <c r="G120" i="17"/>
  <c r="F120" i="17"/>
  <c r="E120" i="17"/>
  <c r="D120" i="17"/>
  <c r="BL119" i="17"/>
  <c r="BD119" i="17" s="1"/>
  <c r="AD119" i="17"/>
  <c r="AC119" i="17"/>
  <c r="AR119" i="17" s="1"/>
  <c r="AB119" i="17"/>
  <c r="AQ119" i="17" s="1"/>
  <c r="BG119" i="17" s="1"/>
  <c r="AA119" i="17"/>
  <c r="Z119" i="17"/>
  <c r="AO119" i="17" s="1"/>
  <c r="Y119" i="17"/>
  <c r="AN119" i="17" s="1"/>
  <c r="X119" i="17"/>
  <c r="AM119" i="17" s="1"/>
  <c r="W119" i="17"/>
  <c r="AL119" i="17" s="1"/>
  <c r="BA119" i="17" s="1"/>
  <c r="V119" i="17"/>
  <c r="AK119" i="17" s="1"/>
  <c r="AZ119" i="17" s="1"/>
  <c r="U119" i="17"/>
  <c r="AJ119" i="17" s="1"/>
  <c r="AY119" i="17" s="1"/>
  <c r="T119" i="17"/>
  <c r="AI119" i="17" s="1"/>
  <c r="AX119" i="17" s="1"/>
  <c r="S119" i="17"/>
  <c r="AH119" i="17" s="1"/>
  <c r="AW119" i="17" s="1"/>
  <c r="O119" i="17"/>
  <c r="N119" i="17"/>
  <c r="M119" i="17"/>
  <c r="L119" i="17"/>
  <c r="K119" i="17"/>
  <c r="J119" i="17"/>
  <c r="I119" i="17"/>
  <c r="H119" i="17"/>
  <c r="G119" i="17"/>
  <c r="F119" i="17"/>
  <c r="E119" i="17"/>
  <c r="D119" i="17"/>
  <c r="BL118" i="17"/>
  <c r="BD118" i="17" s="1"/>
  <c r="AD118" i="17"/>
  <c r="AC118" i="17"/>
  <c r="AR118" i="17" s="1"/>
  <c r="AB118" i="17"/>
  <c r="AQ118" i="17" s="1"/>
  <c r="BG118" i="17" s="1"/>
  <c r="AA118" i="17"/>
  <c r="Z118" i="17"/>
  <c r="AO118" i="17" s="1"/>
  <c r="Y118" i="17"/>
  <c r="AN118" i="17" s="1"/>
  <c r="X118" i="17"/>
  <c r="AM118" i="17" s="1"/>
  <c r="W118" i="17"/>
  <c r="AL118" i="17" s="1"/>
  <c r="BA118" i="17" s="1"/>
  <c r="V118" i="17"/>
  <c r="AK118" i="17" s="1"/>
  <c r="AZ118" i="17" s="1"/>
  <c r="U118" i="17"/>
  <c r="AJ118" i="17" s="1"/>
  <c r="AY118" i="17" s="1"/>
  <c r="T118" i="17"/>
  <c r="AI118" i="17" s="1"/>
  <c r="AX118" i="17" s="1"/>
  <c r="S118" i="17"/>
  <c r="AH118" i="17" s="1"/>
  <c r="O118" i="17"/>
  <c r="N118" i="17"/>
  <c r="M118" i="17"/>
  <c r="L118" i="17"/>
  <c r="K118" i="17"/>
  <c r="J118" i="17"/>
  <c r="I118" i="17"/>
  <c r="H118" i="17"/>
  <c r="G118" i="17"/>
  <c r="F118" i="17"/>
  <c r="E118" i="17"/>
  <c r="D118" i="17"/>
  <c r="BL117" i="17"/>
  <c r="BC117" i="17" s="1"/>
  <c r="AD117" i="17"/>
  <c r="AC117" i="17"/>
  <c r="AR117" i="17" s="1"/>
  <c r="AB117" i="17"/>
  <c r="AQ117" i="17" s="1"/>
  <c r="BG117" i="17" s="1"/>
  <c r="AA117" i="17"/>
  <c r="Z117" i="17"/>
  <c r="AO117" i="17" s="1"/>
  <c r="Y117" i="17"/>
  <c r="AN117" i="17" s="1"/>
  <c r="X117" i="17"/>
  <c r="AM117" i="17" s="1"/>
  <c r="W117" i="17"/>
  <c r="AL117" i="17" s="1"/>
  <c r="BA117" i="17" s="1"/>
  <c r="V117" i="17"/>
  <c r="AK117" i="17" s="1"/>
  <c r="AZ117" i="17" s="1"/>
  <c r="U117" i="17"/>
  <c r="AJ117" i="17" s="1"/>
  <c r="AY117" i="17" s="1"/>
  <c r="T117" i="17"/>
  <c r="AI117" i="17" s="1"/>
  <c r="AX117" i="17" s="1"/>
  <c r="S117" i="17"/>
  <c r="AH117" i="17" s="1"/>
  <c r="O117" i="17"/>
  <c r="N117" i="17"/>
  <c r="M117" i="17"/>
  <c r="L117" i="17"/>
  <c r="K117" i="17"/>
  <c r="J117" i="17"/>
  <c r="I117" i="17"/>
  <c r="H117" i="17"/>
  <c r="G117" i="17"/>
  <c r="F117" i="17"/>
  <c r="E117" i="17"/>
  <c r="D117" i="17"/>
  <c r="BC116" i="17"/>
  <c r="AD116" i="17"/>
  <c r="AC116" i="17"/>
  <c r="AR116" i="17" s="1"/>
  <c r="AB116" i="17"/>
  <c r="AQ116" i="17" s="1"/>
  <c r="BG116" i="17" s="1"/>
  <c r="AA116" i="17"/>
  <c r="Z116" i="17"/>
  <c r="AO116" i="17" s="1"/>
  <c r="Y116" i="17"/>
  <c r="AN116" i="17" s="1"/>
  <c r="X116" i="17"/>
  <c r="AM116" i="17" s="1"/>
  <c r="W116" i="17"/>
  <c r="AL116" i="17" s="1"/>
  <c r="BA116" i="17" s="1"/>
  <c r="V116" i="17"/>
  <c r="AK116" i="17" s="1"/>
  <c r="AZ116" i="17" s="1"/>
  <c r="U116" i="17"/>
  <c r="AJ116" i="17" s="1"/>
  <c r="AY116" i="17" s="1"/>
  <c r="T116" i="17"/>
  <c r="AI116" i="17" s="1"/>
  <c r="AX116" i="17" s="1"/>
  <c r="S116" i="17"/>
  <c r="AH116" i="17" s="1"/>
  <c r="AW116" i="17" s="1"/>
  <c r="O116" i="17"/>
  <c r="N116" i="17"/>
  <c r="M116" i="17"/>
  <c r="L116" i="17"/>
  <c r="K116" i="17"/>
  <c r="J116" i="17"/>
  <c r="I116" i="17"/>
  <c r="H116" i="17"/>
  <c r="G116" i="17"/>
  <c r="F116" i="17"/>
  <c r="E116" i="17"/>
  <c r="D116" i="17"/>
  <c r="BL115" i="17"/>
  <c r="BC115" i="17" s="1"/>
  <c r="AD115" i="17"/>
  <c r="AC115" i="17"/>
  <c r="AR115" i="17" s="1"/>
  <c r="AB115" i="17"/>
  <c r="AQ115" i="17" s="1"/>
  <c r="BG115" i="17" s="1"/>
  <c r="AA115" i="17"/>
  <c r="Z115" i="17"/>
  <c r="AO115" i="17" s="1"/>
  <c r="Y115" i="17"/>
  <c r="AN115" i="17" s="1"/>
  <c r="X115" i="17"/>
  <c r="AM115" i="17" s="1"/>
  <c r="W115" i="17"/>
  <c r="AL115" i="17" s="1"/>
  <c r="BA115" i="17" s="1"/>
  <c r="V115" i="17"/>
  <c r="AK115" i="17" s="1"/>
  <c r="AZ115" i="17" s="1"/>
  <c r="U115" i="17"/>
  <c r="AJ115" i="17" s="1"/>
  <c r="AY115" i="17" s="1"/>
  <c r="T115" i="17"/>
  <c r="AI115" i="17" s="1"/>
  <c r="AX115" i="17" s="1"/>
  <c r="S115" i="17"/>
  <c r="AH115" i="17" s="1"/>
  <c r="O115" i="17"/>
  <c r="N115" i="17"/>
  <c r="M115" i="17"/>
  <c r="L115" i="17"/>
  <c r="K115" i="17"/>
  <c r="J115" i="17"/>
  <c r="I115" i="17"/>
  <c r="H115" i="17"/>
  <c r="G115" i="17"/>
  <c r="F115" i="17"/>
  <c r="E115" i="17"/>
  <c r="D115" i="17"/>
  <c r="BL114" i="17"/>
  <c r="BC114" i="17" s="1"/>
  <c r="AD114" i="17"/>
  <c r="AC114" i="17"/>
  <c r="AR114" i="17" s="1"/>
  <c r="AB114" i="17"/>
  <c r="AQ114" i="17" s="1"/>
  <c r="BG114" i="17" s="1"/>
  <c r="AA114" i="17"/>
  <c r="Z114" i="17"/>
  <c r="AO114" i="17" s="1"/>
  <c r="Y114" i="17"/>
  <c r="AN114" i="17" s="1"/>
  <c r="X114" i="17"/>
  <c r="AM114" i="17" s="1"/>
  <c r="W114" i="17"/>
  <c r="AL114" i="17" s="1"/>
  <c r="BA114" i="17" s="1"/>
  <c r="V114" i="17"/>
  <c r="AK114" i="17" s="1"/>
  <c r="AZ114" i="17" s="1"/>
  <c r="U114" i="17"/>
  <c r="AJ114" i="17" s="1"/>
  <c r="AY114" i="17" s="1"/>
  <c r="T114" i="17"/>
  <c r="AI114" i="17" s="1"/>
  <c r="AX114" i="17" s="1"/>
  <c r="S114" i="17"/>
  <c r="AH114" i="17" s="1"/>
  <c r="O114" i="17"/>
  <c r="N114" i="17"/>
  <c r="M114" i="17"/>
  <c r="L114" i="17"/>
  <c r="K114" i="17"/>
  <c r="J114" i="17"/>
  <c r="I114" i="17"/>
  <c r="H114" i="17"/>
  <c r="G114" i="17"/>
  <c r="F114" i="17"/>
  <c r="E114" i="17"/>
  <c r="D114" i="17"/>
  <c r="BL113" i="17"/>
  <c r="BB113" i="17" s="1"/>
  <c r="AD113" i="17"/>
  <c r="AC113" i="17"/>
  <c r="AR113" i="17" s="1"/>
  <c r="AB113" i="17"/>
  <c r="AQ113" i="17" s="1"/>
  <c r="BG113" i="17" s="1"/>
  <c r="AA113" i="17"/>
  <c r="Z113" i="17"/>
  <c r="AO113" i="17" s="1"/>
  <c r="Y113" i="17"/>
  <c r="AN113" i="17" s="1"/>
  <c r="X113" i="17"/>
  <c r="AM113" i="17" s="1"/>
  <c r="W113" i="17"/>
  <c r="AL113" i="17" s="1"/>
  <c r="BA113" i="17" s="1"/>
  <c r="V113" i="17"/>
  <c r="AK113" i="17" s="1"/>
  <c r="AZ113" i="17" s="1"/>
  <c r="U113" i="17"/>
  <c r="AJ113" i="17" s="1"/>
  <c r="AY113" i="17" s="1"/>
  <c r="T113" i="17"/>
  <c r="AI113" i="17" s="1"/>
  <c r="AX113" i="17" s="1"/>
  <c r="S113" i="17"/>
  <c r="AH113" i="17" s="1"/>
  <c r="AW113" i="17" s="1"/>
  <c r="O113" i="17"/>
  <c r="N113" i="17"/>
  <c r="M113" i="17"/>
  <c r="L113" i="17"/>
  <c r="K113" i="17"/>
  <c r="J113" i="17"/>
  <c r="I113" i="17"/>
  <c r="H113" i="17"/>
  <c r="G113" i="17"/>
  <c r="F113" i="17"/>
  <c r="E113" i="17"/>
  <c r="D113" i="17"/>
  <c r="BB112" i="17"/>
  <c r="AD112" i="17"/>
  <c r="AC112" i="17"/>
  <c r="AR112" i="17" s="1"/>
  <c r="AB112" i="17"/>
  <c r="AQ112" i="17" s="1"/>
  <c r="BG112" i="17" s="1"/>
  <c r="AA112" i="17"/>
  <c r="Z112" i="17"/>
  <c r="AO112" i="17" s="1"/>
  <c r="Y112" i="17"/>
  <c r="AN112" i="17" s="1"/>
  <c r="X112" i="17"/>
  <c r="AM112" i="17" s="1"/>
  <c r="W112" i="17"/>
  <c r="AL112" i="17" s="1"/>
  <c r="BA112" i="17" s="1"/>
  <c r="V112" i="17"/>
  <c r="AK112" i="17" s="1"/>
  <c r="AZ112" i="17" s="1"/>
  <c r="U112" i="17"/>
  <c r="AJ112" i="17" s="1"/>
  <c r="AY112" i="17" s="1"/>
  <c r="T112" i="17"/>
  <c r="AI112" i="17" s="1"/>
  <c r="AX112" i="17" s="1"/>
  <c r="S112" i="17"/>
  <c r="AH112" i="17" s="1"/>
  <c r="O112" i="17"/>
  <c r="N112" i="17"/>
  <c r="M112" i="17"/>
  <c r="L112" i="17"/>
  <c r="K112" i="17"/>
  <c r="J112" i="17"/>
  <c r="I112" i="17"/>
  <c r="H112" i="17"/>
  <c r="G112" i="17"/>
  <c r="F112" i="17"/>
  <c r="E112" i="17"/>
  <c r="D112" i="17"/>
  <c r="BL111" i="17"/>
  <c r="BB111" i="17" s="1"/>
  <c r="AD111" i="17"/>
  <c r="AC111" i="17"/>
  <c r="AR111" i="17" s="1"/>
  <c r="AB111" i="17"/>
  <c r="AQ111" i="17" s="1"/>
  <c r="BG111" i="17" s="1"/>
  <c r="AA111" i="17"/>
  <c r="Z111" i="17"/>
  <c r="AO111" i="17" s="1"/>
  <c r="Y111" i="17"/>
  <c r="AN111" i="17" s="1"/>
  <c r="X111" i="17"/>
  <c r="AM111" i="17" s="1"/>
  <c r="W111" i="17"/>
  <c r="AL111" i="17" s="1"/>
  <c r="BA111" i="17" s="1"/>
  <c r="V111" i="17"/>
  <c r="AK111" i="17" s="1"/>
  <c r="AZ111" i="17" s="1"/>
  <c r="U111" i="17"/>
  <c r="AJ111" i="17" s="1"/>
  <c r="AY111" i="17" s="1"/>
  <c r="T111" i="17"/>
  <c r="AI111" i="17" s="1"/>
  <c r="AX111" i="17" s="1"/>
  <c r="S111" i="17"/>
  <c r="AH111" i="17" s="1"/>
  <c r="O111" i="17"/>
  <c r="N111" i="17"/>
  <c r="M111" i="17"/>
  <c r="L111" i="17"/>
  <c r="K111" i="17"/>
  <c r="J111" i="17"/>
  <c r="I111" i="17"/>
  <c r="H111" i="17"/>
  <c r="G111" i="17"/>
  <c r="F111" i="17"/>
  <c r="E111" i="17"/>
  <c r="D111" i="17"/>
  <c r="BL110" i="17"/>
  <c r="BB110" i="17" s="1"/>
  <c r="AD110" i="17"/>
  <c r="AC110" i="17"/>
  <c r="AR110" i="17" s="1"/>
  <c r="AB110" i="17"/>
  <c r="AQ110" i="17" s="1"/>
  <c r="BG110" i="17" s="1"/>
  <c r="AA110" i="17"/>
  <c r="Z110" i="17"/>
  <c r="AO110" i="17" s="1"/>
  <c r="Y110" i="17"/>
  <c r="AN110" i="17" s="1"/>
  <c r="X110" i="17"/>
  <c r="AM110" i="17" s="1"/>
  <c r="W110" i="17"/>
  <c r="AL110" i="17" s="1"/>
  <c r="BA110" i="17" s="1"/>
  <c r="V110" i="17"/>
  <c r="AK110" i="17" s="1"/>
  <c r="AZ110" i="17" s="1"/>
  <c r="U110" i="17"/>
  <c r="AJ110" i="17" s="1"/>
  <c r="AY110" i="17" s="1"/>
  <c r="T110" i="17"/>
  <c r="AI110" i="17" s="1"/>
  <c r="AX110" i="17" s="1"/>
  <c r="S110" i="17"/>
  <c r="AH110" i="17" s="1"/>
  <c r="O110" i="17"/>
  <c r="N110" i="17"/>
  <c r="M110" i="17"/>
  <c r="L110" i="17"/>
  <c r="K110" i="17"/>
  <c r="J110" i="17"/>
  <c r="I110" i="17"/>
  <c r="H110" i="17"/>
  <c r="G110" i="17"/>
  <c r="F110" i="17"/>
  <c r="E110" i="17"/>
  <c r="D110" i="17"/>
  <c r="AD109" i="17"/>
  <c r="AC109" i="17"/>
  <c r="AR109" i="17" s="1"/>
  <c r="AB109" i="17"/>
  <c r="AQ109" i="17" s="1"/>
  <c r="BG109" i="17" s="1"/>
  <c r="AA109" i="17"/>
  <c r="Z109" i="17"/>
  <c r="AO109" i="17" s="1"/>
  <c r="Y109" i="17"/>
  <c r="AN109" i="17" s="1"/>
  <c r="X109" i="17"/>
  <c r="AM109" i="17" s="1"/>
  <c r="W109" i="17"/>
  <c r="AL109" i="17" s="1"/>
  <c r="BA109" i="17" s="1"/>
  <c r="V109" i="17"/>
  <c r="AK109" i="17" s="1"/>
  <c r="AZ109" i="17" s="1"/>
  <c r="U109" i="17"/>
  <c r="AJ109" i="17" s="1"/>
  <c r="AY109" i="17" s="1"/>
  <c r="T109" i="17"/>
  <c r="AI109" i="17" s="1"/>
  <c r="AX109" i="17" s="1"/>
  <c r="S109" i="17"/>
  <c r="AH109" i="17" s="1"/>
  <c r="O109" i="17"/>
  <c r="N109" i="17"/>
  <c r="M109" i="17"/>
  <c r="L109" i="17"/>
  <c r="K109" i="17"/>
  <c r="J109" i="17"/>
  <c r="I109" i="17"/>
  <c r="H109" i="17"/>
  <c r="G109" i="17"/>
  <c r="F109" i="17"/>
  <c r="E109" i="17"/>
  <c r="D109" i="17"/>
  <c r="AD108" i="17"/>
  <c r="AC108" i="17"/>
  <c r="AR108" i="17" s="1"/>
  <c r="AB108" i="17"/>
  <c r="AQ108" i="17" s="1"/>
  <c r="BG108" i="17" s="1"/>
  <c r="AA108" i="17"/>
  <c r="Z108" i="17"/>
  <c r="AO108" i="17" s="1"/>
  <c r="Y108" i="17"/>
  <c r="AN108" i="17" s="1"/>
  <c r="X108" i="17"/>
  <c r="AM108" i="17" s="1"/>
  <c r="W108" i="17"/>
  <c r="AL108" i="17" s="1"/>
  <c r="BA108" i="17" s="1"/>
  <c r="V108" i="17"/>
  <c r="AK108" i="17" s="1"/>
  <c r="AZ108" i="17" s="1"/>
  <c r="U108" i="17"/>
  <c r="AJ108" i="17" s="1"/>
  <c r="AY108" i="17" s="1"/>
  <c r="T108" i="17"/>
  <c r="AI108" i="17" s="1"/>
  <c r="AX108" i="17" s="1"/>
  <c r="S108" i="17"/>
  <c r="AH108" i="17" s="1"/>
  <c r="AW108" i="17" s="1"/>
  <c r="O108" i="17"/>
  <c r="N108" i="17"/>
  <c r="M108" i="17"/>
  <c r="L108" i="17"/>
  <c r="K108" i="17"/>
  <c r="J108" i="17"/>
  <c r="I108" i="17"/>
  <c r="H108" i="17"/>
  <c r="G108" i="17"/>
  <c r="F108" i="17"/>
  <c r="E108" i="17"/>
  <c r="D108" i="17"/>
  <c r="AD107" i="17"/>
  <c r="AC107" i="17"/>
  <c r="AR107" i="17" s="1"/>
  <c r="AB107" i="17"/>
  <c r="AQ107" i="17" s="1"/>
  <c r="BG107" i="17" s="1"/>
  <c r="AA107" i="17"/>
  <c r="Z107" i="17"/>
  <c r="AO107" i="17" s="1"/>
  <c r="Y107" i="17"/>
  <c r="AN107" i="17" s="1"/>
  <c r="X107" i="17"/>
  <c r="AM107" i="17" s="1"/>
  <c r="W107" i="17"/>
  <c r="AL107" i="17" s="1"/>
  <c r="BA107" i="17" s="1"/>
  <c r="V107" i="17"/>
  <c r="AK107" i="17" s="1"/>
  <c r="AZ107" i="17" s="1"/>
  <c r="U107" i="17"/>
  <c r="AJ107" i="17" s="1"/>
  <c r="AY107" i="17" s="1"/>
  <c r="T107" i="17"/>
  <c r="AI107" i="17" s="1"/>
  <c r="AX107" i="17" s="1"/>
  <c r="S107" i="17"/>
  <c r="AH107" i="17" s="1"/>
  <c r="AW107" i="17" s="1"/>
  <c r="O107" i="17"/>
  <c r="N107" i="17"/>
  <c r="M107" i="17"/>
  <c r="L107" i="17"/>
  <c r="K107" i="17"/>
  <c r="J107" i="17"/>
  <c r="I107" i="17"/>
  <c r="H107" i="17"/>
  <c r="G107" i="17"/>
  <c r="F107" i="17"/>
  <c r="E107" i="17"/>
  <c r="D107" i="17"/>
  <c r="AD106" i="17"/>
  <c r="AC106" i="17"/>
  <c r="AR106" i="17" s="1"/>
  <c r="AB106" i="17"/>
  <c r="AQ106" i="17" s="1"/>
  <c r="BG106" i="17" s="1"/>
  <c r="AA106" i="17"/>
  <c r="Z106" i="17"/>
  <c r="AO106" i="17" s="1"/>
  <c r="Y106" i="17"/>
  <c r="AN106" i="17" s="1"/>
  <c r="X106" i="17"/>
  <c r="AM106" i="17" s="1"/>
  <c r="W106" i="17"/>
  <c r="AL106" i="17" s="1"/>
  <c r="BA106" i="17" s="1"/>
  <c r="V106" i="17"/>
  <c r="AK106" i="17" s="1"/>
  <c r="AZ106" i="17" s="1"/>
  <c r="U106" i="17"/>
  <c r="AJ106" i="17" s="1"/>
  <c r="AY106" i="17" s="1"/>
  <c r="T106" i="17"/>
  <c r="AI106" i="17" s="1"/>
  <c r="AX106" i="17" s="1"/>
  <c r="S106" i="17"/>
  <c r="AH106" i="17" s="1"/>
  <c r="O106" i="17"/>
  <c r="N106" i="17"/>
  <c r="M106" i="17"/>
  <c r="L106" i="17"/>
  <c r="K106" i="17"/>
  <c r="J106" i="17"/>
  <c r="I106" i="17"/>
  <c r="H106" i="17"/>
  <c r="G106" i="17"/>
  <c r="F106" i="17"/>
  <c r="E106" i="17"/>
  <c r="D106" i="17"/>
  <c r="AD105" i="17"/>
  <c r="AC105" i="17"/>
  <c r="AR105" i="17" s="1"/>
  <c r="AB105" i="17"/>
  <c r="AQ105" i="17" s="1"/>
  <c r="BG105" i="17" s="1"/>
  <c r="AA105" i="17"/>
  <c r="Z105" i="17"/>
  <c r="AO105" i="17" s="1"/>
  <c r="Y105" i="17"/>
  <c r="AN105" i="17" s="1"/>
  <c r="X105" i="17"/>
  <c r="AM105" i="17" s="1"/>
  <c r="W105" i="17"/>
  <c r="AL105" i="17" s="1"/>
  <c r="BA105" i="17" s="1"/>
  <c r="V105" i="17"/>
  <c r="AK105" i="17" s="1"/>
  <c r="AZ105" i="17" s="1"/>
  <c r="U105" i="17"/>
  <c r="AJ105" i="17" s="1"/>
  <c r="AY105" i="17" s="1"/>
  <c r="T105" i="17"/>
  <c r="AI105" i="17" s="1"/>
  <c r="AX105" i="17" s="1"/>
  <c r="S105" i="17"/>
  <c r="AH105" i="17" s="1"/>
  <c r="O105" i="17"/>
  <c r="N105" i="17"/>
  <c r="M105" i="17"/>
  <c r="L105" i="17"/>
  <c r="K105" i="17"/>
  <c r="J105" i="17"/>
  <c r="I105" i="17"/>
  <c r="H105" i="17"/>
  <c r="G105" i="17"/>
  <c r="F105" i="17"/>
  <c r="E105" i="17"/>
  <c r="D105" i="17"/>
  <c r="AD104" i="17"/>
  <c r="AC104" i="17"/>
  <c r="AR104" i="17" s="1"/>
  <c r="AB104" i="17"/>
  <c r="AQ104" i="17" s="1"/>
  <c r="BG104" i="17" s="1"/>
  <c r="AA104" i="17"/>
  <c r="Z104" i="17"/>
  <c r="AO104" i="17" s="1"/>
  <c r="Y104" i="17"/>
  <c r="AN104" i="17" s="1"/>
  <c r="X104" i="17"/>
  <c r="AM104" i="17" s="1"/>
  <c r="W104" i="17"/>
  <c r="AL104" i="17" s="1"/>
  <c r="BA104" i="17" s="1"/>
  <c r="V104" i="17"/>
  <c r="AK104" i="17" s="1"/>
  <c r="AZ104" i="17" s="1"/>
  <c r="U104" i="17"/>
  <c r="AJ104" i="17" s="1"/>
  <c r="AY104" i="17" s="1"/>
  <c r="T104" i="17"/>
  <c r="AI104" i="17" s="1"/>
  <c r="AX104" i="17" s="1"/>
  <c r="S104" i="17"/>
  <c r="AH104" i="17" s="1"/>
  <c r="AW104" i="17" s="1"/>
  <c r="O104" i="17"/>
  <c r="N104" i="17"/>
  <c r="M104" i="17"/>
  <c r="L104" i="17"/>
  <c r="K104" i="17"/>
  <c r="J104" i="17"/>
  <c r="I104" i="17"/>
  <c r="H104" i="17"/>
  <c r="G104" i="17"/>
  <c r="F104" i="17"/>
  <c r="E104" i="17"/>
  <c r="D104" i="17"/>
  <c r="AD103" i="17"/>
  <c r="AC103" i="17"/>
  <c r="AR103" i="17" s="1"/>
  <c r="AB103" i="17"/>
  <c r="AQ103" i="17" s="1"/>
  <c r="BG103" i="17" s="1"/>
  <c r="AA103" i="17"/>
  <c r="Z103" i="17"/>
  <c r="AO103" i="17" s="1"/>
  <c r="Y103" i="17"/>
  <c r="AN103" i="17" s="1"/>
  <c r="X103" i="17"/>
  <c r="AM103" i="17" s="1"/>
  <c r="W103" i="17"/>
  <c r="AL103" i="17" s="1"/>
  <c r="BA103" i="17" s="1"/>
  <c r="V103" i="17"/>
  <c r="AK103" i="17" s="1"/>
  <c r="AZ103" i="17" s="1"/>
  <c r="U103" i="17"/>
  <c r="AJ103" i="17" s="1"/>
  <c r="AY103" i="17" s="1"/>
  <c r="T103" i="17"/>
  <c r="AI103" i="17" s="1"/>
  <c r="AX103" i="17" s="1"/>
  <c r="S103" i="17"/>
  <c r="AH103" i="17" s="1"/>
  <c r="O103" i="17"/>
  <c r="N103" i="17"/>
  <c r="M103" i="17"/>
  <c r="L103" i="17"/>
  <c r="K103" i="17"/>
  <c r="J103" i="17"/>
  <c r="I103" i="17"/>
  <c r="H103" i="17"/>
  <c r="G103" i="17"/>
  <c r="F103" i="17"/>
  <c r="E103" i="17"/>
  <c r="D103" i="17"/>
  <c r="AD102" i="17"/>
  <c r="AC102" i="17"/>
  <c r="AR102" i="17" s="1"/>
  <c r="AB102" i="17"/>
  <c r="AQ102" i="17" s="1"/>
  <c r="AA102" i="17"/>
  <c r="Z102" i="17"/>
  <c r="AO102" i="17" s="1"/>
  <c r="Y102" i="17"/>
  <c r="AN102" i="17" s="1"/>
  <c r="X102" i="17"/>
  <c r="AM102" i="17" s="1"/>
  <c r="W102" i="17"/>
  <c r="AL102" i="17" s="1"/>
  <c r="V102" i="17"/>
  <c r="AK102" i="17" s="1"/>
  <c r="U102" i="17"/>
  <c r="AJ102" i="17" s="1"/>
  <c r="T102" i="17"/>
  <c r="AI102" i="17" s="1"/>
  <c r="S102" i="17"/>
  <c r="AH102" i="17" s="1"/>
  <c r="O102" i="17"/>
  <c r="N102" i="17"/>
  <c r="M102" i="17"/>
  <c r="L102" i="17"/>
  <c r="K102" i="17"/>
  <c r="J102" i="17"/>
  <c r="I102" i="17"/>
  <c r="H102" i="17"/>
  <c r="G102" i="17"/>
  <c r="F102" i="17"/>
  <c r="E102" i="17"/>
  <c r="D102" i="17"/>
  <c r="AH93" i="17" a="1"/>
  <c r="AN93" i="17" s="1"/>
  <c r="AP91" i="17"/>
  <c r="AD91" i="17"/>
  <c r="AC91" i="17"/>
  <c r="AB91" i="17"/>
  <c r="AA91" i="17"/>
  <c r="Z91" i="17"/>
  <c r="Y91" i="17"/>
  <c r="X91" i="17"/>
  <c r="W91" i="17"/>
  <c r="V91" i="17"/>
  <c r="U91" i="17"/>
  <c r="T91" i="17"/>
  <c r="S91" i="17"/>
  <c r="O91" i="17"/>
  <c r="N91" i="17"/>
  <c r="M91" i="17"/>
  <c r="L91" i="17"/>
  <c r="K91" i="17"/>
  <c r="J91" i="17"/>
  <c r="I91" i="17"/>
  <c r="H91" i="17"/>
  <c r="G91" i="17"/>
  <c r="F91" i="17"/>
  <c r="E91" i="17"/>
  <c r="D91" i="17"/>
  <c r="BL83" i="17"/>
  <c r="BD83" i="17" s="1"/>
  <c r="BF83" i="17"/>
  <c r="AD83" i="17"/>
  <c r="AC83" i="17"/>
  <c r="AR83" i="17" s="1"/>
  <c r="AB83" i="17"/>
  <c r="AQ83" i="17" s="1"/>
  <c r="BG83" i="17" s="1"/>
  <c r="AA83" i="17"/>
  <c r="Z83" i="17"/>
  <c r="AO83" i="17" s="1"/>
  <c r="Y83" i="17"/>
  <c r="AN83" i="17" s="1"/>
  <c r="X83" i="17"/>
  <c r="AM83" i="17" s="1"/>
  <c r="W83" i="17"/>
  <c r="AL83" i="17" s="1"/>
  <c r="BA83" i="17" s="1"/>
  <c r="V83" i="17"/>
  <c r="AK83" i="17" s="1"/>
  <c r="AZ83" i="17" s="1"/>
  <c r="U83" i="17"/>
  <c r="AJ83" i="17" s="1"/>
  <c r="AY83" i="17" s="1"/>
  <c r="T83" i="17"/>
  <c r="AI83" i="17" s="1"/>
  <c r="AX83" i="17" s="1"/>
  <c r="S83" i="17"/>
  <c r="AH83" i="17" s="1"/>
  <c r="AW83" i="17" s="1"/>
  <c r="O83" i="17"/>
  <c r="N83" i="17"/>
  <c r="M83" i="17"/>
  <c r="L83" i="17"/>
  <c r="K83" i="17"/>
  <c r="J83" i="17"/>
  <c r="I83" i="17"/>
  <c r="H83" i="17"/>
  <c r="G83" i="17"/>
  <c r="F83" i="17"/>
  <c r="E83" i="17"/>
  <c r="D83" i="17"/>
  <c r="BL82" i="17"/>
  <c r="BD82" i="17" s="1"/>
  <c r="BF82" i="17"/>
  <c r="AD82" i="17"/>
  <c r="AC82" i="17"/>
  <c r="AR82" i="17" s="1"/>
  <c r="AB82" i="17"/>
  <c r="AQ82" i="17" s="1"/>
  <c r="BG82" i="17" s="1"/>
  <c r="AA82" i="17"/>
  <c r="Z82" i="17"/>
  <c r="AO82" i="17" s="1"/>
  <c r="Y82" i="17"/>
  <c r="AN82" i="17" s="1"/>
  <c r="X82" i="17"/>
  <c r="AM82" i="17" s="1"/>
  <c r="W82" i="17"/>
  <c r="AL82" i="17" s="1"/>
  <c r="BA82" i="17" s="1"/>
  <c r="V82" i="17"/>
  <c r="AK82" i="17" s="1"/>
  <c r="AZ82" i="17" s="1"/>
  <c r="U82" i="17"/>
  <c r="AJ82" i="17" s="1"/>
  <c r="AY82" i="17" s="1"/>
  <c r="T82" i="17"/>
  <c r="AI82" i="17" s="1"/>
  <c r="AX82" i="17" s="1"/>
  <c r="S82" i="17"/>
  <c r="AH82" i="17" s="1"/>
  <c r="O82" i="17"/>
  <c r="N82" i="17"/>
  <c r="M82" i="17"/>
  <c r="L82" i="17"/>
  <c r="K82" i="17"/>
  <c r="J82" i="17"/>
  <c r="I82" i="17"/>
  <c r="H82" i="17"/>
  <c r="G82" i="17"/>
  <c r="F82" i="17"/>
  <c r="E82" i="17"/>
  <c r="D82" i="17"/>
  <c r="BL81" i="17"/>
  <c r="BC81" i="17" s="1"/>
  <c r="BF81" i="17"/>
  <c r="AD81" i="17"/>
  <c r="AC81" i="17"/>
  <c r="AR81" i="17" s="1"/>
  <c r="AB81" i="17"/>
  <c r="AQ81" i="17" s="1"/>
  <c r="BG81" i="17" s="1"/>
  <c r="AA81" i="17"/>
  <c r="Z81" i="17"/>
  <c r="AO81" i="17" s="1"/>
  <c r="Y81" i="17"/>
  <c r="AN81" i="17" s="1"/>
  <c r="X81" i="17"/>
  <c r="AM81" i="17" s="1"/>
  <c r="W81" i="17"/>
  <c r="AL81" i="17" s="1"/>
  <c r="BA81" i="17" s="1"/>
  <c r="V81" i="17"/>
  <c r="AK81" i="17" s="1"/>
  <c r="AZ81" i="17" s="1"/>
  <c r="U81" i="17"/>
  <c r="AJ81" i="17" s="1"/>
  <c r="AY81" i="17" s="1"/>
  <c r="T81" i="17"/>
  <c r="AI81" i="17" s="1"/>
  <c r="AX81" i="17" s="1"/>
  <c r="S81" i="17"/>
  <c r="AH81" i="17" s="1"/>
  <c r="O81" i="17"/>
  <c r="N81" i="17"/>
  <c r="M81" i="17"/>
  <c r="L81" i="17"/>
  <c r="K81" i="17"/>
  <c r="J81" i="17"/>
  <c r="I81" i="17"/>
  <c r="H81" i="17"/>
  <c r="G81" i="17"/>
  <c r="F81" i="17"/>
  <c r="E81" i="17"/>
  <c r="D81" i="17"/>
  <c r="BL80" i="17"/>
  <c r="BC80" i="17" s="1"/>
  <c r="BF80" i="17"/>
  <c r="AD80" i="17"/>
  <c r="AC80" i="17"/>
  <c r="AR80" i="17" s="1"/>
  <c r="AB80" i="17"/>
  <c r="AQ80" i="17" s="1"/>
  <c r="BG80" i="17" s="1"/>
  <c r="AA80" i="17"/>
  <c r="Z80" i="17"/>
  <c r="AO80" i="17" s="1"/>
  <c r="Y80" i="17"/>
  <c r="AN80" i="17" s="1"/>
  <c r="X80" i="17"/>
  <c r="AM80" i="17" s="1"/>
  <c r="W80" i="17"/>
  <c r="AL80" i="17" s="1"/>
  <c r="BA80" i="17" s="1"/>
  <c r="V80" i="17"/>
  <c r="AK80" i="17" s="1"/>
  <c r="AZ80" i="17" s="1"/>
  <c r="U80" i="17"/>
  <c r="AJ80" i="17" s="1"/>
  <c r="AY80" i="17" s="1"/>
  <c r="T80" i="17"/>
  <c r="AI80" i="17" s="1"/>
  <c r="AX80" i="17" s="1"/>
  <c r="S80" i="17"/>
  <c r="AH80" i="17" s="1"/>
  <c r="AW80" i="17" s="1"/>
  <c r="O80" i="17"/>
  <c r="N80" i="17"/>
  <c r="M80" i="17"/>
  <c r="L80" i="17"/>
  <c r="K80" i="17"/>
  <c r="J80" i="17"/>
  <c r="I80" i="17"/>
  <c r="H80" i="17"/>
  <c r="G80" i="17"/>
  <c r="F80" i="17"/>
  <c r="E80" i="17"/>
  <c r="D80" i="17"/>
  <c r="BL79" i="17"/>
  <c r="BB79" i="17" s="1"/>
  <c r="BF79" i="17"/>
  <c r="AD79" i="17"/>
  <c r="AC79" i="17"/>
  <c r="AR79" i="17" s="1"/>
  <c r="AB79" i="17"/>
  <c r="AQ79" i="17" s="1"/>
  <c r="BG79" i="17" s="1"/>
  <c r="AA79" i="17"/>
  <c r="Z79" i="17"/>
  <c r="AO79" i="17" s="1"/>
  <c r="Y79" i="17"/>
  <c r="AN79" i="17" s="1"/>
  <c r="X79" i="17"/>
  <c r="AM79" i="17" s="1"/>
  <c r="W79" i="17"/>
  <c r="AL79" i="17" s="1"/>
  <c r="BA79" i="17" s="1"/>
  <c r="V79" i="17"/>
  <c r="AK79" i="17" s="1"/>
  <c r="AZ79" i="17" s="1"/>
  <c r="U79" i="17"/>
  <c r="AJ79" i="17" s="1"/>
  <c r="AY79" i="17" s="1"/>
  <c r="T79" i="17"/>
  <c r="AI79" i="17" s="1"/>
  <c r="AX79" i="17" s="1"/>
  <c r="S79" i="17"/>
  <c r="AH79" i="17" s="1"/>
  <c r="O79" i="17"/>
  <c r="N79" i="17"/>
  <c r="M79" i="17"/>
  <c r="L79" i="17"/>
  <c r="K79" i="17"/>
  <c r="J79" i="17"/>
  <c r="I79" i="17"/>
  <c r="H79" i="17"/>
  <c r="G79" i="17"/>
  <c r="F79" i="17"/>
  <c r="E79" i="17"/>
  <c r="D79" i="17"/>
  <c r="BL78" i="17"/>
  <c r="BB78" i="17" s="1"/>
  <c r="BF78" i="17"/>
  <c r="AD78" i="17"/>
  <c r="AC78" i="17"/>
  <c r="AR78" i="17" s="1"/>
  <c r="AB78" i="17"/>
  <c r="AQ78" i="17" s="1"/>
  <c r="BG78" i="17" s="1"/>
  <c r="AA78" i="17"/>
  <c r="Z78" i="17"/>
  <c r="AO78" i="17" s="1"/>
  <c r="Y78" i="17"/>
  <c r="AN78" i="17" s="1"/>
  <c r="X78" i="17"/>
  <c r="AM78" i="17" s="1"/>
  <c r="W78" i="17"/>
  <c r="AL78" i="17" s="1"/>
  <c r="BA78" i="17" s="1"/>
  <c r="V78" i="17"/>
  <c r="AK78" i="17" s="1"/>
  <c r="AZ78" i="17" s="1"/>
  <c r="U78" i="17"/>
  <c r="AJ78" i="17" s="1"/>
  <c r="AY78" i="17" s="1"/>
  <c r="T78" i="17"/>
  <c r="AI78" i="17" s="1"/>
  <c r="AX78" i="17" s="1"/>
  <c r="S78" i="17"/>
  <c r="AH78" i="17" s="1"/>
  <c r="O78" i="17"/>
  <c r="N78" i="17"/>
  <c r="M78" i="17"/>
  <c r="L78" i="17"/>
  <c r="K78" i="17"/>
  <c r="J78" i="17"/>
  <c r="I78" i="17"/>
  <c r="H78" i="17"/>
  <c r="G78" i="17"/>
  <c r="F78" i="17"/>
  <c r="E78" i="17"/>
  <c r="D78" i="17"/>
  <c r="BF77" i="17"/>
  <c r="AD77" i="17"/>
  <c r="AC77" i="17"/>
  <c r="AR77" i="17" s="1"/>
  <c r="AB77" i="17"/>
  <c r="AQ77" i="17" s="1"/>
  <c r="BG77" i="17" s="1"/>
  <c r="AA77" i="17"/>
  <c r="Z77" i="17"/>
  <c r="AO77" i="17" s="1"/>
  <c r="Y77" i="17"/>
  <c r="AN77" i="17" s="1"/>
  <c r="X77" i="17"/>
  <c r="AM77" i="17" s="1"/>
  <c r="W77" i="17"/>
  <c r="AL77" i="17" s="1"/>
  <c r="BA77" i="17" s="1"/>
  <c r="V77" i="17"/>
  <c r="AK77" i="17" s="1"/>
  <c r="AZ77" i="17" s="1"/>
  <c r="U77" i="17"/>
  <c r="AJ77" i="17" s="1"/>
  <c r="AY77" i="17" s="1"/>
  <c r="T77" i="17"/>
  <c r="AI77" i="17" s="1"/>
  <c r="AX77" i="17" s="1"/>
  <c r="S77" i="17"/>
  <c r="AH77" i="17" s="1"/>
  <c r="AW77" i="17" s="1"/>
  <c r="O77" i="17"/>
  <c r="N77" i="17"/>
  <c r="M77" i="17"/>
  <c r="L77" i="17"/>
  <c r="K77" i="17"/>
  <c r="J77" i="17"/>
  <c r="I77" i="17"/>
  <c r="H77" i="17"/>
  <c r="G77" i="17"/>
  <c r="F77" i="17"/>
  <c r="E77" i="17"/>
  <c r="D77" i="17"/>
  <c r="BF76" i="17"/>
  <c r="AD76" i="17"/>
  <c r="AC76" i="17"/>
  <c r="AR76" i="17" s="1"/>
  <c r="AB76" i="17"/>
  <c r="AQ76" i="17" s="1"/>
  <c r="BG76" i="17" s="1"/>
  <c r="AA76" i="17"/>
  <c r="Z76" i="17"/>
  <c r="AO76" i="17" s="1"/>
  <c r="Y76" i="17"/>
  <c r="AN76" i="17" s="1"/>
  <c r="X76" i="17"/>
  <c r="AM76" i="17" s="1"/>
  <c r="W76" i="17"/>
  <c r="AL76" i="17" s="1"/>
  <c r="BA76" i="17" s="1"/>
  <c r="V76" i="17"/>
  <c r="AK76" i="17" s="1"/>
  <c r="AZ76" i="17" s="1"/>
  <c r="U76" i="17"/>
  <c r="AJ76" i="17" s="1"/>
  <c r="AY76" i="17" s="1"/>
  <c r="T76" i="17"/>
  <c r="AI76" i="17" s="1"/>
  <c r="AX76" i="17" s="1"/>
  <c r="S76" i="17"/>
  <c r="AH76" i="17" s="1"/>
  <c r="O76" i="17"/>
  <c r="N76" i="17"/>
  <c r="M76" i="17"/>
  <c r="L76" i="17"/>
  <c r="K76" i="17"/>
  <c r="J76" i="17"/>
  <c r="I76" i="17"/>
  <c r="H76" i="17"/>
  <c r="G76" i="17"/>
  <c r="F76" i="17"/>
  <c r="E76" i="17"/>
  <c r="D76" i="17"/>
  <c r="BF75" i="17"/>
  <c r="AD75" i="17"/>
  <c r="AC75" i="17"/>
  <c r="AR75" i="17" s="1"/>
  <c r="AB75" i="17"/>
  <c r="AQ75" i="17" s="1"/>
  <c r="BG75" i="17" s="1"/>
  <c r="AA75" i="17"/>
  <c r="Z75" i="17"/>
  <c r="AO75" i="17" s="1"/>
  <c r="Y75" i="17"/>
  <c r="AN75" i="17" s="1"/>
  <c r="X75" i="17"/>
  <c r="AM75" i="17" s="1"/>
  <c r="W75" i="17"/>
  <c r="AL75" i="17" s="1"/>
  <c r="BA75" i="17" s="1"/>
  <c r="V75" i="17"/>
  <c r="AK75" i="17" s="1"/>
  <c r="AZ75" i="17" s="1"/>
  <c r="U75" i="17"/>
  <c r="AJ75" i="17" s="1"/>
  <c r="AY75" i="17" s="1"/>
  <c r="T75" i="17"/>
  <c r="AI75" i="17" s="1"/>
  <c r="AX75" i="17" s="1"/>
  <c r="S75" i="17"/>
  <c r="AH75" i="17" s="1"/>
  <c r="O75" i="17"/>
  <c r="N75" i="17"/>
  <c r="M75" i="17"/>
  <c r="L75" i="17"/>
  <c r="K75" i="17"/>
  <c r="J75" i="17"/>
  <c r="I75" i="17"/>
  <c r="H75" i="17"/>
  <c r="G75" i="17"/>
  <c r="F75" i="17"/>
  <c r="E75" i="17"/>
  <c r="D75" i="17"/>
  <c r="BL74" i="17"/>
  <c r="BD74" i="17" s="1"/>
  <c r="BF74" i="17"/>
  <c r="AD74" i="17"/>
  <c r="AC74" i="17"/>
  <c r="AR74" i="17" s="1"/>
  <c r="AB74" i="17"/>
  <c r="AQ74" i="17" s="1"/>
  <c r="BG74" i="17" s="1"/>
  <c r="AA74" i="17"/>
  <c r="Z74" i="17"/>
  <c r="AO74" i="17" s="1"/>
  <c r="Y74" i="17"/>
  <c r="AN74" i="17" s="1"/>
  <c r="X74" i="17"/>
  <c r="AM74" i="17" s="1"/>
  <c r="W74" i="17"/>
  <c r="AL74" i="17" s="1"/>
  <c r="BA74" i="17" s="1"/>
  <c r="V74" i="17"/>
  <c r="AK74" i="17" s="1"/>
  <c r="AZ74" i="17" s="1"/>
  <c r="U74" i="17"/>
  <c r="AJ74" i="17" s="1"/>
  <c r="AY74" i="17" s="1"/>
  <c r="T74" i="17"/>
  <c r="AI74" i="17" s="1"/>
  <c r="AX74" i="17" s="1"/>
  <c r="S74" i="17"/>
  <c r="AH74" i="17" s="1"/>
  <c r="AW74" i="17" s="1"/>
  <c r="O74" i="17"/>
  <c r="N74" i="17"/>
  <c r="M74" i="17"/>
  <c r="L74" i="17"/>
  <c r="K74" i="17"/>
  <c r="J74" i="17"/>
  <c r="I74" i="17"/>
  <c r="H74" i="17"/>
  <c r="G74" i="17"/>
  <c r="F74" i="17"/>
  <c r="E74" i="17"/>
  <c r="D74" i="17"/>
  <c r="BF73" i="17"/>
  <c r="BD73" i="17"/>
  <c r="AD73" i="17"/>
  <c r="AC73" i="17"/>
  <c r="AR73" i="17" s="1"/>
  <c r="AB73" i="17"/>
  <c r="AQ73" i="17" s="1"/>
  <c r="BG73" i="17" s="1"/>
  <c r="AA73" i="17"/>
  <c r="Z73" i="17"/>
  <c r="AO73" i="17" s="1"/>
  <c r="Y73" i="17"/>
  <c r="AN73" i="17" s="1"/>
  <c r="X73" i="17"/>
  <c r="AM73" i="17" s="1"/>
  <c r="W73" i="17"/>
  <c r="AL73" i="17" s="1"/>
  <c r="BA73" i="17" s="1"/>
  <c r="V73" i="17"/>
  <c r="AK73" i="17" s="1"/>
  <c r="AZ73" i="17" s="1"/>
  <c r="U73" i="17"/>
  <c r="AJ73" i="17" s="1"/>
  <c r="AY73" i="17" s="1"/>
  <c r="T73" i="17"/>
  <c r="AI73" i="17" s="1"/>
  <c r="AX73" i="17" s="1"/>
  <c r="S73" i="17"/>
  <c r="AH73" i="17" s="1"/>
  <c r="O73" i="17"/>
  <c r="N73" i="17"/>
  <c r="M73" i="17"/>
  <c r="L73" i="17"/>
  <c r="K73" i="17"/>
  <c r="J73" i="17"/>
  <c r="I73" i="17"/>
  <c r="H73" i="17"/>
  <c r="G73" i="17"/>
  <c r="F73" i="17"/>
  <c r="E73" i="17"/>
  <c r="D73" i="17"/>
  <c r="BL72" i="17"/>
  <c r="BD72" i="17" s="1"/>
  <c r="BF72" i="17"/>
  <c r="AD72" i="17"/>
  <c r="AC72" i="17"/>
  <c r="AR72" i="17" s="1"/>
  <c r="AB72" i="17"/>
  <c r="AQ72" i="17" s="1"/>
  <c r="BG72" i="17" s="1"/>
  <c r="AA72" i="17"/>
  <c r="Z72" i="17"/>
  <c r="AO72" i="17" s="1"/>
  <c r="Y72" i="17"/>
  <c r="AN72" i="17" s="1"/>
  <c r="X72" i="17"/>
  <c r="AM72" i="17" s="1"/>
  <c r="W72" i="17"/>
  <c r="AL72" i="17" s="1"/>
  <c r="BA72" i="17" s="1"/>
  <c r="V72" i="17"/>
  <c r="AK72" i="17" s="1"/>
  <c r="AZ72" i="17" s="1"/>
  <c r="U72" i="17"/>
  <c r="AJ72" i="17" s="1"/>
  <c r="AY72" i="17" s="1"/>
  <c r="T72" i="17"/>
  <c r="AI72" i="17" s="1"/>
  <c r="AX72" i="17" s="1"/>
  <c r="S72" i="17"/>
  <c r="AH72" i="17" s="1"/>
  <c r="AW72" i="17" s="1"/>
  <c r="O72" i="17"/>
  <c r="N72" i="17"/>
  <c r="M72" i="17"/>
  <c r="L72" i="17"/>
  <c r="K72" i="17"/>
  <c r="J72" i="17"/>
  <c r="I72" i="17"/>
  <c r="H72" i="17"/>
  <c r="G72" i="17"/>
  <c r="F72" i="17"/>
  <c r="E72" i="17"/>
  <c r="D72" i="17"/>
  <c r="BL71" i="17"/>
  <c r="BD71" i="17" s="1"/>
  <c r="BF71" i="17"/>
  <c r="AD71" i="17"/>
  <c r="AC71" i="17"/>
  <c r="AR71" i="17" s="1"/>
  <c r="AB71" i="17"/>
  <c r="AQ71" i="17" s="1"/>
  <c r="BG71" i="17" s="1"/>
  <c r="AA71" i="17"/>
  <c r="Z71" i="17"/>
  <c r="AO71" i="17" s="1"/>
  <c r="Y71" i="17"/>
  <c r="AN71" i="17" s="1"/>
  <c r="X71" i="17"/>
  <c r="AM71" i="17" s="1"/>
  <c r="W71" i="17"/>
  <c r="AL71" i="17" s="1"/>
  <c r="BA71" i="17" s="1"/>
  <c r="V71" i="17"/>
  <c r="AK71" i="17" s="1"/>
  <c r="AZ71" i="17" s="1"/>
  <c r="U71" i="17"/>
  <c r="AJ71" i="17" s="1"/>
  <c r="AY71" i="17" s="1"/>
  <c r="T71" i="17"/>
  <c r="AI71" i="17" s="1"/>
  <c r="AX71" i="17" s="1"/>
  <c r="S71" i="17"/>
  <c r="AH71" i="17" s="1"/>
  <c r="AW71" i="17" s="1"/>
  <c r="O71" i="17"/>
  <c r="N71" i="17"/>
  <c r="M71" i="17"/>
  <c r="L71" i="17"/>
  <c r="K71" i="17"/>
  <c r="J71" i="17"/>
  <c r="I71" i="17"/>
  <c r="H71" i="17"/>
  <c r="G71" i="17"/>
  <c r="F71" i="17"/>
  <c r="E71" i="17"/>
  <c r="D71" i="17"/>
  <c r="BL70" i="17"/>
  <c r="BC70" i="17" s="1"/>
  <c r="BF70" i="17"/>
  <c r="AD70" i="17"/>
  <c r="AC70" i="17"/>
  <c r="AR70" i="17" s="1"/>
  <c r="AB70" i="17"/>
  <c r="AQ70" i="17" s="1"/>
  <c r="BG70" i="17" s="1"/>
  <c r="AA70" i="17"/>
  <c r="Z70" i="17"/>
  <c r="AO70" i="17" s="1"/>
  <c r="Y70" i="17"/>
  <c r="AN70" i="17" s="1"/>
  <c r="X70" i="17"/>
  <c r="AM70" i="17" s="1"/>
  <c r="W70" i="17"/>
  <c r="AL70" i="17" s="1"/>
  <c r="BA70" i="17" s="1"/>
  <c r="V70" i="17"/>
  <c r="AK70" i="17" s="1"/>
  <c r="AZ70" i="17" s="1"/>
  <c r="U70" i="17"/>
  <c r="AJ70" i="17" s="1"/>
  <c r="AY70" i="17" s="1"/>
  <c r="T70" i="17"/>
  <c r="AI70" i="17" s="1"/>
  <c r="AX70" i="17" s="1"/>
  <c r="S70" i="17"/>
  <c r="AH70" i="17" s="1"/>
  <c r="O70" i="17"/>
  <c r="N70" i="17"/>
  <c r="M70" i="17"/>
  <c r="L70" i="17"/>
  <c r="K70" i="17"/>
  <c r="J70" i="17"/>
  <c r="I70" i="17"/>
  <c r="H70" i="17"/>
  <c r="G70" i="17"/>
  <c r="F70" i="17"/>
  <c r="E70" i="17"/>
  <c r="D70" i="17"/>
  <c r="BF69" i="17"/>
  <c r="BC69" i="17"/>
  <c r="AD69" i="17"/>
  <c r="AC69" i="17"/>
  <c r="AR69" i="17" s="1"/>
  <c r="AB69" i="17"/>
  <c r="AQ69" i="17" s="1"/>
  <c r="BG69" i="17" s="1"/>
  <c r="AA69" i="17"/>
  <c r="Z69" i="17"/>
  <c r="AO69" i="17" s="1"/>
  <c r="Y69" i="17"/>
  <c r="AN69" i="17" s="1"/>
  <c r="X69" i="17"/>
  <c r="AM69" i="17" s="1"/>
  <c r="W69" i="17"/>
  <c r="AL69" i="17" s="1"/>
  <c r="BA69" i="17" s="1"/>
  <c r="V69" i="17"/>
  <c r="AK69" i="17" s="1"/>
  <c r="AZ69" i="17" s="1"/>
  <c r="U69" i="17"/>
  <c r="AJ69" i="17" s="1"/>
  <c r="AY69" i="17" s="1"/>
  <c r="T69" i="17"/>
  <c r="AI69" i="17" s="1"/>
  <c r="AX69" i="17" s="1"/>
  <c r="S69" i="17"/>
  <c r="AH69" i="17" s="1"/>
  <c r="AW69" i="17" s="1"/>
  <c r="O69" i="17"/>
  <c r="N69" i="17"/>
  <c r="M69" i="17"/>
  <c r="L69" i="17"/>
  <c r="K69" i="17"/>
  <c r="J69" i="17"/>
  <c r="I69" i="17"/>
  <c r="H69" i="17"/>
  <c r="G69" i="17"/>
  <c r="F69" i="17"/>
  <c r="E69" i="17"/>
  <c r="D69" i="17"/>
  <c r="BL68" i="17"/>
  <c r="BC68" i="17" s="1"/>
  <c r="BF68" i="17"/>
  <c r="AD68" i="17"/>
  <c r="AC68" i="17"/>
  <c r="AR68" i="17" s="1"/>
  <c r="AB68" i="17"/>
  <c r="AQ68" i="17" s="1"/>
  <c r="BG68" i="17" s="1"/>
  <c r="AA68" i="17"/>
  <c r="Z68" i="17"/>
  <c r="AO68" i="17" s="1"/>
  <c r="Y68" i="17"/>
  <c r="AN68" i="17" s="1"/>
  <c r="X68" i="17"/>
  <c r="AM68" i="17" s="1"/>
  <c r="W68" i="17"/>
  <c r="AL68" i="17" s="1"/>
  <c r="BA68" i="17" s="1"/>
  <c r="V68" i="17"/>
  <c r="AK68" i="17" s="1"/>
  <c r="AZ68" i="17" s="1"/>
  <c r="U68" i="17"/>
  <c r="AJ68" i="17" s="1"/>
  <c r="AY68" i="17" s="1"/>
  <c r="T68" i="17"/>
  <c r="AI68" i="17" s="1"/>
  <c r="AX68" i="17" s="1"/>
  <c r="S68" i="17"/>
  <c r="AH68" i="17" s="1"/>
  <c r="O68" i="17"/>
  <c r="N68" i="17"/>
  <c r="M68" i="17"/>
  <c r="L68" i="17"/>
  <c r="K68" i="17"/>
  <c r="J68" i="17"/>
  <c r="I68" i="17"/>
  <c r="H68" i="17"/>
  <c r="G68" i="17"/>
  <c r="F68" i="17"/>
  <c r="E68" i="17"/>
  <c r="D68" i="17"/>
  <c r="BL67" i="17"/>
  <c r="BC67" i="17" s="1"/>
  <c r="BF67" i="17"/>
  <c r="AD67" i="17"/>
  <c r="AC67" i="17"/>
  <c r="AR67" i="17" s="1"/>
  <c r="AB67" i="17"/>
  <c r="AQ67" i="17" s="1"/>
  <c r="BG67" i="17" s="1"/>
  <c r="AA67" i="17"/>
  <c r="Z67" i="17"/>
  <c r="AO67" i="17" s="1"/>
  <c r="Y67" i="17"/>
  <c r="AN67" i="17" s="1"/>
  <c r="X67" i="17"/>
  <c r="AM67" i="17" s="1"/>
  <c r="W67" i="17"/>
  <c r="AL67" i="17" s="1"/>
  <c r="BA67" i="17" s="1"/>
  <c r="V67" i="17"/>
  <c r="AK67" i="17" s="1"/>
  <c r="AZ67" i="17" s="1"/>
  <c r="U67" i="17"/>
  <c r="AJ67" i="17" s="1"/>
  <c r="AY67" i="17" s="1"/>
  <c r="T67" i="17"/>
  <c r="AI67" i="17" s="1"/>
  <c r="AX67" i="17" s="1"/>
  <c r="S67" i="17"/>
  <c r="AH67" i="17" s="1"/>
  <c r="O67" i="17"/>
  <c r="N67" i="17"/>
  <c r="M67" i="17"/>
  <c r="L67" i="17"/>
  <c r="K67" i="17"/>
  <c r="J67" i="17"/>
  <c r="I67" i="17"/>
  <c r="H67" i="17"/>
  <c r="G67" i="17"/>
  <c r="F67" i="17"/>
  <c r="E67" i="17"/>
  <c r="D67" i="17"/>
  <c r="BL66" i="17"/>
  <c r="BB66" i="17" s="1"/>
  <c r="BF66" i="17"/>
  <c r="AD66" i="17"/>
  <c r="AC66" i="17"/>
  <c r="AR66" i="17" s="1"/>
  <c r="AB66" i="17"/>
  <c r="AQ66" i="17" s="1"/>
  <c r="BG66" i="17" s="1"/>
  <c r="AA66" i="17"/>
  <c r="Z66" i="17"/>
  <c r="AO66" i="17" s="1"/>
  <c r="Y66" i="17"/>
  <c r="AN66" i="17" s="1"/>
  <c r="X66" i="17"/>
  <c r="AM66" i="17" s="1"/>
  <c r="W66" i="17"/>
  <c r="AL66" i="17" s="1"/>
  <c r="BA66" i="17" s="1"/>
  <c r="V66" i="17"/>
  <c r="AK66" i="17" s="1"/>
  <c r="AZ66" i="17" s="1"/>
  <c r="U66" i="17"/>
  <c r="AJ66" i="17" s="1"/>
  <c r="AY66" i="17" s="1"/>
  <c r="T66" i="17"/>
  <c r="AI66" i="17" s="1"/>
  <c r="AX66" i="17" s="1"/>
  <c r="S66" i="17"/>
  <c r="AH66" i="17" s="1"/>
  <c r="AW66" i="17" s="1"/>
  <c r="O66" i="17"/>
  <c r="N66" i="17"/>
  <c r="M66" i="17"/>
  <c r="L66" i="17"/>
  <c r="K66" i="17"/>
  <c r="J66" i="17"/>
  <c r="I66" i="17"/>
  <c r="H66" i="17"/>
  <c r="G66" i="17"/>
  <c r="F66" i="17"/>
  <c r="E66" i="17"/>
  <c r="D66" i="17"/>
  <c r="BF65" i="17"/>
  <c r="BB65" i="17"/>
  <c r="AD65" i="17"/>
  <c r="AC65" i="17"/>
  <c r="AR65" i="17" s="1"/>
  <c r="AB65" i="17"/>
  <c r="AQ65" i="17" s="1"/>
  <c r="BG65" i="17" s="1"/>
  <c r="AA65" i="17"/>
  <c r="Z65" i="17"/>
  <c r="AO65" i="17" s="1"/>
  <c r="Y65" i="17"/>
  <c r="AN65" i="17" s="1"/>
  <c r="X65" i="17"/>
  <c r="AM65" i="17" s="1"/>
  <c r="W65" i="17"/>
  <c r="AL65" i="17" s="1"/>
  <c r="BA65" i="17" s="1"/>
  <c r="V65" i="17"/>
  <c r="AK65" i="17" s="1"/>
  <c r="AZ65" i="17" s="1"/>
  <c r="U65" i="17"/>
  <c r="AJ65" i="17" s="1"/>
  <c r="AY65" i="17" s="1"/>
  <c r="T65" i="17"/>
  <c r="AI65" i="17" s="1"/>
  <c r="AX65" i="17" s="1"/>
  <c r="S65" i="17"/>
  <c r="AH65" i="17" s="1"/>
  <c r="O65" i="17"/>
  <c r="N65" i="17"/>
  <c r="M65" i="17"/>
  <c r="L65" i="17"/>
  <c r="K65" i="17"/>
  <c r="J65" i="17"/>
  <c r="I65" i="17"/>
  <c r="H65" i="17"/>
  <c r="G65" i="17"/>
  <c r="F65" i="17"/>
  <c r="E65" i="17"/>
  <c r="D65" i="17"/>
  <c r="BL64" i="17"/>
  <c r="BB64" i="17" s="1"/>
  <c r="BF64" i="17"/>
  <c r="AD64" i="17"/>
  <c r="AC64" i="17"/>
  <c r="AR64" i="17" s="1"/>
  <c r="AB64" i="17"/>
  <c r="AQ64" i="17" s="1"/>
  <c r="BG64" i="17" s="1"/>
  <c r="AA64" i="17"/>
  <c r="Z64" i="17"/>
  <c r="AO64" i="17" s="1"/>
  <c r="Y64" i="17"/>
  <c r="AN64" i="17" s="1"/>
  <c r="X64" i="17"/>
  <c r="AM64" i="17" s="1"/>
  <c r="W64" i="17"/>
  <c r="AL64" i="17" s="1"/>
  <c r="BA64" i="17" s="1"/>
  <c r="V64" i="17"/>
  <c r="AK64" i="17" s="1"/>
  <c r="AZ64" i="17" s="1"/>
  <c r="U64" i="17"/>
  <c r="AJ64" i="17" s="1"/>
  <c r="AY64" i="17" s="1"/>
  <c r="T64" i="17"/>
  <c r="AI64" i="17" s="1"/>
  <c r="AX64" i="17" s="1"/>
  <c r="S64" i="17"/>
  <c r="AH64" i="17" s="1"/>
  <c r="O64" i="17"/>
  <c r="N64" i="17"/>
  <c r="M64" i="17"/>
  <c r="L64" i="17"/>
  <c r="K64" i="17"/>
  <c r="J64" i="17"/>
  <c r="I64" i="17"/>
  <c r="H64" i="17"/>
  <c r="G64" i="17"/>
  <c r="F64" i="17"/>
  <c r="E64" i="17"/>
  <c r="D64" i="17"/>
  <c r="BL63" i="17"/>
  <c r="BB63" i="17" s="1"/>
  <c r="BF63" i="17"/>
  <c r="AD63" i="17"/>
  <c r="AC63" i="17"/>
  <c r="AR63" i="17" s="1"/>
  <c r="AB63" i="17"/>
  <c r="AQ63" i="17" s="1"/>
  <c r="BG63" i="17" s="1"/>
  <c r="AA63" i="17"/>
  <c r="Z63" i="17"/>
  <c r="AO63" i="17" s="1"/>
  <c r="Y63" i="17"/>
  <c r="AN63" i="17" s="1"/>
  <c r="X63" i="17"/>
  <c r="AM63" i="17" s="1"/>
  <c r="W63" i="17"/>
  <c r="AL63" i="17" s="1"/>
  <c r="BA63" i="17" s="1"/>
  <c r="V63" i="17"/>
  <c r="AK63" i="17" s="1"/>
  <c r="AZ63" i="17" s="1"/>
  <c r="U63" i="17"/>
  <c r="AJ63" i="17" s="1"/>
  <c r="AY63" i="17" s="1"/>
  <c r="T63" i="17"/>
  <c r="AI63" i="17" s="1"/>
  <c r="AX63" i="17" s="1"/>
  <c r="S63" i="17"/>
  <c r="AH63" i="17" s="1"/>
  <c r="AW63" i="17" s="1"/>
  <c r="O63" i="17"/>
  <c r="N63" i="17"/>
  <c r="M63" i="17"/>
  <c r="L63" i="17"/>
  <c r="K63" i="17"/>
  <c r="J63" i="17"/>
  <c r="I63" i="17"/>
  <c r="H63" i="17"/>
  <c r="G63" i="17"/>
  <c r="F63" i="17"/>
  <c r="E63" i="17"/>
  <c r="D63" i="17"/>
  <c r="BF62" i="17"/>
  <c r="AD62" i="17"/>
  <c r="AC62" i="17"/>
  <c r="AR62" i="17" s="1"/>
  <c r="AB62" i="17"/>
  <c r="AQ62" i="17" s="1"/>
  <c r="BG62" i="17" s="1"/>
  <c r="AA62" i="17"/>
  <c r="Z62" i="17"/>
  <c r="AO62" i="17" s="1"/>
  <c r="Y62" i="17"/>
  <c r="AN62" i="17" s="1"/>
  <c r="X62" i="17"/>
  <c r="AM62" i="17" s="1"/>
  <c r="W62" i="17"/>
  <c r="AL62" i="17" s="1"/>
  <c r="BA62" i="17" s="1"/>
  <c r="V62" i="17"/>
  <c r="AK62" i="17" s="1"/>
  <c r="AZ62" i="17" s="1"/>
  <c r="U62" i="17"/>
  <c r="AJ62" i="17" s="1"/>
  <c r="AY62" i="17" s="1"/>
  <c r="T62" i="17"/>
  <c r="AI62" i="17" s="1"/>
  <c r="AX62" i="17" s="1"/>
  <c r="S62" i="17"/>
  <c r="AH62" i="17" s="1"/>
  <c r="O62" i="17"/>
  <c r="N62" i="17"/>
  <c r="M62" i="17"/>
  <c r="L62" i="17"/>
  <c r="K62" i="17"/>
  <c r="J62" i="17"/>
  <c r="I62" i="17"/>
  <c r="H62" i="17"/>
  <c r="G62" i="17"/>
  <c r="F62" i="17"/>
  <c r="E62" i="17"/>
  <c r="D62" i="17"/>
  <c r="BF61" i="17"/>
  <c r="AD61" i="17"/>
  <c r="AC61" i="17"/>
  <c r="AR61" i="17" s="1"/>
  <c r="AB61" i="17"/>
  <c r="AQ61" i="17" s="1"/>
  <c r="BG61" i="17" s="1"/>
  <c r="AA61" i="17"/>
  <c r="Z61" i="17"/>
  <c r="AO61" i="17" s="1"/>
  <c r="Y61" i="17"/>
  <c r="AN61" i="17" s="1"/>
  <c r="X61" i="17"/>
  <c r="AM61" i="17" s="1"/>
  <c r="W61" i="17"/>
  <c r="AL61" i="17" s="1"/>
  <c r="BA61" i="17" s="1"/>
  <c r="V61" i="17"/>
  <c r="AK61" i="17" s="1"/>
  <c r="AZ61" i="17" s="1"/>
  <c r="U61" i="17"/>
  <c r="AJ61" i="17" s="1"/>
  <c r="AY61" i="17" s="1"/>
  <c r="T61" i="17"/>
  <c r="AI61" i="17" s="1"/>
  <c r="AX61" i="17" s="1"/>
  <c r="S61" i="17"/>
  <c r="AH61" i="17" s="1"/>
  <c r="O61" i="17"/>
  <c r="N61" i="17"/>
  <c r="M61" i="17"/>
  <c r="L61" i="17"/>
  <c r="K61" i="17"/>
  <c r="J61" i="17"/>
  <c r="I61" i="17"/>
  <c r="H61" i="17"/>
  <c r="G61" i="17"/>
  <c r="F61" i="17"/>
  <c r="E61" i="17"/>
  <c r="D61" i="17"/>
  <c r="BF60" i="17"/>
  <c r="AD60" i="17"/>
  <c r="AC60" i="17"/>
  <c r="AR60" i="17" s="1"/>
  <c r="AB60" i="17"/>
  <c r="AQ60" i="17" s="1"/>
  <c r="BG60" i="17" s="1"/>
  <c r="AA60" i="17"/>
  <c r="Z60" i="17"/>
  <c r="AO60" i="17" s="1"/>
  <c r="Y60" i="17"/>
  <c r="AN60" i="17" s="1"/>
  <c r="X60" i="17"/>
  <c r="AM60" i="17" s="1"/>
  <c r="W60" i="17"/>
  <c r="AL60" i="17" s="1"/>
  <c r="BA60" i="17" s="1"/>
  <c r="V60" i="17"/>
  <c r="AK60" i="17" s="1"/>
  <c r="AZ60" i="17" s="1"/>
  <c r="U60" i="17"/>
  <c r="AJ60" i="17" s="1"/>
  <c r="AY60" i="17" s="1"/>
  <c r="T60" i="17"/>
  <c r="AI60" i="17" s="1"/>
  <c r="AX60" i="17" s="1"/>
  <c r="S60" i="17"/>
  <c r="AH60" i="17" s="1"/>
  <c r="AW60" i="17" s="1"/>
  <c r="O60" i="17"/>
  <c r="N60" i="17"/>
  <c r="M60" i="17"/>
  <c r="L60" i="17"/>
  <c r="K60" i="17"/>
  <c r="J60" i="17"/>
  <c r="I60" i="17"/>
  <c r="H60" i="17"/>
  <c r="G60" i="17"/>
  <c r="F60" i="17"/>
  <c r="E60" i="17"/>
  <c r="D60" i="17"/>
  <c r="BF59" i="17"/>
  <c r="AD59" i="17"/>
  <c r="AC59" i="17"/>
  <c r="AR59" i="17" s="1"/>
  <c r="AB59" i="17"/>
  <c r="AQ59" i="17" s="1"/>
  <c r="BG59" i="17" s="1"/>
  <c r="AA59" i="17"/>
  <c r="Z59" i="17"/>
  <c r="AO59" i="17" s="1"/>
  <c r="Y59" i="17"/>
  <c r="AN59" i="17" s="1"/>
  <c r="X59" i="17"/>
  <c r="AM59" i="17" s="1"/>
  <c r="W59" i="17"/>
  <c r="AL59" i="17" s="1"/>
  <c r="BA59" i="17" s="1"/>
  <c r="V59" i="17"/>
  <c r="AK59" i="17" s="1"/>
  <c r="AZ59" i="17" s="1"/>
  <c r="U59" i="17"/>
  <c r="AJ59" i="17" s="1"/>
  <c r="AY59" i="17" s="1"/>
  <c r="T59" i="17"/>
  <c r="AI59" i="17" s="1"/>
  <c r="AX59" i="17" s="1"/>
  <c r="S59" i="17"/>
  <c r="AH59" i="17" s="1"/>
  <c r="O59" i="17"/>
  <c r="N59" i="17"/>
  <c r="M59" i="17"/>
  <c r="L59" i="17"/>
  <c r="K59" i="17"/>
  <c r="J59" i="17"/>
  <c r="I59" i="17"/>
  <c r="H59" i="17"/>
  <c r="G59" i="17"/>
  <c r="F59" i="17"/>
  <c r="E59" i="17"/>
  <c r="D59" i="17"/>
  <c r="BF58" i="17"/>
  <c r="AD58" i="17"/>
  <c r="AC58" i="17"/>
  <c r="AR58" i="17" s="1"/>
  <c r="AB58" i="17"/>
  <c r="AQ58" i="17" s="1"/>
  <c r="BG58" i="17" s="1"/>
  <c r="AA58" i="17"/>
  <c r="Z58" i="17"/>
  <c r="AO58" i="17" s="1"/>
  <c r="Y58" i="17"/>
  <c r="AN58" i="17" s="1"/>
  <c r="X58" i="17"/>
  <c r="AM58" i="17" s="1"/>
  <c r="W58" i="17"/>
  <c r="AL58" i="17" s="1"/>
  <c r="BA58" i="17" s="1"/>
  <c r="V58" i="17"/>
  <c r="AK58" i="17" s="1"/>
  <c r="AZ58" i="17" s="1"/>
  <c r="U58" i="17"/>
  <c r="AJ58" i="17" s="1"/>
  <c r="AY58" i="17" s="1"/>
  <c r="T58" i="17"/>
  <c r="AI58" i="17" s="1"/>
  <c r="AX58" i="17" s="1"/>
  <c r="S58" i="17"/>
  <c r="AH58" i="17" s="1"/>
  <c r="O58" i="17"/>
  <c r="N58" i="17"/>
  <c r="M58" i="17"/>
  <c r="L58" i="17"/>
  <c r="K58" i="17"/>
  <c r="J58" i="17"/>
  <c r="I58" i="17"/>
  <c r="H58" i="17"/>
  <c r="G58" i="17"/>
  <c r="F58" i="17"/>
  <c r="E58" i="17"/>
  <c r="D58" i="17"/>
  <c r="BF57" i="17"/>
  <c r="AD57" i="17"/>
  <c r="AC57" i="17"/>
  <c r="AR57" i="17" s="1"/>
  <c r="AB57" i="17"/>
  <c r="AQ57" i="17" s="1"/>
  <c r="BG57" i="17" s="1"/>
  <c r="AA57" i="17"/>
  <c r="Z57" i="17"/>
  <c r="AO57" i="17" s="1"/>
  <c r="Y57" i="17"/>
  <c r="AN57" i="17" s="1"/>
  <c r="X57" i="17"/>
  <c r="AM57" i="17" s="1"/>
  <c r="W57" i="17"/>
  <c r="AL57" i="17" s="1"/>
  <c r="BA57" i="17" s="1"/>
  <c r="V57" i="17"/>
  <c r="AK57" i="17" s="1"/>
  <c r="AZ57" i="17" s="1"/>
  <c r="U57" i="17"/>
  <c r="AJ57" i="17" s="1"/>
  <c r="AY57" i="17" s="1"/>
  <c r="T57" i="17"/>
  <c r="AI57" i="17" s="1"/>
  <c r="AX57" i="17" s="1"/>
  <c r="S57" i="17"/>
  <c r="AH57" i="17" s="1"/>
  <c r="AW57" i="17" s="1"/>
  <c r="O57" i="17"/>
  <c r="N57" i="17"/>
  <c r="M57" i="17"/>
  <c r="L57" i="17"/>
  <c r="K57" i="17"/>
  <c r="J57" i="17"/>
  <c r="I57" i="17"/>
  <c r="H57" i="17"/>
  <c r="G57" i="17"/>
  <c r="F57" i="17"/>
  <c r="E57" i="17"/>
  <c r="D57" i="17"/>
  <c r="BF56" i="17"/>
  <c r="AD56" i="17"/>
  <c r="AC56" i="17"/>
  <c r="AR56" i="17" s="1"/>
  <c r="AB56" i="17"/>
  <c r="AQ56" i="17" s="1"/>
  <c r="BG56" i="17" s="1"/>
  <c r="AA56" i="17"/>
  <c r="Z56" i="17"/>
  <c r="AO56" i="17" s="1"/>
  <c r="Y56" i="17"/>
  <c r="AN56" i="17" s="1"/>
  <c r="X56" i="17"/>
  <c r="AM56" i="17" s="1"/>
  <c r="W56" i="17"/>
  <c r="AL56" i="17" s="1"/>
  <c r="BA56" i="17" s="1"/>
  <c r="V56" i="17"/>
  <c r="AK56" i="17" s="1"/>
  <c r="AZ56" i="17" s="1"/>
  <c r="U56" i="17"/>
  <c r="AJ56" i="17" s="1"/>
  <c r="AY56" i="17" s="1"/>
  <c r="T56" i="17"/>
  <c r="AI56" i="17" s="1"/>
  <c r="AX56" i="17" s="1"/>
  <c r="S56" i="17"/>
  <c r="AH56" i="17" s="1"/>
  <c r="O56" i="17"/>
  <c r="N56" i="17"/>
  <c r="M56" i="17"/>
  <c r="L56" i="17"/>
  <c r="K56" i="17"/>
  <c r="J56" i="17"/>
  <c r="I56" i="17"/>
  <c r="H56" i="17"/>
  <c r="G56" i="17"/>
  <c r="F56" i="17"/>
  <c r="E56" i="17"/>
  <c r="D56" i="17"/>
  <c r="BF55" i="17"/>
  <c r="AD55" i="17"/>
  <c r="AC55" i="17"/>
  <c r="AR55" i="17" s="1"/>
  <c r="AB55" i="17"/>
  <c r="AQ55" i="17" s="1"/>
  <c r="BG55" i="17" s="1"/>
  <c r="AA55" i="17"/>
  <c r="Z55" i="17"/>
  <c r="AO55" i="17" s="1"/>
  <c r="Y55" i="17"/>
  <c r="AN55" i="17" s="1"/>
  <c r="X55" i="17"/>
  <c r="AM55" i="17" s="1"/>
  <c r="W55" i="17"/>
  <c r="AL55" i="17" s="1"/>
  <c r="V55" i="17"/>
  <c r="AK55" i="17" s="1"/>
  <c r="U55" i="17"/>
  <c r="AJ55" i="17" s="1"/>
  <c r="T55" i="17"/>
  <c r="AI55" i="17" s="1"/>
  <c r="S55" i="17"/>
  <c r="AH55" i="17" s="1"/>
  <c r="O55" i="17"/>
  <c r="N55" i="17"/>
  <c r="M55" i="17"/>
  <c r="L55" i="17"/>
  <c r="K55" i="17"/>
  <c r="J55" i="17"/>
  <c r="I55" i="17"/>
  <c r="H55" i="17"/>
  <c r="G55" i="17"/>
  <c r="F55" i="17"/>
  <c r="E55" i="17"/>
  <c r="D55" i="17"/>
  <c r="BL36" i="17"/>
  <c r="BD36" i="17" s="1"/>
  <c r="BF36" i="17"/>
  <c r="AD36" i="17"/>
  <c r="AC36" i="17"/>
  <c r="AR36" i="17" s="1"/>
  <c r="AB36" i="17"/>
  <c r="AQ36" i="17" s="1"/>
  <c r="BG36" i="17" s="1"/>
  <c r="AA36" i="17"/>
  <c r="Z36" i="17"/>
  <c r="AO36" i="17" s="1"/>
  <c r="Y36" i="17"/>
  <c r="AN36" i="17" s="1"/>
  <c r="X36" i="17"/>
  <c r="AM36" i="17" s="1"/>
  <c r="W36" i="17"/>
  <c r="AL36" i="17" s="1"/>
  <c r="BA36" i="17" s="1"/>
  <c r="V36" i="17"/>
  <c r="AK36" i="17" s="1"/>
  <c r="AZ36" i="17" s="1"/>
  <c r="U36" i="17"/>
  <c r="AJ36" i="17" s="1"/>
  <c r="AY36" i="17" s="1"/>
  <c r="T36" i="17"/>
  <c r="AI36" i="17" s="1"/>
  <c r="AX36" i="17" s="1"/>
  <c r="S36" i="17"/>
  <c r="AH36" i="17" s="1"/>
  <c r="AW36" i="17" s="1"/>
  <c r="O36" i="17"/>
  <c r="N36" i="17"/>
  <c r="M36" i="17"/>
  <c r="L36" i="17"/>
  <c r="K36" i="17"/>
  <c r="J36" i="17"/>
  <c r="I36" i="17"/>
  <c r="H36" i="17"/>
  <c r="G36" i="17"/>
  <c r="F36" i="17"/>
  <c r="E36" i="17"/>
  <c r="D36" i="17"/>
  <c r="BL35" i="17"/>
  <c r="BN35" i="17" s="1"/>
  <c r="BF35" i="17"/>
  <c r="AD35" i="17"/>
  <c r="AC35" i="17"/>
  <c r="AR35" i="17" s="1"/>
  <c r="AB35" i="17"/>
  <c r="AQ35" i="17" s="1"/>
  <c r="BG35" i="17" s="1"/>
  <c r="AA35" i="17"/>
  <c r="Z35" i="17"/>
  <c r="AO35" i="17" s="1"/>
  <c r="Y35" i="17"/>
  <c r="AN35" i="17" s="1"/>
  <c r="X35" i="17"/>
  <c r="AM35" i="17" s="1"/>
  <c r="W35" i="17"/>
  <c r="AL35" i="17" s="1"/>
  <c r="BA35" i="17" s="1"/>
  <c r="V35" i="17"/>
  <c r="AK35" i="17" s="1"/>
  <c r="AZ35" i="17" s="1"/>
  <c r="U35" i="17"/>
  <c r="AJ35" i="17" s="1"/>
  <c r="AY35" i="17" s="1"/>
  <c r="T35" i="17"/>
  <c r="AI35" i="17" s="1"/>
  <c r="AX35" i="17" s="1"/>
  <c r="S35" i="17"/>
  <c r="AH35" i="17" s="1"/>
  <c r="O35" i="17"/>
  <c r="N35" i="17"/>
  <c r="M35" i="17"/>
  <c r="L35" i="17"/>
  <c r="K35" i="17"/>
  <c r="J35" i="17"/>
  <c r="I35" i="17"/>
  <c r="H35" i="17"/>
  <c r="G35" i="17"/>
  <c r="F35" i="17"/>
  <c r="E35" i="17"/>
  <c r="D35" i="17"/>
  <c r="BL34" i="17"/>
  <c r="BN34" i="17" s="1"/>
  <c r="BF34" i="17"/>
  <c r="AD34" i="17"/>
  <c r="AC34" i="17"/>
  <c r="AR34" i="17" s="1"/>
  <c r="AB34" i="17"/>
  <c r="AQ34" i="17" s="1"/>
  <c r="BG34" i="17" s="1"/>
  <c r="AA34" i="17"/>
  <c r="Z34" i="17"/>
  <c r="AO34" i="17" s="1"/>
  <c r="Y34" i="17"/>
  <c r="AN34" i="17" s="1"/>
  <c r="X34" i="17"/>
  <c r="AM34" i="17" s="1"/>
  <c r="W34" i="17"/>
  <c r="AL34" i="17" s="1"/>
  <c r="BA34" i="17" s="1"/>
  <c r="V34" i="17"/>
  <c r="AK34" i="17" s="1"/>
  <c r="AZ34" i="17" s="1"/>
  <c r="U34" i="17"/>
  <c r="AJ34" i="17" s="1"/>
  <c r="AY34" i="17" s="1"/>
  <c r="T34" i="17"/>
  <c r="AI34" i="17" s="1"/>
  <c r="AX34" i="17" s="1"/>
  <c r="S34" i="17"/>
  <c r="AH34" i="17" s="1"/>
  <c r="O34" i="17"/>
  <c r="N34" i="17"/>
  <c r="M34" i="17"/>
  <c r="L34" i="17"/>
  <c r="K34" i="17"/>
  <c r="J34" i="17"/>
  <c r="I34" i="17"/>
  <c r="H34" i="17"/>
  <c r="G34" i="17"/>
  <c r="F34" i="17"/>
  <c r="E34" i="17"/>
  <c r="D34" i="17"/>
  <c r="BL33" i="17"/>
  <c r="BC33" i="17" s="1"/>
  <c r="BF33" i="17"/>
  <c r="AD33" i="17"/>
  <c r="AC33" i="17"/>
  <c r="AR33" i="17" s="1"/>
  <c r="AB33" i="17"/>
  <c r="AQ33" i="17" s="1"/>
  <c r="BG33" i="17" s="1"/>
  <c r="AA33" i="17"/>
  <c r="Z33" i="17"/>
  <c r="AO33" i="17" s="1"/>
  <c r="Y33" i="17"/>
  <c r="AN33" i="17" s="1"/>
  <c r="X33" i="17"/>
  <c r="AM33" i="17" s="1"/>
  <c r="W33" i="17"/>
  <c r="AL33" i="17" s="1"/>
  <c r="BA33" i="17" s="1"/>
  <c r="V33" i="17"/>
  <c r="AK33" i="17" s="1"/>
  <c r="AZ33" i="17" s="1"/>
  <c r="U33" i="17"/>
  <c r="AJ33" i="17" s="1"/>
  <c r="AY33" i="17" s="1"/>
  <c r="T33" i="17"/>
  <c r="AI33" i="17" s="1"/>
  <c r="AX33" i="17" s="1"/>
  <c r="S33" i="17"/>
  <c r="AH33" i="17" s="1"/>
  <c r="AW33" i="17" s="1"/>
  <c r="O33" i="17"/>
  <c r="N33" i="17"/>
  <c r="M33" i="17"/>
  <c r="L33" i="17"/>
  <c r="K33" i="17"/>
  <c r="J33" i="17"/>
  <c r="I33" i="17"/>
  <c r="H33" i="17"/>
  <c r="G33" i="17"/>
  <c r="F33" i="17"/>
  <c r="E33" i="17"/>
  <c r="D33" i="17"/>
  <c r="BL32" i="17"/>
  <c r="BN32" i="17" s="1"/>
  <c r="BF32" i="17"/>
  <c r="AD32" i="17"/>
  <c r="AC32" i="17"/>
  <c r="AR32" i="17" s="1"/>
  <c r="AB32" i="17"/>
  <c r="AQ32" i="17" s="1"/>
  <c r="BG32" i="17" s="1"/>
  <c r="AA32" i="17"/>
  <c r="Z32" i="17"/>
  <c r="AO32" i="17" s="1"/>
  <c r="Y32" i="17"/>
  <c r="AN32" i="17" s="1"/>
  <c r="X32" i="17"/>
  <c r="AM32" i="17" s="1"/>
  <c r="W32" i="17"/>
  <c r="AL32" i="17" s="1"/>
  <c r="BA32" i="17" s="1"/>
  <c r="V32" i="17"/>
  <c r="AK32" i="17" s="1"/>
  <c r="AZ32" i="17" s="1"/>
  <c r="U32" i="17"/>
  <c r="AJ32" i="17" s="1"/>
  <c r="AY32" i="17" s="1"/>
  <c r="T32" i="17"/>
  <c r="AI32" i="17" s="1"/>
  <c r="AX32" i="17" s="1"/>
  <c r="S32" i="17"/>
  <c r="AH32" i="17" s="1"/>
  <c r="O32" i="17"/>
  <c r="N32" i="17"/>
  <c r="M32" i="17"/>
  <c r="L32" i="17"/>
  <c r="K32" i="17"/>
  <c r="J32" i="17"/>
  <c r="I32" i="17"/>
  <c r="H32" i="17"/>
  <c r="G32" i="17"/>
  <c r="F32" i="17"/>
  <c r="E32" i="17"/>
  <c r="D32" i="17"/>
  <c r="BL31" i="17"/>
  <c r="BN31" i="17" s="1"/>
  <c r="BF31" i="17"/>
  <c r="AD31" i="17"/>
  <c r="AC31" i="17"/>
  <c r="AR31" i="17" s="1"/>
  <c r="AB31" i="17"/>
  <c r="AQ31" i="17" s="1"/>
  <c r="BG31" i="17" s="1"/>
  <c r="AA31" i="17"/>
  <c r="Z31" i="17"/>
  <c r="AO31" i="17" s="1"/>
  <c r="Y31" i="17"/>
  <c r="AN31" i="17" s="1"/>
  <c r="X31" i="17"/>
  <c r="AM31" i="17" s="1"/>
  <c r="W31" i="17"/>
  <c r="AL31" i="17" s="1"/>
  <c r="BA31" i="17" s="1"/>
  <c r="V31" i="17"/>
  <c r="AK31" i="17" s="1"/>
  <c r="AZ31" i="17" s="1"/>
  <c r="U31" i="17"/>
  <c r="AJ31" i="17" s="1"/>
  <c r="AY31" i="17" s="1"/>
  <c r="T31" i="17"/>
  <c r="AI31" i="17" s="1"/>
  <c r="AX31" i="17" s="1"/>
  <c r="S31" i="17"/>
  <c r="AH31" i="17" s="1"/>
  <c r="O31" i="17"/>
  <c r="N31" i="17"/>
  <c r="M31" i="17"/>
  <c r="L31" i="17"/>
  <c r="K31" i="17"/>
  <c r="J31" i="17"/>
  <c r="I31" i="17"/>
  <c r="H31" i="17"/>
  <c r="G31" i="17"/>
  <c r="F31" i="17"/>
  <c r="E31" i="17"/>
  <c r="D31" i="17"/>
  <c r="BN30" i="17"/>
  <c r="BF30" i="17"/>
  <c r="AD30" i="17"/>
  <c r="AC30" i="17"/>
  <c r="AR30" i="17" s="1"/>
  <c r="AB30" i="17"/>
  <c r="AQ30" i="17" s="1"/>
  <c r="BG30" i="17" s="1"/>
  <c r="AA30" i="17"/>
  <c r="Z30" i="17"/>
  <c r="AO30" i="17" s="1"/>
  <c r="Y30" i="17"/>
  <c r="AN30" i="17" s="1"/>
  <c r="X30" i="17"/>
  <c r="AM30" i="17" s="1"/>
  <c r="W30" i="17"/>
  <c r="AL30" i="17" s="1"/>
  <c r="BA30" i="17" s="1"/>
  <c r="V30" i="17"/>
  <c r="AK30" i="17" s="1"/>
  <c r="AZ30" i="17" s="1"/>
  <c r="U30" i="17"/>
  <c r="AJ30" i="17" s="1"/>
  <c r="AY30" i="17" s="1"/>
  <c r="T30" i="17"/>
  <c r="AI30" i="17" s="1"/>
  <c r="AX30" i="17" s="1"/>
  <c r="S30" i="17"/>
  <c r="AH30" i="17" s="1"/>
  <c r="AW30" i="17" s="1"/>
  <c r="O30" i="17"/>
  <c r="N30" i="17"/>
  <c r="M30" i="17"/>
  <c r="L30" i="17"/>
  <c r="K30" i="17"/>
  <c r="J30" i="17"/>
  <c r="I30" i="17"/>
  <c r="H30" i="17"/>
  <c r="G30" i="17"/>
  <c r="F30" i="17"/>
  <c r="E30" i="17"/>
  <c r="D30" i="17"/>
  <c r="BN29" i="17"/>
  <c r="BF29" i="17"/>
  <c r="AD29" i="17"/>
  <c r="AC29" i="17"/>
  <c r="AR29" i="17" s="1"/>
  <c r="AB29" i="17"/>
  <c r="AQ29" i="17" s="1"/>
  <c r="BG29" i="17" s="1"/>
  <c r="AA29" i="17"/>
  <c r="Z29" i="17"/>
  <c r="AO29" i="17" s="1"/>
  <c r="Y29" i="17"/>
  <c r="AN29" i="17" s="1"/>
  <c r="X29" i="17"/>
  <c r="AM29" i="17" s="1"/>
  <c r="W29" i="17"/>
  <c r="AL29" i="17" s="1"/>
  <c r="BA29" i="17" s="1"/>
  <c r="V29" i="17"/>
  <c r="AK29" i="17" s="1"/>
  <c r="AZ29" i="17" s="1"/>
  <c r="U29" i="17"/>
  <c r="AJ29" i="17" s="1"/>
  <c r="AY29" i="17" s="1"/>
  <c r="T29" i="17"/>
  <c r="AI29" i="17" s="1"/>
  <c r="AX29" i="17" s="1"/>
  <c r="S29" i="17"/>
  <c r="AH29" i="17" s="1"/>
  <c r="O29" i="17"/>
  <c r="N29" i="17"/>
  <c r="M29" i="17"/>
  <c r="L29" i="17"/>
  <c r="K29" i="17"/>
  <c r="J29" i="17"/>
  <c r="I29" i="17"/>
  <c r="H29" i="17"/>
  <c r="G29" i="17"/>
  <c r="F29" i="17"/>
  <c r="E29" i="17"/>
  <c r="D29" i="17"/>
  <c r="BN28" i="17"/>
  <c r="BF28" i="17"/>
  <c r="AD28" i="17"/>
  <c r="AC28" i="17"/>
  <c r="AR28" i="17" s="1"/>
  <c r="AB28" i="17"/>
  <c r="AQ28" i="17" s="1"/>
  <c r="BG28" i="17" s="1"/>
  <c r="AA28" i="17"/>
  <c r="Z28" i="17"/>
  <c r="AO28" i="17" s="1"/>
  <c r="Y28" i="17"/>
  <c r="AN28" i="17" s="1"/>
  <c r="X28" i="17"/>
  <c r="AM28" i="17" s="1"/>
  <c r="W28" i="17"/>
  <c r="AL28" i="17" s="1"/>
  <c r="BA28" i="17" s="1"/>
  <c r="V28" i="17"/>
  <c r="AK28" i="17" s="1"/>
  <c r="AZ28" i="17" s="1"/>
  <c r="U28" i="17"/>
  <c r="AJ28" i="17" s="1"/>
  <c r="AY28" i="17" s="1"/>
  <c r="T28" i="17"/>
  <c r="AI28" i="17" s="1"/>
  <c r="AX28" i="17" s="1"/>
  <c r="S28" i="17"/>
  <c r="AH28" i="17" s="1"/>
  <c r="O28" i="17"/>
  <c r="N28" i="17"/>
  <c r="M28" i="17"/>
  <c r="L28" i="17"/>
  <c r="K28" i="17"/>
  <c r="J28" i="17"/>
  <c r="I28" i="17"/>
  <c r="H28" i="17"/>
  <c r="G28" i="17"/>
  <c r="F28" i="17"/>
  <c r="E28" i="17"/>
  <c r="D28" i="17"/>
  <c r="BL27" i="17"/>
  <c r="BN27" i="17" s="1"/>
  <c r="BF27" i="17"/>
  <c r="AD27" i="17"/>
  <c r="AC27" i="17"/>
  <c r="AR27" i="17" s="1"/>
  <c r="AB27" i="17"/>
  <c r="AQ27" i="17" s="1"/>
  <c r="BG27" i="17" s="1"/>
  <c r="AA27" i="17"/>
  <c r="Z27" i="17"/>
  <c r="AO27" i="17" s="1"/>
  <c r="Y27" i="17"/>
  <c r="AN27" i="17" s="1"/>
  <c r="X27" i="17"/>
  <c r="AM27" i="17" s="1"/>
  <c r="W27" i="17"/>
  <c r="AL27" i="17" s="1"/>
  <c r="BA27" i="17" s="1"/>
  <c r="V27" i="17"/>
  <c r="AK27" i="17" s="1"/>
  <c r="AZ27" i="17" s="1"/>
  <c r="U27" i="17"/>
  <c r="AJ27" i="17" s="1"/>
  <c r="AY27" i="17" s="1"/>
  <c r="T27" i="17"/>
  <c r="AI27" i="17" s="1"/>
  <c r="AX27" i="17" s="1"/>
  <c r="S27" i="17"/>
  <c r="AH27" i="17" s="1"/>
  <c r="AW27" i="17" s="1"/>
  <c r="O27" i="17"/>
  <c r="N27" i="17"/>
  <c r="M27" i="17"/>
  <c r="L27" i="17"/>
  <c r="K27" i="17"/>
  <c r="J27" i="17"/>
  <c r="I27" i="17"/>
  <c r="H27" i="17"/>
  <c r="G27" i="17"/>
  <c r="F27" i="17"/>
  <c r="E27" i="17"/>
  <c r="D27" i="17"/>
  <c r="BN26" i="17"/>
  <c r="BF26" i="17"/>
  <c r="BD26" i="17"/>
  <c r="AD26" i="17"/>
  <c r="AC26" i="17"/>
  <c r="AR26" i="17" s="1"/>
  <c r="AB26" i="17"/>
  <c r="AQ26" i="17" s="1"/>
  <c r="BG26" i="17" s="1"/>
  <c r="AA26" i="17"/>
  <c r="Z26" i="17"/>
  <c r="AO26" i="17" s="1"/>
  <c r="Y26" i="17"/>
  <c r="AN26" i="17" s="1"/>
  <c r="X26" i="17"/>
  <c r="AM26" i="17" s="1"/>
  <c r="W26" i="17"/>
  <c r="AL26" i="17" s="1"/>
  <c r="BA26" i="17" s="1"/>
  <c r="V26" i="17"/>
  <c r="AK26" i="17" s="1"/>
  <c r="AZ26" i="17" s="1"/>
  <c r="U26" i="17"/>
  <c r="AJ26" i="17" s="1"/>
  <c r="AY26" i="17" s="1"/>
  <c r="T26" i="17"/>
  <c r="AI26" i="17" s="1"/>
  <c r="AX26" i="17" s="1"/>
  <c r="S26" i="17"/>
  <c r="AH26" i="17" s="1"/>
  <c r="AW26" i="17" s="1"/>
  <c r="O26" i="17"/>
  <c r="N26" i="17"/>
  <c r="M26" i="17"/>
  <c r="L26" i="17"/>
  <c r="K26" i="17"/>
  <c r="J26" i="17"/>
  <c r="I26" i="17"/>
  <c r="H26" i="17"/>
  <c r="G26" i="17"/>
  <c r="F26" i="17"/>
  <c r="E26" i="17"/>
  <c r="D26" i="17"/>
  <c r="BL25" i="17"/>
  <c r="BN25" i="17" s="1"/>
  <c r="BF25" i="17"/>
  <c r="AD25" i="17"/>
  <c r="AC25" i="17"/>
  <c r="AR25" i="17" s="1"/>
  <c r="AB25" i="17"/>
  <c r="AQ25" i="17" s="1"/>
  <c r="BG25" i="17" s="1"/>
  <c r="AA25" i="17"/>
  <c r="Z25" i="17"/>
  <c r="AO25" i="17" s="1"/>
  <c r="Y25" i="17"/>
  <c r="AN25" i="17" s="1"/>
  <c r="X25" i="17"/>
  <c r="AM25" i="17" s="1"/>
  <c r="W25" i="17"/>
  <c r="AL25" i="17" s="1"/>
  <c r="BA25" i="17" s="1"/>
  <c r="V25" i="17"/>
  <c r="AK25" i="17" s="1"/>
  <c r="AZ25" i="17" s="1"/>
  <c r="U25" i="17"/>
  <c r="AJ25" i="17" s="1"/>
  <c r="AY25" i="17" s="1"/>
  <c r="T25" i="17"/>
  <c r="AI25" i="17" s="1"/>
  <c r="AX25" i="17" s="1"/>
  <c r="S25" i="17"/>
  <c r="AH25" i="17" s="1"/>
  <c r="O25" i="17"/>
  <c r="N25" i="17"/>
  <c r="M25" i="17"/>
  <c r="L25" i="17"/>
  <c r="K25" i="17"/>
  <c r="J25" i="17"/>
  <c r="I25" i="17"/>
  <c r="H25" i="17"/>
  <c r="G25" i="17"/>
  <c r="F25" i="17"/>
  <c r="E25" i="17"/>
  <c r="D25" i="17"/>
  <c r="BL24" i="17"/>
  <c r="BN24" i="17" s="1"/>
  <c r="BF24" i="17"/>
  <c r="AD24" i="17"/>
  <c r="AC24" i="17"/>
  <c r="AR24" i="17" s="1"/>
  <c r="AB24" i="17"/>
  <c r="AQ24" i="17" s="1"/>
  <c r="BG24" i="17" s="1"/>
  <c r="AA24" i="17"/>
  <c r="Z24" i="17"/>
  <c r="AO24" i="17" s="1"/>
  <c r="Y24" i="17"/>
  <c r="AN24" i="17" s="1"/>
  <c r="X24" i="17"/>
  <c r="AM24" i="17" s="1"/>
  <c r="W24" i="17"/>
  <c r="AL24" i="17" s="1"/>
  <c r="BA24" i="17" s="1"/>
  <c r="V24" i="17"/>
  <c r="AK24" i="17" s="1"/>
  <c r="AZ24" i="17" s="1"/>
  <c r="U24" i="17"/>
  <c r="AJ24" i="17" s="1"/>
  <c r="AY24" i="17" s="1"/>
  <c r="T24" i="17"/>
  <c r="AI24" i="17" s="1"/>
  <c r="AX24" i="17" s="1"/>
  <c r="S24" i="17"/>
  <c r="AH24" i="17" s="1"/>
  <c r="AW24" i="17" s="1"/>
  <c r="O24" i="17"/>
  <c r="N24" i="17"/>
  <c r="M24" i="17"/>
  <c r="L24" i="17"/>
  <c r="K24" i="17"/>
  <c r="J24" i="17"/>
  <c r="I24" i="17"/>
  <c r="H24" i="17"/>
  <c r="G24" i="17"/>
  <c r="F24" i="17"/>
  <c r="E24" i="17"/>
  <c r="D24" i="17"/>
  <c r="BL23" i="17"/>
  <c r="BC23" i="17" s="1"/>
  <c r="BF23" i="17"/>
  <c r="AD23" i="17"/>
  <c r="AC23" i="17"/>
  <c r="AR23" i="17" s="1"/>
  <c r="AB23" i="17"/>
  <c r="AQ23" i="17" s="1"/>
  <c r="BG23" i="17" s="1"/>
  <c r="AA23" i="17"/>
  <c r="Z23" i="17"/>
  <c r="AO23" i="17" s="1"/>
  <c r="Y23" i="17"/>
  <c r="AN23" i="17" s="1"/>
  <c r="X23" i="17"/>
  <c r="AM23" i="17" s="1"/>
  <c r="W23" i="17"/>
  <c r="AL23" i="17" s="1"/>
  <c r="BA23" i="17" s="1"/>
  <c r="V23" i="17"/>
  <c r="AK23" i="17" s="1"/>
  <c r="AZ23" i="17" s="1"/>
  <c r="U23" i="17"/>
  <c r="AJ23" i="17" s="1"/>
  <c r="AY23" i="17" s="1"/>
  <c r="T23" i="17"/>
  <c r="AI23" i="17" s="1"/>
  <c r="AX23" i="17" s="1"/>
  <c r="S23" i="17"/>
  <c r="AH23" i="17" s="1"/>
  <c r="AW23" i="17" s="1"/>
  <c r="O23" i="17"/>
  <c r="N23" i="17"/>
  <c r="M23" i="17"/>
  <c r="L23" i="17"/>
  <c r="K23" i="17"/>
  <c r="J23" i="17"/>
  <c r="I23" i="17"/>
  <c r="H23" i="17"/>
  <c r="G23" i="17"/>
  <c r="F23" i="17"/>
  <c r="E23" i="17"/>
  <c r="D23" i="17"/>
  <c r="BN22" i="17"/>
  <c r="BF22" i="17"/>
  <c r="BC22" i="17"/>
  <c r="AD22" i="17"/>
  <c r="AC22" i="17"/>
  <c r="AR22" i="17" s="1"/>
  <c r="AB22" i="17"/>
  <c r="AQ22" i="17" s="1"/>
  <c r="BG22" i="17" s="1"/>
  <c r="AA22" i="17"/>
  <c r="Z22" i="17"/>
  <c r="AO22" i="17" s="1"/>
  <c r="Y22" i="17"/>
  <c r="AN22" i="17" s="1"/>
  <c r="X22" i="17"/>
  <c r="AM22" i="17" s="1"/>
  <c r="W22" i="17"/>
  <c r="AL22" i="17" s="1"/>
  <c r="BA22" i="17" s="1"/>
  <c r="V22" i="17"/>
  <c r="AK22" i="17" s="1"/>
  <c r="AZ22" i="17" s="1"/>
  <c r="U22" i="17"/>
  <c r="AJ22" i="17" s="1"/>
  <c r="AY22" i="17" s="1"/>
  <c r="T22" i="17"/>
  <c r="AI22" i="17" s="1"/>
  <c r="AX22" i="17" s="1"/>
  <c r="S22" i="17"/>
  <c r="AH22" i="17" s="1"/>
  <c r="O22" i="17"/>
  <c r="N22" i="17"/>
  <c r="M22" i="17"/>
  <c r="L22" i="17"/>
  <c r="K22" i="17"/>
  <c r="J22" i="17"/>
  <c r="I22" i="17"/>
  <c r="H22" i="17"/>
  <c r="G22" i="17"/>
  <c r="F22" i="17"/>
  <c r="E22" i="17"/>
  <c r="D22" i="17"/>
  <c r="BL21" i="17"/>
  <c r="BN21" i="17" s="1"/>
  <c r="BF21" i="17"/>
  <c r="AD21" i="17"/>
  <c r="AC21" i="17"/>
  <c r="AR21" i="17" s="1"/>
  <c r="AB21" i="17"/>
  <c r="AQ21" i="17" s="1"/>
  <c r="BG21" i="17" s="1"/>
  <c r="AA21" i="17"/>
  <c r="Z21" i="17"/>
  <c r="AO21" i="17" s="1"/>
  <c r="Y21" i="17"/>
  <c r="AN21" i="17" s="1"/>
  <c r="X21" i="17"/>
  <c r="AM21" i="17" s="1"/>
  <c r="W21" i="17"/>
  <c r="AL21" i="17" s="1"/>
  <c r="BA21" i="17" s="1"/>
  <c r="V21" i="17"/>
  <c r="AK21" i="17" s="1"/>
  <c r="AZ21" i="17" s="1"/>
  <c r="U21" i="17"/>
  <c r="AJ21" i="17" s="1"/>
  <c r="AY21" i="17" s="1"/>
  <c r="T21" i="17"/>
  <c r="AI21" i="17" s="1"/>
  <c r="AX21" i="17" s="1"/>
  <c r="S21" i="17"/>
  <c r="AH21" i="17" s="1"/>
  <c r="AW21" i="17" s="1"/>
  <c r="O21" i="17"/>
  <c r="N21" i="17"/>
  <c r="M21" i="17"/>
  <c r="L21" i="17"/>
  <c r="K21" i="17"/>
  <c r="J21" i="17"/>
  <c r="I21" i="17"/>
  <c r="H21" i="17"/>
  <c r="G21" i="17"/>
  <c r="F21" i="17"/>
  <c r="E21" i="17"/>
  <c r="D21" i="17"/>
  <c r="BL20" i="17"/>
  <c r="BC20" i="17" s="1"/>
  <c r="BF20" i="17"/>
  <c r="AD20" i="17"/>
  <c r="AC20" i="17"/>
  <c r="AR20" i="17" s="1"/>
  <c r="AB20" i="17"/>
  <c r="AQ20" i="17" s="1"/>
  <c r="BG20" i="17" s="1"/>
  <c r="AA20" i="17"/>
  <c r="Z20" i="17"/>
  <c r="AO20" i="17" s="1"/>
  <c r="Y20" i="17"/>
  <c r="AN20" i="17" s="1"/>
  <c r="X20" i="17"/>
  <c r="AM20" i="17" s="1"/>
  <c r="W20" i="17"/>
  <c r="AL20" i="17" s="1"/>
  <c r="BA20" i="17" s="1"/>
  <c r="V20" i="17"/>
  <c r="AK20" i="17" s="1"/>
  <c r="AZ20" i="17" s="1"/>
  <c r="U20" i="17"/>
  <c r="AJ20" i="17" s="1"/>
  <c r="AY20" i="17" s="1"/>
  <c r="T20" i="17"/>
  <c r="AI20" i="17" s="1"/>
  <c r="AX20" i="17" s="1"/>
  <c r="S20" i="17"/>
  <c r="AH20" i="17" s="1"/>
  <c r="AW20" i="17" s="1"/>
  <c r="O20" i="17"/>
  <c r="N20" i="17"/>
  <c r="M20" i="17"/>
  <c r="L20" i="17"/>
  <c r="K20" i="17"/>
  <c r="J20" i="17"/>
  <c r="I20" i="17"/>
  <c r="H20" i="17"/>
  <c r="G20" i="17"/>
  <c r="F20" i="17"/>
  <c r="E20" i="17"/>
  <c r="D20" i="17"/>
  <c r="BL19" i="17"/>
  <c r="BN19" i="17" s="1"/>
  <c r="BF19" i="17"/>
  <c r="AD19" i="17"/>
  <c r="AC19" i="17"/>
  <c r="AR19" i="17" s="1"/>
  <c r="AB19" i="17"/>
  <c r="AQ19" i="17" s="1"/>
  <c r="BG19" i="17" s="1"/>
  <c r="AA19" i="17"/>
  <c r="Z19" i="17"/>
  <c r="AO19" i="17" s="1"/>
  <c r="Y19" i="17"/>
  <c r="AN19" i="17" s="1"/>
  <c r="X19" i="17"/>
  <c r="AM19" i="17" s="1"/>
  <c r="W19" i="17"/>
  <c r="AL19" i="17" s="1"/>
  <c r="BA19" i="17" s="1"/>
  <c r="V19" i="17"/>
  <c r="AK19" i="17" s="1"/>
  <c r="AZ19" i="17" s="1"/>
  <c r="U19" i="17"/>
  <c r="AJ19" i="17" s="1"/>
  <c r="AY19" i="17" s="1"/>
  <c r="T19" i="17"/>
  <c r="AI19" i="17" s="1"/>
  <c r="AX19" i="17" s="1"/>
  <c r="S19" i="17"/>
  <c r="AH19" i="17" s="1"/>
  <c r="O19" i="17"/>
  <c r="N19" i="17"/>
  <c r="M19" i="17"/>
  <c r="L19" i="17"/>
  <c r="K19" i="17"/>
  <c r="J19" i="17"/>
  <c r="I19" i="17"/>
  <c r="H19" i="17"/>
  <c r="G19" i="17"/>
  <c r="F19" i="17"/>
  <c r="E19" i="17"/>
  <c r="D19" i="17"/>
  <c r="BN18" i="17"/>
  <c r="BF18" i="17"/>
  <c r="BB18" i="17"/>
  <c r="AD18" i="17"/>
  <c r="AC18" i="17"/>
  <c r="AR18" i="17" s="1"/>
  <c r="AB18" i="17"/>
  <c r="AQ18" i="17" s="1"/>
  <c r="BG18" i="17" s="1"/>
  <c r="AA18" i="17"/>
  <c r="Z18" i="17"/>
  <c r="AO18" i="17" s="1"/>
  <c r="Y18" i="17"/>
  <c r="AN18" i="17" s="1"/>
  <c r="X18" i="17"/>
  <c r="AM18" i="17" s="1"/>
  <c r="W18" i="17"/>
  <c r="AL18" i="17" s="1"/>
  <c r="BA18" i="17" s="1"/>
  <c r="V18" i="17"/>
  <c r="AK18" i="17" s="1"/>
  <c r="AZ18" i="17" s="1"/>
  <c r="U18" i="17"/>
  <c r="AJ18" i="17" s="1"/>
  <c r="AY18" i="17" s="1"/>
  <c r="T18" i="17"/>
  <c r="AI18" i="17" s="1"/>
  <c r="AX18" i="17" s="1"/>
  <c r="S18" i="17"/>
  <c r="AH18" i="17" s="1"/>
  <c r="AW18" i="17" s="1"/>
  <c r="O18" i="17"/>
  <c r="N18" i="17"/>
  <c r="M18" i="17"/>
  <c r="L18" i="17"/>
  <c r="K18" i="17"/>
  <c r="J18" i="17"/>
  <c r="I18" i="17"/>
  <c r="H18" i="17"/>
  <c r="G18" i="17"/>
  <c r="F18" i="17"/>
  <c r="E18" i="17"/>
  <c r="D18" i="17"/>
  <c r="BL17" i="17"/>
  <c r="BB17" i="17" s="1"/>
  <c r="BF17" i="17"/>
  <c r="AD17" i="17"/>
  <c r="AC17" i="17"/>
  <c r="AR17" i="17" s="1"/>
  <c r="AB17" i="17"/>
  <c r="AQ17" i="17" s="1"/>
  <c r="BG17" i="17" s="1"/>
  <c r="AA17" i="17"/>
  <c r="Z17" i="17"/>
  <c r="AO17" i="17" s="1"/>
  <c r="Y17" i="17"/>
  <c r="AN17" i="17" s="1"/>
  <c r="X17" i="17"/>
  <c r="AM17" i="17" s="1"/>
  <c r="W17" i="17"/>
  <c r="AL17" i="17" s="1"/>
  <c r="BA17" i="17" s="1"/>
  <c r="V17" i="17"/>
  <c r="AK17" i="17" s="1"/>
  <c r="AZ17" i="17" s="1"/>
  <c r="U17" i="17"/>
  <c r="AJ17" i="17" s="1"/>
  <c r="AY17" i="17" s="1"/>
  <c r="T17" i="17"/>
  <c r="AI17" i="17" s="1"/>
  <c r="AX17" i="17" s="1"/>
  <c r="S17" i="17"/>
  <c r="AH17" i="17" s="1"/>
  <c r="AW17" i="17" s="1"/>
  <c r="O17" i="17"/>
  <c r="N17" i="17"/>
  <c r="M17" i="17"/>
  <c r="L17" i="17"/>
  <c r="K17" i="17"/>
  <c r="J17" i="17"/>
  <c r="I17" i="17"/>
  <c r="H17" i="17"/>
  <c r="G17" i="17"/>
  <c r="F17" i="17"/>
  <c r="E17" i="17"/>
  <c r="D17" i="17"/>
  <c r="BB16" i="17"/>
  <c r="BF16" i="17"/>
  <c r="AD16" i="17"/>
  <c r="AC16" i="17"/>
  <c r="AR16" i="17" s="1"/>
  <c r="AB16" i="17"/>
  <c r="AQ16" i="17" s="1"/>
  <c r="BG16" i="17" s="1"/>
  <c r="AA16" i="17"/>
  <c r="Z16" i="17"/>
  <c r="AO16" i="17" s="1"/>
  <c r="Y16" i="17"/>
  <c r="AN16" i="17" s="1"/>
  <c r="X16" i="17"/>
  <c r="AM16" i="17" s="1"/>
  <c r="W16" i="17"/>
  <c r="AL16" i="17" s="1"/>
  <c r="BA16" i="17" s="1"/>
  <c r="V16" i="17"/>
  <c r="AK16" i="17" s="1"/>
  <c r="AZ16" i="17" s="1"/>
  <c r="U16" i="17"/>
  <c r="AJ16" i="17" s="1"/>
  <c r="AY16" i="17" s="1"/>
  <c r="T16" i="17"/>
  <c r="AI16" i="17" s="1"/>
  <c r="AX16" i="17" s="1"/>
  <c r="S16" i="17"/>
  <c r="AH16" i="17" s="1"/>
  <c r="O16" i="17"/>
  <c r="N16" i="17"/>
  <c r="M16" i="17"/>
  <c r="L16" i="17"/>
  <c r="K16" i="17"/>
  <c r="J16" i="17"/>
  <c r="I16" i="17"/>
  <c r="H16" i="17"/>
  <c r="G16" i="17"/>
  <c r="F16" i="17"/>
  <c r="E16" i="17"/>
  <c r="D16" i="17"/>
  <c r="BF15" i="17"/>
  <c r="AD15" i="17"/>
  <c r="AC15" i="17"/>
  <c r="AR15" i="17" s="1"/>
  <c r="AB15" i="17"/>
  <c r="AQ15" i="17" s="1"/>
  <c r="BG15" i="17" s="1"/>
  <c r="AA15" i="17"/>
  <c r="Z15" i="17"/>
  <c r="AO15" i="17" s="1"/>
  <c r="Y15" i="17"/>
  <c r="AN15" i="17" s="1"/>
  <c r="X15" i="17"/>
  <c r="AM15" i="17" s="1"/>
  <c r="W15" i="17"/>
  <c r="AL15" i="17" s="1"/>
  <c r="BA15" i="17" s="1"/>
  <c r="V15" i="17"/>
  <c r="AK15" i="17" s="1"/>
  <c r="AZ15" i="17" s="1"/>
  <c r="U15" i="17"/>
  <c r="AJ15" i="17" s="1"/>
  <c r="AY15" i="17" s="1"/>
  <c r="T15" i="17"/>
  <c r="AI15" i="17" s="1"/>
  <c r="AX15" i="17" s="1"/>
  <c r="S15" i="17"/>
  <c r="AH15" i="17" s="1"/>
  <c r="AW15" i="17" s="1"/>
  <c r="O15" i="17"/>
  <c r="N15" i="17"/>
  <c r="M15" i="17"/>
  <c r="L15" i="17"/>
  <c r="K15" i="17"/>
  <c r="J15" i="17"/>
  <c r="I15" i="17"/>
  <c r="H15" i="17"/>
  <c r="G15" i="17"/>
  <c r="F15" i="17"/>
  <c r="E15" i="17"/>
  <c r="D15" i="17"/>
  <c r="BF14" i="17"/>
  <c r="AD14" i="17"/>
  <c r="AC14" i="17"/>
  <c r="AR14" i="17" s="1"/>
  <c r="AB14" i="17"/>
  <c r="AQ14" i="17" s="1"/>
  <c r="BG14" i="17" s="1"/>
  <c r="AA14" i="17"/>
  <c r="Z14" i="17"/>
  <c r="AO14" i="17" s="1"/>
  <c r="Y14" i="17"/>
  <c r="AN14" i="17" s="1"/>
  <c r="X14" i="17"/>
  <c r="AM14" i="17" s="1"/>
  <c r="W14" i="17"/>
  <c r="AL14" i="17" s="1"/>
  <c r="BA14" i="17" s="1"/>
  <c r="V14" i="17"/>
  <c r="AK14" i="17" s="1"/>
  <c r="AZ14" i="17" s="1"/>
  <c r="U14" i="17"/>
  <c r="AJ14" i="17" s="1"/>
  <c r="AY14" i="17" s="1"/>
  <c r="T14" i="17"/>
  <c r="AI14" i="17" s="1"/>
  <c r="AX14" i="17" s="1"/>
  <c r="S14" i="17"/>
  <c r="AH14" i="17" s="1"/>
  <c r="AW14" i="17" s="1"/>
  <c r="O14" i="17"/>
  <c r="N14" i="17"/>
  <c r="M14" i="17"/>
  <c r="L14" i="17"/>
  <c r="K14" i="17"/>
  <c r="J14" i="17"/>
  <c r="I14" i="17"/>
  <c r="H14" i="17"/>
  <c r="G14" i="17"/>
  <c r="F14" i="17"/>
  <c r="E14" i="17"/>
  <c r="D14" i="17"/>
  <c r="BF13" i="17"/>
  <c r="AD13" i="17"/>
  <c r="AC13" i="17"/>
  <c r="AR13" i="17" s="1"/>
  <c r="AB13" i="17"/>
  <c r="AQ13" i="17" s="1"/>
  <c r="BG13" i="17" s="1"/>
  <c r="AA13" i="17"/>
  <c r="Z13" i="17"/>
  <c r="AO13" i="17" s="1"/>
  <c r="Y13" i="17"/>
  <c r="AN13" i="17" s="1"/>
  <c r="X13" i="17"/>
  <c r="AM13" i="17" s="1"/>
  <c r="W13" i="17"/>
  <c r="AL13" i="17" s="1"/>
  <c r="BA13" i="17" s="1"/>
  <c r="V13" i="17"/>
  <c r="AK13" i="17" s="1"/>
  <c r="AZ13" i="17" s="1"/>
  <c r="U13" i="17"/>
  <c r="AJ13" i="17" s="1"/>
  <c r="AY13" i="17" s="1"/>
  <c r="T13" i="17"/>
  <c r="AI13" i="17" s="1"/>
  <c r="AX13" i="17" s="1"/>
  <c r="S13" i="17"/>
  <c r="AH13" i="17" s="1"/>
  <c r="O13" i="17"/>
  <c r="N13" i="17"/>
  <c r="M13" i="17"/>
  <c r="L13" i="17"/>
  <c r="K13" i="17"/>
  <c r="J13" i="17"/>
  <c r="I13" i="17"/>
  <c r="H13" i="17"/>
  <c r="G13" i="17"/>
  <c r="F13" i="17"/>
  <c r="E13" i="17"/>
  <c r="D13" i="17"/>
  <c r="BF12" i="17"/>
  <c r="AD12" i="17"/>
  <c r="AC12" i="17"/>
  <c r="AR12" i="17" s="1"/>
  <c r="AB12" i="17"/>
  <c r="AQ12" i="17" s="1"/>
  <c r="BG12" i="17" s="1"/>
  <c r="AA12" i="17"/>
  <c r="Z12" i="17"/>
  <c r="AO12" i="17" s="1"/>
  <c r="Y12" i="17"/>
  <c r="AN12" i="17" s="1"/>
  <c r="X12" i="17"/>
  <c r="AM12" i="17" s="1"/>
  <c r="W12" i="17"/>
  <c r="AL12" i="17" s="1"/>
  <c r="BA12" i="17" s="1"/>
  <c r="V12" i="17"/>
  <c r="AK12" i="17" s="1"/>
  <c r="AZ12" i="17" s="1"/>
  <c r="U12" i="17"/>
  <c r="AJ12" i="17" s="1"/>
  <c r="AY12" i="17" s="1"/>
  <c r="T12" i="17"/>
  <c r="AI12" i="17" s="1"/>
  <c r="AX12" i="17" s="1"/>
  <c r="S12" i="17"/>
  <c r="AH12" i="17" s="1"/>
  <c r="O12" i="17"/>
  <c r="N12" i="17"/>
  <c r="M12" i="17"/>
  <c r="L12" i="17"/>
  <c r="K12" i="17"/>
  <c r="J12" i="17"/>
  <c r="I12" i="17"/>
  <c r="H12" i="17"/>
  <c r="G12" i="17"/>
  <c r="F12" i="17"/>
  <c r="E12" i="17"/>
  <c r="D12" i="17"/>
  <c r="BF11" i="17"/>
  <c r="AD11" i="17"/>
  <c r="AC11" i="17"/>
  <c r="AR11" i="17" s="1"/>
  <c r="AB11" i="17"/>
  <c r="AQ11" i="17" s="1"/>
  <c r="BG11" i="17" s="1"/>
  <c r="AA11" i="17"/>
  <c r="Z11" i="17"/>
  <c r="AO11" i="17" s="1"/>
  <c r="Y11" i="17"/>
  <c r="AN11" i="17" s="1"/>
  <c r="X11" i="17"/>
  <c r="AM11" i="17" s="1"/>
  <c r="W11" i="17"/>
  <c r="AL11" i="17" s="1"/>
  <c r="BA11" i="17" s="1"/>
  <c r="V11" i="17"/>
  <c r="AK11" i="17" s="1"/>
  <c r="AZ11" i="17" s="1"/>
  <c r="U11" i="17"/>
  <c r="AJ11" i="17" s="1"/>
  <c r="AY11" i="17" s="1"/>
  <c r="T11" i="17"/>
  <c r="AI11" i="17" s="1"/>
  <c r="AX11" i="17" s="1"/>
  <c r="S11" i="17"/>
  <c r="AH11" i="17" s="1"/>
  <c r="AW11" i="17" s="1"/>
  <c r="O11" i="17"/>
  <c r="N11" i="17"/>
  <c r="M11" i="17"/>
  <c r="L11" i="17"/>
  <c r="K11" i="17"/>
  <c r="J11" i="17"/>
  <c r="I11" i="17"/>
  <c r="H11" i="17"/>
  <c r="G11" i="17"/>
  <c r="F11" i="17"/>
  <c r="E11" i="17"/>
  <c r="D11" i="17"/>
  <c r="BF10" i="17"/>
  <c r="AD10" i="17"/>
  <c r="AC10" i="17"/>
  <c r="AR10" i="17" s="1"/>
  <c r="AB10" i="17"/>
  <c r="AQ10" i="17" s="1"/>
  <c r="BG10" i="17" s="1"/>
  <c r="AA10" i="17"/>
  <c r="Z10" i="17"/>
  <c r="AO10" i="17" s="1"/>
  <c r="Y10" i="17"/>
  <c r="AN10" i="17" s="1"/>
  <c r="X10" i="17"/>
  <c r="AM10" i="17" s="1"/>
  <c r="W10" i="17"/>
  <c r="AL10" i="17" s="1"/>
  <c r="BA10" i="17" s="1"/>
  <c r="V10" i="17"/>
  <c r="AK10" i="17" s="1"/>
  <c r="AZ10" i="17" s="1"/>
  <c r="U10" i="17"/>
  <c r="AJ10" i="17" s="1"/>
  <c r="AY10" i="17" s="1"/>
  <c r="T10" i="17"/>
  <c r="AI10" i="17" s="1"/>
  <c r="AX10" i="17" s="1"/>
  <c r="S10" i="17"/>
  <c r="AH10" i="17" s="1"/>
  <c r="O10" i="17"/>
  <c r="N10" i="17"/>
  <c r="M10" i="17"/>
  <c r="L10" i="17"/>
  <c r="K10" i="17"/>
  <c r="J10" i="17"/>
  <c r="I10" i="17"/>
  <c r="H10" i="17"/>
  <c r="G10" i="17"/>
  <c r="F10" i="17"/>
  <c r="E10" i="17"/>
  <c r="D10" i="17"/>
  <c r="BF9" i="17"/>
  <c r="AD9" i="17"/>
  <c r="AC9" i="17"/>
  <c r="AR9" i="17" s="1"/>
  <c r="AB9" i="17"/>
  <c r="AQ9" i="17" s="1"/>
  <c r="BG9" i="17" s="1"/>
  <c r="AA9" i="17"/>
  <c r="Z9" i="17"/>
  <c r="AO9" i="17" s="1"/>
  <c r="Y9" i="17"/>
  <c r="AN9" i="17" s="1"/>
  <c r="X9" i="17"/>
  <c r="AM9" i="17" s="1"/>
  <c r="W9" i="17"/>
  <c r="AL9" i="17" s="1"/>
  <c r="BA9" i="17" s="1"/>
  <c r="V9" i="17"/>
  <c r="AK9" i="17" s="1"/>
  <c r="AZ9" i="17" s="1"/>
  <c r="U9" i="17"/>
  <c r="AJ9" i="17" s="1"/>
  <c r="T9" i="17"/>
  <c r="AI9" i="17" s="1"/>
  <c r="AX9" i="17" s="1"/>
  <c r="S9" i="17"/>
  <c r="AH9" i="17" s="1"/>
  <c r="O9" i="17"/>
  <c r="N9" i="17"/>
  <c r="M9" i="17"/>
  <c r="L9" i="17"/>
  <c r="K9" i="17"/>
  <c r="J9" i="17"/>
  <c r="I9" i="17"/>
  <c r="H9" i="17"/>
  <c r="G9" i="17"/>
  <c r="F9" i="17"/>
  <c r="E9" i="17"/>
  <c r="D9" i="17"/>
  <c r="BF8" i="17"/>
  <c r="AD8" i="17"/>
  <c r="AC8" i="17"/>
  <c r="AR8" i="17" s="1"/>
  <c r="AB8" i="17"/>
  <c r="AQ8" i="17" s="1"/>
  <c r="AA8" i="17"/>
  <c r="Z8" i="17"/>
  <c r="AO8" i="17" s="1"/>
  <c r="Y8" i="17"/>
  <c r="AN8" i="17" s="1"/>
  <c r="X8" i="17"/>
  <c r="AM8" i="17" s="1"/>
  <c r="W8" i="17"/>
  <c r="AL8" i="17" s="1"/>
  <c r="V8" i="17"/>
  <c r="AK8" i="17" s="1"/>
  <c r="AZ8" i="17" s="1"/>
  <c r="U8" i="17"/>
  <c r="AJ8" i="17" s="1"/>
  <c r="T8" i="17"/>
  <c r="AI8" i="17" s="1"/>
  <c r="S8" i="17"/>
  <c r="AH8" i="17" s="1"/>
  <c r="O8" i="17"/>
  <c r="N8" i="17"/>
  <c r="M8" i="17"/>
  <c r="L8" i="17"/>
  <c r="K8" i="17"/>
  <c r="J8" i="17"/>
  <c r="I8" i="17"/>
  <c r="H8" i="17"/>
  <c r="G8" i="17"/>
  <c r="F8" i="17"/>
  <c r="E8" i="17"/>
  <c r="D8" i="17"/>
  <c r="BB191" i="8"/>
  <c r="E170" i="3"/>
  <c r="I170" i="3" s="1"/>
  <c r="D170" i="3"/>
  <c r="H170" i="3" s="1"/>
  <c r="C170" i="3"/>
  <c r="G170" i="3" s="1"/>
  <c r="J170" i="3" s="1"/>
  <c r="E169" i="3"/>
  <c r="I169" i="3" s="1"/>
  <c r="D169" i="3"/>
  <c r="H169" i="3" s="1"/>
  <c r="C169" i="3"/>
  <c r="G169" i="3" s="1"/>
  <c r="E168" i="3"/>
  <c r="I168" i="3" s="1"/>
  <c r="D168" i="3"/>
  <c r="H168" i="3" s="1"/>
  <c r="C168" i="3"/>
  <c r="G168" i="3" s="1"/>
  <c r="J168" i="3" s="1"/>
  <c r="E167" i="3"/>
  <c r="I167" i="3" s="1"/>
  <c r="D167" i="3"/>
  <c r="H167" i="3" s="1"/>
  <c r="C167" i="3"/>
  <c r="G167" i="3" s="1"/>
  <c r="E166" i="3"/>
  <c r="I166" i="3" s="1"/>
  <c r="D166" i="3"/>
  <c r="H166" i="3" s="1"/>
  <c r="C166" i="3"/>
  <c r="F166" i="3" s="1"/>
  <c r="E165" i="3"/>
  <c r="I165" i="3" s="1"/>
  <c r="D165" i="3"/>
  <c r="H165" i="3" s="1"/>
  <c r="C165" i="3"/>
  <c r="G165" i="3" s="1"/>
  <c r="E141" i="3"/>
  <c r="I141" i="3" s="1"/>
  <c r="D141" i="3"/>
  <c r="H141" i="3" s="1"/>
  <c r="C141" i="3"/>
  <c r="G141" i="3" s="1"/>
  <c r="E140" i="3"/>
  <c r="I140" i="3" s="1"/>
  <c r="D140" i="3"/>
  <c r="H140" i="3" s="1"/>
  <c r="C140" i="3"/>
  <c r="G140" i="3" s="1"/>
  <c r="E139" i="3"/>
  <c r="I139" i="3" s="1"/>
  <c r="D139" i="3"/>
  <c r="H139" i="3" s="1"/>
  <c r="C139" i="3"/>
  <c r="G139" i="3" s="1"/>
  <c r="E138" i="3"/>
  <c r="I138" i="3" s="1"/>
  <c r="D138" i="3"/>
  <c r="H138" i="3" s="1"/>
  <c r="C138" i="3"/>
  <c r="E137" i="3"/>
  <c r="I137" i="3" s="1"/>
  <c r="D137" i="3"/>
  <c r="H137" i="3" s="1"/>
  <c r="C137" i="3"/>
  <c r="F137" i="3" s="1"/>
  <c r="E136" i="3"/>
  <c r="I136" i="3" s="1"/>
  <c r="D136" i="3"/>
  <c r="H136" i="3" s="1"/>
  <c r="C136" i="3"/>
  <c r="G136" i="3" s="1"/>
  <c r="E112" i="3"/>
  <c r="I112" i="3" s="1"/>
  <c r="D112" i="3"/>
  <c r="H112" i="3" s="1"/>
  <c r="C112" i="3"/>
  <c r="E111" i="3"/>
  <c r="I111" i="3" s="1"/>
  <c r="D111" i="3"/>
  <c r="H111" i="3" s="1"/>
  <c r="C111" i="3"/>
  <c r="E110" i="3"/>
  <c r="I110" i="3" s="1"/>
  <c r="D110" i="3"/>
  <c r="H110" i="3" s="1"/>
  <c r="C110" i="3"/>
  <c r="E109" i="3"/>
  <c r="I109" i="3" s="1"/>
  <c r="D109" i="3"/>
  <c r="H109" i="3" s="1"/>
  <c r="C109" i="3"/>
  <c r="E108" i="3"/>
  <c r="I108" i="3" s="1"/>
  <c r="D108" i="3"/>
  <c r="H108" i="3" s="1"/>
  <c r="C108" i="3"/>
  <c r="G108" i="3" s="1"/>
  <c r="E107" i="3"/>
  <c r="I107" i="3" s="1"/>
  <c r="D107" i="3"/>
  <c r="H107" i="3" s="1"/>
  <c r="C107" i="3"/>
  <c r="E83" i="3"/>
  <c r="I83" i="3" s="1"/>
  <c r="D83" i="3"/>
  <c r="H83" i="3" s="1"/>
  <c r="C83" i="3"/>
  <c r="G83" i="3" s="1"/>
  <c r="E82" i="3"/>
  <c r="I82" i="3" s="1"/>
  <c r="D82" i="3"/>
  <c r="H82" i="3" s="1"/>
  <c r="C82" i="3"/>
  <c r="G82" i="3" s="1"/>
  <c r="E81" i="3"/>
  <c r="I81" i="3" s="1"/>
  <c r="D81" i="3"/>
  <c r="H81" i="3" s="1"/>
  <c r="C81" i="3"/>
  <c r="G81" i="3" s="1"/>
  <c r="E80" i="3"/>
  <c r="I80" i="3" s="1"/>
  <c r="D80" i="3"/>
  <c r="H80" i="3" s="1"/>
  <c r="C80" i="3"/>
  <c r="E79" i="3"/>
  <c r="I79" i="3" s="1"/>
  <c r="D79" i="3"/>
  <c r="H79" i="3" s="1"/>
  <c r="C79" i="3"/>
  <c r="E78" i="3"/>
  <c r="I78" i="3" s="1"/>
  <c r="D78" i="3"/>
  <c r="H78" i="3" s="1"/>
  <c r="C78" i="3"/>
  <c r="G78" i="3" s="1"/>
  <c r="E54" i="3"/>
  <c r="I54" i="3" s="1"/>
  <c r="D54" i="3"/>
  <c r="H54" i="3" s="1"/>
  <c r="C54" i="3"/>
  <c r="G54" i="3" s="1"/>
  <c r="E53" i="3"/>
  <c r="I53" i="3" s="1"/>
  <c r="D53" i="3"/>
  <c r="H53" i="3" s="1"/>
  <c r="C53" i="3"/>
  <c r="E52" i="3"/>
  <c r="I52" i="3" s="1"/>
  <c r="D52" i="3"/>
  <c r="H52" i="3" s="1"/>
  <c r="C52" i="3"/>
  <c r="E51" i="3"/>
  <c r="I51" i="3" s="1"/>
  <c r="D51" i="3"/>
  <c r="H51" i="3" s="1"/>
  <c r="C51" i="3"/>
  <c r="G51" i="3" s="1"/>
  <c r="E50" i="3"/>
  <c r="I50" i="3" s="1"/>
  <c r="D50" i="3"/>
  <c r="H50" i="3" s="1"/>
  <c r="C50" i="3"/>
  <c r="G50" i="3" s="1"/>
  <c r="E49" i="3"/>
  <c r="I49" i="3" s="1"/>
  <c r="D49" i="3"/>
  <c r="H49" i="3" s="1"/>
  <c r="C49" i="3"/>
  <c r="G49" i="3" s="1"/>
  <c r="E25" i="3"/>
  <c r="I25" i="3" s="1"/>
  <c r="D25" i="3"/>
  <c r="H25" i="3" s="1"/>
  <c r="C25" i="3"/>
  <c r="E24" i="3"/>
  <c r="I24" i="3" s="1"/>
  <c r="D24" i="3"/>
  <c r="H24" i="3" s="1"/>
  <c r="C24" i="3"/>
  <c r="G24" i="3" s="1"/>
  <c r="E23" i="3"/>
  <c r="I23" i="3" s="1"/>
  <c r="D23" i="3"/>
  <c r="H23" i="3" s="1"/>
  <c r="C23" i="3"/>
  <c r="E22" i="3"/>
  <c r="I22" i="3" s="1"/>
  <c r="D22" i="3"/>
  <c r="H22" i="3" s="1"/>
  <c r="C22" i="3"/>
  <c r="E21" i="3"/>
  <c r="I21" i="3" s="1"/>
  <c r="D21" i="3"/>
  <c r="H21" i="3" s="1"/>
  <c r="C21" i="3"/>
  <c r="E20" i="3"/>
  <c r="I20" i="3" s="1"/>
  <c r="D20" i="3"/>
  <c r="H20" i="3" s="1"/>
  <c r="C20" i="3"/>
  <c r="G20" i="3" s="1"/>
  <c r="AU234" i="18" l="1"/>
  <c r="AO240" i="18"/>
  <c r="AU235" i="18"/>
  <c r="AP240" i="18"/>
  <c r="AU191" i="18"/>
  <c r="AP196" i="18"/>
  <c r="AU190" i="18"/>
  <c r="AO196" i="18"/>
  <c r="AU146" i="18"/>
  <c r="AO152" i="18"/>
  <c r="AU147" i="18"/>
  <c r="AP152" i="18"/>
  <c r="AF392" i="18"/>
  <c r="AU102" i="18"/>
  <c r="AO108" i="18"/>
  <c r="AU103" i="18"/>
  <c r="AP108" i="18"/>
  <c r="AU58" i="18"/>
  <c r="AO64" i="18"/>
  <c r="AO366" i="18"/>
  <c r="AU366" i="18" s="1"/>
  <c r="AU13" i="18"/>
  <c r="AN20" i="18"/>
  <c r="AF371" i="18"/>
  <c r="AU9" i="18"/>
  <c r="AJ20" i="18"/>
  <c r="AU368" i="18"/>
  <c r="AQ372" i="18"/>
  <c r="AU14" i="18"/>
  <c r="AO20" i="18"/>
  <c r="AU16" i="18"/>
  <c r="AQ20" i="18"/>
  <c r="AU15" i="18"/>
  <c r="AP20" i="18"/>
  <c r="AF377" i="18"/>
  <c r="AP367" i="18"/>
  <c r="AN365" i="18"/>
  <c r="AU365" i="18" s="1"/>
  <c r="V393" i="18"/>
  <c r="AA341" i="18"/>
  <c r="AA349" i="18" s="1"/>
  <c r="AC208" i="18"/>
  <c r="AA209" i="18"/>
  <c r="AA217" i="18" s="1"/>
  <c r="AC296" i="18"/>
  <c r="AC305" i="18" s="1"/>
  <c r="AA297" i="18"/>
  <c r="AA305" i="18" s="1"/>
  <c r="Y340" i="18"/>
  <c r="Y349" i="18" s="1"/>
  <c r="K349" i="18"/>
  <c r="U318" i="18"/>
  <c r="U349" i="18" s="1"/>
  <c r="Z340" i="18"/>
  <c r="Z349" i="18" s="1"/>
  <c r="AC164" i="18"/>
  <c r="AS150" i="18" s="1"/>
  <c r="AS152" i="18" s="1"/>
  <c r="AA165" i="18"/>
  <c r="AA173" i="18" s="1"/>
  <c r="T317" i="18"/>
  <c r="T349" i="18" s="1"/>
  <c r="I349" i="18"/>
  <c r="J349" i="18"/>
  <c r="AC252" i="18"/>
  <c r="AS238" i="18" s="1"/>
  <c r="AS240" i="18" s="1"/>
  <c r="AA253" i="18"/>
  <c r="AA261" i="18" s="1"/>
  <c r="K261" i="18"/>
  <c r="BE232" i="17"/>
  <c r="BE238" i="17" s="1"/>
  <c r="K184" i="18"/>
  <c r="K217" i="18" s="1"/>
  <c r="BE185" i="17"/>
  <c r="BE191" i="17" s="1"/>
  <c r="K140" i="18"/>
  <c r="K173" i="18" s="1"/>
  <c r="AE393" i="18"/>
  <c r="BE91" i="17"/>
  <c r="BE97" i="17" s="1"/>
  <c r="K52" i="18"/>
  <c r="AD393" i="18"/>
  <c r="AF53" i="19"/>
  <c r="Y53" i="19" s="1" a="1"/>
  <c r="Y53" i="19" s="1"/>
  <c r="AC125" i="19"/>
  <c r="AE125" i="19"/>
  <c r="T154" i="19"/>
  <c r="AC94" i="19"/>
  <c r="T130" i="19"/>
  <c r="AD87" i="19"/>
  <c r="T94" i="19"/>
  <c r="AE87" i="19"/>
  <c r="AE70" i="19"/>
  <c r="X71" i="19"/>
  <c r="T159" i="19"/>
  <c r="AD86" i="19"/>
  <c r="AD94" i="19" s="1"/>
  <c r="AF34" i="19"/>
  <c r="AF140" i="19"/>
  <c r="Y140" i="19" s="1"/>
  <c r="AE86" i="19"/>
  <c r="AE94" i="19" s="1"/>
  <c r="R166" i="19"/>
  <c r="T58" i="19"/>
  <c r="T153" i="19"/>
  <c r="AF86" i="19"/>
  <c r="T148" i="19"/>
  <c r="T166" i="19" s="1"/>
  <c r="AF50" i="19"/>
  <c r="AF54" i="19"/>
  <c r="AF162" i="19" s="1"/>
  <c r="S166" i="19"/>
  <c r="AC32" i="19"/>
  <c r="AC158" i="19" s="1"/>
  <c r="AD35" i="19"/>
  <c r="AE35" i="19"/>
  <c r="AE40" i="19" s="1"/>
  <c r="AC35" i="19"/>
  <c r="AF51" i="19"/>
  <c r="AF69" i="19"/>
  <c r="Q166" i="19"/>
  <c r="AD122" i="19"/>
  <c r="AE122" i="19"/>
  <c r="AE130" i="19" s="1"/>
  <c r="AC123" i="19"/>
  <c r="AC130" i="19" s="1"/>
  <c r="AD123" i="19"/>
  <c r="AC70" i="19"/>
  <c r="AD32" i="19"/>
  <c r="AF124" i="19"/>
  <c r="AD70" i="19"/>
  <c r="AC58" i="19"/>
  <c r="AC164" i="19"/>
  <c r="AE58" i="19"/>
  <c r="AF157" i="19"/>
  <c r="T112" i="19"/>
  <c r="AF112" i="19"/>
  <c r="AF135" i="19"/>
  <c r="AF153" i="19" s="1"/>
  <c r="AD153" i="19"/>
  <c r="AF138" i="19"/>
  <c r="AF156" i="19" s="1"/>
  <c r="AC156" i="19"/>
  <c r="AF137" i="19"/>
  <c r="AF155" i="19" s="1"/>
  <c r="AC155" i="19"/>
  <c r="AE155" i="19"/>
  <c r="AE148" i="19"/>
  <c r="AF33" i="19"/>
  <c r="AF136" i="19"/>
  <c r="AF154" i="19" s="1"/>
  <c r="AC154" i="19"/>
  <c r="AC148" i="19"/>
  <c r="AD148" i="19"/>
  <c r="AE68" i="19"/>
  <c r="AF14" i="19"/>
  <c r="AD58" i="19"/>
  <c r="AF41" i="18"/>
  <c r="BJ277" i="17"/>
  <c r="BJ369" i="17"/>
  <c r="BJ367" i="17"/>
  <c r="BJ227" i="17"/>
  <c r="BJ415" i="17"/>
  <c r="BJ370" i="17"/>
  <c r="BJ322" i="17"/>
  <c r="BJ368" i="17"/>
  <c r="BE403" i="17"/>
  <c r="BL413" i="17"/>
  <c r="BE178" i="17"/>
  <c r="BJ178" i="17" s="1"/>
  <c r="BJ418" i="17"/>
  <c r="BL418" i="17"/>
  <c r="BL417" i="17"/>
  <c r="BL416" i="17"/>
  <c r="BL414" i="17"/>
  <c r="BJ413" i="17"/>
  <c r="BJ414" i="17"/>
  <c r="BJ416" i="17"/>
  <c r="BJ417" i="17"/>
  <c r="BJ320" i="17"/>
  <c r="BJ323" i="17"/>
  <c r="BJ180" i="17"/>
  <c r="BJ276" i="17"/>
  <c r="BJ228" i="17"/>
  <c r="BE326" i="17"/>
  <c r="BE332" i="17" s="1"/>
  <c r="BJ275" i="17"/>
  <c r="BJ225" i="17"/>
  <c r="BJ230" i="17"/>
  <c r="BJ274" i="17"/>
  <c r="BJ273" i="17"/>
  <c r="BL138" i="17"/>
  <c r="BJ183" i="17"/>
  <c r="BE279" i="17"/>
  <c r="BE285" i="17" s="1"/>
  <c r="BJ229" i="17"/>
  <c r="BJ226" i="17"/>
  <c r="BF44" i="17"/>
  <c r="BJ181" i="17"/>
  <c r="BJ182" i="17"/>
  <c r="BJ179" i="17"/>
  <c r="AP127" i="17"/>
  <c r="AP409" i="17" s="1"/>
  <c r="AP123" i="17"/>
  <c r="AP405" i="17" s="1"/>
  <c r="BJ88" i="17"/>
  <c r="BJ86" i="17"/>
  <c r="BJ84" i="17"/>
  <c r="BJ89" i="17"/>
  <c r="BL91" i="17"/>
  <c r="BJ87" i="17"/>
  <c r="BJ85" i="17"/>
  <c r="AZ44" i="17"/>
  <c r="AP102" i="17"/>
  <c r="BF102" i="17" s="1"/>
  <c r="BF384" i="17" s="1"/>
  <c r="AM359" i="17"/>
  <c r="BL44" i="17"/>
  <c r="BE401" i="17"/>
  <c r="BE402" i="17"/>
  <c r="AP107" i="17"/>
  <c r="AS107" i="17" s="1"/>
  <c r="AM352" i="17"/>
  <c r="BE44" i="17"/>
  <c r="BE50" i="17" s="1"/>
  <c r="AP129" i="17"/>
  <c r="AP411" i="17" s="1"/>
  <c r="AM356" i="17"/>
  <c r="AS356" i="17" s="1"/>
  <c r="AM354" i="17"/>
  <c r="AM401" i="17" s="1"/>
  <c r="BJ17" i="17"/>
  <c r="AP105" i="17"/>
  <c r="AS105" i="17" s="1"/>
  <c r="BE373" i="17"/>
  <c r="AM360" i="17"/>
  <c r="BJ18" i="17"/>
  <c r="BJ83" i="17"/>
  <c r="AM358" i="17"/>
  <c r="BJ23" i="17"/>
  <c r="BJ261" i="17"/>
  <c r="BJ26" i="17"/>
  <c r="BJ63" i="17"/>
  <c r="BJ308" i="17"/>
  <c r="BJ66" i="17"/>
  <c r="AM351" i="17"/>
  <c r="BJ69" i="17"/>
  <c r="BJ33" i="17"/>
  <c r="BC21" i="17"/>
  <c r="BJ71" i="17"/>
  <c r="BJ72" i="17"/>
  <c r="BJ36" i="17"/>
  <c r="BJ159" i="17"/>
  <c r="BJ74" i="17"/>
  <c r="BJ163" i="17"/>
  <c r="BJ80" i="17"/>
  <c r="BJ167" i="17"/>
  <c r="BJ210" i="17"/>
  <c r="AW41" i="17"/>
  <c r="BJ41" i="17" s="1"/>
  <c r="BJ43" i="17"/>
  <c r="AM341" i="17"/>
  <c r="AM347" i="17"/>
  <c r="AS347" i="17" s="1"/>
  <c r="AM345" i="17"/>
  <c r="AS345" i="17" s="1"/>
  <c r="AM343" i="17"/>
  <c r="AM390" i="17" s="1"/>
  <c r="AP112" i="17"/>
  <c r="AP394" i="17" s="1"/>
  <c r="AP111" i="17"/>
  <c r="AS111" i="17" s="1"/>
  <c r="AP114" i="17"/>
  <c r="AP396" i="17" s="1"/>
  <c r="BF326" i="17"/>
  <c r="AP116" i="17"/>
  <c r="AP398" i="17" s="1"/>
  <c r="AP117" i="17"/>
  <c r="AP399" i="17" s="1"/>
  <c r="AP109" i="17"/>
  <c r="AP391" i="17" s="1"/>
  <c r="AP122" i="17"/>
  <c r="AP404" i="17" s="1"/>
  <c r="AP108" i="17"/>
  <c r="AS108" i="17" s="1"/>
  <c r="BN33" i="17"/>
  <c r="AM338" i="17"/>
  <c r="AM385" i="17" s="1"/>
  <c r="AM361" i="17"/>
  <c r="AM337" i="17"/>
  <c r="AM339" i="17"/>
  <c r="AM386" i="17" s="1"/>
  <c r="AJ375" i="17"/>
  <c r="AY375" i="17" s="1"/>
  <c r="AK375" i="17"/>
  <c r="AZ375" i="17" s="1"/>
  <c r="AP110" i="17"/>
  <c r="AP392" i="17" s="1"/>
  <c r="AL375" i="17"/>
  <c r="BA375" i="17" s="1"/>
  <c r="AM375" i="17"/>
  <c r="AN375" i="17"/>
  <c r="AN376" i="17" s="1"/>
  <c r="AO375" i="17"/>
  <c r="AO376" i="17" s="1"/>
  <c r="AM349" i="17"/>
  <c r="AP375" i="17"/>
  <c r="AP377" i="17" s="1"/>
  <c r="BE375" i="17" s="1"/>
  <c r="BE377" i="17" s="1"/>
  <c r="AP113" i="17"/>
  <c r="AS113" i="17" s="1"/>
  <c r="AQ375" i="17"/>
  <c r="BH375" i="17" s="1"/>
  <c r="AR375" i="17"/>
  <c r="BI375" i="17" s="1"/>
  <c r="AI281" i="17"/>
  <c r="AX281" i="17" s="1"/>
  <c r="AJ281" i="17"/>
  <c r="AY281" i="17" s="1"/>
  <c r="AK281" i="17"/>
  <c r="AK283" i="17" s="1"/>
  <c r="AP130" i="17"/>
  <c r="AP412" i="17" s="1"/>
  <c r="AL281" i="17"/>
  <c r="AL282" i="17" s="1"/>
  <c r="AM281" i="17"/>
  <c r="AM282" i="17" s="1"/>
  <c r="AP103" i="17"/>
  <c r="AP385" i="17" s="1"/>
  <c r="AP128" i="17"/>
  <c r="AP410" i="17" s="1"/>
  <c r="AN281" i="17"/>
  <c r="AN282" i="17" s="1"/>
  <c r="BD24" i="17"/>
  <c r="BJ24" i="17" s="1"/>
  <c r="AP124" i="17"/>
  <c r="AP406" i="17" s="1"/>
  <c r="AS150" i="17"/>
  <c r="AP125" i="17"/>
  <c r="AS125" i="17" s="1"/>
  <c r="AM365" i="17"/>
  <c r="AW38" i="17"/>
  <c r="BJ38" i="17" s="1"/>
  <c r="AW39" i="17"/>
  <c r="BJ39" i="17" s="1"/>
  <c r="BJ37" i="17"/>
  <c r="AI44" i="17"/>
  <c r="AY8" i="17"/>
  <c r="AJ44" i="17"/>
  <c r="BA8" i="17"/>
  <c r="BA44" i="17" s="1"/>
  <c r="AL44" i="17"/>
  <c r="AM44" i="17"/>
  <c r="AM50" i="17" s="1"/>
  <c r="AW46" i="17"/>
  <c r="AN44" i="17"/>
  <c r="AN50" i="17" s="1"/>
  <c r="AO44" i="17"/>
  <c r="AO50" i="17" s="1"/>
  <c r="AQ44" i="17"/>
  <c r="BJ40" i="17"/>
  <c r="AR44" i="17"/>
  <c r="AH44" i="17"/>
  <c r="AH47" i="17" s="1"/>
  <c r="BB108" i="17"/>
  <c r="BD27" i="17"/>
  <c r="BB103" i="17"/>
  <c r="AS167" i="17"/>
  <c r="AP106" i="17"/>
  <c r="AS106" i="17" s="1"/>
  <c r="BC103" i="17"/>
  <c r="BD103" i="17"/>
  <c r="BB106" i="17"/>
  <c r="AP104" i="17"/>
  <c r="AS104" i="17" s="1"/>
  <c r="BC106" i="17"/>
  <c r="I98" i="18" s="1"/>
  <c r="AK234" i="17"/>
  <c r="AS305" i="17"/>
  <c r="AR46" i="17"/>
  <c r="AL234" i="17"/>
  <c r="BA234" i="17" s="1"/>
  <c r="AS176" i="17"/>
  <c r="AM234" i="17"/>
  <c r="AO281" i="17"/>
  <c r="AQ46" i="17"/>
  <c r="BH46" i="17" s="1"/>
  <c r="AP126" i="17"/>
  <c r="BF126" i="17" s="1"/>
  <c r="AN234" i="17"/>
  <c r="AP281" i="17"/>
  <c r="AP282" i="17" s="1"/>
  <c r="AP46" i="17"/>
  <c r="AK187" i="17"/>
  <c r="AO234" i="17"/>
  <c r="AQ281" i="17"/>
  <c r="AO46" i="17"/>
  <c r="AO93" i="17"/>
  <c r="AL187" i="17"/>
  <c r="BA187" i="17" s="1"/>
  <c r="AP234" i="17"/>
  <c r="AP236" i="17" s="1"/>
  <c r="BE234" i="17" s="1"/>
  <c r="BE236" i="17" s="1"/>
  <c r="AR281" i="17"/>
  <c r="AR282" i="17" s="1"/>
  <c r="AN46" i="17"/>
  <c r="AK44" i="17"/>
  <c r="AP93" i="17"/>
  <c r="AP94" i="17" s="1"/>
  <c r="AM187" i="17"/>
  <c r="AQ234" i="17"/>
  <c r="AW281" i="17"/>
  <c r="AW283" i="17" s="1"/>
  <c r="AM46" i="17"/>
  <c r="BB31" i="17"/>
  <c r="BB32" i="17"/>
  <c r="AQ93" i="17"/>
  <c r="AN187" i="17"/>
  <c r="AR234" i="17"/>
  <c r="BI234" i="17" s="1"/>
  <c r="AL46" i="17"/>
  <c r="AR93" i="17"/>
  <c r="AR94" i="17" s="1"/>
  <c r="AO187" i="17"/>
  <c r="AK46" i="17"/>
  <c r="AP187" i="17"/>
  <c r="AP188" i="17" s="1"/>
  <c r="AJ46" i="17"/>
  <c r="AP119" i="17"/>
  <c r="AS119" i="17" s="1"/>
  <c r="AQ187" i="17"/>
  <c r="AI46" i="17"/>
  <c r="AP120" i="17"/>
  <c r="AP402" i="17" s="1"/>
  <c r="AR187" i="17"/>
  <c r="BI187" i="17" s="1"/>
  <c r="AH282" i="17"/>
  <c r="BC56" i="17"/>
  <c r="BD25" i="17"/>
  <c r="BC77" i="17"/>
  <c r="I77" i="18" s="1"/>
  <c r="Y77" i="18" s="1"/>
  <c r="BD108" i="17"/>
  <c r="J99" i="18" s="1"/>
  <c r="AM353" i="17"/>
  <c r="AM400" i="17" s="1"/>
  <c r="BC34" i="17"/>
  <c r="BD35" i="17"/>
  <c r="BC244" i="17"/>
  <c r="BC123" i="17"/>
  <c r="I120" i="18" s="1"/>
  <c r="Y120" i="18" s="1"/>
  <c r="BJ20" i="17"/>
  <c r="BB19" i="17"/>
  <c r="AS214" i="17"/>
  <c r="AH375" i="17"/>
  <c r="AW375" i="17" s="1"/>
  <c r="AW31" i="17"/>
  <c r="AS31" i="17"/>
  <c r="AW58" i="17"/>
  <c r="AS58" i="17"/>
  <c r="AW12" i="17"/>
  <c r="AS12" i="17"/>
  <c r="AW56" i="17"/>
  <c r="AS56" i="17"/>
  <c r="AW22" i="17"/>
  <c r="AS22" i="17"/>
  <c r="AW82" i="17"/>
  <c r="AS82" i="17"/>
  <c r="AW114" i="17"/>
  <c r="AS10" i="17"/>
  <c r="AW10" i="17"/>
  <c r="AW61" i="17"/>
  <c r="AS61" i="17"/>
  <c r="BG8" i="17"/>
  <c r="AS59" i="17"/>
  <c r="AW59" i="17"/>
  <c r="AW32" i="17"/>
  <c r="AS32" i="17"/>
  <c r="AM91" i="17"/>
  <c r="AM97" i="17" s="1"/>
  <c r="AS13" i="17"/>
  <c r="AW13" i="17"/>
  <c r="AW64" i="17"/>
  <c r="AS64" i="17"/>
  <c r="AW103" i="17"/>
  <c r="AW105" i="17"/>
  <c r="AK91" i="17"/>
  <c r="AS62" i="17"/>
  <c r="AW62" i="17"/>
  <c r="BD77" i="17"/>
  <c r="J77" i="18" s="1"/>
  <c r="Z77" i="18" s="1"/>
  <c r="BD60" i="17"/>
  <c r="BD57" i="17"/>
  <c r="J53" i="18" s="1"/>
  <c r="BD61" i="17"/>
  <c r="J55" i="18" s="1"/>
  <c r="BD75" i="17"/>
  <c r="J75" i="18" s="1"/>
  <c r="BD58" i="17"/>
  <c r="BD55" i="17"/>
  <c r="BD62" i="17"/>
  <c r="J56" i="18" s="1"/>
  <c r="BD76" i="17"/>
  <c r="J76" i="18" s="1"/>
  <c r="Z76" i="18" s="1"/>
  <c r="BD59" i="17"/>
  <c r="J54" i="18" s="1"/>
  <c r="BD56" i="17"/>
  <c r="AH138" i="17"/>
  <c r="AW102" i="17"/>
  <c r="AL91" i="17"/>
  <c r="AW73" i="17"/>
  <c r="AS73" i="17"/>
  <c r="AI138" i="17"/>
  <c r="AX102" i="17"/>
  <c r="AW106" i="17"/>
  <c r="AW16" i="17"/>
  <c r="AS16" i="17"/>
  <c r="AW34" i="17"/>
  <c r="AS34" i="17"/>
  <c r="BB77" i="17"/>
  <c r="H77" i="18" s="1"/>
  <c r="X77" i="18" s="1"/>
  <c r="BB60" i="17"/>
  <c r="BB57" i="17"/>
  <c r="H53" i="18" s="1"/>
  <c r="AN53" i="18" s="1"/>
  <c r="BB61" i="17"/>
  <c r="H55" i="18" s="1"/>
  <c r="BB75" i="17"/>
  <c r="H75" i="18" s="1"/>
  <c r="BB58" i="17"/>
  <c r="BB55" i="17"/>
  <c r="BB62" i="17"/>
  <c r="H56" i="18" s="1"/>
  <c r="BB76" i="17"/>
  <c r="H76" i="18" s="1"/>
  <c r="X76" i="18" s="1"/>
  <c r="AN62" i="18" s="1"/>
  <c r="AU62" i="18" s="1"/>
  <c r="BB59" i="17"/>
  <c r="H54" i="18" s="1"/>
  <c r="AN54" i="18" s="1"/>
  <c r="BB56" i="17"/>
  <c r="AW75" i="17"/>
  <c r="AS75" i="17"/>
  <c r="AY102" i="17"/>
  <c r="AJ138" i="17"/>
  <c r="AW110" i="17"/>
  <c r="AN91" i="17"/>
  <c r="AN97" i="17" s="1"/>
  <c r="AZ102" i="17"/>
  <c r="AK138" i="17"/>
  <c r="AW109" i="17"/>
  <c r="AW25" i="17"/>
  <c r="AS25" i="17"/>
  <c r="AO91" i="17"/>
  <c r="AO97" i="17" s="1"/>
  <c r="BA102" i="17"/>
  <c r="AL138" i="17"/>
  <c r="AW117" i="17"/>
  <c r="AW78" i="17"/>
  <c r="AS78" i="17"/>
  <c r="AM138" i="17"/>
  <c r="AM144" i="17" s="1"/>
  <c r="AW70" i="17"/>
  <c r="AS70" i="17"/>
  <c r="AS65" i="17"/>
  <c r="AW65" i="17"/>
  <c r="AN138" i="17"/>
  <c r="AN144" i="17" s="1"/>
  <c r="AS76" i="17"/>
  <c r="AW76" i="17"/>
  <c r="AO138" i="17"/>
  <c r="AO144" i="17" s="1"/>
  <c r="BC102" i="17"/>
  <c r="AW35" i="17"/>
  <c r="AS35" i="17"/>
  <c r="AW67" i="17"/>
  <c r="AS67" i="17"/>
  <c r="AW112" i="17"/>
  <c r="AW19" i="17"/>
  <c r="AS19" i="17"/>
  <c r="AS79" i="17"/>
  <c r="AW79" i="17"/>
  <c r="AW68" i="17"/>
  <c r="AS68" i="17"/>
  <c r="AW28" i="17"/>
  <c r="AS28" i="17"/>
  <c r="AW29" i="17"/>
  <c r="AS29" i="17"/>
  <c r="AW81" i="17"/>
  <c r="AS81" i="17"/>
  <c r="AH91" i="17"/>
  <c r="AW55" i="17"/>
  <c r="AS55" i="17"/>
  <c r="AW9" i="17"/>
  <c r="AS9" i="17"/>
  <c r="AI91" i="17"/>
  <c r="AX55" i="17"/>
  <c r="AJ91" i="17"/>
  <c r="AY55" i="17"/>
  <c r="BN36" i="17"/>
  <c r="AQ138" i="17"/>
  <c r="AW111" i="17"/>
  <c r="AZ149" i="17"/>
  <c r="AK185" i="17"/>
  <c r="AW157" i="17"/>
  <c r="AS157" i="17"/>
  <c r="AW164" i="17"/>
  <c r="AS164" i="17"/>
  <c r="AW169" i="17"/>
  <c r="AS169" i="17"/>
  <c r="AZ196" i="17"/>
  <c r="AK232" i="17"/>
  <c r="AR138" i="17"/>
  <c r="BA149" i="17"/>
  <c r="AL185" i="17"/>
  <c r="AW155" i="17"/>
  <c r="AS155" i="17"/>
  <c r="AJ185" i="17"/>
  <c r="AJ188" i="17" s="1"/>
  <c r="BA196" i="17"/>
  <c r="AL232" i="17"/>
  <c r="AW199" i="17"/>
  <c r="AS199" i="17"/>
  <c r="AM185" i="17"/>
  <c r="BN17" i="17"/>
  <c r="BN20" i="17"/>
  <c r="BN23" i="17"/>
  <c r="AQ91" i="17"/>
  <c r="AN185" i="17"/>
  <c r="AN191" i="17" s="1"/>
  <c r="AW165" i="17"/>
  <c r="AS165" i="17"/>
  <c r="AY187" i="17"/>
  <c r="BB265" i="17"/>
  <c r="H253" i="18" s="1"/>
  <c r="X253" i="18" s="1"/>
  <c r="BB248" i="17"/>
  <c r="BB245" i="17"/>
  <c r="H229" i="18" s="1"/>
  <c r="AN229" i="18" s="1"/>
  <c r="BB249" i="17"/>
  <c r="H231" i="18" s="1"/>
  <c r="BB263" i="17"/>
  <c r="H251" i="18" s="1"/>
  <c r="BB244" i="17"/>
  <c r="BB243" i="17"/>
  <c r="H228" i="18" s="1"/>
  <c r="BB247" i="17"/>
  <c r="H230" i="18" s="1"/>
  <c r="AN230" i="18" s="1"/>
  <c r="BB246" i="17"/>
  <c r="BB250" i="17"/>
  <c r="H232" i="18" s="1"/>
  <c r="BB264" i="17"/>
  <c r="H252" i="18" s="1"/>
  <c r="X252" i="18" s="1"/>
  <c r="AN238" i="18" s="1"/>
  <c r="AU238" i="18" s="1"/>
  <c r="AR91" i="17"/>
  <c r="AO185" i="17"/>
  <c r="AO191" i="17" s="1"/>
  <c r="AW200" i="17"/>
  <c r="AS200" i="17"/>
  <c r="AW216" i="17"/>
  <c r="AS216" i="17"/>
  <c r="AW243" i="17"/>
  <c r="AS243" i="17"/>
  <c r="BC59" i="17"/>
  <c r="I54" i="18" s="1"/>
  <c r="BC76" i="17"/>
  <c r="I76" i="18" s="1"/>
  <c r="Y76" i="18" s="1"/>
  <c r="AR140" i="17"/>
  <c r="AQ140" i="17"/>
  <c r="BH140" i="17" s="1"/>
  <c r="BG149" i="17"/>
  <c r="AQ185" i="17"/>
  <c r="BC62" i="17"/>
  <c r="I56" i="18" s="1"/>
  <c r="BD106" i="17"/>
  <c r="J98" i="18" s="1"/>
  <c r="BB123" i="17"/>
  <c r="AH140" i="17"/>
  <c r="AR185" i="17"/>
  <c r="AW202" i="17"/>
  <c r="AS202" i="17"/>
  <c r="AY196" i="17"/>
  <c r="AJ232" i="17"/>
  <c r="AJ236" i="17" s="1"/>
  <c r="AW128" i="17"/>
  <c r="AI140" i="17"/>
  <c r="AW217" i="17"/>
  <c r="AS217" i="17"/>
  <c r="Z407" i="17"/>
  <c r="AW197" i="17"/>
  <c r="AS197" i="17"/>
  <c r="BB102" i="17"/>
  <c r="BB109" i="17"/>
  <c r="BC124" i="17"/>
  <c r="I121" i="18" s="1"/>
  <c r="Y121" i="18" s="1"/>
  <c r="BC122" i="17"/>
  <c r="I119" i="18" s="1"/>
  <c r="BD123" i="17"/>
  <c r="J120" i="18" s="1"/>
  <c r="AJ140" i="17"/>
  <c r="AS15" i="17"/>
  <c r="BC109" i="17"/>
  <c r="I100" i="18" s="1"/>
  <c r="AW124" i="17"/>
  <c r="AK140" i="17"/>
  <c r="AS170" i="17"/>
  <c r="AM232" i="17"/>
  <c r="AY9" i="17"/>
  <c r="AS18" i="17"/>
  <c r="AS21" i="17"/>
  <c r="AS24" i="17"/>
  <c r="AS27" i="17"/>
  <c r="AZ55" i="17"/>
  <c r="AS72" i="17"/>
  <c r="BD102" i="17"/>
  <c r="BD109" i="17"/>
  <c r="J100" i="18" s="1"/>
  <c r="AL140" i="17"/>
  <c r="AS156" i="17"/>
  <c r="AN232" i="17"/>
  <c r="AN238" i="17" s="1"/>
  <c r="AW203" i="17"/>
  <c r="AS203" i="17"/>
  <c r="BA55" i="17"/>
  <c r="AW130" i="17"/>
  <c r="AM140" i="17"/>
  <c r="AO232" i="17"/>
  <c r="AO238" i="17" s="1"/>
  <c r="AW205" i="17"/>
  <c r="AS205" i="17"/>
  <c r="BN16" i="17"/>
  <c r="BG102" i="17"/>
  <c r="BB105" i="17"/>
  <c r="AN140" i="17"/>
  <c r="AW172" i="17"/>
  <c r="AS172" i="17"/>
  <c r="AW219" i="17"/>
  <c r="AS219" i="17"/>
  <c r="AZ252" i="17"/>
  <c r="AS252" i="17"/>
  <c r="AS30" i="17"/>
  <c r="BC55" i="17"/>
  <c r="AS69" i="17"/>
  <c r="BC105" i="17"/>
  <c r="BD124" i="17"/>
  <c r="J121" i="18" s="1"/>
  <c r="Z121" i="18" s="1"/>
  <c r="AO140" i="17"/>
  <c r="O408" i="17"/>
  <c r="AO398" i="17"/>
  <c r="BC58" i="17"/>
  <c r="BC75" i="17"/>
  <c r="I75" i="18" s="1"/>
  <c r="AS83" i="17"/>
  <c r="BD105" i="17"/>
  <c r="AP140" i="17"/>
  <c r="AW152" i="17"/>
  <c r="AS152" i="17"/>
  <c r="AW158" i="17"/>
  <c r="AS158" i="17"/>
  <c r="AW214" i="17"/>
  <c r="AS33" i="17"/>
  <c r="BC61" i="17"/>
  <c r="I55" i="18" s="1"/>
  <c r="AS66" i="17"/>
  <c r="AW121" i="17"/>
  <c r="AW206" i="17"/>
  <c r="AS206" i="17"/>
  <c r="AS8" i="17"/>
  <c r="AS36" i="17"/>
  <c r="AS57" i="17"/>
  <c r="AS80" i="17"/>
  <c r="BB124" i="17"/>
  <c r="BB122" i="17"/>
  <c r="BD122" i="17"/>
  <c r="J119" i="18" s="1"/>
  <c r="AW161" i="17"/>
  <c r="AS161" i="17"/>
  <c r="AW8" i="17"/>
  <c r="AS11" i="17"/>
  <c r="AS60" i="17"/>
  <c r="AS74" i="17"/>
  <c r="AS77" i="17"/>
  <c r="BC108" i="17"/>
  <c r="I99" i="18" s="1"/>
  <c r="AW166" i="17"/>
  <c r="AS166" i="17"/>
  <c r="D402" i="17"/>
  <c r="AX8" i="17"/>
  <c r="AX44" i="17" s="1"/>
  <c r="AS14" i="17"/>
  <c r="AS63" i="17"/>
  <c r="AW222" i="17"/>
  <c r="AS222" i="17"/>
  <c r="AD386" i="17"/>
  <c r="AS17" i="17"/>
  <c r="AS20" i="17"/>
  <c r="AS23" i="17"/>
  <c r="AW208" i="17"/>
  <c r="AS208" i="17"/>
  <c r="AS26" i="17"/>
  <c r="AS71" i="17"/>
  <c r="AH93" i="17"/>
  <c r="BB104" i="17"/>
  <c r="AS173" i="17"/>
  <c r="AW209" i="17"/>
  <c r="AS209" i="17"/>
  <c r="AI93" i="17"/>
  <c r="BC104" i="17"/>
  <c r="I97" i="18" s="1"/>
  <c r="AW118" i="17"/>
  <c r="AW175" i="17"/>
  <c r="AS175" i="17"/>
  <c r="N400" i="17"/>
  <c r="AJ93" i="17"/>
  <c r="BD104" i="17"/>
  <c r="J97" i="18" s="1"/>
  <c r="AS159" i="17"/>
  <c r="AS162" i="17"/>
  <c r="BC57" i="17"/>
  <c r="I53" i="18" s="1"/>
  <c r="AK93" i="17"/>
  <c r="AS153" i="17"/>
  <c r="AW224" i="17"/>
  <c r="AS224" i="17"/>
  <c r="AP115" i="17"/>
  <c r="AS115" i="17" s="1"/>
  <c r="AP118" i="17"/>
  <c r="AP121" i="17"/>
  <c r="AS121" i="17" s="1"/>
  <c r="BC60" i="17"/>
  <c r="AL93" i="17"/>
  <c r="BB107" i="17"/>
  <c r="AW115" i="17"/>
  <c r="AW213" i="17"/>
  <c r="AS213" i="17"/>
  <c r="BA258" i="17"/>
  <c r="AS258" i="17"/>
  <c r="AM93" i="17"/>
  <c r="BC107" i="17"/>
  <c r="AH185" i="17"/>
  <c r="AW149" i="17"/>
  <c r="AS149" i="17"/>
  <c r="AH232" i="17"/>
  <c r="AW196" i="17"/>
  <c r="AS196" i="17"/>
  <c r="AW211" i="17"/>
  <c r="AS211" i="17"/>
  <c r="BD107" i="17"/>
  <c r="AI185" i="17"/>
  <c r="AX149" i="17"/>
  <c r="AI232" i="17"/>
  <c r="AX196" i="17"/>
  <c r="AN385" i="17"/>
  <c r="AZ292" i="17"/>
  <c r="AS292" i="17"/>
  <c r="AW245" i="17"/>
  <c r="AS245" i="17"/>
  <c r="E402" i="17"/>
  <c r="AW262" i="17"/>
  <c r="AS262" i="17"/>
  <c r="AH403" i="17"/>
  <c r="AO385" i="17"/>
  <c r="AO407" i="17"/>
  <c r="G420" i="17"/>
  <c r="K398" i="17"/>
  <c r="AM406" i="17"/>
  <c r="AS250" i="17"/>
  <c r="O395" i="17"/>
  <c r="AW257" i="17"/>
  <c r="AS257" i="17"/>
  <c r="AW268" i="17"/>
  <c r="AS268" i="17"/>
  <c r="N387" i="17"/>
  <c r="H420" i="17"/>
  <c r="I384" i="17"/>
  <c r="AN386" i="17"/>
  <c r="AC398" i="17"/>
  <c r="AN399" i="17"/>
  <c r="E389" i="17"/>
  <c r="AJ390" i="17"/>
  <c r="AY296" i="17"/>
  <c r="AY390" i="17" s="1"/>
  <c r="AO399" i="17"/>
  <c r="K384" i="17"/>
  <c r="E392" i="17"/>
  <c r="AS220" i="17"/>
  <c r="Y411" i="17"/>
  <c r="AN270" i="17"/>
  <c r="AN279" i="17" s="1"/>
  <c r="AN285" i="17" s="1"/>
  <c r="F389" i="17"/>
  <c r="AM298" i="17"/>
  <c r="X392" i="17"/>
  <c r="D397" i="17"/>
  <c r="AR387" i="17"/>
  <c r="AI394" i="17"/>
  <c r="W412" i="17"/>
  <c r="E386" i="17"/>
  <c r="AW247" i="17"/>
  <c r="AS247" i="17"/>
  <c r="Z411" i="17"/>
  <c r="AW291" i="17"/>
  <c r="AS291" i="17"/>
  <c r="BA296" i="17"/>
  <c r="BA390" i="17" s="1"/>
  <c r="AL390" i="17"/>
  <c r="AN392" i="17"/>
  <c r="E397" i="17"/>
  <c r="M384" i="17"/>
  <c r="F385" i="17"/>
  <c r="Z392" i="17"/>
  <c r="AO298" i="17"/>
  <c r="AO392" i="17" s="1"/>
  <c r="AN410" i="17"/>
  <c r="N384" i="17"/>
  <c r="AM348" i="17"/>
  <c r="AM395" i="17" s="1"/>
  <c r="X395" i="17"/>
  <c r="O405" i="17"/>
  <c r="AQ232" i="17"/>
  <c r="AA392" i="17"/>
  <c r="AN393" i="17"/>
  <c r="V394" i="17"/>
  <c r="AK300" i="17"/>
  <c r="AZ300" i="17" s="1"/>
  <c r="AZ394" i="17" s="1"/>
  <c r="AN400" i="17"/>
  <c r="AO410" i="17"/>
  <c r="D394" i="17"/>
  <c r="BA347" i="17"/>
  <c r="AR232" i="17"/>
  <c r="G409" i="17"/>
  <c r="J389" i="17"/>
  <c r="AO390" i="17"/>
  <c r="AB392" i="17"/>
  <c r="AQ298" i="17"/>
  <c r="W394" i="17"/>
  <c r="AL300" i="17"/>
  <c r="BA300" i="17" s="1"/>
  <c r="J396" i="17"/>
  <c r="AO400" i="17"/>
  <c r="BG387" i="17"/>
  <c r="Z395" i="17"/>
  <c r="T404" i="17"/>
  <c r="AI357" i="17"/>
  <c r="N411" i="17"/>
  <c r="K397" i="17"/>
  <c r="AN387" i="17"/>
  <c r="AR298" i="17"/>
  <c r="AR392" i="17" s="1"/>
  <c r="AC392" i="17"/>
  <c r="E408" i="17"/>
  <c r="F387" i="17"/>
  <c r="F394" i="17"/>
  <c r="AA395" i="17"/>
  <c r="AS218" i="17"/>
  <c r="AW244" i="17"/>
  <c r="AS244" i="17"/>
  <c r="AS249" i="17"/>
  <c r="Y401" i="17"/>
  <c r="AS263" i="17"/>
  <c r="AA412" i="17"/>
  <c r="AO387" i="17"/>
  <c r="T388" i="17"/>
  <c r="AS210" i="17"/>
  <c r="AL279" i="17"/>
  <c r="AO386" i="17"/>
  <c r="U388" i="17"/>
  <c r="AW221" i="17"/>
  <c r="AS221" i="17"/>
  <c r="AS223" i="17"/>
  <c r="AM279" i="17"/>
  <c r="AM285" i="17" s="1"/>
  <c r="S408" i="17"/>
  <c r="AH267" i="17"/>
  <c r="AH408" i="17" s="1"/>
  <c r="L397" i="17"/>
  <c r="AJ403" i="17"/>
  <c r="AY356" i="17"/>
  <c r="AS207" i="17"/>
  <c r="AS246" i="17"/>
  <c r="AW250" i="17"/>
  <c r="T408" i="17"/>
  <c r="AI267" i="17"/>
  <c r="AX267" i="17" s="1"/>
  <c r="AO393" i="17"/>
  <c r="BG402" i="17"/>
  <c r="K406" i="17"/>
  <c r="AY394" i="17"/>
  <c r="AS198" i="17"/>
  <c r="AW254" i="17"/>
  <c r="AS254" i="17"/>
  <c r="AW256" i="17"/>
  <c r="AS256" i="17"/>
  <c r="BC264" i="17"/>
  <c r="I252" i="18" s="1"/>
  <c r="Y252" i="18" s="1"/>
  <c r="AW265" i="17"/>
  <c r="AS265" i="17"/>
  <c r="AW271" i="17"/>
  <c r="AS271" i="17"/>
  <c r="AW290" i="17"/>
  <c r="I407" i="17"/>
  <c r="AZ396" i="17"/>
  <c r="D403" i="17"/>
  <c r="AS201" i="17"/>
  <c r="AS215" i="17"/>
  <c r="AK267" i="17"/>
  <c r="AZ267" i="17" s="1"/>
  <c r="V408" i="17"/>
  <c r="AX290" i="17"/>
  <c r="AW293" i="17"/>
  <c r="AS293" i="17"/>
  <c r="AA404" i="17"/>
  <c r="AS163" i="17"/>
  <c r="AS204" i="17"/>
  <c r="AW260" i="17"/>
  <c r="AS260" i="17"/>
  <c r="U389" i="17"/>
  <c r="AJ295" i="17"/>
  <c r="AY295" i="17" s="1"/>
  <c r="AS299" i="17"/>
  <c r="AY302" i="17"/>
  <c r="AW303" i="17"/>
  <c r="AS303" i="17"/>
  <c r="AW311" i="17"/>
  <c r="AH405" i="17"/>
  <c r="AS177" i="17"/>
  <c r="AC396" i="17"/>
  <c r="AN402" i="17"/>
  <c r="V384" i="17"/>
  <c r="AK290" i="17"/>
  <c r="AK384" i="17" s="1"/>
  <c r="V389" i="17"/>
  <c r="AK295" i="17"/>
  <c r="AZ295" i="17" s="1"/>
  <c r="AZ389" i="17" s="1"/>
  <c r="AZ310" i="17"/>
  <c r="AS310" i="17"/>
  <c r="AX311" i="17"/>
  <c r="AX405" i="17" s="1"/>
  <c r="AI405" i="17"/>
  <c r="N401" i="17"/>
  <c r="AS160" i="17"/>
  <c r="AS212" i="17"/>
  <c r="AD396" i="17"/>
  <c r="AO402" i="17"/>
  <c r="W384" i="17"/>
  <c r="AL290" i="17"/>
  <c r="W389" i="17"/>
  <c r="AL295" i="17"/>
  <c r="BA295" i="17" s="1"/>
  <c r="BA389" i="17" s="1"/>
  <c r="AB420" i="17"/>
  <c r="L388" i="17"/>
  <c r="M393" i="17"/>
  <c r="AY363" i="17"/>
  <c r="AA411" i="17"/>
  <c r="AI390" i="17"/>
  <c r="AS151" i="17"/>
  <c r="AS174" i="17"/>
  <c r="AX243" i="17"/>
  <c r="BC250" i="17"/>
  <c r="I232" i="18" s="1"/>
  <c r="X384" i="17"/>
  <c r="AM290" i="17"/>
  <c r="N385" i="17"/>
  <c r="BA301" i="17"/>
  <c r="AS301" i="17"/>
  <c r="U386" i="17"/>
  <c r="AJ339" i="17"/>
  <c r="Y391" i="17"/>
  <c r="AS154" i="17"/>
  <c r="AS168" i="17"/>
  <c r="AS171" i="17"/>
  <c r="AY243" i="17"/>
  <c r="BC265" i="17"/>
  <c r="I253" i="18" s="1"/>
  <c r="Y253" i="18" s="1"/>
  <c r="BC248" i="17"/>
  <c r="BC245" i="17"/>
  <c r="I229" i="18" s="1"/>
  <c r="BC249" i="17"/>
  <c r="I231" i="18" s="1"/>
  <c r="BC263" i="17"/>
  <c r="I251" i="18" s="1"/>
  <c r="BC246" i="17"/>
  <c r="AN384" i="17"/>
  <c r="AN389" i="17"/>
  <c r="L391" i="17"/>
  <c r="G393" i="17"/>
  <c r="AN396" i="17"/>
  <c r="AN404" i="17"/>
  <c r="AI387" i="17"/>
  <c r="AX340" i="17"/>
  <c r="AX387" i="17" s="1"/>
  <c r="AS127" i="17"/>
  <c r="AZ243" i="17"/>
  <c r="AW251" i="17"/>
  <c r="AS251" i="17"/>
  <c r="AO384" i="17"/>
  <c r="M386" i="17"/>
  <c r="AO389" i="17"/>
  <c r="M391" i="17"/>
  <c r="H393" i="17"/>
  <c r="AN395" i="17"/>
  <c r="T398" i="17"/>
  <c r="AZ309" i="17"/>
  <c r="AS309" i="17"/>
  <c r="AO404" i="17"/>
  <c r="AI353" i="17"/>
  <c r="T400" i="17"/>
  <c r="AY405" i="17"/>
  <c r="BA243" i="17"/>
  <c r="BC247" i="17"/>
  <c r="I230" i="18" s="1"/>
  <c r="AA384" i="17"/>
  <c r="I393" i="17"/>
  <c r="AO395" i="17"/>
  <c r="Y405" i="17"/>
  <c r="T407" i="17"/>
  <c r="BI328" i="17"/>
  <c r="F390" i="17"/>
  <c r="AZ405" i="17"/>
  <c r="AS261" i="17"/>
  <c r="AR279" i="17"/>
  <c r="AP283" i="17"/>
  <c r="BE281" i="17" s="1"/>
  <c r="BE283" i="17" s="1"/>
  <c r="J393" i="17"/>
  <c r="H395" i="17"/>
  <c r="F398" i="17"/>
  <c r="AR394" i="17"/>
  <c r="AH187" i="17"/>
  <c r="BC243" i="17"/>
  <c r="I228" i="18" s="1"/>
  <c r="AW248" i="17"/>
  <c r="AS248" i="17"/>
  <c r="AS255" i="17"/>
  <c r="AQ283" i="17"/>
  <c r="AW297" i="17"/>
  <c r="AS297" i="17"/>
  <c r="K393" i="17"/>
  <c r="AB385" i="17"/>
  <c r="AQ338" i="17"/>
  <c r="AI187" i="17"/>
  <c r="AY234" i="17"/>
  <c r="BF279" i="17"/>
  <c r="AW253" i="17"/>
  <c r="BJ253" i="17" s="1"/>
  <c r="AS253" i="17"/>
  <c r="AW264" i="17"/>
  <c r="AR283" i="17"/>
  <c r="AI399" i="17"/>
  <c r="Y387" i="17"/>
  <c r="AZ234" i="17"/>
  <c r="AS266" i="17"/>
  <c r="AQ409" i="17"/>
  <c r="BG268" i="17"/>
  <c r="AW270" i="17"/>
  <c r="AN398" i="17"/>
  <c r="AJ399" i="17"/>
  <c r="AY398" i="17"/>
  <c r="Y400" i="17"/>
  <c r="E395" i="17"/>
  <c r="AN401" i="17"/>
  <c r="AN405" i="17"/>
  <c r="G407" i="17"/>
  <c r="AC420" i="17"/>
  <c r="J384" i="17"/>
  <c r="AC385" i="17"/>
  <c r="V386" i="17"/>
  <c r="G387" i="17"/>
  <c r="M389" i="17"/>
  <c r="G390" i="17"/>
  <c r="AX390" i="17"/>
  <c r="Z391" i="17"/>
  <c r="E394" i="17"/>
  <c r="Y395" i="17"/>
  <c r="G398" i="17"/>
  <c r="AJ353" i="17"/>
  <c r="U400" i="17"/>
  <c r="AK403" i="17"/>
  <c r="AJ357" i="17"/>
  <c r="U404" i="17"/>
  <c r="I409" i="17"/>
  <c r="AZ363" i="17"/>
  <c r="AK410" i="17"/>
  <c r="AQ411" i="17"/>
  <c r="AO401" i="17"/>
  <c r="AO403" i="17"/>
  <c r="AN406" i="17"/>
  <c r="H407" i="17"/>
  <c r="AW316" i="17"/>
  <c r="AS316" i="17"/>
  <c r="AD420" i="17"/>
  <c r="AD385" i="17"/>
  <c r="W386" i="17"/>
  <c r="H387" i="17"/>
  <c r="AD388" i="17"/>
  <c r="N389" i="17"/>
  <c r="H390" i="17"/>
  <c r="AA391" i="17"/>
  <c r="BG394" i="17"/>
  <c r="H398" i="17"/>
  <c r="AX398" i="17"/>
  <c r="AK353" i="17"/>
  <c r="V400" i="17"/>
  <c r="AL403" i="17"/>
  <c r="AK357" i="17"/>
  <c r="V404" i="17"/>
  <c r="T405" i="17"/>
  <c r="D406" i="17"/>
  <c r="J409" i="17"/>
  <c r="D410" i="17"/>
  <c r="AR411" i="17"/>
  <c r="T420" i="17"/>
  <c r="AQ390" i="17"/>
  <c r="L384" i="17"/>
  <c r="AH385" i="17"/>
  <c r="I387" i="17"/>
  <c r="AW341" i="17"/>
  <c r="AS341" i="17"/>
  <c r="AH388" i="17"/>
  <c r="O389" i="17"/>
  <c r="I390" i="17"/>
  <c r="AQ391" i="17"/>
  <c r="G394" i="17"/>
  <c r="I398" i="17"/>
  <c r="AW352" i="17"/>
  <c r="AH399" i="17"/>
  <c r="AL353" i="17"/>
  <c r="W400" i="17"/>
  <c r="E403" i="17"/>
  <c r="AL357" i="17"/>
  <c r="W404" i="17"/>
  <c r="E406" i="17"/>
  <c r="K409" i="17"/>
  <c r="E410" i="17"/>
  <c r="AR410" i="17"/>
  <c r="U420" i="17"/>
  <c r="AR390" i="17"/>
  <c r="F397" i="17"/>
  <c r="AN397" i="17"/>
  <c r="AA406" i="17"/>
  <c r="J407" i="17"/>
  <c r="AI385" i="17"/>
  <c r="AX338" i="17"/>
  <c r="AX385" i="17" s="1"/>
  <c r="Y386" i="17"/>
  <c r="J387" i="17"/>
  <c r="AI388" i="17"/>
  <c r="S389" i="17"/>
  <c r="J390" i="17"/>
  <c r="H394" i="17"/>
  <c r="AQ348" i="17"/>
  <c r="AB395" i="17"/>
  <c r="J398" i="17"/>
  <c r="AZ352" i="17"/>
  <c r="AK399" i="17"/>
  <c r="F403" i="17"/>
  <c r="AM357" i="17"/>
  <c r="AM404" i="17" s="1"/>
  <c r="X404" i="17"/>
  <c r="F406" i="17"/>
  <c r="L409" i="17"/>
  <c r="F410" i="17"/>
  <c r="AD412" i="17"/>
  <c r="V420" i="17"/>
  <c r="X399" i="17"/>
  <c r="AN394" i="17"/>
  <c r="Z396" i="17"/>
  <c r="G397" i="17"/>
  <c r="AB406" i="17"/>
  <c r="K407" i="17"/>
  <c r="Z386" i="17"/>
  <c r="K387" i="17"/>
  <c r="AJ388" i="17"/>
  <c r="T389" i="17"/>
  <c r="K390" i="17"/>
  <c r="AD391" i="17"/>
  <c r="I394" i="17"/>
  <c r="AR395" i="17"/>
  <c r="BA352" i="17"/>
  <c r="AL399" i="17"/>
  <c r="G403" i="17"/>
  <c r="AR403" i="17"/>
  <c r="Y404" i="17"/>
  <c r="W405" i="17"/>
  <c r="G406" i="17"/>
  <c r="AX360" i="17"/>
  <c r="M409" i="17"/>
  <c r="G410" i="17"/>
  <c r="BG364" i="17"/>
  <c r="AW365" i="17"/>
  <c r="W420" i="17"/>
  <c r="T391" i="17"/>
  <c r="N391" i="17"/>
  <c r="AD392" i="17"/>
  <c r="AO394" i="17"/>
  <c r="AA396" i="17"/>
  <c r="AC406" i="17"/>
  <c r="L407" i="17"/>
  <c r="O384" i="17"/>
  <c r="AA386" i="17"/>
  <c r="L387" i="17"/>
  <c r="AK388" i="17"/>
  <c r="L390" i="17"/>
  <c r="AH391" i="17"/>
  <c r="AW344" i="17"/>
  <c r="J394" i="17"/>
  <c r="AX394" i="17"/>
  <c r="AD395" i="17"/>
  <c r="AM399" i="17"/>
  <c r="I402" i="17"/>
  <c r="H403" i="17"/>
  <c r="Z404" i="17"/>
  <c r="X405" i="17"/>
  <c r="H406" i="17"/>
  <c r="AJ407" i="17"/>
  <c r="AY360" i="17"/>
  <c r="AY407" i="17" s="1"/>
  <c r="N409" i="17"/>
  <c r="H410" i="17"/>
  <c r="AX365" i="17"/>
  <c r="X420" i="17"/>
  <c r="W391" i="17"/>
  <c r="AQ403" i="17"/>
  <c r="N386" i="17"/>
  <c r="AN390" i="17"/>
  <c r="AB396" i="17"/>
  <c r="AD406" i="17"/>
  <c r="K412" i="17"/>
  <c r="AH337" i="17"/>
  <c r="S384" i="17"/>
  <c r="AR338" i="17"/>
  <c r="AB386" i="17"/>
  <c r="M387" i="17"/>
  <c r="D388" i="17"/>
  <c r="AL388" i="17"/>
  <c r="M390" i="17"/>
  <c r="AI391" i="17"/>
  <c r="AX344" i="17"/>
  <c r="AX391" i="17" s="1"/>
  <c r="L393" i="17"/>
  <c r="K394" i="17"/>
  <c r="D399" i="17"/>
  <c r="AQ399" i="17"/>
  <c r="BG352" i="17"/>
  <c r="J402" i="17"/>
  <c r="I403" i="17"/>
  <c r="I406" i="17"/>
  <c r="AZ360" i="17"/>
  <c r="I410" i="17"/>
  <c r="AY365" i="17"/>
  <c r="Y420" i="17"/>
  <c r="AB391" i="17"/>
  <c r="L412" i="17"/>
  <c r="AI337" i="17"/>
  <c r="T384" i="17"/>
  <c r="E385" i="17"/>
  <c r="AC386" i="17"/>
  <c r="E388" i="17"/>
  <c r="AM388" i="17"/>
  <c r="N390" i="17"/>
  <c r="L394" i="17"/>
  <c r="AH396" i="17"/>
  <c r="O397" i="17"/>
  <c r="E399" i="17"/>
  <c r="AR399" i="17"/>
  <c r="K402" i="17"/>
  <c r="J403" i="17"/>
  <c r="AQ357" i="17"/>
  <c r="AB404" i="17"/>
  <c r="J406" i="17"/>
  <c r="AL407" i="17"/>
  <c r="S409" i="17"/>
  <c r="AH362" i="17"/>
  <c r="J410" i="17"/>
  <c r="BD364" i="17"/>
  <c r="AZ365" i="17"/>
  <c r="AK412" i="17"/>
  <c r="AC391" i="17"/>
  <c r="M412" i="17"/>
  <c r="F420" i="17"/>
  <c r="AJ337" i="17"/>
  <c r="U384" i="17"/>
  <c r="AW338" i="17"/>
  <c r="F388" i="17"/>
  <c r="AM342" i="17"/>
  <c r="AM389" i="17" s="1"/>
  <c r="X389" i="17"/>
  <c r="O390" i="17"/>
  <c r="BG390" i="17"/>
  <c r="N393" i="17"/>
  <c r="M394" i="17"/>
  <c r="BB394" i="17"/>
  <c r="AI396" i="17"/>
  <c r="AH397" i="17"/>
  <c r="AW350" i="17"/>
  <c r="O398" i="17"/>
  <c r="F399" i="17"/>
  <c r="AS352" i="17"/>
  <c r="L402" i="17"/>
  <c r="K403" i="17"/>
  <c r="AR357" i="17"/>
  <c r="AC404" i="17"/>
  <c r="D407" i="17"/>
  <c r="K410" i="17"/>
  <c r="D412" i="17"/>
  <c r="BA365" i="17"/>
  <c r="AL412" i="17"/>
  <c r="T387" i="17"/>
  <c r="AR391" i="17"/>
  <c r="D385" i="17"/>
  <c r="AD398" i="17"/>
  <c r="AW306" i="17"/>
  <c r="AS306" i="17"/>
  <c r="O401" i="17"/>
  <c r="AN408" i="17"/>
  <c r="AN409" i="17"/>
  <c r="N412" i="17"/>
  <c r="AK339" i="17"/>
  <c r="S387" i="17"/>
  <c r="G388" i="17"/>
  <c r="AX341" i="17"/>
  <c r="AX388" i="17" s="1"/>
  <c r="Y389" i="17"/>
  <c r="S390" i="17"/>
  <c r="AH392" i="17"/>
  <c r="O393" i="17"/>
  <c r="N394" i="17"/>
  <c r="AJ396" i="17"/>
  <c r="AI350" i="17"/>
  <c r="T397" i="17"/>
  <c r="G399" i="17"/>
  <c r="M402" i="17"/>
  <c r="L403" i="17"/>
  <c r="AZ356" i="17"/>
  <c r="AD404" i="17"/>
  <c r="E407" i="17"/>
  <c r="U409" i="17"/>
  <c r="AJ362" i="17"/>
  <c r="L410" i="17"/>
  <c r="E412" i="17"/>
  <c r="AS296" i="17"/>
  <c r="M397" i="17"/>
  <c r="AH398" i="17"/>
  <c r="S401" i="17"/>
  <c r="AO408" i="17"/>
  <c r="AO409" i="17"/>
  <c r="O412" i="17"/>
  <c r="AL339" i="17"/>
  <c r="H388" i="17"/>
  <c r="AY341" i="17"/>
  <c r="AY388" i="17" s="1"/>
  <c r="Z389" i="17"/>
  <c r="BG344" i="17"/>
  <c r="BG391" i="17" s="1"/>
  <c r="AI392" i="17"/>
  <c r="S393" i="17"/>
  <c r="AH346" i="17"/>
  <c r="O394" i="17"/>
  <c r="BB348" i="17"/>
  <c r="AJ350" i="17"/>
  <c r="U397" i="17"/>
  <c r="H399" i="17"/>
  <c r="AR400" i="17"/>
  <c r="N402" i="17"/>
  <c r="M403" i="17"/>
  <c r="BA356" i="17"/>
  <c r="AW357" i="17"/>
  <c r="AH404" i="17"/>
  <c r="F407" i="17"/>
  <c r="BA360" i="17"/>
  <c r="BA407" i="17" s="1"/>
  <c r="AB408" i="17"/>
  <c r="M410" i="17"/>
  <c r="F412" i="17"/>
  <c r="BG365" i="17"/>
  <c r="AA405" i="17"/>
  <c r="AA408" i="17"/>
  <c r="F409" i="17"/>
  <c r="S410" i="17"/>
  <c r="N397" i="17"/>
  <c r="S412" i="17"/>
  <c r="I420" i="17"/>
  <c r="U387" i="17"/>
  <c r="I388" i="17"/>
  <c r="AZ341" i="17"/>
  <c r="AZ388" i="17" s="1"/>
  <c r="AA389" i="17"/>
  <c r="AJ392" i="17"/>
  <c r="T393" i="17"/>
  <c r="AI346" i="17"/>
  <c r="S394" i="17"/>
  <c r="D396" i="17"/>
  <c r="AL396" i="17"/>
  <c r="V397" i="17"/>
  <c r="AJ398" i="17"/>
  <c r="O402" i="17"/>
  <c r="N403" i="17"/>
  <c r="AC408" i="17"/>
  <c r="AR361" i="17"/>
  <c r="N410" i="17"/>
  <c r="G412" i="17"/>
  <c r="Y392" i="17"/>
  <c r="AB405" i="17"/>
  <c r="AC384" i="17"/>
  <c r="AO406" i="17"/>
  <c r="AK313" i="17"/>
  <c r="AZ313" i="17" s="1"/>
  <c r="V407" i="17"/>
  <c r="AI318" i="17"/>
  <c r="AX318" i="17" s="1"/>
  <c r="T412" i="17"/>
  <c r="J420" i="17"/>
  <c r="Y384" i="17"/>
  <c r="AQ386" i="17"/>
  <c r="V387" i="17"/>
  <c r="J388" i="17"/>
  <c r="BA341" i="17"/>
  <c r="BA388" i="17" s="1"/>
  <c r="AQ342" i="17"/>
  <c r="AB389" i="17"/>
  <c r="G391" i="17"/>
  <c r="AK392" i="17"/>
  <c r="U393" i="17"/>
  <c r="AJ346" i="17"/>
  <c r="T394" i="17"/>
  <c r="E396" i="17"/>
  <c r="AM396" i="17"/>
  <c r="AL350" i="17"/>
  <c r="W397" i="17"/>
  <c r="AK351" i="17"/>
  <c r="V398" i="17"/>
  <c r="AD401" i="17"/>
  <c r="S402" i="17"/>
  <c r="AH355" i="17"/>
  <c r="O403" i="17"/>
  <c r="AD408" i="17"/>
  <c r="I411" i="17"/>
  <c r="H412" i="17"/>
  <c r="AS365" i="17"/>
  <c r="U410" i="17"/>
  <c r="AN391" i="17"/>
  <c r="D400" i="17"/>
  <c r="V401" i="17"/>
  <c r="AQ312" i="17"/>
  <c r="AS314" i="17"/>
  <c r="AJ318" i="17"/>
  <c r="AY318" i="17" s="1"/>
  <c r="U412" i="17"/>
  <c r="K420" i="17"/>
  <c r="Z384" i="17"/>
  <c r="D386" i="17"/>
  <c r="AR386" i="17"/>
  <c r="W387" i="17"/>
  <c r="K388" i="17"/>
  <c r="AR342" i="17"/>
  <c r="AC389" i="17"/>
  <c r="H391" i="17"/>
  <c r="D392" i="17"/>
  <c r="AL392" i="17"/>
  <c r="V393" i="17"/>
  <c r="AK346" i="17"/>
  <c r="U394" i="17"/>
  <c r="F396" i="17"/>
  <c r="BG349" i="17"/>
  <c r="BG396" i="17" s="1"/>
  <c r="AQ396" i="17"/>
  <c r="AM350" i="17"/>
  <c r="AM397" i="17" s="1"/>
  <c r="X397" i="17"/>
  <c r="W398" i="17"/>
  <c r="AX355" i="17"/>
  <c r="AX402" i="17" s="1"/>
  <c r="AI402" i="17"/>
  <c r="AH359" i="17"/>
  <c r="S406" i="17"/>
  <c r="BG360" i="17"/>
  <c r="AW361" i="17"/>
  <c r="Y409" i="17"/>
  <c r="J411" i="17"/>
  <c r="AN379" i="17"/>
  <c r="AK396" i="17"/>
  <c r="AJ405" i="17"/>
  <c r="T410" i="17"/>
  <c r="AO391" i="17"/>
  <c r="AO302" i="17"/>
  <c r="AO396" i="17" s="1"/>
  <c r="E400" i="17"/>
  <c r="W401" i="17"/>
  <c r="AR312" i="17"/>
  <c r="AM313" i="17"/>
  <c r="AM407" i="17" s="1"/>
  <c r="X407" i="17"/>
  <c r="L420" i="17"/>
  <c r="AM340" i="17"/>
  <c r="AM387" i="17" s="1"/>
  <c r="X387" i="17"/>
  <c r="AD389" i="17"/>
  <c r="I391" i="17"/>
  <c r="W393" i="17"/>
  <c r="AL346" i="17"/>
  <c r="G396" i="17"/>
  <c r="AR396" i="17"/>
  <c r="Y397" i="17"/>
  <c r="X398" i="17"/>
  <c r="AI401" i="17"/>
  <c r="AJ355" i="17"/>
  <c r="U402" i="17"/>
  <c r="AI359" i="17"/>
  <c r="T406" i="17"/>
  <c r="AX361" i="17"/>
  <c r="Z409" i="17"/>
  <c r="K411" i="17"/>
  <c r="AK405" i="17"/>
  <c r="X401" i="17"/>
  <c r="AN407" i="17"/>
  <c r="AB384" i="17"/>
  <c r="F386" i="17"/>
  <c r="M388" i="17"/>
  <c r="AH342" i="17"/>
  <c r="J391" i="17"/>
  <c r="F392" i="17"/>
  <c r="AQ392" i="17"/>
  <c r="BG345" i="17"/>
  <c r="X393" i="17"/>
  <c r="AM346" i="17"/>
  <c r="I395" i="17"/>
  <c r="H396" i="17"/>
  <c r="AS349" i="17"/>
  <c r="Z397" i="17"/>
  <c r="Y398" i="17"/>
  <c r="AJ401" i="17"/>
  <c r="AY354" i="17"/>
  <c r="AY401" i="17" s="1"/>
  <c r="AK355" i="17"/>
  <c r="V402" i="17"/>
  <c r="U406" i="17"/>
  <c r="AJ408" i="17"/>
  <c r="AY361" i="17"/>
  <c r="AA409" i="17"/>
  <c r="L411" i="17"/>
  <c r="AS300" i="17"/>
  <c r="F402" i="17"/>
  <c r="O410" i="17"/>
  <c r="AM318" i="17"/>
  <c r="AM412" i="17" s="1"/>
  <c r="X412" i="17"/>
  <c r="AH328" i="17"/>
  <c r="G386" i="17"/>
  <c r="Z387" i="17"/>
  <c r="N388" i="17"/>
  <c r="AI342" i="17"/>
  <c r="K391" i="17"/>
  <c r="G392" i="17"/>
  <c r="Y393" i="17"/>
  <c r="J395" i="17"/>
  <c r="I396" i="17"/>
  <c r="AW349" i="17"/>
  <c r="AA397" i="17"/>
  <c r="Z398" i="17"/>
  <c r="F400" i="17"/>
  <c r="BD353" i="17"/>
  <c r="AL355" i="17"/>
  <c r="W402" i="17"/>
  <c r="D405" i="17"/>
  <c r="BA358" i="17"/>
  <c r="BA405" i="17" s="1"/>
  <c r="AL405" i="17"/>
  <c r="V406" i="17"/>
  <c r="M411" i="17"/>
  <c r="D420" i="17"/>
  <c r="Y388" i="17"/>
  <c r="T401" i="17"/>
  <c r="V388" i="17"/>
  <c r="D389" i="17"/>
  <c r="Z401" i="17"/>
  <c r="AS308" i="17"/>
  <c r="AO311" i="17"/>
  <c r="AO405" i="17" s="1"/>
  <c r="Z405" i="17"/>
  <c r="AA407" i="17"/>
  <c r="H411" i="17"/>
  <c r="AN318" i="17"/>
  <c r="AN412" i="17" s="1"/>
  <c r="Y412" i="17"/>
  <c r="AI328" i="17"/>
  <c r="H386" i="17"/>
  <c r="AA387" i="17"/>
  <c r="O388" i="17"/>
  <c r="BG341" i="17"/>
  <c r="AY389" i="17"/>
  <c r="H392" i="17"/>
  <c r="Z393" i="17"/>
  <c r="K395" i="17"/>
  <c r="AX349" i="17"/>
  <c r="AX396" i="17" s="1"/>
  <c r="AB397" i="17"/>
  <c r="AQ350" i="17"/>
  <c r="AA398" i="17"/>
  <c r="G400" i="17"/>
  <c r="D401" i="17"/>
  <c r="AL401" i="17"/>
  <c r="BA354" i="17"/>
  <c r="BA401" i="17" s="1"/>
  <c r="AM355" i="17"/>
  <c r="AM402" i="17" s="1"/>
  <c r="X402" i="17"/>
  <c r="E405" i="17"/>
  <c r="AM405" i="17"/>
  <c r="W406" i="17"/>
  <c r="AL359" i="17"/>
  <c r="M407" i="17"/>
  <c r="D408" i="17"/>
  <c r="AL408" i="17"/>
  <c r="BA361" i="17"/>
  <c r="E420" i="17"/>
  <c r="BF373" i="17"/>
  <c r="U401" i="17"/>
  <c r="W388" i="17"/>
  <c r="I400" i="17"/>
  <c r="H402" i="17"/>
  <c r="AN403" i="17"/>
  <c r="AB407" i="17"/>
  <c r="AS317" i="17"/>
  <c r="AO318" i="17"/>
  <c r="Z412" i="17"/>
  <c r="AJ328" i="17"/>
  <c r="I386" i="17"/>
  <c r="AB387" i="17"/>
  <c r="S388" i="17"/>
  <c r="I392" i="17"/>
  <c r="AW345" i="17"/>
  <c r="AA393" i="17"/>
  <c r="L395" i="17"/>
  <c r="K396" i="17"/>
  <c r="AY349" i="17"/>
  <c r="AC397" i="17"/>
  <c r="AB398" i="17"/>
  <c r="S399" i="17"/>
  <c r="H400" i="17"/>
  <c r="E401" i="17"/>
  <c r="Y402" i="17"/>
  <c r="F405" i="17"/>
  <c r="BG358" i="17"/>
  <c r="X406" i="17"/>
  <c r="N407" i="17"/>
  <c r="AM408" i="17"/>
  <c r="AD409" i="17"/>
  <c r="O411" i="17"/>
  <c r="AS259" i="17"/>
  <c r="AR304" i="17"/>
  <c r="J400" i="17"/>
  <c r="AB401" i="17"/>
  <c r="L406" i="17"/>
  <c r="AC407" i="17"/>
  <c r="D409" i="17"/>
  <c r="AK328" i="17"/>
  <c r="AL384" i="17"/>
  <c r="T385" i="17"/>
  <c r="J386" i="17"/>
  <c r="AC387" i="17"/>
  <c r="J392" i="17"/>
  <c r="AX345" i="17"/>
  <c r="AX392" i="17" s="1"/>
  <c r="AQ346" i="17"/>
  <c r="AB393" i="17"/>
  <c r="M395" i="17"/>
  <c r="L396" i="17"/>
  <c r="AD397" i="17"/>
  <c r="F401" i="17"/>
  <c r="AQ401" i="17"/>
  <c r="BG354" i="17"/>
  <c r="BG401" i="17" s="1"/>
  <c r="Z402" i="17"/>
  <c r="G405" i="17"/>
  <c r="AR405" i="17"/>
  <c r="Y406" i="17"/>
  <c r="O407" i="17"/>
  <c r="F408" i="17"/>
  <c r="AQ361" i="17"/>
  <c r="Y410" i="17"/>
  <c r="AM363" i="17"/>
  <c r="AM410" i="17" s="1"/>
  <c r="AH364" i="17"/>
  <c r="S411" i="17"/>
  <c r="S397" i="17"/>
  <c r="H397" i="17"/>
  <c r="AO270" i="17"/>
  <c r="BD244" i="17" s="1"/>
  <c r="O385" i="17"/>
  <c r="AN388" i="17"/>
  <c r="G389" i="17"/>
  <c r="AO397" i="17"/>
  <c r="K400" i="17"/>
  <c r="AC401" i="17"/>
  <c r="L404" i="17"/>
  <c r="AC405" i="17"/>
  <c r="M406" i="17"/>
  <c r="E409" i="17"/>
  <c r="AR409" i="17"/>
  <c r="V410" i="17"/>
  <c r="AQ318" i="17"/>
  <c r="AB412" i="17"/>
  <c r="AL328" i="17"/>
  <c r="AJ385" i="17"/>
  <c r="AY338" i="17"/>
  <c r="K386" i="17"/>
  <c r="AD387" i="17"/>
  <c r="AD390" i="17"/>
  <c r="O391" i="17"/>
  <c r="K392" i="17"/>
  <c r="AY345" i="17"/>
  <c r="AY392" i="17" s="1"/>
  <c r="AR346" i="17"/>
  <c r="AC393" i="17"/>
  <c r="N395" i="17"/>
  <c r="M396" i="17"/>
  <c r="BA349" i="17"/>
  <c r="BA396" i="17" s="1"/>
  <c r="AK350" i="17"/>
  <c r="G401" i="17"/>
  <c r="AR401" i="17"/>
  <c r="AA402" i="17"/>
  <c r="H405" i="17"/>
  <c r="AS358" i="17"/>
  <c r="Z406" i="17"/>
  <c r="AH360" i="17"/>
  <c r="S407" i="17"/>
  <c r="Z410" i="17"/>
  <c r="AI364" i="17"/>
  <c r="T411" i="17"/>
  <c r="I397" i="17"/>
  <c r="S385" i="17"/>
  <c r="AO294" i="17"/>
  <c r="AO388" i="17" s="1"/>
  <c r="Z388" i="17"/>
  <c r="H389" i="17"/>
  <c r="AW304" i="17"/>
  <c r="AB399" i="17"/>
  <c r="L400" i="17"/>
  <c r="AD405" i="17"/>
  <c r="N406" i="17"/>
  <c r="AI313" i="17"/>
  <c r="AX313" i="17" s="1"/>
  <c r="U408" i="17"/>
  <c r="AS315" i="17"/>
  <c r="AR318" i="17"/>
  <c r="AC412" i="17"/>
  <c r="AM328" i="17"/>
  <c r="AM329" i="17" s="1"/>
  <c r="AQ384" i="17"/>
  <c r="AK338" i="17"/>
  <c r="V385" i="17"/>
  <c r="L386" i="17"/>
  <c r="AH340" i="17"/>
  <c r="AH390" i="17"/>
  <c r="S391" i="17"/>
  <c r="L392" i="17"/>
  <c r="AZ345" i="17"/>
  <c r="AZ392" i="17" s="1"/>
  <c r="AD393" i="17"/>
  <c r="N396" i="17"/>
  <c r="AR350" i="17"/>
  <c r="V399" i="17"/>
  <c r="H401" i="17"/>
  <c r="I405" i="17"/>
  <c r="AA410" i="17"/>
  <c r="AJ364" i="17"/>
  <c r="U411" i="17"/>
  <c r="J397" i="17"/>
  <c r="O387" i="17"/>
  <c r="AA388" i="17"/>
  <c r="I389" i="17"/>
  <c r="L398" i="17"/>
  <c r="AC399" i="17"/>
  <c r="M400" i="17"/>
  <c r="AH307" i="17"/>
  <c r="O406" i="17"/>
  <c r="AN328" i="17"/>
  <c r="D384" i="17"/>
  <c r="AR384" i="17"/>
  <c r="AL338" i="17"/>
  <c r="W385" i="17"/>
  <c r="BG339" i="17"/>
  <c r="BG386" i="17" s="1"/>
  <c r="M392" i="17"/>
  <c r="BA345" i="17"/>
  <c r="BA392" i="17" s="1"/>
  <c r="AD394" i="17"/>
  <c r="AH348" i="17"/>
  <c r="S395" i="17"/>
  <c r="O396" i="17"/>
  <c r="W399" i="17"/>
  <c r="I401" i="17"/>
  <c r="AW354" i="17"/>
  <c r="AB403" i="17"/>
  <c r="J405" i="17"/>
  <c r="AB410" i="17"/>
  <c r="AQ363" i="17"/>
  <c r="U407" i="17"/>
  <c r="S392" i="17"/>
  <c r="AA401" i="17"/>
  <c r="AQ264" i="17"/>
  <c r="AH269" i="17"/>
  <c r="AH410" i="17" s="1"/>
  <c r="AQ294" i="17"/>
  <c r="AB388" i="17"/>
  <c r="AS295" i="17"/>
  <c r="T392" i="17"/>
  <c r="M398" i="17"/>
  <c r="AD399" i="17"/>
  <c r="BD402" i="17"/>
  <c r="AQ313" i="17"/>
  <c r="W408" i="17"/>
  <c r="H409" i="17"/>
  <c r="AH318" i="17"/>
  <c r="AO328" i="17"/>
  <c r="E384" i="17"/>
  <c r="X385" i="17"/>
  <c r="AJ340" i="17"/>
  <c r="X388" i="17"/>
  <c r="AJ344" i="17"/>
  <c r="U391" i="17"/>
  <c r="N392" i="17"/>
  <c r="AH394" i="17"/>
  <c r="AI348" i="17"/>
  <c r="T395" i="17"/>
  <c r="AL398" i="17"/>
  <c r="BA351" i="17"/>
  <c r="BA398" i="17" s="1"/>
  <c r="J401" i="17"/>
  <c r="AX354" i="17"/>
  <c r="AX401" i="17" s="1"/>
  <c r="AD402" i="17"/>
  <c r="AC403" i="17"/>
  <c r="M404" i="17"/>
  <c r="K405" i="17"/>
  <c r="BC362" i="17"/>
  <c r="AC410" i="17"/>
  <c r="T402" i="17"/>
  <c r="Y407" i="17"/>
  <c r="AH234" i="17"/>
  <c r="G402" i="17"/>
  <c r="AC388" i="17"/>
  <c r="U392" i="17"/>
  <c r="D393" i="17"/>
  <c r="N398" i="17"/>
  <c r="AR313" i="17"/>
  <c r="X408" i="17"/>
  <c r="AP328" i="17"/>
  <c r="F384" i="17"/>
  <c r="Y385" i="17"/>
  <c r="O386" i="17"/>
  <c r="AK340" i="17"/>
  <c r="AK344" i="17"/>
  <c r="V391" i="17"/>
  <c r="O392" i="17"/>
  <c r="AJ348" i="17"/>
  <c r="U395" i="17"/>
  <c r="AM398" i="17"/>
  <c r="Y399" i="17"/>
  <c r="K401" i="17"/>
  <c r="AZ354" i="17"/>
  <c r="AD403" i="17"/>
  <c r="N404" i="17"/>
  <c r="L405" i="17"/>
  <c r="W407" i="17"/>
  <c r="AD410" i="17"/>
  <c r="X411" i="17"/>
  <c r="U385" i="17"/>
  <c r="AI234" i="17"/>
  <c r="AJ269" i="17"/>
  <c r="AY269" i="17" s="1"/>
  <c r="AL283" i="17"/>
  <c r="V392" i="17"/>
  <c r="E393" i="17"/>
  <c r="AK307" i="17"/>
  <c r="AZ307" i="17" s="1"/>
  <c r="Y408" i="17"/>
  <c r="Z420" i="17"/>
  <c r="AQ328" i="17"/>
  <c r="BH328" i="17" s="1"/>
  <c r="BH330" i="17" s="1"/>
  <c r="G384" i="17"/>
  <c r="Z385" i="17"/>
  <c r="S386" i="17"/>
  <c r="AH339" i="17"/>
  <c r="D387" i="17"/>
  <c r="AL340" i="17"/>
  <c r="D390" i="17"/>
  <c r="BA344" i="17"/>
  <c r="BA391" i="17" s="1"/>
  <c r="AL391" i="17"/>
  <c r="AJ394" i="17"/>
  <c r="AK348" i="17"/>
  <c r="V395" i="17"/>
  <c r="D398" i="17"/>
  <c r="BG351" i="17"/>
  <c r="BG398" i="17" s="1"/>
  <c r="AQ398" i="17"/>
  <c r="Z399" i="17"/>
  <c r="O400" i="17"/>
  <c r="L401" i="17"/>
  <c r="O404" i="17"/>
  <c r="M405" i="17"/>
  <c r="AJ359" i="17"/>
  <c r="W392" i="17"/>
  <c r="F393" i="17"/>
  <c r="S398" i="17"/>
  <c r="BC398" i="17"/>
  <c r="Z408" i="17"/>
  <c r="AA420" i="17"/>
  <c r="H384" i="17"/>
  <c r="AA385" i="17"/>
  <c r="T386" i="17"/>
  <c r="AI339" i="17"/>
  <c r="E387" i="17"/>
  <c r="AQ387" i="17"/>
  <c r="E390" i="17"/>
  <c r="AM344" i="17"/>
  <c r="AM391" i="17" s="1"/>
  <c r="X391" i="17"/>
  <c r="BB346" i="17"/>
  <c r="AK394" i="17"/>
  <c r="AL348" i="17"/>
  <c r="W395" i="17"/>
  <c r="E398" i="17"/>
  <c r="AA399" i="17"/>
  <c r="AH353" i="17"/>
  <c r="S400" i="17"/>
  <c r="M401" i="17"/>
  <c r="AI403" i="17"/>
  <c r="S404" i="17"/>
  <c r="AK359" i="17"/>
  <c r="AX363" i="17"/>
  <c r="AI410" i="17"/>
  <c r="AQ394" i="17"/>
  <c r="V412" i="17"/>
  <c r="V411" i="17"/>
  <c r="AL410" i="17"/>
  <c r="W411" i="17"/>
  <c r="X400" i="17"/>
  <c r="AK411" i="17"/>
  <c r="I412" i="17"/>
  <c r="AL411" i="17"/>
  <c r="J412" i="17"/>
  <c r="AC395" i="17"/>
  <c r="AB411" i="17"/>
  <c r="O409" i="17"/>
  <c r="AM364" i="17"/>
  <c r="AM411" i="17" s="1"/>
  <c r="AC411" i="17"/>
  <c r="S405" i="17"/>
  <c r="T409" i="17"/>
  <c r="S396" i="17"/>
  <c r="I399" i="17"/>
  <c r="Z400" i="17"/>
  <c r="AQ402" i="17"/>
  <c r="S403" i="17"/>
  <c r="U405" i="17"/>
  <c r="G408" i="17"/>
  <c r="AK362" i="17"/>
  <c r="V409" i="17"/>
  <c r="T396" i="17"/>
  <c r="J399" i="17"/>
  <c r="AA400" i="17"/>
  <c r="AR402" i="17"/>
  <c r="T403" i="17"/>
  <c r="V405" i="17"/>
  <c r="H408" i="17"/>
  <c r="AL362" i="17"/>
  <c r="W409" i="17"/>
  <c r="G385" i="17"/>
  <c r="X386" i="17"/>
  <c r="U396" i="17"/>
  <c r="K399" i="17"/>
  <c r="AB400" i="17"/>
  <c r="U403" i="17"/>
  <c r="I408" i="17"/>
  <c r="AM362" i="17"/>
  <c r="AM409" i="17" s="1"/>
  <c r="X409" i="17"/>
  <c r="AD411" i="17"/>
  <c r="H385" i="17"/>
  <c r="D391" i="17"/>
  <c r="V396" i="17"/>
  <c r="L399" i="17"/>
  <c r="AC400" i="17"/>
  <c r="D404" i="17"/>
  <c r="J408" i="17"/>
  <c r="I385" i="17"/>
  <c r="AK343" i="17"/>
  <c r="V390" i="17"/>
  <c r="E391" i="17"/>
  <c r="BL373" i="17"/>
  <c r="D395" i="17"/>
  <c r="W396" i="17"/>
  <c r="M399" i="17"/>
  <c r="AD400" i="17"/>
  <c r="W403" i="17"/>
  <c r="E404" i="17"/>
  <c r="K408" i="17"/>
  <c r="U398" i="17"/>
  <c r="J385" i="17"/>
  <c r="W390" i="17"/>
  <c r="F391" i="17"/>
  <c r="X396" i="17"/>
  <c r="N399" i="17"/>
  <c r="X403" i="17"/>
  <c r="F404" i="17"/>
  <c r="L408" i="17"/>
  <c r="AZ361" i="17"/>
  <c r="AB402" i="17"/>
  <c r="K385" i="17"/>
  <c r="X390" i="17"/>
  <c r="X394" i="17"/>
  <c r="F395" i="17"/>
  <c r="Y396" i="17"/>
  <c r="O399" i="17"/>
  <c r="Y403" i="17"/>
  <c r="G404" i="17"/>
  <c r="M408" i="17"/>
  <c r="AC402" i="17"/>
  <c r="AB409" i="17"/>
  <c r="AD384" i="17"/>
  <c r="L385" i="17"/>
  <c r="Y390" i="17"/>
  <c r="Y394" i="17"/>
  <c r="G395" i="17"/>
  <c r="Z403" i="17"/>
  <c r="H404" i="17"/>
  <c r="N408" i="17"/>
  <c r="D411" i="17"/>
  <c r="AC409" i="17"/>
  <c r="M385" i="17"/>
  <c r="Z390" i="17"/>
  <c r="Z394" i="17"/>
  <c r="AA403" i="17"/>
  <c r="I404" i="17"/>
  <c r="E411" i="17"/>
  <c r="M420" i="17"/>
  <c r="T390" i="17"/>
  <c r="T399" i="17"/>
  <c r="AA390" i="17"/>
  <c r="AA394" i="17"/>
  <c r="AI398" i="17"/>
  <c r="J404" i="17"/>
  <c r="F411" i="17"/>
  <c r="AZ364" i="17"/>
  <c r="N420" i="17"/>
  <c r="AJ389" i="17"/>
  <c r="U390" i="17"/>
  <c r="U399" i="17"/>
  <c r="K389" i="17"/>
  <c r="AB390" i="17"/>
  <c r="AB394" i="17"/>
  <c r="K404" i="17"/>
  <c r="AD407" i="17"/>
  <c r="AI362" i="17"/>
  <c r="W410" i="17"/>
  <c r="G411" i="17"/>
  <c r="BA364" i="17"/>
  <c r="O420" i="17"/>
  <c r="AK389" i="17"/>
  <c r="V403" i="17"/>
  <c r="N405" i="17"/>
  <c r="AR388" i="17"/>
  <c r="L389" i="17"/>
  <c r="AC390" i="17"/>
  <c r="AC394" i="17"/>
  <c r="AQ353" i="17"/>
  <c r="X410" i="17"/>
  <c r="S420" i="17"/>
  <c r="J141" i="3"/>
  <c r="C197" i="3"/>
  <c r="F110" i="3"/>
  <c r="D197" i="3"/>
  <c r="H197" i="3" s="1"/>
  <c r="J165" i="3"/>
  <c r="E197" i="3"/>
  <c r="I197" i="3" s="1"/>
  <c r="C194" i="3"/>
  <c r="D194" i="3"/>
  <c r="H194" i="3" s="1"/>
  <c r="E194" i="3"/>
  <c r="I194" i="3" s="1"/>
  <c r="J167" i="3"/>
  <c r="C198" i="3"/>
  <c r="D198" i="3"/>
  <c r="H198" i="3" s="1"/>
  <c r="E198" i="3"/>
  <c r="I198" i="3" s="1"/>
  <c r="C195" i="3"/>
  <c r="D195" i="3"/>
  <c r="H195" i="3" s="1"/>
  <c r="J169" i="3"/>
  <c r="E195" i="3"/>
  <c r="I195" i="3" s="1"/>
  <c r="C199" i="3"/>
  <c r="D199" i="3"/>
  <c r="H199" i="3" s="1"/>
  <c r="E199" i="3"/>
  <c r="I199" i="3" s="1"/>
  <c r="C196" i="3"/>
  <c r="D196" i="3"/>
  <c r="H196" i="3" s="1"/>
  <c r="E196" i="3"/>
  <c r="I196" i="3" s="1"/>
  <c r="J108" i="3"/>
  <c r="J140" i="3"/>
  <c r="G166" i="3"/>
  <c r="F167" i="3"/>
  <c r="J166" i="3"/>
  <c r="F112" i="3"/>
  <c r="F168" i="3"/>
  <c r="F165" i="3"/>
  <c r="J139" i="3"/>
  <c r="F169" i="3"/>
  <c r="F170" i="3"/>
  <c r="F111" i="3"/>
  <c r="F138" i="3"/>
  <c r="G138" i="3"/>
  <c r="G137" i="3"/>
  <c r="J137" i="3" s="1"/>
  <c r="J136" i="3"/>
  <c r="J138" i="3"/>
  <c r="J83" i="3"/>
  <c r="F139" i="3"/>
  <c r="F136" i="3"/>
  <c r="F140" i="3"/>
  <c r="F141" i="3"/>
  <c r="J82" i="3"/>
  <c r="F107" i="3"/>
  <c r="G110" i="3"/>
  <c r="J110" i="3" s="1"/>
  <c r="F109" i="3"/>
  <c r="G107" i="3"/>
  <c r="J107" i="3"/>
  <c r="F108" i="3"/>
  <c r="G109" i="3"/>
  <c r="J109" i="3" s="1"/>
  <c r="G111" i="3"/>
  <c r="J111" i="3" s="1"/>
  <c r="J78" i="3"/>
  <c r="G112" i="3"/>
  <c r="J112" i="3" s="1"/>
  <c r="F79" i="3"/>
  <c r="F80" i="3"/>
  <c r="G79" i="3"/>
  <c r="J79" i="3"/>
  <c r="J81" i="3"/>
  <c r="F81" i="3"/>
  <c r="F78" i="3"/>
  <c r="G53" i="3"/>
  <c r="J53" i="3" s="1"/>
  <c r="G52" i="3"/>
  <c r="F82" i="3"/>
  <c r="J54" i="3"/>
  <c r="G80" i="3"/>
  <c r="J80" i="3" s="1"/>
  <c r="J49" i="3"/>
  <c r="F83" i="3"/>
  <c r="F51" i="3"/>
  <c r="J50" i="3"/>
  <c r="J51" i="3"/>
  <c r="F52" i="3"/>
  <c r="F25" i="3"/>
  <c r="F49" i="3"/>
  <c r="F53" i="3"/>
  <c r="F50" i="3"/>
  <c r="F54" i="3"/>
  <c r="F21" i="3"/>
  <c r="G25" i="3"/>
  <c r="J25" i="3" s="1"/>
  <c r="G23" i="3"/>
  <c r="J23" i="3" s="1"/>
  <c r="G22" i="3"/>
  <c r="J22" i="3" s="1"/>
  <c r="G21" i="3"/>
  <c r="J20" i="3"/>
  <c r="J24" i="3"/>
  <c r="F22" i="3"/>
  <c r="F23" i="3"/>
  <c r="F20" i="3"/>
  <c r="F24" i="3"/>
  <c r="I20" i="16"/>
  <c r="I21" i="16"/>
  <c r="I22" i="16"/>
  <c r="I23" i="16"/>
  <c r="I24" i="16"/>
  <c r="I25" i="16"/>
  <c r="I43" i="16"/>
  <c r="I44" i="16"/>
  <c r="I45" i="16"/>
  <c r="I46" i="16"/>
  <c r="I47" i="16"/>
  <c r="I48" i="16"/>
  <c r="AC261" i="18" l="1"/>
  <c r="AC217" i="18"/>
  <c r="AS194" i="18"/>
  <c r="AS196" i="18" s="1"/>
  <c r="AC173" i="18"/>
  <c r="AO372" i="18"/>
  <c r="AU367" i="18"/>
  <c r="AP372" i="18"/>
  <c r="AU20" i="18"/>
  <c r="W56" i="18"/>
  <c r="AM56" i="18" s="1"/>
  <c r="AB75" i="18"/>
  <c r="AR61" i="18" s="1"/>
  <c r="U54" i="18"/>
  <c r="AK54" i="18" s="1"/>
  <c r="AN55" i="18"/>
  <c r="AU55" i="18" s="1"/>
  <c r="Z120" i="18"/>
  <c r="Z129" i="18" s="1"/>
  <c r="T53" i="18"/>
  <c r="AJ53" i="18" s="1"/>
  <c r="I261" i="18"/>
  <c r="H261" i="18"/>
  <c r="Y261" i="18"/>
  <c r="H100" i="18"/>
  <c r="BB138" i="17"/>
  <c r="H96" i="18"/>
  <c r="H98" i="18"/>
  <c r="AN98" i="18" s="1"/>
  <c r="Y129" i="18"/>
  <c r="H99" i="18"/>
  <c r="BD138" i="17"/>
  <c r="J96" i="18"/>
  <c r="J129" i="18" s="1"/>
  <c r="BJ122" i="17"/>
  <c r="H119" i="18"/>
  <c r="AB119" i="18" s="1"/>
  <c r="AR105" i="18" s="1"/>
  <c r="BJ104" i="17"/>
  <c r="H97" i="18"/>
  <c r="AN97" i="18" s="1"/>
  <c r="BJ124" i="17"/>
  <c r="H121" i="18"/>
  <c r="X121" i="18" s="1"/>
  <c r="BJ123" i="17"/>
  <c r="H120" i="18"/>
  <c r="X120" i="18" s="1"/>
  <c r="AN106" i="18" s="1"/>
  <c r="BC138" i="17"/>
  <c r="I96" i="18"/>
  <c r="I129" i="18" s="1"/>
  <c r="P77" i="18"/>
  <c r="BC91" i="17"/>
  <c r="I52" i="18"/>
  <c r="BD91" i="17"/>
  <c r="J52" i="18"/>
  <c r="P54" i="18"/>
  <c r="P76" i="18"/>
  <c r="P56" i="18"/>
  <c r="BB91" i="17"/>
  <c r="BB97" i="17" s="1"/>
  <c r="H52" i="18"/>
  <c r="S52" i="18" s="1"/>
  <c r="AI52" i="18" s="1"/>
  <c r="K85" i="18"/>
  <c r="P75" i="18"/>
  <c r="AA85" i="18"/>
  <c r="P55" i="18"/>
  <c r="P53" i="18"/>
  <c r="AC85" i="18"/>
  <c r="AC40" i="19"/>
  <c r="AF87" i="19"/>
  <c r="Y86" i="19" s="1" a="1"/>
  <c r="Y88" i="19" s="1"/>
  <c r="AF94" i="19"/>
  <c r="AF125" i="19"/>
  <c r="Y125" i="19" s="1" a="1"/>
  <c r="Y125" i="19" s="1"/>
  <c r="AC71" i="19"/>
  <c r="AE71" i="19"/>
  <c r="AD71" i="19"/>
  <c r="AE76" i="19"/>
  <c r="AD76" i="19"/>
  <c r="AF71" i="19"/>
  <c r="Y71" i="19" s="1" a="1"/>
  <c r="Y71" i="19" s="1"/>
  <c r="AF32" i="19"/>
  <c r="AF35" i="19"/>
  <c r="Y35" i="19" s="1" a="1"/>
  <c r="Y35" i="19" s="1"/>
  <c r="AF70" i="19"/>
  <c r="AD158" i="19"/>
  <c r="Y50" i="19" a="1"/>
  <c r="Y52" i="19" s="1"/>
  <c r="AC76" i="19"/>
  <c r="AF123" i="19"/>
  <c r="AF122" i="19"/>
  <c r="Y122" i="19" s="1" a="1"/>
  <c r="Y122" i="19" s="1"/>
  <c r="Y50" i="19"/>
  <c r="AD130" i="19"/>
  <c r="AF130" i="19" s="1"/>
  <c r="Y32" i="19" a="1"/>
  <c r="Y34" i="19" s="1"/>
  <c r="AD40" i="19"/>
  <c r="AF40" i="19" s="1"/>
  <c r="Y51" i="19"/>
  <c r="AF58" i="19"/>
  <c r="AF148" i="19"/>
  <c r="Y86" i="19"/>
  <c r="Y87" i="19"/>
  <c r="AF68" i="19"/>
  <c r="AE158" i="19"/>
  <c r="BJ27" i="17"/>
  <c r="AM403" i="17"/>
  <c r="AS354" i="17"/>
  <c r="BJ347" i="17"/>
  <c r="BH397" i="17"/>
  <c r="AS128" i="17"/>
  <c r="BH389" i="17"/>
  <c r="BF117" i="17"/>
  <c r="AS129" i="17"/>
  <c r="AP384" i="17"/>
  <c r="AS298" i="17"/>
  <c r="AM392" i="17"/>
  <c r="AN411" i="17"/>
  <c r="AS343" i="17"/>
  <c r="BH400" i="17"/>
  <c r="BH404" i="17"/>
  <c r="BG375" i="17"/>
  <c r="AM384" i="17"/>
  <c r="AK408" i="17"/>
  <c r="AM394" i="17"/>
  <c r="BC29" i="17"/>
  <c r="BF127" i="17"/>
  <c r="BH393" i="17"/>
  <c r="BF112" i="17"/>
  <c r="BF394" i="17" s="1"/>
  <c r="BC10" i="17"/>
  <c r="BI281" i="17"/>
  <c r="BI283" i="17" s="1"/>
  <c r="BF109" i="17"/>
  <c r="BF391" i="17" s="1"/>
  <c r="AP389" i="17"/>
  <c r="BF105" i="17"/>
  <c r="BF387" i="17" s="1"/>
  <c r="BF187" i="17"/>
  <c r="BF189" i="17" s="1"/>
  <c r="AS123" i="17"/>
  <c r="BF123" i="17"/>
  <c r="BF405" i="17" s="1"/>
  <c r="AP387" i="17"/>
  <c r="BF108" i="17"/>
  <c r="BF390" i="17" s="1"/>
  <c r="AP390" i="17"/>
  <c r="BF129" i="17"/>
  <c r="BB10" i="17"/>
  <c r="BJ73" i="17"/>
  <c r="AS102" i="17"/>
  <c r="BC12" i="17"/>
  <c r="BB13" i="17"/>
  <c r="BB28" i="17"/>
  <c r="BB29" i="17"/>
  <c r="BB12" i="17"/>
  <c r="BF107" i="17"/>
  <c r="BF389" i="17" s="1"/>
  <c r="AL389" i="17"/>
  <c r="BJ82" i="17"/>
  <c r="BJ79" i="17"/>
  <c r="BJ25" i="17"/>
  <c r="BJ64" i="17"/>
  <c r="AP395" i="17"/>
  <c r="AS109" i="17"/>
  <c r="BB9" i="17"/>
  <c r="BB342" i="17"/>
  <c r="BB15" i="17"/>
  <c r="BB30" i="17"/>
  <c r="BJ65" i="17"/>
  <c r="BJ68" i="17"/>
  <c r="AS124" i="17"/>
  <c r="BJ214" i="17"/>
  <c r="BH386" i="17"/>
  <c r="BJ257" i="17"/>
  <c r="BF125" i="17"/>
  <c r="BF124" i="17"/>
  <c r="BF406" i="17" s="1"/>
  <c r="AP407" i="17"/>
  <c r="AS116" i="17"/>
  <c r="BH48" i="17"/>
  <c r="BH398" i="17"/>
  <c r="AN283" i="17"/>
  <c r="BC281" i="17" s="1"/>
  <c r="BC283" i="17" s="1"/>
  <c r="BF281" i="17"/>
  <c r="BF283" i="17" s="1"/>
  <c r="BD14" i="17"/>
  <c r="BH385" i="17"/>
  <c r="BE379" i="17"/>
  <c r="BJ81" i="17"/>
  <c r="AY385" i="17"/>
  <c r="AY44" i="17"/>
  <c r="BF375" i="17"/>
  <c r="BF377" i="17" s="1"/>
  <c r="AP376" i="17"/>
  <c r="BH401" i="17"/>
  <c r="AW44" i="17"/>
  <c r="AO141" i="17"/>
  <c r="BF119" i="17"/>
  <c r="AP401" i="17"/>
  <c r="BH142" i="17"/>
  <c r="BJ70" i="17"/>
  <c r="BC13" i="17"/>
  <c r="BH396" i="17"/>
  <c r="BC28" i="17"/>
  <c r="BF128" i="17"/>
  <c r="AP189" i="17"/>
  <c r="BE187" i="17" s="1"/>
  <c r="BE189" i="17" s="1"/>
  <c r="AS118" i="17"/>
  <c r="BE124" i="17"/>
  <c r="BE123" i="17"/>
  <c r="BE122" i="17"/>
  <c r="BE109" i="17"/>
  <c r="BJ108" i="17"/>
  <c r="BC9" i="17"/>
  <c r="BH387" i="17"/>
  <c r="BH391" i="17"/>
  <c r="BJ206" i="17"/>
  <c r="AK236" i="17"/>
  <c r="BJ21" i="17"/>
  <c r="AS103" i="17"/>
  <c r="BG294" i="17"/>
  <c r="BG388" i="17" s="1"/>
  <c r="BH388" i="17"/>
  <c r="BG264" i="17"/>
  <c r="BG279" i="17" s="1"/>
  <c r="BH405" i="17"/>
  <c r="AQ282" i="17"/>
  <c r="BH281" i="17"/>
  <c r="BH283" i="17" s="1"/>
  <c r="BF116" i="17"/>
  <c r="BA281" i="17"/>
  <c r="BA283" i="17" s="1"/>
  <c r="BG187" i="17"/>
  <c r="BG189" i="17" s="1"/>
  <c r="BH187" i="17"/>
  <c r="BF113" i="17"/>
  <c r="BG298" i="17"/>
  <c r="BG392" i="17" s="1"/>
  <c r="BH392" i="17"/>
  <c r="AL188" i="17"/>
  <c r="AS112" i="17"/>
  <c r="AS394" i="17" s="1"/>
  <c r="BF114" i="17"/>
  <c r="BF396" i="17" s="1"/>
  <c r="BF111" i="17"/>
  <c r="BF393" i="17" s="1"/>
  <c r="AP393" i="17"/>
  <c r="BI236" i="17"/>
  <c r="BH402" i="17"/>
  <c r="BH394" i="17"/>
  <c r="BH390" i="17"/>
  <c r="AN141" i="17"/>
  <c r="BJ67" i="17"/>
  <c r="BJ78" i="17"/>
  <c r="BG93" i="17"/>
  <c r="BG95" i="17" s="1"/>
  <c r="BH93" i="17"/>
  <c r="BD9" i="17"/>
  <c r="BG318" i="17"/>
  <c r="BF234" i="17"/>
  <c r="BF236" i="17" s="1"/>
  <c r="BC14" i="17"/>
  <c r="BG312" i="17"/>
  <c r="BG406" i="17" s="1"/>
  <c r="BH406" i="17"/>
  <c r="AP235" i="17"/>
  <c r="BG313" i="17"/>
  <c r="AS114" i="17"/>
  <c r="BG234" i="17"/>
  <c r="BG236" i="17" s="1"/>
  <c r="BH234" i="17"/>
  <c r="BJ34" i="17"/>
  <c r="BH373" i="17"/>
  <c r="BH384" i="17"/>
  <c r="AS130" i="17"/>
  <c r="BJ16" i="17"/>
  <c r="BJ22" i="17"/>
  <c r="BF104" i="17"/>
  <c r="BF386" i="17" s="1"/>
  <c r="AP386" i="17"/>
  <c r="BD29" i="17"/>
  <c r="BD12" i="17"/>
  <c r="BC15" i="17"/>
  <c r="AW390" i="17"/>
  <c r="BC30" i="17"/>
  <c r="BD13" i="17"/>
  <c r="BC8" i="17"/>
  <c r="BC11" i="17"/>
  <c r="AY396" i="17"/>
  <c r="BD30" i="17"/>
  <c r="AH326" i="17"/>
  <c r="BF103" i="17"/>
  <c r="BF385" i="17" s="1"/>
  <c r="AR398" i="17"/>
  <c r="BF93" i="17"/>
  <c r="BF95" i="17" s="1"/>
  <c r="AS117" i="17"/>
  <c r="AS399" i="17" s="1"/>
  <c r="AS390" i="17"/>
  <c r="AS122" i="17"/>
  <c r="BJ77" i="17"/>
  <c r="BF122" i="17"/>
  <c r="BF404" i="17" s="1"/>
  <c r="BJ304" i="17"/>
  <c r="AS110" i="17"/>
  <c r="AS392" i="17" s="1"/>
  <c r="AI408" i="17"/>
  <c r="AI279" i="17"/>
  <c r="AI282" i="17" s="1"/>
  <c r="BD28" i="17"/>
  <c r="BF110" i="17"/>
  <c r="BF392" i="17" s="1"/>
  <c r="AQ94" i="17"/>
  <c r="BA279" i="17"/>
  <c r="BD373" i="17"/>
  <c r="BD379" i="17" s="1"/>
  <c r="AJ235" i="17"/>
  <c r="BI93" i="17"/>
  <c r="BI95" i="17" s="1"/>
  <c r="BJ31" i="17"/>
  <c r="AZ401" i="17"/>
  <c r="AK407" i="17"/>
  <c r="AS126" i="17"/>
  <c r="AO235" i="17"/>
  <c r="AP408" i="17"/>
  <c r="AK188" i="17"/>
  <c r="AZ281" i="17"/>
  <c r="AZ283" i="17" s="1"/>
  <c r="BA236" i="17"/>
  <c r="BB14" i="17"/>
  <c r="AZ407" i="17"/>
  <c r="BJ60" i="17"/>
  <c r="BB8" i="17"/>
  <c r="BJ19" i="17"/>
  <c r="BB11" i="17"/>
  <c r="AJ189" i="17"/>
  <c r="AQ188" i="17"/>
  <c r="AL189" i="17"/>
  <c r="AR95" i="17"/>
  <c r="AM283" i="17"/>
  <c r="BB281" i="17" s="1"/>
  <c r="BB283" i="17" s="1"/>
  <c r="AK282" i="17"/>
  <c r="BF130" i="17"/>
  <c r="AM188" i="17"/>
  <c r="BG281" i="17"/>
  <c r="BG283" i="17" s="1"/>
  <c r="BF120" i="17"/>
  <c r="AS120" i="17"/>
  <c r="AX279" i="17"/>
  <c r="AX283" i="17" s="1"/>
  <c r="AQ189" i="17"/>
  <c r="BJ32" i="17"/>
  <c r="AY236" i="17"/>
  <c r="BD11" i="17"/>
  <c r="AL236" i="17"/>
  <c r="BI189" i="17"/>
  <c r="AN47" i="17"/>
  <c r="AN48" i="17"/>
  <c r="AS44" i="17"/>
  <c r="BJ57" i="17"/>
  <c r="AH401" i="17"/>
  <c r="AI412" i="17"/>
  <c r="AI47" i="17"/>
  <c r="AI48" i="17"/>
  <c r="AX46" i="17"/>
  <c r="AX48" i="17" s="1"/>
  <c r="AO47" i="17"/>
  <c r="AO48" i="17"/>
  <c r="AS302" i="17"/>
  <c r="AY326" i="17"/>
  <c r="BF106" i="17"/>
  <c r="BF388" i="17" s="1"/>
  <c r="AJ47" i="17"/>
  <c r="AJ48" i="17"/>
  <c r="AY46" i="17"/>
  <c r="AP388" i="17"/>
  <c r="BF46" i="17"/>
  <c r="BF48" i="17" s="1"/>
  <c r="AP47" i="17"/>
  <c r="AP48" i="17"/>
  <c r="BE46" i="17" s="1"/>
  <c r="BE48" i="17" s="1"/>
  <c r="AP95" i="17"/>
  <c r="BE93" i="17" s="1"/>
  <c r="BE95" i="17" s="1"/>
  <c r="AK47" i="17"/>
  <c r="AZ46" i="17"/>
  <c r="AZ48" i="17" s="1"/>
  <c r="AK48" i="17"/>
  <c r="AH48" i="17"/>
  <c r="AO411" i="17"/>
  <c r="AN188" i="17"/>
  <c r="AQ412" i="17"/>
  <c r="BG46" i="17"/>
  <c r="BG48" i="17" s="1"/>
  <c r="AQ47" i="17"/>
  <c r="AQ48" i="17"/>
  <c r="AN235" i="17"/>
  <c r="AO283" i="17"/>
  <c r="BD281" i="17" s="1"/>
  <c r="BD283" i="17" s="1"/>
  <c r="AO282" i="17"/>
  <c r="BA46" i="17"/>
  <c r="BA48" i="17" s="1"/>
  <c r="AL47" i="17"/>
  <c r="AL48" i="17"/>
  <c r="AS350" i="17"/>
  <c r="AS397" i="17" s="1"/>
  <c r="AK189" i="17"/>
  <c r="AR406" i="17"/>
  <c r="BD15" i="17"/>
  <c r="AZ187" i="17"/>
  <c r="AZ189" i="17" s="1"/>
  <c r="AR373" i="17"/>
  <c r="AR376" i="17" s="1"/>
  <c r="AK279" i="17"/>
  <c r="AR48" i="17"/>
  <c r="BI46" i="17"/>
  <c r="BI48" i="17" s="1"/>
  <c r="AR47" i="17"/>
  <c r="AZ236" i="17"/>
  <c r="AQ95" i="17"/>
  <c r="AR189" i="17"/>
  <c r="BD8" i="17"/>
  <c r="BJ35" i="17"/>
  <c r="AM47" i="17"/>
  <c r="AM48" i="17"/>
  <c r="AZ279" i="17"/>
  <c r="AK235" i="17"/>
  <c r="BB358" i="17"/>
  <c r="BJ356" i="17"/>
  <c r="AR188" i="17"/>
  <c r="AH411" i="17"/>
  <c r="AW364" i="17"/>
  <c r="AS364" i="17"/>
  <c r="AW392" i="17"/>
  <c r="BJ345" i="17"/>
  <c r="AX342" i="17"/>
  <c r="AX389" i="17" s="1"/>
  <c r="AI389" i="17"/>
  <c r="AR408" i="17"/>
  <c r="AW397" i="17"/>
  <c r="AM238" i="17"/>
  <c r="AM236" i="17"/>
  <c r="AK395" i="17"/>
  <c r="AZ348" i="17"/>
  <c r="AQ404" i="17"/>
  <c r="BG357" i="17"/>
  <c r="BG404" i="17" s="1"/>
  <c r="AW394" i="17"/>
  <c r="AO326" i="17"/>
  <c r="AO330" i="17" s="1"/>
  <c r="AS318" i="17"/>
  <c r="AW318" i="17"/>
  <c r="AK386" i="17"/>
  <c r="AZ339" i="17"/>
  <c r="AZ386" i="17" s="1"/>
  <c r="AI188" i="17"/>
  <c r="AX187" i="17"/>
  <c r="AX189" i="17" s="1"/>
  <c r="AI189" i="17"/>
  <c r="AI141" i="17"/>
  <c r="AX140" i="17"/>
  <c r="AX142" i="17" s="1"/>
  <c r="AI142" i="17"/>
  <c r="AI386" i="17"/>
  <c r="AX339" i="17"/>
  <c r="AX386" i="17" s="1"/>
  <c r="AQ408" i="17"/>
  <c r="BG361" i="17"/>
  <c r="AY346" i="17"/>
  <c r="AY393" i="17" s="1"/>
  <c r="AJ393" i="17"/>
  <c r="AL404" i="17"/>
  <c r="BA357" i="17"/>
  <c r="BA404" i="17" s="1"/>
  <c r="AQ385" i="17"/>
  <c r="BG338" i="17"/>
  <c r="AS403" i="17"/>
  <c r="AK141" i="17"/>
  <c r="AZ140" i="17"/>
  <c r="AZ142" i="17" s="1"/>
  <c r="AK142" i="17"/>
  <c r="AR397" i="17"/>
  <c r="AH329" i="17"/>
  <c r="AH330" i="17"/>
  <c r="AW328" i="17"/>
  <c r="AW330" i="17" s="1"/>
  <c r="AW342" i="17"/>
  <c r="AH389" i="17"/>
  <c r="AS342" i="17"/>
  <c r="AS389" i="17" s="1"/>
  <c r="BD250" i="17"/>
  <c r="BJ300" i="17"/>
  <c r="AY189" i="17"/>
  <c r="AZ362" i="17"/>
  <c r="AK409" i="17"/>
  <c r="BB338" i="17"/>
  <c r="AS361" i="17"/>
  <c r="AY279" i="17"/>
  <c r="AY283" i="17" s="1"/>
  <c r="AL326" i="17"/>
  <c r="AL329" i="17" s="1"/>
  <c r="BA290" i="17"/>
  <c r="BJ244" i="17"/>
  <c r="AI95" i="17"/>
  <c r="AI94" i="17"/>
  <c r="AX93" i="17"/>
  <c r="AX95" i="17" s="1"/>
  <c r="BJ61" i="17"/>
  <c r="AL385" i="17"/>
  <c r="BA338" i="17"/>
  <c r="AM373" i="17"/>
  <c r="AQ397" i="17"/>
  <c r="BG350" i="17"/>
  <c r="BG397" i="17" s="1"/>
  <c r="BB357" i="17"/>
  <c r="H339" i="18" s="1"/>
  <c r="AB339" i="18" s="1"/>
  <c r="AS357" i="17"/>
  <c r="AS290" i="17"/>
  <c r="BA340" i="17"/>
  <c r="BA387" i="17" s="1"/>
  <c r="AL387" i="17"/>
  <c r="AI411" i="17"/>
  <c r="AX364" i="17"/>
  <c r="AY328" i="17"/>
  <c r="BB359" i="17"/>
  <c r="H341" i="18" s="1"/>
  <c r="X341" i="18" s="1"/>
  <c r="AW404" i="17"/>
  <c r="AQ395" i="17"/>
  <c r="BG348" i="17"/>
  <c r="BA353" i="17"/>
  <c r="BA400" i="17" s="1"/>
  <c r="AL400" i="17"/>
  <c r="AQ406" i="17"/>
  <c r="AQ279" i="17"/>
  <c r="AL94" i="17"/>
  <c r="BA93" i="17"/>
  <c r="BA95" i="17" s="1"/>
  <c r="AL95" i="17"/>
  <c r="BA328" i="17"/>
  <c r="BB340" i="17"/>
  <c r="BG342" i="17"/>
  <c r="BG389" i="17" s="1"/>
  <c r="AQ389" i="17"/>
  <c r="AJ409" i="17"/>
  <c r="AY362" i="17"/>
  <c r="AK404" i="17"/>
  <c r="AZ357" i="17"/>
  <c r="AZ404" i="17" s="1"/>
  <c r="AJ326" i="17"/>
  <c r="AJ329" i="17" s="1"/>
  <c r="AW267" i="17"/>
  <c r="AS267" i="17"/>
  <c r="AQ236" i="17"/>
  <c r="AQ235" i="17"/>
  <c r="AH386" i="17"/>
  <c r="AW339" i="17"/>
  <c r="AS339" i="17"/>
  <c r="AS386" i="17" s="1"/>
  <c r="AJ395" i="17"/>
  <c r="AY348" i="17"/>
  <c r="AO412" i="17"/>
  <c r="BB339" i="17"/>
  <c r="H317" i="18" s="1"/>
  <c r="BJ352" i="17"/>
  <c r="AY357" i="17"/>
  <c r="AY404" i="17" s="1"/>
  <c r="AJ404" i="17"/>
  <c r="AS294" i="17"/>
  <c r="AS388" i="17" s="1"/>
  <c r="AQ400" i="17"/>
  <c r="BG353" i="17"/>
  <c r="BG400" i="17" s="1"/>
  <c r="AZ359" i="17"/>
  <c r="AZ406" i="17" s="1"/>
  <c r="AK406" i="17"/>
  <c r="AW269" i="17"/>
  <c r="AS269" i="17"/>
  <c r="AH387" i="17"/>
  <c r="AW340" i="17"/>
  <c r="AS340" i="17"/>
  <c r="AS387" i="17" s="1"/>
  <c r="AW360" i="17"/>
  <c r="AH407" i="17"/>
  <c r="AS360" i="17"/>
  <c r="AW359" i="17"/>
  <c r="AS359" i="17"/>
  <c r="AH406" i="17"/>
  <c r="AQ407" i="17"/>
  <c r="AP403" i="17"/>
  <c r="BF121" i="17"/>
  <c r="AS312" i="17"/>
  <c r="BB344" i="17"/>
  <c r="H320" i="18" s="1"/>
  <c r="W320" i="18" s="1"/>
  <c r="AX346" i="17"/>
  <c r="AX393" i="17" s="1"/>
  <c r="AI393" i="17"/>
  <c r="AQ388" i="17"/>
  <c r="BJ365" i="17"/>
  <c r="AZ353" i="17"/>
  <c r="AZ400" i="17" s="1"/>
  <c r="AK400" i="17"/>
  <c r="AQ326" i="17"/>
  <c r="BB310" i="17"/>
  <c r="H295" i="18" s="1"/>
  <c r="BB295" i="17"/>
  <c r="BB292" i="17"/>
  <c r="H273" i="18" s="1"/>
  <c r="BB293" i="17"/>
  <c r="BB312" i="17"/>
  <c r="H297" i="18" s="1"/>
  <c r="X297" i="18" s="1"/>
  <c r="BB291" i="17"/>
  <c r="BB296" i="17"/>
  <c r="H275" i="18" s="1"/>
  <c r="BB294" i="17"/>
  <c r="H274" i="18" s="1"/>
  <c r="BB311" i="17"/>
  <c r="H296" i="18" s="1"/>
  <c r="X296" i="18" s="1"/>
  <c r="BB297" i="17"/>
  <c r="H276" i="18" s="1"/>
  <c r="BB290" i="17"/>
  <c r="H272" i="18" s="1"/>
  <c r="AP400" i="17"/>
  <c r="BF118" i="17"/>
  <c r="BF400" i="17" s="1"/>
  <c r="AH412" i="17"/>
  <c r="AY353" i="17"/>
  <c r="AY400" i="17" s="1"/>
  <c r="AJ400" i="17"/>
  <c r="AS270" i="17"/>
  <c r="AY339" i="17"/>
  <c r="AY386" i="17" s="1"/>
  <c r="AJ386" i="17"/>
  <c r="AL235" i="17"/>
  <c r="AP397" i="17"/>
  <c r="BF115" i="17"/>
  <c r="BF397" i="17" s="1"/>
  <c r="AO188" i="17"/>
  <c r="BA355" i="17"/>
  <c r="BA402" i="17" s="1"/>
  <c r="AL402" i="17"/>
  <c r="AW385" i="17"/>
  <c r="AW398" i="17"/>
  <c r="AJ141" i="17"/>
  <c r="AY140" i="17"/>
  <c r="AY142" i="17" s="1"/>
  <c r="AJ142" i="17"/>
  <c r="AI395" i="17"/>
  <c r="AX348" i="17"/>
  <c r="AW307" i="17"/>
  <c r="AS307" i="17"/>
  <c r="AS401" i="17" s="1"/>
  <c r="AK385" i="17"/>
  <c r="AZ338" i="17"/>
  <c r="AK373" i="17"/>
  <c r="AQ405" i="17"/>
  <c r="AK401" i="17"/>
  <c r="AJ397" i="17"/>
  <c r="AY350" i="17"/>
  <c r="AY397" i="17" s="1"/>
  <c r="AH188" i="17"/>
  <c r="AW187" i="17"/>
  <c r="AH189" i="17"/>
  <c r="AX353" i="17"/>
  <c r="AX400" i="17" s="1"/>
  <c r="AI400" i="17"/>
  <c r="AS232" i="17"/>
  <c r="AH95" i="17"/>
  <c r="AH94" i="17"/>
  <c r="AW93" i="17"/>
  <c r="AL141" i="17"/>
  <c r="BA140" i="17"/>
  <c r="BA142" i="17" s="1"/>
  <c r="AL142" i="17"/>
  <c r="BJ62" i="17"/>
  <c r="AH235" i="17"/>
  <c r="AW234" i="17"/>
  <c r="AH236" i="17"/>
  <c r="AZ340" i="17"/>
  <c r="AZ387" i="17" s="1"/>
  <c r="AK387" i="17"/>
  <c r="AQ373" i="17"/>
  <c r="AJ384" i="17"/>
  <c r="AJ373" i="17"/>
  <c r="AY337" i="17"/>
  <c r="BD243" i="17"/>
  <c r="AO94" i="17"/>
  <c r="BJ56" i="17"/>
  <c r="AW353" i="17"/>
  <c r="AH400" i="17"/>
  <c r="AS353" i="17"/>
  <c r="BG363" i="17"/>
  <c r="AQ410" i="17"/>
  <c r="AS363" i="17"/>
  <c r="AS313" i="17"/>
  <c r="BD246" i="17"/>
  <c r="BJ246" i="17" s="1"/>
  <c r="AJ279" i="17"/>
  <c r="AS338" i="17"/>
  <c r="AI407" i="17"/>
  <c r="AL373" i="17"/>
  <c r="AM326" i="17"/>
  <c r="AM332" i="17" s="1"/>
  <c r="BD263" i="17"/>
  <c r="AS185" i="17"/>
  <c r="AP138" i="17"/>
  <c r="AP420" i="17" s="1"/>
  <c r="BA346" i="17"/>
  <c r="BA393" i="17" s="1"/>
  <c r="AL393" i="17"/>
  <c r="AJ391" i="17"/>
  <c r="AY344" i="17"/>
  <c r="AY391" i="17" s="1"/>
  <c r="AK397" i="17"/>
  <c r="AZ350" i="17"/>
  <c r="AZ397" i="17" s="1"/>
  <c r="AQ393" i="17"/>
  <c r="BG346" i="17"/>
  <c r="BG393" i="17" s="1"/>
  <c r="AX328" i="17"/>
  <c r="AK402" i="17"/>
  <c r="AZ355" i="17"/>
  <c r="AZ402" i="17" s="1"/>
  <c r="AW346" i="17"/>
  <c r="AS346" i="17"/>
  <c r="AS393" i="17" s="1"/>
  <c r="AH393" i="17"/>
  <c r="AI397" i="17"/>
  <c r="AX350" i="17"/>
  <c r="AX397" i="17" s="1"/>
  <c r="AX407" i="17"/>
  <c r="AW388" i="17"/>
  <c r="AX357" i="17"/>
  <c r="AX404" i="17" s="1"/>
  <c r="AI404" i="17"/>
  <c r="BD249" i="17"/>
  <c r="AH141" i="17"/>
  <c r="AW140" i="17"/>
  <c r="AH142" i="17"/>
  <c r="BG140" i="17"/>
  <c r="BG142" i="17" s="1"/>
  <c r="AQ142" i="17"/>
  <c r="AQ141" i="17"/>
  <c r="AR389" i="17"/>
  <c r="AY359" i="17"/>
  <c r="AY406" i="17" s="1"/>
  <c r="AJ406" i="17"/>
  <c r="BF328" i="17"/>
  <c r="BF330" i="17" s="1"/>
  <c r="AP330" i="17"/>
  <c r="BE328" i="17" s="1"/>
  <c r="BE330" i="17" s="1"/>
  <c r="AP329" i="17"/>
  <c r="AS304" i="17"/>
  <c r="AK326" i="17"/>
  <c r="AZ290" i="17"/>
  <c r="BD245" i="17"/>
  <c r="BB144" i="17"/>
  <c r="BI140" i="17"/>
  <c r="BI142" i="17" s="1"/>
  <c r="AR142" i="17"/>
  <c r="AR141" i="17"/>
  <c r="AN94" i="17"/>
  <c r="BJ76" i="17"/>
  <c r="AI409" i="17"/>
  <c r="AX362" i="17"/>
  <c r="BJ354" i="17"/>
  <c r="BJ349" i="17"/>
  <c r="AW396" i="17"/>
  <c r="AX359" i="17"/>
  <c r="AX406" i="17" s="1"/>
  <c r="AI406" i="17"/>
  <c r="AS355" i="17"/>
  <c r="AW355" i="17"/>
  <c r="AH402" i="17"/>
  <c r="AI384" i="17"/>
  <c r="AI373" i="17"/>
  <c r="AX337" i="17"/>
  <c r="AR385" i="17"/>
  <c r="AI326" i="17"/>
  <c r="AI329" i="17" s="1"/>
  <c r="BD248" i="17"/>
  <c r="BJ248" i="17" s="1"/>
  <c r="AK94" i="17"/>
  <c r="AZ93" i="17"/>
  <c r="AZ95" i="17" s="1"/>
  <c r="AK95" i="17"/>
  <c r="AO279" i="17"/>
  <c r="AO285" i="17" s="1"/>
  <c r="BF140" i="17"/>
  <c r="AL397" i="17"/>
  <c r="BA350" i="17"/>
  <c r="BA397" i="17" s="1"/>
  <c r="AL395" i="17"/>
  <c r="BA348" i="17"/>
  <c r="AR407" i="17"/>
  <c r="AZ346" i="17"/>
  <c r="AZ393" i="17" s="1"/>
  <c r="AK393" i="17"/>
  <c r="AR404" i="17"/>
  <c r="AS344" i="17"/>
  <c r="AX326" i="17"/>
  <c r="BD265" i="17"/>
  <c r="AM142" i="17"/>
  <c r="AM141" i="17"/>
  <c r="BJ75" i="17"/>
  <c r="BJ59" i="17"/>
  <c r="AI235" i="17"/>
  <c r="AX234" i="17"/>
  <c r="AX236" i="17" s="1"/>
  <c r="AI236" i="17"/>
  <c r="AY340" i="17"/>
  <c r="AY387" i="17" s="1"/>
  <c r="AJ387" i="17"/>
  <c r="AJ402" i="17"/>
  <c r="AY355" i="17"/>
  <c r="AY402" i="17" s="1"/>
  <c r="AH384" i="17"/>
  <c r="AH373" i="17"/>
  <c r="AW337" i="17"/>
  <c r="AS337" i="17"/>
  <c r="AW391" i="17"/>
  <c r="BC373" i="17"/>
  <c r="BA189" i="17"/>
  <c r="AR236" i="17"/>
  <c r="AR235" i="17"/>
  <c r="AR326" i="17"/>
  <c r="BJ58" i="17"/>
  <c r="AJ411" i="17"/>
  <c r="AY364" i="17"/>
  <c r="AR393" i="17"/>
  <c r="BA359" i="17"/>
  <c r="BA406" i="17" s="1"/>
  <c r="AL406" i="17"/>
  <c r="AM235" i="17"/>
  <c r="BG328" i="17"/>
  <c r="BG330" i="17" s="1"/>
  <c r="AQ330" i="17"/>
  <c r="AQ329" i="17"/>
  <c r="AL409" i="17"/>
  <c r="BA362" i="17"/>
  <c r="AR412" i="17"/>
  <c r="AW362" i="17"/>
  <c r="AS362" i="17"/>
  <c r="AS409" i="17" s="1"/>
  <c r="AH409" i="17"/>
  <c r="AS264" i="17"/>
  <c r="BD247" i="17"/>
  <c r="AN326" i="17"/>
  <c r="AN329" i="17" s="1"/>
  <c r="BD264" i="17"/>
  <c r="J252" i="18" s="1"/>
  <c r="Z252" i="18" s="1"/>
  <c r="BG384" i="17"/>
  <c r="AM94" i="17"/>
  <c r="AM95" i="17"/>
  <c r="AK329" i="17"/>
  <c r="AK330" i="17"/>
  <c r="AZ328" i="17"/>
  <c r="AZ330" i="17" s="1"/>
  <c r="AK390" i="17"/>
  <c r="AZ343" i="17"/>
  <c r="AW405" i="17"/>
  <c r="AK398" i="17"/>
  <c r="AZ351" i="17"/>
  <c r="AS351" i="17"/>
  <c r="BA339" i="17"/>
  <c r="BA386" i="17" s="1"/>
  <c r="AL386" i="17"/>
  <c r="AJ412" i="17"/>
  <c r="AL394" i="17"/>
  <c r="AH279" i="17"/>
  <c r="AM191" i="17"/>
  <c r="AS91" i="17"/>
  <c r="AZ344" i="17"/>
  <c r="AZ391" i="17" s="1"/>
  <c r="AK391" i="17"/>
  <c r="AH395" i="17"/>
  <c r="AS348" i="17"/>
  <c r="AS395" i="17" s="1"/>
  <c r="AW348" i="17"/>
  <c r="AM393" i="17"/>
  <c r="BB341" i="17"/>
  <c r="H318" i="18" s="1"/>
  <c r="BB343" i="17"/>
  <c r="H319" i="18" s="1"/>
  <c r="BB337" i="17"/>
  <c r="H316" i="18" s="1"/>
  <c r="S316" i="18" s="1"/>
  <c r="AJ410" i="17"/>
  <c r="AS311" i="17"/>
  <c r="BA394" i="17"/>
  <c r="AJ94" i="17"/>
  <c r="AY93" i="17"/>
  <c r="AY95" i="17" s="1"/>
  <c r="AJ95" i="17"/>
  <c r="BJ55" i="17"/>
  <c r="G199" i="3"/>
  <c r="J199" i="3" s="1"/>
  <c r="F199" i="3"/>
  <c r="F196" i="3"/>
  <c r="G196" i="3"/>
  <c r="J196" i="3" s="1"/>
  <c r="G198" i="3"/>
  <c r="J198" i="3" s="1"/>
  <c r="F198" i="3"/>
  <c r="G194" i="3"/>
  <c r="J194" i="3" s="1"/>
  <c r="F194" i="3"/>
  <c r="G197" i="3"/>
  <c r="J197" i="3" s="1"/>
  <c r="F197" i="3"/>
  <c r="G195" i="3"/>
  <c r="J195" i="3" s="1"/>
  <c r="F195" i="3"/>
  <c r="J21" i="3"/>
  <c r="J52" i="3"/>
  <c r="I140" i="16"/>
  <c r="O140" i="16" s="1"/>
  <c r="I139" i="16"/>
  <c r="O139" i="16" s="1"/>
  <c r="I138" i="16"/>
  <c r="O138" i="16" s="1"/>
  <c r="I137" i="16"/>
  <c r="O137" i="16" s="1"/>
  <c r="I136" i="16"/>
  <c r="O136" i="16" s="1"/>
  <c r="I135" i="16"/>
  <c r="O135" i="16" s="1"/>
  <c r="I117" i="16"/>
  <c r="O117" i="16" s="1"/>
  <c r="I116" i="16"/>
  <c r="O116" i="16" s="1"/>
  <c r="I115" i="16"/>
  <c r="O115" i="16" s="1"/>
  <c r="I114" i="16"/>
  <c r="O114" i="16" s="1"/>
  <c r="I113" i="16"/>
  <c r="O113" i="16" s="1"/>
  <c r="I112" i="16"/>
  <c r="O112" i="16" s="1"/>
  <c r="I94" i="16"/>
  <c r="O94" i="16" s="1"/>
  <c r="I93" i="16"/>
  <c r="O93" i="16" s="1"/>
  <c r="I92" i="16"/>
  <c r="O92" i="16" s="1"/>
  <c r="I91" i="16"/>
  <c r="O91" i="16" s="1"/>
  <c r="I90" i="16"/>
  <c r="O90" i="16" s="1"/>
  <c r="I89" i="16"/>
  <c r="O89" i="16" s="1"/>
  <c r="I71" i="16"/>
  <c r="O71" i="16" s="1"/>
  <c r="I70" i="16"/>
  <c r="O70" i="16" s="1"/>
  <c r="I69" i="16"/>
  <c r="O69" i="16" s="1"/>
  <c r="I68" i="16"/>
  <c r="O68" i="16" s="1"/>
  <c r="I67" i="16"/>
  <c r="O67" i="16" s="1"/>
  <c r="I66" i="16"/>
  <c r="O66" i="16" s="1"/>
  <c r="O48" i="16"/>
  <c r="O47" i="16"/>
  <c r="O46" i="16"/>
  <c r="O45" i="16"/>
  <c r="O44" i="16"/>
  <c r="O43" i="16"/>
  <c r="O24" i="16"/>
  <c r="O23" i="16"/>
  <c r="O22" i="16"/>
  <c r="O21" i="16"/>
  <c r="O20" i="16"/>
  <c r="C146" i="15"/>
  <c r="I135" i="15"/>
  <c r="I136" i="15"/>
  <c r="I137" i="15"/>
  <c r="I138" i="15"/>
  <c r="I139" i="15"/>
  <c r="I140" i="15"/>
  <c r="I112" i="15"/>
  <c r="I113" i="15"/>
  <c r="I114" i="15"/>
  <c r="I115" i="15"/>
  <c r="I116" i="15"/>
  <c r="I117" i="15"/>
  <c r="I89" i="15"/>
  <c r="I90" i="15"/>
  <c r="I91" i="15"/>
  <c r="I92" i="15"/>
  <c r="I93" i="15"/>
  <c r="I94" i="15"/>
  <c r="I66" i="15"/>
  <c r="I67" i="15"/>
  <c r="I68" i="15"/>
  <c r="I69" i="15"/>
  <c r="I70" i="15"/>
  <c r="I71" i="15"/>
  <c r="I43" i="15"/>
  <c r="I44" i="15"/>
  <c r="I45" i="15"/>
  <c r="I46" i="15"/>
  <c r="I47" i="15"/>
  <c r="I48" i="15"/>
  <c r="I20" i="15"/>
  <c r="I21" i="15"/>
  <c r="I22" i="15"/>
  <c r="I23" i="15"/>
  <c r="I24" i="15"/>
  <c r="I25" i="15"/>
  <c r="AU105" i="18" l="1"/>
  <c r="AR108" i="18"/>
  <c r="AU52" i="18"/>
  <c r="AI64" i="18"/>
  <c r="AJ64" i="18"/>
  <c r="AU53" i="18"/>
  <c r="AU54" i="18"/>
  <c r="AK64" i="18"/>
  <c r="AU61" i="18"/>
  <c r="AR64" i="18"/>
  <c r="AM64" i="18"/>
  <c r="AU56" i="18"/>
  <c r="AN64" i="18"/>
  <c r="P320" i="18"/>
  <c r="P339" i="18"/>
  <c r="P319" i="18"/>
  <c r="AF319" i="18"/>
  <c r="AF318" i="18"/>
  <c r="P318" i="18"/>
  <c r="BJ358" i="17"/>
  <c r="H340" i="18"/>
  <c r="X340" i="18" s="1"/>
  <c r="H349" i="18"/>
  <c r="P349" i="18" s="1"/>
  <c r="P316" i="18"/>
  <c r="P317" i="18"/>
  <c r="AF341" i="18"/>
  <c r="P341" i="18"/>
  <c r="H305" i="18"/>
  <c r="BJ250" i="17"/>
  <c r="J232" i="18"/>
  <c r="W232" i="18" s="1"/>
  <c r="AM232" i="18" s="1"/>
  <c r="BJ265" i="17"/>
  <c r="J253" i="18"/>
  <c r="Z253" i="18" s="1"/>
  <c r="BJ249" i="17"/>
  <c r="J231" i="18"/>
  <c r="AN231" i="18" s="1"/>
  <c r="BJ247" i="17"/>
  <c r="J230" i="18"/>
  <c r="U230" i="18" s="1"/>
  <c r="AK230" i="18" s="1"/>
  <c r="BJ263" i="17"/>
  <c r="J251" i="18"/>
  <c r="AB251" i="18" s="1"/>
  <c r="AR237" i="18" s="1"/>
  <c r="P252" i="18"/>
  <c r="AF252" i="18"/>
  <c r="BJ245" i="17"/>
  <c r="J229" i="18"/>
  <c r="T229" i="18" s="1"/>
  <c r="AJ229" i="18" s="1"/>
  <c r="BJ243" i="17"/>
  <c r="J228" i="18"/>
  <c r="S228" i="18" s="1"/>
  <c r="AI228" i="18" s="1"/>
  <c r="BE138" i="17"/>
  <c r="K96" i="18"/>
  <c r="S96" i="18" s="1"/>
  <c r="AI96" i="18" s="1"/>
  <c r="K97" i="18"/>
  <c r="T97" i="18" s="1"/>
  <c r="AJ97" i="18" s="1"/>
  <c r="K98" i="18"/>
  <c r="U98" i="18" s="1"/>
  <c r="AK98" i="18" s="1"/>
  <c r="BJ103" i="17"/>
  <c r="K99" i="18"/>
  <c r="K363" i="18" s="1"/>
  <c r="BE391" i="17"/>
  <c r="K100" i="18"/>
  <c r="K364" i="18" s="1"/>
  <c r="BE404" i="17"/>
  <c r="K119" i="18"/>
  <c r="K383" i="18" s="1"/>
  <c r="BE405" i="17"/>
  <c r="K120" i="18"/>
  <c r="AC120" i="18" s="1"/>
  <c r="AS106" i="18" s="1"/>
  <c r="AS108" i="18" s="1"/>
  <c r="BJ106" i="17"/>
  <c r="BE406" i="17"/>
  <c r="K121" i="18"/>
  <c r="AA121" i="18" s="1"/>
  <c r="H129" i="18"/>
  <c r="BJ102" i="17"/>
  <c r="BJ107" i="17"/>
  <c r="BJ109" i="17"/>
  <c r="BJ105" i="17"/>
  <c r="P52" i="18"/>
  <c r="H85" i="18"/>
  <c r="AF56" i="18"/>
  <c r="W85" i="18"/>
  <c r="AF76" i="18"/>
  <c r="X85" i="18"/>
  <c r="J85" i="18"/>
  <c r="AF55" i="18"/>
  <c r="I85" i="18"/>
  <c r="BH420" i="17"/>
  <c r="AF54" i="18"/>
  <c r="U85" i="18"/>
  <c r="Z85" i="18"/>
  <c r="AF75" i="18"/>
  <c r="AB85" i="18"/>
  <c r="AF53" i="18"/>
  <c r="T85" i="18"/>
  <c r="Y85" i="18"/>
  <c r="AF77" i="18"/>
  <c r="BJ91" i="17"/>
  <c r="Y32" i="19"/>
  <c r="Y68" i="19" a="1"/>
  <c r="Y70" i="19" s="1"/>
  <c r="Y123" i="19"/>
  <c r="Y124" i="19"/>
  <c r="AF76" i="19"/>
  <c r="AF158" i="19"/>
  <c r="Y68" i="19"/>
  <c r="Y69" i="19"/>
  <c r="Y33" i="19"/>
  <c r="BJ264" i="17"/>
  <c r="BJ29" i="17"/>
  <c r="BJ12" i="17"/>
  <c r="AS391" i="17"/>
  <c r="BJ10" i="17"/>
  <c r="BJ28" i="17"/>
  <c r="BJ15" i="17"/>
  <c r="BD375" i="17"/>
  <c r="BD377" i="17" s="1"/>
  <c r="AS385" i="17"/>
  <c r="BJ9" i="17"/>
  <c r="BJ13" i="17"/>
  <c r="AS412" i="17"/>
  <c r="BH189" i="17"/>
  <c r="BG326" i="17"/>
  <c r="BC44" i="17"/>
  <c r="BC46" i="17" s="1"/>
  <c r="BC48" i="17" s="1"/>
  <c r="BF401" i="17"/>
  <c r="AS400" i="17"/>
  <c r="BG405" i="17"/>
  <c r="BH236" i="17"/>
  <c r="BD44" i="17"/>
  <c r="BD50" i="17" s="1"/>
  <c r="BJ14" i="17"/>
  <c r="BB44" i="17"/>
  <c r="BB50" i="17" s="1"/>
  <c r="AW142" i="17"/>
  <c r="BH377" i="17"/>
  <c r="BJ30" i="17"/>
  <c r="BF398" i="17"/>
  <c r="BH95" i="17"/>
  <c r="AS396" i="17"/>
  <c r="BH279" i="17"/>
  <c r="BH326" i="17"/>
  <c r="BJ8" i="17"/>
  <c r="BJ11" i="17"/>
  <c r="AO329" i="17"/>
  <c r="AI283" i="17"/>
  <c r="AS404" i="17"/>
  <c r="AS138" i="17"/>
  <c r="BJ394" i="17"/>
  <c r="BB140" i="17"/>
  <c r="BB142" i="17" s="1"/>
  <c r="BF402" i="17"/>
  <c r="AS402" i="17"/>
  <c r="AY48" i="17"/>
  <c r="AR377" i="17"/>
  <c r="AW236" i="17"/>
  <c r="AR420" i="17"/>
  <c r="AW95" i="17"/>
  <c r="BK186" i="17"/>
  <c r="BL164" i="17" s="1"/>
  <c r="BC164" i="17" s="1"/>
  <c r="BJ164" i="17" s="1"/>
  <c r="AS410" i="17"/>
  <c r="AP141" i="17"/>
  <c r="AS279" i="17"/>
  <c r="AS405" i="17"/>
  <c r="BJ357" i="17"/>
  <c r="AY330" i="17"/>
  <c r="AW48" i="17"/>
  <c r="AQ420" i="17"/>
  <c r="AQ377" i="17"/>
  <c r="AQ376" i="17"/>
  <c r="AK420" i="17"/>
  <c r="AK377" i="17"/>
  <c r="AK376" i="17"/>
  <c r="AZ385" i="17"/>
  <c r="AZ373" i="17"/>
  <c r="BK233" i="17"/>
  <c r="BJ350" i="17"/>
  <c r="AW393" i="17"/>
  <c r="BJ346" i="17"/>
  <c r="AJ330" i="17"/>
  <c r="BA326" i="17"/>
  <c r="BA330" i="17" s="1"/>
  <c r="BA384" i="17"/>
  <c r="AI420" i="17"/>
  <c r="AI377" i="17"/>
  <c r="AI376" i="17"/>
  <c r="BG385" i="17"/>
  <c r="BG420" i="17" s="1"/>
  <c r="BG373" i="17"/>
  <c r="BB373" i="17"/>
  <c r="AX330" i="17"/>
  <c r="AN330" i="17"/>
  <c r="AI330" i="17"/>
  <c r="AS408" i="17"/>
  <c r="AS398" i="17"/>
  <c r="AZ398" i="17"/>
  <c r="BJ351" i="17"/>
  <c r="BJ348" i="17"/>
  <c r="AS411" i="17"/>
  <c r="AZ390" i="17"/>
  <c r="BJ343" i="17"/>
  <c r="BJ364" i="17"/>
  <c r="AZ326" i="17"/>
  <c r="AZ384" i="17"/>
  <c r="AL330" i="17"/>
  <c r="AS326" i="17"/>
  <c r="AX384" i="17"/>
  <c r="AX420" i="17" s="1"/>
  <c r="AX373" i="17"/>
  <c r="AW400" i="17"/>
  <c r="BJ353" i="17"/>
  <c r="BC140" i="17"/>
  <c r="BC142" i="17" s="1"/>
  <c r="BC144" i="17"/>
  <c r="AW402" i="17"/>
  <c r="BJ355" i="17"/>
  <c r="BJ402" i="17" s="1"/>
  <c r="AS406" i="17"/>
  <c r="BD97" i="17"/>
  <c r="BD93" i="17"/>
  <c r="BD95" i="17" s="1"/>
  <c r="BJ361" i="17"/>
  <c r="AL420" i="17"/>
  <c r="AL377" i="17"/>
  <c r="AL376" i="17"/>
  <c r="AJ282" i="17"/>
  <c r="AJ283" i="17"/>
  <c r="AS384" i="17"/>
  <c r="AS373" i="17"/>
  <c r="AW406" i="17"/>
  <c r="BJ359" i="17"/>
  <c r="AO332" i="17"/>
  <c r="AO420" i="17"/>
  <c r="BJ337" i="17"/>
  <c r="AW384" i="17"/>
  <c r="AW373" i="17"/>
  <c r="AS407" i="17"/>
  <c r="BJ362" i="17"/>
  <c r="BC379" i="17"/>
  <c r="BC375" i="17"/>
  <c r="BC377" i="17" s="1"/>
  <c r="BJ344" i="17"/>
  <c r="AH376" i="17"/>
  <c r="AH420" i="17"/>
  <c r="AH377" i="17"/>
  <c r="AW189" i="17"/>
  <c r="BJ338" i="17"/>
  <c r="AW407" i="17"/>
  <c r="BJ360" i="17"/>
  <c r="BD140" i="17"/>
  <c r="BD142" i="17" s="1"/>
  <c r="BD144" i="17"/>
  <c r="AM420" i="17"/>
  <c r="AM379" i="17"/>
  <c r="AM376" i="17"/>
  <c r="BC97" i="17"/>
  <c r="BC93" i="17"/>
  <c r="BC95" i="17" s="1"/>
  <c r="AP142" i="17"/>
  <c r="AW387" i="17"/>
  <c r="BJ340" i="17"/>
  <c r="BA385" i="17"/>
  <c r="BA373" i="17"/>
  <c r="BJ342" i="17"/>
  <c r="AW389" i="17"/>
  <c r="BJ363" i="17"/>
  <c r="AY384" i="17"/>
  <c r="AY420" i="17" s="1"/>
  <c r="AY373" i="17"/>
  <c r="BJ339" i="17"/>
  <c r="AW386" i="17"/>
  <c r="AW326" i="17"/>
  <c r="BI330" i="17"/>
  <c r="AW279" i="17"/>
  <c r="BB93" i="17"/>
  <c r="BB95" i="17" s="1"/>
  <c r="AJ420" i="17"/>
  <c r="AJ377" i="17"/>
  <c r="AJ376" i="17"/>
  <c r="AN332" i="17"/>
  <c r="AN420" i="17"/>
  <c r="AW401" i="17"/>
  <c r="BJ341" i="17"/>
  <c r="AR329" i="17"/>
  <c r="AR330" i="17"/>
  <c r="I160" i="15"/>
  <c r="I161" i="15"/>
  <c r="I162" i="15"/>
  <c r="I159" i="15"/>
  <c r="I158" i="15"/>
  <c r="I163" i="15"/>
  <c r="I163" i="16"/>
  <c r="O163" i="16" s="1"/>
  <c r="I160" i="16"/>
  <c r="O160" i="16" s="1"/>
  <c r="I158" i="16"/>
  <c r="O158" i="16" s="1"/>
  <c r="O25" i="16"/>
  <c r="I161" i="16"/>
  <c r="O161" i="16" s="1"/>
  <c r="I159" i="16"/>
  <c r="O159" i="16" s="1"/>
  <c r="I162" i="16"/>
  <c r="O162" i="16" s="1"/>
  <c r="O330" i="13"/>
  <c r="N330" i="13"/>
  <c r="M330" i="13"/>
  <c r="L330" i="13"/>
  <c r="K330" i="13"/>
  <c r="J330" i="13"/>
  <c r="I330" i="13"/>
  <c r="H330" i="13"/>
  <c r="G330" i="13"/>
  <c r="F330" i="13"/>
  <c r="E330" i="13"/>
  <c r="D330" i="13"/>
  <c r="O329" i="13"/>
  <c r="N329" i="13"/>
  <c r="M329" i="13"/>
  <c r="L329" i="13"/>
  <c r="K329" i="13"/>
  <c r="J329" i="13"/>
  <c r="I329" i="13"/>
  <c r="H329" i="13"/>
  <c r="G329" i="13"/>
  <c r="F329" i="13"/>
  <c r="E329" i="13"/>
  <c r="D329" i="13"/>
  <c r="O328" i="13"/>
  <c r="N328" i="13"/>
  <c r="M328" i="13"/>
  <c r="L328" i="13"/>
  <c r="K328" i="13"/>
  <c r="J328" i="13"/>
  <c r="I328" i="13"/>
  <c r="H328" i="13"/>
  <c r="G328" i="13"/>
  <c r="F328" i="13"/>
  <c r="E328" i="13"/>
  <c r="D328" i="13"/>
  <c r="O327" i="13"/>
  <c r="N327" i="13"/>
  <c r="M327" i="13"/>
  <c r="L327" i="13"/>
  <c r="K327" i="13"/>
  <c r="J327" i="13"/>
  <c r="I327" i="13"/>
  <c r="H327" i="13"/>
  <c r="G327" i="13"/>
  <c r="F327" i="13"/>
  <c r="E327" i="13"/>
  <c r="D327" i="13"/>
  <c r="O326" i="13"/>
  <c r="N326" i="13"/>
  <c r="M326" i="13"/>
  <c r="L326" i="13"/>
  <c r="K326" i="13"/>
  <c r="J326" i="13"/>
  <c r="I326" i="13"/>
  <c r="H326" i="13"/>
  <c r="G326" i="13"/>
  <c r="F326" i="13"/>
  <c r="E326" i="13"/>
  <c r="D326" i="13"/>
  <c r="O325" i="13"/>
  <c r="N325" i="13"/>
  <c r="M325" i="13"/>
  <c r="L325" i="13"/>
  <c r="K325" i="13"/>
  <c r="J325" i="13"/>
  <c r="I325" i="13"/>
  <c r="H325" i="13"/>
  <c r="G325" i="13"/>
  <c r="F325" i="13"/>
  <c r="E325" i="13"/>
  <c r="D325" i="13"/>
  <c r="O324" i="13"/>
  <c r="N324" i="13"/>
  <c r="M324" i="13"/>
  <c r="L324" i="13"/>
  <c r="K324" i="13"/>
  <c r="J324" i="13"/>
  <c r="I324" i="13"/>
  <c r="H324" i="13"/>
  <c r="G324" i="13"/>
  <c r="F324" i="13"/>
  <c r="E324" i="13"/>
  <c r="D324" i="13"/>
  <c r="O323" i="13"/>
  <c r="N323" i="13"/>
  <c r="M323" i="13"/>
  <c r="L323" i="13"/>
  <c r="K323" i="13"/>
  <c r="J323" i="13"/>
  <c r="I323" i="13"/>
  <c r="H323" i="13"/>
  <c r="G323" i="13"/>
  <c r="F323" i="13"/>
  <c r="E323" i="13"/>
  <c r="D323" i="13"/>
  <c r="O322" i="13"/>
  <c r="N322" i="13"/>
  <c r="M322" i="13"/>
  <c r="L322" i="13"/>
  <c r="K322" i="13"/>
  <c r="J322" i="13"/>
  <c r="I322" i="13"/>
  <c r="H322" i="13"/>
  <c r="G322" i="13"/>
  <c r="F322" i="13"/>
  <c r="E322" i="13"/>
  <c r="D322" i="13"/>
  <c r="O321" i="13"/>
  <c r="N321" i="13"/>
  <c r="M321" i="13"/>
  <c r="L321" i="13"/>
  <c r="K321" i="13"/>
  <c r="J321" i="13"/>
  <c r="I321" i="13"/>
  <c r="H321" i="13"/>
  <c r="G321" i="13"/>
  <c r="F321" i="13"/>
  <c r="E321" i="13"/>
  <c r="D321" i="13"/>
  <c r="O320" i="13"/>
  <c r="N320" i="13"/>
  <c r="M320" i="13"/>
  <c r="L320" i="13"/>
  <c r="K320" i="13"/>
  <c r="J320" i="13"/>
  <c r="I320" i="13"/>
  <c r="H320" i="13"/>
  <c r="G320" i="13"/>
  <c r="F320" i="13"/>
  <c r="E320" i="13"/>
  <c r="D320" i="13"/>
  <c r="O319" i="13"/>
  <c r="N319" i="13"/>
  <c r="M319" i="13"/>
  <c r="L319" i="13"/>
  <c r="K319" i="13"/>
  <c r="J319" i="13"/>
  <c r="I319" i="13"/>
  <c r="H319" i="13"/>
  <c r="G319" i="13"/>
  <c r="F319" i="13"/>
  <c r="E319" i="13"/>
  <c r="D319" i="13"/>
  <c r="O318" i="13"/>
  <c r="N318" i="13"/>
  <c r="M318" i="13"/>
  <c r="L318" i="13"/>
  <c r="K318" i="13"/>
  <c r="J318" i="13"/>
  <c r="I318" i="13"/>
  <c r="H318" i="13"/>
  <c r="G318" i="13"/>
  <c r="F318" i="13"/>
  <c r="E318" i="13"/>
  <c r="D318" i="13"/>
  <c r="O317" i="13"/>
  <c r="N317" i="13"/>
  <c r="M317" i="13"/>
  <c r="L317" i="13"/>
  <c r="K317" i="13"/>
  <c r="J317" i="13"/>
  <c r="I317" i="13"/>
  <c r="H317" i="13"/>
  <c r="G317" i="13"/>
  <c r="F317" i="13"/>
  <c r="E317" i="13"/>
  <c r="D317" i="13"/>
  <c r="O316" i="13"/>
  <c r="N316" i="13"/>
  <c r="M316" i="13"/>
  <c r="L316" i="13"/>
  <c r="K316" i="13"/>
  <c r="J316" i="13"/>
  <c r="I316" i="13"/>
  <c r="H316" i="13"/>
  <c r="G316" i="13"/>
  <c r="F316" i="13"/>
  <c r="E316" i="13"/>
  <c r="D316" i="13"/>
  <c r="O315" i="13"/>
  <c r="N315" i="13"/>
  <c r="M315" i="13"/>
  <c r="L315" i="13"/>
  <c r="K315" i="13"/>
  <c r="J315" i="13"/>
  <c r="I315" i="13"/>
  <c r="H315" i="13"/>
  <c r="G315" i="13"/>
  <c r="F315" i="13"/>
  <c r="E315" i="13"/>
  <c r="D315" i="13"/>
  <c r="O314" i="13"/>
  <c r="N314" i="13"/>
  <c r="M314" i="13"/>
  <c r="L314" i="13"/>
  <c r="K314" i="13"/>
  <c r="J314" i="13"/>
  <c r="I314" i="13"/>
  <c r="H314" i="13"/>
  <c r="G314" i="13"/>
  <c r="F314" i="13"/>
  <c r="E314" i="13"/>
  <c r="D314" i="13"/>
  <c r="O313" i="13"/>
  <c r="N313" i="13"/>
  <c r="M313" i="13"/>
  <c r="L313" i="13"/>
  <c r="K313" i="13"/>
  <c r="J313" i="13"/>
  <c r="I313" i="13"/>
  <c r="H313" i="13"/>
  <c r="G313" i="13"/>
  <c r="F313" i="13"/>
  <c r="E313" i="13"/>
  <c r="D313" i="13"/>
  <c r="O312" i="13"/>
  <c r="N312" i="13"/>
  <c r="M312" i="13"/>
  <c r="L312" i="13"/>
  <c r="K312" i="13"/>
  <c r="J312" i="13"/>
  <c r="I312" i="13"/>
  <c r="H312" i="13"/>
  <c r="G312" i="13"/>
  <c r="F312" i="13"/>
  <c r="E312" i="13"/>
  <c r="D312" i="13"/>
  <c r="O311" i="13"/>
  <c r="N311" i="13"/>
  <c r="M311" i="13"/>
  <c r="L311" i="13"/>
  <c r="K311" i="13"/>
  <c r="J311" i="13"/>
  <c r="I311" i="13"/>
  <c r="H311" i="13"/>
  <c r="G311" i="13"/>
  <c r="F311" i="13"/>
  <c r="E311" i="13"/>
  <c r="D311" i="13"/>
  <c r="O310" i="13"/>
  <c r="N310" i="13"/>
  <c r="M310" i="13"/>
  <c r="L310" i="13"/>
  <c r="K310" i="13"/>
  <c r="J310" i="13"/>
  <c r="I310" i="13"/>
  <c r="H310" i="13"/>
  <c r="G310" i="13"/>
  <c r="F310" i="13"/>
  <c r="E310" i="13"/>
  <c r="D310" i="13"/>
  <c r="O309" i="13"/>
  <c r="N309" i="13"/>
  <c r="M309" i="13"/>
  <c r="L309" i="13"/>
  <c r="K309" i="13"/>
  <c r="J309" i="13"/>
  <c r="I309" i="13"/>
  <c r="H309" i="13"/>
  <c r="G309" i="13"/>
  <c r="F309" i="13"/>
  <c r="E309" i="13"/>
  <c r="D309" i="13"/>
  <c r="O308" i="13"/>
  <c r="N308" i="13"/>
  <c r="M308" i="13"/>
  <c r="L308" i="13"/>
  <c r="K308" i="13"/>
  <c r="J308" i="13"/>
  <c r="I308" i="13"/>
  <c r="H308" i="13"/>
  <c r="G308" i="13"/>
  <c r="F308" i="13"/>
  <c r="E308" i="13"/>
  <c r="D308" i="13"/>
  <c r="O307" i="13"/>
  <c r="N307" i="13"/>
  <c r="M307" i="13"/>
  <c r="L307" i="13"/>
  <c r="K307" i="13"/>
  <c r="J307" i="13"/>
  <c r="I307" i="13"/>
  <c r="H307" i="13"/>
  <c r="G307" i="13"/>
  <c r="F307" i="13"/>
  <c r="E307" i="13"/>
  <c r="D307" i="13"/>
  <c r="O306" i="13"/>
  <c r="N306" i="13"/>
  <c r="M306" i="13"/>
  <c r="L306" i="13"/>
  <c r="K306" i="13"/>
  <c r="J306" i="13"/>
  <c r="I306" i="13"/>
  <c r="H306" i="13"/>
  <c r="G306" i="13"/>
  <c r="F306" i="13"/>
  <c r="E306" i="13"/>
  <c r="D306" i="13"/>
  <c r="O305" i="13"/>
  <c r="N305" i="13"/>
  <c r="M305" i="13"/>
  <c r="L305" i="13"/>
  <c r="K305" i="13"/>
  <c r="J305" i="13"/>
  <c r="I305" i="13"/>
  <c r="H305" i="13"/>
  <c r="G305" i="13"/>
  <c r="F305" i="13"/>
  <c r="E305" i="13"/>
  <c r="D305" i="13"/>
  <c r="O304" i="13"/>
  <c r="N304" i="13"/>
  <c r="M304" i="13"/>
  <c r="L304" i="13"/>
  <c r="K304" i="13"/>
  <c r="J304" i="13"/>
  <c r="I304" i="13"/>
  <c r="H304" i="13"/>
  <c r="G304" i="13"/>
  <c r="F304" i="13"/>
  <c r="E304" i="13"/>
  <c r="D304" i="13"/>
  <c r="O293" i="13"/>
  <c r="N293" i="13"/>
  <c r="M293" i="13"/>
  <c r="L293" i="13"/>
  <c r="K293" i="13"/>
  <c r="J293" i="13"/>
  <c r="I293" i="13"/>
  <c r="H293" i="13"/>
  <c r="G293" i="13"/>
  <c r="F293" i="13"/>
  <c r="E293" i="13"/>
  <c r="D293" i="13"/>
  <c r="O292" i="13"/>
  <c r="N292" i="13"/>
  <c r="M292" i="13"/>
  <c r="L292" i="13"/>
  <c r="K292" i="13"/>
  <c r="J292" i="13"/>
  <c r="I292" i="13"/>
  <c r="H292" i="13"/>
  <c r="G292" i="13"/>
  <c r="F292" i="13"/>
  <c r="E292" i="13"/>
  <c r="D292" i="13"/>
  <c r="O291" i="13"/>
  <c r="N291" i="13"/>
  <c r="M291" i="13"/>
  <c r="L291" i="13"/>
  <c r="K291" i="13"/>
  <c r="J291" i="13"/>
  <c r="I291" i="13"/>
  <c r="H291" i="13"/>
  <c r="G291" i="13"/>
  <c r="F291" i="13"/>
  <c r="E291" i="13"/>
  <c r="D291" i="13"/>
  <c r="O290" i="13"/>
  <c r="N290" i="13"/>
  <c r="M290" i="13"/>
  <c r="L290" i="13"/>
  <c r="K290" i="13"/>
  <c r="J290" i="13"/>
  <c r="I290" i="13"/>
  <c r="H290" i="13"/>
  <c r="G290" i="13"/>
  <c r="F290" i="13"/>
  <c r="E290" i="13"/>
  <c r="D290" i="13"/>
  <c r="O289" i="13"/>
  <c r="N289" i="13"/>
  <c r="M289" i="13"/>
  <c r="L289" i="13"/>
  <c r="K289" i="13"/>
  <c r="J289" i="13"/>
  <c r="I289" i="13"/>
  <c r="H289" i="13"/>
  <c r="G289" i="13"/>
  <c r="F289" i="13"/>
  <c r="E289" i="13"/>
  <c r="D289" i="13"/>
  <c r="O288" i="13"/>
  <c r="N288" i="13"/>
  <c r="M288" i="13"/>
  <c r="L288" i="13"/>
  <c r="K288" i="13"/>
  <c r="J288" i="13"/>
  <c r="I288" i="13"/>
  <c r="H288" i="13"/>
  <c r="G288" i="13"/>
  <c r="F288" i="13"/>
  <c r="E288" i="13"/>
  <c r="D288" i="13"/>
  <c r="O287" i="13"/>
  <c r="N287" i="13"/>
  <c r="M287" i="13"/>
  <c r="L287" i="13"/>
  <c r="K287" i="13"/>
  <c r="J287" i="13"/>
  <c r="I287" i="13"/>
  <c r="H287" i="13"/>
  <c r="G287" i="13"/>
  <c r="F287" i="13"/>
  <c r="E287" i="13"/>
  <c r="D287" i="13"/>
  <c r="O286" i="13"/>
  <c r="N286" i="13"/>
  <c r="M286" i="13"/>
  <c r="L286" i="13"/>
  <c r="K286" i="13"/>
  <c r="J286" i="13"/>
  <c r="I286" i="13"/>
  <c r="H286" i="13"/>
  <c r="G286" i="13"/>
  <c r="F286" i="13"/>
  <c r="E286" i="13"/>
  <c r="D286" i="13"/>
  <c r="O285" i="13"/>
  <c r="N285" i="13"/>
  <c r="M285" i="13"/>
  <c r="L285" i="13"/>
  <c r="K285" i="13"/>
  <c r="J285" i="13"/>
  <c r="I285" i="13"/>
  <c r="H285" i="13"/>
  <c r="G285" i="13"/>
  <c r="F285" i="13"/>
  <c r="E285" i="13"/>
  <c r="D285" i="13"/>
  <c r="O284" i="13"/>
  <c r="N284" i="13"/>
  <c r="M284" i="13"/>
  <c r="L284" i="13"/>
  <c r="K284" i="13"/>
  <c r="J284" i="13"/>
  <c r="I284" i="13"/>
  <c r="H284" i="13"/>
  <c r="G284" i="13"/>
  <c r="F284" i="13"/>
  <c r="E284" i="13"/>
  <c r="D284" i="13"/>
  <c r="O283" i="13"/>
  <c r="N283" i="13"/>
  <c r="M283" i="13"/>
  <c r="L283" i="13"/>
  <c r="K283" i="13"/>
  <c r="J283" i="13"/>
  <c r="I283" i="13"/>
  <c r="H283" i="13"/>
  <c r="G283" i="13"/>
  <c r="F283" i="13"/>
  <c r="E283" i="13"/>
  <c r="D283" i="13"/>
  <c r="O282" i="13"/>
  <c r="N282" i="13"/>
  <c r="M282" i="13"/>
  <c r="L282" i="13"/>
  <c r="K282" i="13"/>
  <c r="J282" i="13"/>
  <c r="I282" i="13"/>
  <c r="H282" i="13"/>
  <c r="G282" i="13"/>
  <c r="F282" i="13"/>
  <c r="E282" i="13"/>
  <c r="D282" i="13"/>
  <c r="O281" i="13"/>
  <c r="N281" i="13"/>
  <c r="M281" i="13"/>
  <c r="L281" i="13"/>
  <c r="K281" i="13"/>
  <c r="J281" i="13"/>
  <c r="I281" i="13"/>
  <c r="H281" i="13"/>
  <c r="G281" i="13"/>
  <c r="F281" i="13"/>
  <c r="E281" i="13"/>
  <c r="D281" i="13"/>
  <c r="O280" i="13"/>
  <c r="N280" i="13"/>
  <c r="M280" i="13"/>
  <c r="L280" i="13"/>
  <c r="K280" i="13"/>
  <c r="J280" i="13"/>
  <c r="I280" i="13"/>
  <c r="H280" i="13"/>
  <c r="G280" i="13"/>
  <c r="F280" i="13"/>
  <c r="E280" i="13"/>
  <c r="D280" i="13"/>
  <c r="O279" i="13"/>
  <c r="N279" i="13"/>
  <c r="M279" i="13"/>
  <c r="L279" i="13"/>
  <c r="K279" i="13"/>
  <c r="J279" i="13"/>
  <c r="I279" i="13"/>
  <c r="H279" i="13"/>
  <c r="G279" i="13"/>
  <c r="F279" i="13"/>
  <c r="E279" i="13"/>
  <c r="D279" i="13"/>
  <c r="O278" i="13"/>
  <c r="N278" i="13"/>
  <c r="M278" i="13"/>
  <c r="L278" i="13"/>
  <c r="K278" i="13"/>
  <c r="J278" i="13"/>
  <c r="I278" i="13"/>
  <c r="H278" i="13"/>
  <c r="G278" i="13"/>
  <c r="F278" i="13"/>
  <c r="E278" i="13"/>
  <c r="D278" i="13"/>
  <c r="O277" i="13"/>
  <c r="N277" i="13"/>
  <c r="M277" i="13"/>
  <c r="L277" i="13"/>
  <c r="K277" i="13"/>
  <c r="J277" i="13"/>
  <c r="I277" i="13"/>
  <c r="H277" i="13"/>
  <c r="G277" i="13"/>
  <c r="F277" i="13"/>
  <c r="E277" i="13"/>
  <c r="D277" i="13"/>
  <c r="O276" i="13"/>
  <c r="N276" i="13"/>
  <c r="M276" i="13"/>
  <c r="L276" i="13"/>
  <c r="K276" i="13"/>
  <c r="J276" i="13"/>
  <c r="I276" i="13"/>
  <c r="H276" i="13"/>
  <c r="G276" i="13"/>
  <c r="F276" i="13"/>
  <c r="E276" i="13"/>
  <c r="D276" i="13"/>
  <c r="O275" i="13"/>
  <c r="N275" i="13"/>
  <c r="M275" i="13"/>
  <c r="L275" i="13"/>
  <c r="K275" i="13"/>
  <c r="J275" i="13"/>
  <c r="I275" i="13"/>
  <c r="H275" i="13"/>
  <c r="G275" i="13"/>
  <c r="F275" i="13"/>
  <c r="E275" i="13"/>
  <c r="D275" i="13"/>
  <c r="O274" i="13"/>
  <c r="N274" i="13"/>
  <c r="M274" i="13"/>
  <c r="L274" i="13"/>
  <c r="K274" i="13"/>
  <c r="J274" i="13"/>
  <c r="I274" i="13"/>
  <c r="H274" i="13"/>
  <c r="G274" i="13"/>
  <c r="F274" i="13"/>
  <c r="E274" i="13"/>
  <c r="D274" i="13"/>
  <c r="O273" i="13"/>
  <c r="N273" i="13"/>
  <c r="M273" i="13"/>
  <c r="L273" i="13"/>
  <c r="K273" i="13"/>
  <c r="J273" i="13"/>
  <c r="I273" i="13"/>
  <c r="H273" i="13"/>
  <c r="G273" i="13"/>
  <c r="F273" i="13"/>
  <c r="E273" i="13"/>
  <c r="D273" i="13"/>
  <c r="O272" i="13"/>
  <c r="N272" i="13"/>
  <c r="M272" i="13"/>
  <c r="L272" i="13"/>
  <c r="K272" i="13"/>
  <c r="J272" i="13"/>
  <c r="I272" i="13"/>
  <c r="H272" i="13"/>
  <c r="G272" i="13"/>
  <c r="F272" i="13"/>
  <c r="E272" i="13"/>
  <c r="D272" i="13"/>
  <c r="O271" i="13"/>
  <c r="N271" i="13"/>
  <c r="M271" i="13"/>
  <c r="L271" i="13"/>
  <c r="K271" i="13"/>
  <c r="J271" i="13"/>
  <c r="I271" i="13"/>
  <c r="H271" i="13"/>
  <c r="G271" i="13"/>
  <c r="F271" i="13"/>
  <c r="E271" i="13"/>
  <c r="D271" i="13"/>
  <c r="O270" i="13"/>
  <c r="N270" i="13"/>
  <c r="M270" i="13"/>
  <c r="L270" i="13"/>
  <c r="K270" i="13"/>
  <c r="J270" i="13"/>
  <c r="I270" i="13"/>
  <c r="H270" i="13"/>
  <c r="G270" i="13"/>
  <c r="F270" i="13"/>
  <c r="E270" i="13"/>
  <c r="D270" i="13"/>
  <c r="O269" i="13"/>
  <c r="N269" i="13"/>
  <c r="M269" i="13"/>
  <c r="L269" i="13"/>
  <c r="K269" i="13"/>
  <c r="J269" i="13"/>
  <c r="I269" i="13"/>
  <c r="H269" i="13"/>
  <c r="G269" i="13"/>
  <c r="F269" i="13"/>
  <c r="E269" i="13"/>
  <c r="D269" i="13"/>
  <c r="O268" i="13"/>
  <c r="N268" i="13"/>
  <c r="M268" i="13"/>
  <c r="L268" i="13"/>
  <c r="K268" i="13"/>
  <c r="J268" i="13"/>
  <c r="I268" i="13"/>
  <c r="H268" i="13"/>
  <c r="G268" i="13"/>
  <c r="F268" i="13"/>
  <c r="E268" i="13"/>
  <c r="D268" i="13"/>
  <c r="O267" i="13"/>
  <c r="N267" i="13"/>
  <c r="M267" i="13"/>
  <c r="L267" i="13"/>
  <c r="K267" i="13"/>
  <c r="J267" i="13"/>
  <c r="I267" i="13"/>
  <c r="H267" i="13"/>
  <c r="G267" i="13"/>
  <c r="F267" i="13"/>
  <c r="E267" i="13"/>
  <c r="D267" i="13"/>
  <c r="O256" i="13"/>
  <c r="N256" i="13"/>
  <c r="M256" i="13"/>
  <c r="L256" i="13"/>
  <c r="K256" i="13"/>
  <c r="J256" i="13"/>
  <c r="I256" i="13"/>
  <c r="H256" i="13"/>
  <c r="G256" i="13"/>
  <c r="F256" i="13"/>
  <c r="E256" i="13"/>
  <c r="D256" i="13"/>
  <c r="O255" i="13"/>
  <c r="N255" i="13"/>
  <c r="M255" i="13"/>
  <c r="L255" i="13"/>
  <c r="K255" i="13"/>
  <c r="J255" i="13"/>
  <c r="I255" i="13"/>
  <c r="H255" i="13"/>
  <c r="G255" i="13"/>
  <c r="F255" i="13"/>
  <c r="E255" i="13"/>
  <c r="D255" i="13"/>
  <c r="O254" i="13"/>
  <c r="N254" i="13"/>
  <c r="M254" i="13"/>
  <c r="L254" i="13"/>
  <c r="K254" i="13"/>
  <c r="J254" i="13"/>
  <c r="I254" i="13"/>
  <c r="H254" i="13"/>
  <c r="G254" i="13"/>
  <c r="F254" i="13"/>
  <c r="E254" i="13"/>
  <c r="D254" i="13"/>
  <c r="O253" i="13"/>
  <c r="N253" i="13"/>
  <c r="M253" i="13"/>
  <c r="L253" i="13"/>
  <c r="K253" i="13"/>
  <c r="J253" i="13"/>
  <c r="I253" i="13"/>
  <c r="H253" i="13"/>
  <c r="G253" i="13"/>
  <c r="F253" i="13"/>
  <c r="E253" i="13"/>
  <c r="D253" i="13"/>
  <c r="O252" i="13"/>
  <c r="N252" i="13"/>
  <c r="M252" i="13"/>
  <c r="L252" i="13"/>
  <c r="K252" i="13"/>
  <c r="J252" i="13"/>
  <c r="I252" i="13"/>
  <c r="H252" i="13"/>
  <c r="G252" i="13"/>
  <c r="F252" i="13"/>
  <c r="E252" i="13"/>
  <c r="D252" i="13"/>
  <c r="O251" i="13"/>
  <c r="N251" i="13"/>
  <c r="M251" i="13"/>
  <c r="L251" i="13"/>
  <c r="K251" i="13"/>
  <c r="J251" i="13"/>
  <c r="I251" i="13"/>
  <c r="H251" i="13"/>
  <c r="G251" i="13"/>
  <c r="F251" i="13"/>
  <c r="E251" i="13"/>
  <c r="D251" i="13"/>
  <c r="O250" i="13"/>
  <c r="N250" i="13"/>
  <c r="M250" i="13"/>
  <c r="L250" i="13"/>
  <c r="K250" i="13"/>
  <c r="J250" i="13"/>
  <c r="I250" i="13"/>
  <c r="H250" i="13"/>
  <c r="G250" i="13"/>
  <c r="F250" i="13"/>
  <c r="E250" i="13"/>
  <c r="D250" i="13"/>
  <c r="O249" i="13"/>
  <c r="N249" i="13"/>
  <c r="M249" i="13"/>
  <c r="L249" i="13"/>
  <c r="K249" i="13"/>
  <c r="J249" i="13"/>
  <c r="I249" i="13"/>
  <c r="H249" i="13"/>
  <c r="G249" i="13"/>
  <c r="F249" i="13"/>
  <c r="E249" i="13"/>
  <c r="D249" i="13"/>
  <c r="O248" i="13"/>
  <c r="N248" i="13"/>
  <c r="M248" i="13"/>
  <c r="L248" i="13"/>
  <c r="K248" i="13"/>
  <c r="J248" i="13"/>
  <c r="I248" i="13"/>
  <c r="H248" i="13"/>
  <c r="G248" i="13"/>
  <c r="F248" i="13"/>
  <c r="E248" i="13"/>
  <c r="D248" i="13"/>
  <c r="O247" i="13"/>
  <c r="N247" i="13"/>
  <c r="M247" i="13"/>
  <c r="L247" i="13"/>
  <c r="K247" i="13"/>
  <c r="J247" i="13"/>
  <c r="I247" i="13"/>
  <c r="H247" i="13"/>
  <c r="G247" i="13"/>
  <c r="F247" i="13"/>
  <c r="E247" i="13"/>
  <c r="D247" i="13"/>
  <c r="O246" i="13"/>
  <c r="N246" i="13"/>
  <c r="M246" i="13"/>
  <c r="L246" i="13"/>
  <c r="K246" i="13"/>
  <c r="J246" i="13"/>
  <c r="I246" i="13"/>
  <c r="H246" i="13"/>
  <c r="G246" i="13"/>
  <c r="F246" i="13"/>
  <c r="E246" i="13"/>
  <c r="D246" i="13"/>
  <c r="O245" i="13"/>
  <c r="N245" i="13"/>
  <c r="M245" i="13"/>
  <c r="L245" i="13"/>
  <c r="K245" i="13"/>
  <c r="J245" i="13"/>
  <c r="I245" i="13"/>
  <c r="H245" i="13"/>
  <c r="G245" i="13"/>
  <c r="F245" i="13"/>
  <c r="E245" i="13"/>
  <c r="D245" i="13"/>
  <c r="O244" i="13"/>
  <c r="N244" i="13"/>
  <c r="M244" i="13"/>
  <c r="L244" i="13"/>
  <c r="K244" i="13"/>
  <c r="J244" i="13"/>
  <c r="I244" i="13"/>
  <c r="H244" i="13"/>
  <c r="G244" i="13"/>
  <c r="F244" i="13"/>
  <c r="E244" i="13"/>
  <c r="D244" i="13"/>
  <c r="O243" i="13"/>
  <c r="N243" i="13"/>
  <c r="M243" i="13"/>
  <c r="L243" i="13"/>
  <c r="K243" i="13"/>
  <c r="J243" i="13"/>
  <c r="I243" i="13"/>
  <c r="H243" i="13"/>
  <c r="G243" i="13"/>
  <c r="F243" i="13"/>
  <c r="E243" i="13"/>
  <c r="D243" i="13"/>
  <c r="O242" i="13"/>
  <c r="N242" i="13"/>
  <c r="M242" i="13"/>
  <c r="L242" i="13"/>
  <c r="K242" i="13"/>
  <c r="J242" i="13"/>
  <c r="I242" i="13"/>
  <c r="H242" i="13"/>
  <c r="G242" i="13"/>
  <c r="F242" i="13"/>
  <c r="E242" i="13"/>
  <c r="D242" i="13"/>
  <c r="O241" i="13"/>
  <c r="N241" i="13"/>
  <c r="M241" i="13"/>
  <c r="L241" i="13"/>
  <c r="K241" i="13"/>
  <c r="J241" i="13"/>
  <c r="I241" i="13"/>
  <c r="H241" i="13"/>
  <c r="G241" i="13"/>
  <c r="F241" i="13"/>
  <c r="E241" i="13"/>
  <c r="D241" i="13"/>
  <c r="O240" i="13"/>
  <c r="N240" i="13"/>
  <c r="M240" i="13"/>
  <c r="L240" i="13"/>
  <c r="K240" i="13"/>
  <c r="J240" i="13"/>
  <c r="I240" i="13"/>
  <c r="H240" i="13"/>
  <c r="G240" i="13"/>
  <c r="F240" i="13"/>
  <c r="E240" i="13"/>
  <c r="D240" i="13"/>
  <c r="O239" i="13"/>
  <c r="N239" i="13"/>
  <c r="M239" i="13"/>
  <c r="L239" i="13"/>
  <c r="K239" i="13"/>
  <c r="J239" i="13"/>
  <c r="I239" i="13"/>
  <c r="H239" i="13"/>
  <c r="G239" i="13"/>
  <c r="F239" i="13"/>
  <c r="E239" i="13"/>
  <c r="D239" i="13"/>
  <c r="O238" i="13"/>
  <c r="N238" i="13"/>
  <c r="M238" i="13"/>
  <c r="L238" i="13"/>
  <c r="K238" i="13"/>
  <c r="J238" i="13"/>
  <c r="I238" i="13"/>
  <c r="H238" i="13"/>
  <c r="G238" i="13"/>
  <c r="F238" i="13"/>
  <c r="E238" i="13"/>
  <c r="D238" i="13"/>
  <c r="O237" i="13"/>
  <c r="N237" i="13"/>
  <c r="M237" i="13"/>
  <c r="L237" i="13"/>
  <c r="K237" i="13"/>
  <c r="J237" i="13"/>
  <c r="I237" i="13"/>
  <c r="H237" i="13"/>
  <c r="G237" i="13"/>
  <c r="F237" i="13"/>
  <c r="E237" i="13"/>
  <c r="D237" i="13"/>
  <c r="O236" i="13"/>
  <c r="N236" i="13"/>
  <c r="M236" i="13"/>
  <c r="L236" i="13"/>
  <c r="K236" i="13"/>
  <c r="J236" i="13"/>
  <c r="I236" i="13"/>
  <c r="H236" i="13"/>
  <c r="G236" i="13"/>
  <c r="F236" i="13"/>
  <c r="E236" i="13"/>
  <c r="D236" i="13"/>
  <c r="O235" i="13"/>
  <c r="N235" i="13"/>
  <c r="M235" i="13"/>
  <c r="L235" i="13"/>
  <c r="K235" i="13"/>
  <c r="J235" i="13"/>
  <c r="I235" i="13"/>
  <c r="H235" i="13"/>
  <c r="G235" i="13"/>
  <c r="F235" i="13"/>
  <c r="E235" i="13"/>
  <c r="D235" i="13"/>
  <c r="O234" i="13"/>
  <c r="N234" i="13"/>
  <c r="M234" i="13"/>
  <c r="L234" i="13"/>
  <c r="K234" i="13"/>
  <c r="J234" i="13"/>
  <c r="I234" i="13"/>
  <c r="H234" i="13"/>
  <c r="G234" i="13"/>
  <c r="F234" i="13"/>
  <c r="E234" i="13"/>
  <c r="D234" i="13"/>
  <c r="O233" i="13"/>
  <c r="N233" i="13"/>
  <c r="M233" i="13"/>
  <c r="L233" i="13"/>
  <c r="K233" i="13"/>
  <c r="J233" i="13"/>
  <c r="I233" i="13"/>
  <c r="H233" i="13"/>
  <c r="G233" i="13"/>
  <c r="F233" i="13"/>
  <c r="E233" i="13"/>
  <c r="D233" i="13"/>
  <c r="O232" i="13"/>
  <c r="N232" i="13"/>
  <c r="M232" i="13"/>
  <c r="L232" i="13"/>
  <c r="K232" i="13"/>
  <c r="J232" i="13"/>
  <c r="I232" i="13"/>
  <c r="H232" i="13"/>
  <c r="G232" i="13"/>
  <c r="F232" i="13"/>
  <c r="E232" i="13"/>
  <c r="D232" i="13"/>
  <c r="O231" i="13"/>
  <c r="N231" i="13"/>
  <c r="M231" i="13"/>
  <c r="L231" i="13"/>
  <c r="K231" i="13"/>
  <c r="J231" i="13"/>
  <c r="I231" i="13"/>
  <c r="H231" i="13"/>
  <c r="G231" i="13"/>
  <c r="F231" i="13"/>
  <c r="E231" i="13"/>
  <c r="D231" i="13"/>
  <c r="O230" i="13"/>
  <c r="N230" i="13"/>
  <c r="M230" i="13"/>
  <c r="L230" i="13"/>
  <c r="K230" i="13"/>
  <c r="J230" i="13"/>
  <c r="I230" i="13"/>
  <c r="H230" i="13"/>
  <c r="G230" i="13"/>
  <c r="F230" i="13"/>
  <c r="E230" i="13"/>
  <c r="D230" i="13"/>
  <c r="O219" i="13"/>
  <c r="N219" i="13"/>
  <c r="M219" i="13"/>
  <c r="L219" i="13"/>
  <c r="K219" i="13"/>
  <c r="J219" i="13"/>
  <c r="I219" i="13"/>
  <c r="H219" i="13"/>
  <c r="G219" i="13"/>
  <c r="F219" i="13"/>
  <c r="E219" i="13"/>
  <c r="D219" i="13"/>
  <c r="O218" i="13"/>
  <c r="N218" i="13"/>
  <c r="M218" i="13"/>
  <c r="L218" i="13"/>
  <c r="K218" i="13"/>
  <c r="J218" i="13"/>
  <c r="I218" i="13"/>
  <c r="H218" i="13"/>
  <c r="G218" i="13"/>
  <c r="F218" i="13"/>
  <c r="E218" i="13"/>
  <c r="D218" i="13"/>
  <c r="O217" i="13"/>
  <c r="N217" i="13"/>
  <c r="M217" i="13"/>
  <c r="L217" i="13"/>
  <c r="K217" i="13"/>
  <c r="J217" i="13"/>
  <c r="I217" i="13"/>
  <c r="H217" i="13"/>
  <c r="G217" i="13"/>
  <c r="F217" i="13"/>
  <c r="E217" i="13"/>
  <c r="D217" i="13"/>
  <c r="O216" i="13"/>
  <c r="N216" i="13"/>
  <c r="M216" i="13"/>
  <c r="L216" i="13"/>
  <c r="K216" i="13"/>
  <c r="J216" i="13"/>
  <c r="I216" i="13"/>
  <c r="H216" i="13"/>
  <c r="G216" i="13"/>
  <c r="F216" i="13"/>
  <c r="E216" i="13"/>
  <c r="D216" i="13"/>
  <c r="O215" i="13"/>
  <c r="N215" i="13"/>
  <c r="M215" i="13"/>
  <c r="L215" i="13"/>
  <c r="K215" i="13"/>
  <c r="J215" i="13"/>
  <c r="I215" i="13"/>
  <c r="H215" i="13"/>
  <c r="G215" i="13"/>
  <c r="F215" i="13"/>
  <c r="E215" i="13"/>
  <c r="D215" i="13"/>
  <c r="O214" i="13"/>
  <c r="N214" i="13"/>
  <c r="M214" i="13"/>
  <c r="L214" i="13"/>
  <c r="K214" i="13"/>
  <c r="J214" i="13"/>
  <c r="I214" i="13"/>
  <c r="H214" i="13"/>
  <c r="G214" i="13"/>
  <c r="F214" i="13"/>
  <c r="E214" i="13"/>
  <c r="D214" i="13"/>
  <c r="O213" i="13"/>
  <c r="N213" i="13"/>
  <c r="M213" i="13"/>
  <c r="L213" i="13"/>
  <c r="K213" i="13"/>
  <c r="J213" i="13"/>
  <c r="I213" i="13"/>
  <c r="H213" i="13"/>
  <c r="G213" i="13"/>
  <c r="F213" i="13"/>
  <c r="E213" i="13"/>
  <c r="D213" i="13"/>
  <c r="O212" i="13"/>
  <c r="N212" i="13"/>
  <c r="M212" i="13"/>
  <c r="L212" i="13"/>
  <c r="K212" i="13"/>
  <c r="J212" i="13"/>
  <c r="I212" i="13"/>
  <c r="H212" i="13"/>
  <c r="G212" i="13"/>
  <c r="F212" i="13"/>
  <c r="E212" i="13"/>
  <c r="D212" i="13"/>
  <c r="O211" i="13"/>
  <c r="N211" i="13"/>
  <c r="M211" i="13"/>
  <c r="L211" i="13"/>
  <c r="K211" i="13"/>
  <c r="J211" i="13"/>
  <c r="I211" i="13"/>
  <c r="H211" i="13"/>
  <c r="G211" i="13"/>
  <c r="F211" i="13"/>
  <c r="E211" i="13"/>
  <c r="D211" i="13"/>
  <c r="O210" i="13"/>
  <c r="N210" i="13"/>
  <c r="M210" i="13"/>
  <c r="L210" i="13"/>
  <c r="K210" i="13"/>
  <c r="J210" i="13"/>
  <c r="I210" i="13"/>
  <c r="H210" i="13"/>
  <c r="G210" i="13"/>
  <c r="F210" i="13"/>
  <c r="E210" i="13"/>
  <c r="D210" i="13"/>
  <c r="O209" i="13"/>
  <c r="N209" i="13"/>
  <c r="M209" i="13"/>
  <c r="L209" i="13"/>
  <c r="K209" i="13"/>
  <c r="J209" i="13"/>
  <c r="I209" i="13"/>
  <c r="H209" i="13"/>
  <c r="G209" i="13"/>
  <c r="F209" i="13"/>
  <c r="E209" i="13"/>
  <c r="D209" i="13"/>
  <c r="O208" i="13"/>
  <c r="N208" i="13"/>
  <c r="M208" i="13"/>
  <c r="L208" i="13"/>
  <c r="K208" i="13"/>
  <c r="J208" i="13"/>
  <c r="I208" i="13"/>
  <c r="H208" i="13"/>
  <c r="G208" i="13"/>
  <c r="F208" i="13"/>
  <c r="E208" i="13"/>
  <c r="D208" i="13"/>
  <c r="O207" i="13"/>
  <c r="N207" i="13"/>
  <c r="M207" i="13"/>
  <c r="L207" i="13"/>
  <c r="K207" i="13"/>
  <c r="J207" i="13"/>
  <c r="I207" i="13"/>
  <c r="H207" i="13"/>
  <c r="G207" i="13"/>
  <c r="F207" i="13"/>
  <c r="E207" i="13"/>
  <c r="D207" i="13"/>
  <c r="O206" i="13"/>
  <c r="N206" i="13"/>
  <c r="M206" i="13"/>
  <c r="L206" i="13"/>
  <c r="K206" i="13"/>
  <c r="J206" i="13"/>
  <c r="I206" i="13"/>
  <c r="H206" i="13"/>
  <c r="G206" i="13"/>
  <c r="F206" i="13"/>
  <c r="E206" i="13"/>
  <c r="D206" i="13"/>
  <c r="O205" i="13"/>
  <c r="N205" i="13"/>
  <c r="M205" i="13"/>
  <c r="L205" i="13"/>
  <c r="K205" i="13"/>
  <c r="J205" i="13"/>
  <c r="I205" i="13"/>
  <c r="H205" i="13"/>
  <c r="G205" i="13"/>
  <c r="F205" i="13"/>
  <c r="E205" i="13"/>
  <c r="D205" i="13"/>
  <c r="O204" i="13"/>
  <c r="N204" i="13"/>
  <c r="M204" i="13"/>
  <c r="L204" i="13"/>
  <c r="K204" i="13"/>
  <c r="J204" i="13"/>
  <c r="I204" i="13"/>
  <c r="H204" i="13"/>
  <c r="G204" i="13"/>
  <c r="F204" i="13"/>
  <c r="E204" i="13"/>
  <c r="D204" i="13"/>
  <c r="O203" i="13"/>
  <c r="N203" i="13"/>
  <c r="M203" i="13"/>
  <c r="L203" i="13"/>
  <c r="K203" i="13"/>
  <c r="J203" i="13"/>
  <c r="I203" i="13"/>
  <c r="H203" i="13"/>
  <c r="G203" i="13"/>
  <c r="F203" i="13"/>
  <c r="E203" i="13"/>
  <c r="D203" i="13"/>
  <c r="O202" i="13"/>
  <c r="N202" i="13"/>
  <c r="M202" i="13"/>
  <c r="L202" i="13"/>
  <c r="K202" i="13"/>
  <c r="J202" i="13"/>
  <c r="I202" i="13"/>
  <c r="H202" i="13"/>
  <c r="G202" i="13"/>
  <c r="F202" i="13"/>
  <c r="E202" i="13"/>
  <c r="D202" i="13"/>
  <c r="O201" i="13"/>
  <c r="N201" i="13"/>
  <c r="M201" i="13"/>
  <c r="L201" i="13"/>
  <c r="K201" i="13"/>
  <c r="J201" i="13"/>
  <c r="I201" i="13"/>
  <c r="H201" i="13"/>
  <c r="G201" i="13"/>
  <c r="F201" i="13"/>
  <c r="E201" i="13"/>
  <c r="D201" i="13"/>
  <c r="O200" i="13"/>
  <c r="N200" i="13"/>
  <c r="M200" i="13"/>
  <c r="L200" i="13"/>
  <c r="K200" i="13"/>
  <c r="J200" i="13"/>
  <c r="I200" i="13"/>
  <c r="H200" i="13"/>
  <c r="G200" i="13"/>
  <c r="F200" i="13"/>
  <c r="E200" i="13"/>
  <c r="D200" i="13"/>
  <c r="O199" i="13"/>
  <c r="N199" i="13"/>
  <c r="M199" i="13"/>
  <c r="L199" i="13"/>
  <c r="K199" i="13"/>
  <c r="J199" i="13"/>
  <c r="I199" i="13"/>
  <c r="H199" i="13"/>
  <c r="G199" i="13"/>
  <c r="F199" i="13"/>
  <c r="E199" i="13"/>
  <c r="D199" i="13"/>
  <c r="O198" i="13"/>
  <c r="N198" i="13"/>
  <c r="M198" i="13"/>
  <c r="L198" i="13"/>
  <c r="K198" i="13"/>
  <c r="J198" i="13"/>
  <c r="I198" i="13"/>
  <c r="H198" i="13"/>
  <c r="G198" i="13"/>
  <c r="F198" i="13"/>
  <c r="E198" i="13"/>
  <c r="D198" i="13"/>
  <c r="O197" i="13"/>
  <c r="N197" i="13"/>
  <c r="M197" i="13"/>
  <c r="L197" i="13"/>
  <c r="K197" i="13"/>
  <c r="J197" i="13"/>
  <c r="I197" i="13"/>
  <c r="H197" i="13"/>
  <c r="G197" i="13"/>
  <c r="F197" i="13"/>
  <c r="E197" i="13"/>
  <c r="D197" i="13"/>
  <c r="O196" i="13"/>
  <c r="N196" i="13"/>
  <c r="M196" i="13"/>
  <c r="L196" i="13"/>
  <c r="K196" i="13"/>
  <c r="J196" i="13"/>
  <c r="I196" i="13"/>
  <c r="H196" i="13"/>
  <c r="G196" i="13"/>
  <c r="F196" i="13"/>
  <c r="E196" i="13"/>
  <c r="D196" i="13"/>
  <c r="O195" i="13"/>
  <c r="N195" i="13"/>
  <c r="M195" i="13"/>
  <c r="L195" i="13"/>
  <c r="K195" i="13"/>
  <c r="J195" i="13"/>
  <c r="I195" i="13"/>
  <c r="H195" i="13"/>
  <c r="G195" i="13"/>
  <c r="F195" i="13"/>
  <c r="E195" i="13"/>
  <c r="D195" i="13"/>
  <c r="O194" i="13"/>
  <c r="N194" i="13"/>
  <c r="M194" i="13"/>
  <c r="L194" i="13"/>
  <c r="K194" i="13"/>
  <c r="J194" i="13"/>
  <c r="I194" i="13"/>
  <c r="H194" i="13"/>
  <c r="G194" i="13"/>
  <c r="F194" i="13"/>
  <c r="E194" i="13"/>
  <c r="D194" i="13"/>
  <c r="O193" i="13"/>
  <c r="N193" i="13"/>
  <c r="M193" i="13"/>
  <c r="L193" i="13"/>
  <c r="K193" i="13"/>
  <c r="J193" i="13"/>
  <c r="I193" i="13"/>
  <c r="H193" i="13"/>
  <c r="G193" i="13"/>
  <c r="F193" i="13"/>
  <c r="E193" i="13"/>
  <c r="D193" i="13"/>
  <c r="O182" i="13"/>
  <c r="N182" i="13"/>
  <c r="M182" i="13"/>
  <c r="L182" i="13"/>
  <c r="K182" i="13"/>
  <c r="J182" i="13"/>
  <c r="I182" i="13"/>
  <c r="H182" i="13"/>
  <c r="G182" i="13"/>
  <c r="F182" i="13"/>
  <c r="E182" i="13"/>
  <c r="D182" i="13"/>
  <c r="O181" i="13"/>
  <c r="N181" i="13"/>
  <c r="M181" i="13"/>
  <c r="L181" i="13"/>
  <c r="K181" i="13"/>
  <c r="J181" i="13"/>
  <c r="I181" i="13"/>
  <c r="H181" i="13"/>
  <c r="G181" i="13"/>
  <c r="F181" i="13"/>
  <c r="E181" i="13"/>
  <c r="D181" i="13"/>
  <c r="O180" i="13"/>
  <c r="N180" i="13"/>
  <c r="M180" i="13"/>
  <c r="L180" i="13"/>
  <c r="K180" i="13"/>
  <c r="J180" i="13"/>
  <c r="I180" i="13"/>
  <c r="H180" i="13"/>
  <c r="G180" i="13"/>
  <c r="F180" i="13"/>
  <c r="E180" i="13"/>
  <c r="D180" i="13"/>
  <c r="O179" i="13"/>
  <c r="N179" i="13"/>
  <c r="M179" i="13"/>
  <c r="L179" i="13"/>
  <c r="K179" i="13"/>
  <c r="J179" i="13"/>
  <c r="I179" i="13"/>
  <c r="H179" i="13"/>
  <c r="G179" i="13"/>
  <c r="F179" i="13"/>
  <c r="E179" i="13"/>
  <c r="D179" i="13"/>
  <c r="O178" i="13"/>
  <c r="N178" i="13"/>
  <c r="M178" i="13"/>
  <c r="L178" i="13"/>
  <c r="K178" i="13"/>
  <c r="J178" i="13"/>
  <c r="I178" i="13"/>
  <c r="H178" i="13"/>
  <c r="G178" i="13"/>
  <c r="F178" i="13"/>
  <c r="E178" i="13"/>
  <c r="D178" i="13"/>
  <c r="O177" i="13"/>
  <c r="N177" i="13"/>
  <c r="M177" i="13"/>
  <c r="L177" i="13"/>
  <c r="K177" i="13"/>
  <c r="J177" i="13"/>
  <c r="I177" i="13"/>
  <c r="H177" i="13"/>
  <c r="G177" i="13"/>
  <c r="F177" i="13"/>
  <c r="E177" i="13"/>
  <c r="D177" i="13"/>
  <c r="O176" i="13"/>
  <c r="N176" i="13"/>
  <c r="M176" i="13"/>
  <c r="L176" i="13"/>
  <c r="K176" i="13"/>
  <c r="J176" i="13"/>
  <c r="I176" i="13"/>
  <c r="H176" i="13"/>
  <c r="G176" i="13"/>
  <c r="F176" i="13"/>
  <c r="E176" i="13"/>
  <c r="D176" i="13"/>
  <c r="O175" i="13"/>
  <c r="N175" i="13"/>
  <c r="M175" i="13"/>
  <c r="L175" i="13"/>
  <c r="K175" i="13"/>
  <c r="J175" i="13"/>
  <c r="I175" i="13"/>
  <c r="H175" i="13"/>
  <c r="G175" i="13"/>
  <c r="F175" i="13"/>
  <c r="E175" i="13"/>
  <c r="D175" i="13"/>
  <c r="O174" i="13"/>
  <c r="N174" i="13"/>
  <c r="M174" i="13"/>
  <c r="L174" i="13"/>
  <c r="K174" i="13"/>
  <c r="J174" i="13"/>
  <c r="I174" i="13"/>
  <c r="H174" i="13"/>
  <c r="G174" i="13"/>
  <c r="F174" i="13"/>
  <c r="E174" i="13"/>
  <c r="D174" i="13"/>
  <c r="O173" i="13"/>
  <c r="N173" i="13"/>
  <c r="M173" i="13"/>
  <c r="L173" i="13"/>
  <c r="K173" i="13"/>
  <c r="J173" i="13"/>
  <c r="I173" i="13"/>
  <c r="H173" i="13"/>
  <c r="G173" i="13"/>
  <c r="F173" i="13"/>
  <c r="E173" i="13"/>
  <c r="D173" i="13"/>
  <c r="O172" i="13"/>
  <c r="N172" i="13"/>
  <c r="M172" i="13"/>
  <c r="L172" i="13"/>
  <c r="K172" i="13"/>
  <c r="J172" i="13"/>
  <c r="I172" i="13"/>
  <c r="H172" i="13"/>
  <c r="G172" i="13"/>
  <c r="F172" i="13"/>
  <c r="E172" i="13"/>
  <c r="D172" i="13"/>
  <c r="O171" i="13"/>
  <c r="N171" i="13"/>
  <c r="M171" i="13"/>
  <c r="L171" i="13"/>
  <c r="K171" i="13"/>
  <c r="J171" i="13"/>
  <c r="I171" i="13"/>
  <c r="H171" i="13"/>
  <c r="G171" i="13"/>
  <c r="F171" i="13"/>
  <c r="E171" i="13"/>
  <c r="D171" i="13"/>
  <c r="O170" i="13"/>
  <c r="N170" i="13"/>
  <c r="M170" i="13"/>
  <c r="L170" i="13"/>
  <c r="K170" i="13"/>
  <c r="J170" i="13"/>
  <c r="I170" i="13"/>
  <c r="H170" i="13"/>
  <c r="G170" i="13"/>
  <c r="F170" i="13"/>
  <c r="E170" i="13"/>
  <c r="D170" i="13"/>
  <c r="O169" i="13"/>
  <c r="N169" i="13"/>
  <c r="M169" i="13"/>
  <c r="L169" i="13"/>
  <c r="K169" i="13"/>
  <c r="J169" i="13"/>
  <c r="I169" i="13"/>
  <c r="H169" i="13"/>
  <c r="G169" i="13"/>
  <c r="F169" i="13"/>
  <c r="E169" i="13"/>
  <c r="D169" i="13"/>
  <c r="O168" i="13"/>
  <c r="N168" i="13"/>
  <c r="M168" i="13"/>
  <c r="L168" i="13"/>
  <c r="K168" i="13"/>
  <c r="J168" i="13"/>
  <c r="I168" i="13"/>
  <c r="H168" i="13"/>
  <c r="G168" i="13"/>
  <c r="F168" i="13"/>
  <c r="E168" i="13"/>
  <c r="D168" i="13"/>
  <c r="O167" i="13"/>
  <c r="N167" i="13"/>
  <c r="M167" i="13"/>
  <c r="L167" i="13"/>
  <c r="K167" i="13"/>
  <c r="J167" i="13"/>
  <c r="I167" i="13"/>
  <c r="H167" i="13"/>
  <c r="G167" i="13"/>
  <c r="F167" i="13"/>
  <c r="E167" i="13"/>
  <c r="D167" i="13"/>
  <c r="O166" i="13"/>
  <c r="N166" i="13"/>
  <c r="M166" i="13"/>
  <c r="L166" i="13"/>
  <c r="K166" i="13"/>
  <c r="J166" i="13"/>
  <c r="I166" i="13"/>
  <c r="H166" i="13"/>
  <c r="G166" i="13"/>
  <c r="F166" i="13"/>
  <c r="E166" i="13"/>
  <c r="D166" i="13"/>
  <c r="O165" i="13"/>
  <c r="N165" i="13"/>
  <c r="M165" i="13"/>
  <c r="L165" i="13"/>
  <c r="K165" i="13"/>
  <c r="J165" i="13"/>
  <c r="I165" i="13"/>
  <c r="H165" i="13"/>
  <c r="G165" i="13"/>
  <c r="F165" i="13"/>
  <c r="E165" i="13"/>
  <c r="D165" i="13"/>
  <c r="O164" i="13"/>
  <c r="N164" i="13"/>
  <c r="M164" i="13"/>
  <c r="L164" i="13"/>
  <c r="K164" i="13"/>
  <c r="J164" i="13"/>
  <c r="I164" i="13"/>
  <c r="H164" i="13"/>
  <c r="G164" i="13"/>
  <c r="F164" i="13"/>
  <c r="E164" i="13"/>
  <c r="D164" i="13"/>
  <c r="O163" i="13"/>
  <c r="N163" i="13"/>
  <c r="M163" i="13"/>
  <c r="L163" i="13"/>
  <c r="K163" i="13"/>
  <c r="J163" i="13"/>
  <c r="I163" i="13"/>
  <c r="H163" i="13"/>
  <c r="G163" i="13"/>
  <c r="F163" i="13"/>
  <c r="E163" i="13"/>
  <c r="D163" i="13"/>
  <c r="O162" i="13"/>
  <c r="N162" i="13"/>
  <c r="M162" i="13"/>
  <c r="L162" i="13"/>
  <c r="K162" i="13"/>
  <c r="J162" i="13"/>
  <c r="I162" i="13"/>
  <c r="H162" i="13"/>
  <c r="G162" i="13"/>
  <c r="F162" i="13"/>
  <c r="E162" i="13"/>
  <c r="D162" i="13"/>
  <c r="O161" i="13"/>
  <c r="N161" i="13"/>
  <c r="M161" i="13"/>
  <c r="L161" i="13"/>
  <c r="K161" i="13"/>
  <c r="J161" i="13"/>
  <c r="I161" i="13"/>
  <c r="H161" i="13"/>
  <c r="G161" i="13"/>
  <c r="F161" i="13"/>
  <c r="E161" i="13"/>
  <c r="D161" i="13"/>
  <c r="O160" i="13"/>
  <c r="N160" i="13"/>
  <c r="M160" i="13"/>
  <c r="L160" i="13"/>
  <c r="K160" i="13"/>
  <c r="J160" i="13"/>
  <c r="I160" i="13"/>
  <c r="H160" i="13"/>
  <c r="G160" i="13"/>
  <c r="F160" i="13"/>
  <c r="E160" i="13"/>
  <c r="D160" i="13"/>
  <c r="O159" i="13"/>
  <c r="N159" i="13"/>
  <c r="M159" i="13"/>
  <c r="L159" i="13"/>
  <c r="K159" i="13"/>
  <c r="J159" i="13"/>
  <c r="I159" i="13"/>
  <c r="H159" i="13"/>
  <c r="G159" i="13"/>
  <c r="F159" i="13"/>
  <c r="E159" i="13"/>
  <c r="D159" i="13"/>
  <c r="O158" i="13"/>
  <c r="N158" i="13"/>
  <c r="M158" i="13"/>
  <c r="L158" i="13"/>
  <c r="K158" i="13"/>
  <c r="J158" i="13"/>
  <c r="I158" i="13"/>
  <c r="H158" i="13"/>
  <c r="G158" i="13"/>
  <c r="F158" i="13"/>
  <c r="E158" i="13"/>
  <c r="D158" i="13"/>
  <c r="O157" i="13"/>
  <c r="N157" i="13"/>
  <c r="M157" i="13"/>
  <c r="L157" i="13"/>
  <c r="K157" i="13"/>
  <c r="J157" i="13"/>
  <c r="I157" i="13"/>
  <c r="H157" i="13"/>
  <c r="G157" i="13"/>
  <c r="F157" i="13"/>
  <c r="E157" i="13"/>
  <c r="D157" i="13"/>
  <c r="O156" i="13"/>
  <c r="N156" i="13"/>
  <c r="M156" i="13"/>
  <c r="L156" i="13"/>
  <c r="K156" i="13"/>
  <c r="J156" i="13"/>
  <c r="I156" i="13"/>
  <c r="H156" i="13"/>
  <c r="G156" i="13"/>
  <c r="F156" i="13"/>
  <c r="E156" i="13"/>
  <c r="D156" i="13"/>
  <c r="O145" i="13"/>
  <c r="N145" i="13"/>
  <c r="M145" i="13"/>
  <c r="L145" i="13"/>
  <c r="K145" i="13"/>
  <c r="J145" i="13"/>
  <c r="I145" i="13"/>
  <c r="H145" i="13"/>
  <c r="G145" i="13"/>
  <c r="F145" i="13"/>
  <c r="E145" i="13"/>
  <c r="D145" i="13"/>
  <c r="O144" i="13"/>
  <c r="N144" i="13"/>
  <c r="M144" i="13"/>
  <c r="L144" i="13"/>
  <c r="K144" i="13"/>
  <c r="J144" i="13"/>
  <c r="I144" i="13"/>
  <c r="H144" i="13"/>
  <c r="G144" i="13"/>
  <c r="F144" i="13"/>
  <c r="E144" i="13"/>
  <c r="D144" i="13"/>
  <c r="O143" i="13"/>
  <c r="N143" i="13"/>
  <c r="M143" i="13"/>
  <c r="L143" i="13"/>
  <c r="K143" i="13"/>
  <c r="J143" i="13"/>
  <c r="I143" i="13"/>
  <c r="H143" i="13"/>
  <c r="G143" i="13"/>
  <c r="F143" i="13"/>
  <c r="E143" i="13"/>
  <c r="D143" i="13"/>
  <c r="O142" i="13"/>
  <c r="N142" i="13"/>
  <c r="M142" i="13"/>
  <c r="L142" i="13"/>
  <c r="K142" i="13"/>
  <c r="J142" i="13"/>
  <c r="I142" i="13"/>
  <c r="H142" i="13"/>
  <c r="G142" i="13"/>
  <c r="F142" i="13"/>
  <c r="E142" i="13"/>
  <c r="D142" i="13"/>
  <c r="O141" i="13"/>
  <c r="N141" i="13"/>
  <c r="M141" i="13"/>
  <c r="L141" i="13"/>
  <c r="K141" i="13"/>
  <c r="J141" i="13"/>
  <c r="I141" i="13"/>
  <c r="H141" i="13"/>
  <c r="G141" i="13"/>
  <c r="F141" i="13"/>
  <c r="E141" i="13"/>
  <c r="D141" i="13"/>
  <c r="O140" i="13"/>
  <c r="N140" i="13"/>
  <c r="M140" i="13"/>
  <c r="L140" i="13"/>
  <c r="K140" i="13"/>
  <c r="J140" i="13"/>
  <c r="I140" i="13"/>
  <c r="H140" i="13"/>
  <c r="G140" i="13"/>
  <c r="F140" i="13"/>
  <c r="E140" i="13"/>
  <c r="D140" i="13"/>
  <c r="O139" i="13"/>
  <c r="N139" i="13"/>
  <c r="M139" i="13"/>
  <c r="L139" i="13"/>
  <c r="K139" i="13"/>
  <c r="J139" i="13"/>
  <c r="I139" i="13"/>
  <c r="H139" i="13"/>
  <c r="G139" i="13"/>
  <c r="F139" i="13"/>
  <c r="E139" i="13"/>
  <c r="D139" i="13"/>
  <c r="O138" i="13"/>
  <c r="N138" i="13"/>
  <c r="M138" i="13"/>
  <c r="L138" i="13"/>
  <c r="K138" i="13"/>
  <c r="J138" i="13"/>
  <c r="I138" i="13"/>
  <c r="H138" i="13"/>
  <c r="G138" i="13"/>
  <c r="F138" i="13"/>
  <c r="E138" i="13"/>
  <c r="D138" i="13"/>
  <c r="O137" i="13"/>
  <c r="N137" i="13"/>
  <c r="M137" i="13"/>
  <c r="L137" i="13"/>
  <c r="K137" i="13"/>
  <c r="J137" i="13"/>
  <c r="I137" i="13"/>
  <c r="H137" i="13"/>
  <c r="G137" i="13"/>
  <c r="F137" i="13"/>
  <c r="E137" i="13"/>
  <c r="D137" i="13"/>
  <c r="O136" i="13"/>
  <c r="N136" i="13"/>
  <c r="M136" i="13"/>
  <c r="L136" i="13"/>
  <c r="K136" i="13"/>
  <c r="J136" i="13"/>
  <c r="I136" i="13"/>
  <c r="H136" i="13"/>
  <c r="G136" i="13"/>
  <c r="F136" i="13"/>
  <c r="E136" i="13"/>
  <c r="D136" i="13"/>
  <c r="O135" i="13"/>
  <c r="N135" i="13"/>
  <c r="M135" i="13"/>
  <c r="L135" i="13"/>
  <c r="K135" i="13"/>
  <c r="J135" i="13"/>
  <c r="I135" i="13"/>
  <c r="H135" i="13"/>
  <c r="G135" i="13"/>
  <c r="F135" i="13"/>
  <c r="E135" i="13"/>
  <c r="D135" i="13"/>
  <c r="O134" i="13"/>
  <c r="N134" i="13"/>
  <c r="M134" i="13"/>
  <c r="L134" i="13"/>
  <c r="K134" i="13"/>
  <c r="J134" i="13"/>
  <c r="I134" i="13"/>
  <c r="H134" i="13"/>
  <c r="G134" i="13"/>
  <c r="F134" i="13"/>
  <c r="E134" i="13"/>
  <c r="D134" i="13"/>
  <c r="O133" i="13"/>
  <c r="N133" i="13"/>
  <c r="M133" i="13"/>
  <c r="L133" i="13"/>
  <c r="K133" i="13"/>
  <c r="J133" i="13"/>
  <c r="I133" i="13"/>
  <c r="H133" i="13"/>
  <c r="G133" i="13"/>
  <c r="F133" i="13"/>
  <c r="E133" i="13"/>
  <c r="D133" i="13"/>
  <c r="O132" i="13"/>
  <c r="N132" i="13"/>
  <c r="M132" i="13"/>
  <c r="L132" i="13"/>
  <c r="K132" i="13"/>
  <c r="J132" i="13"/>
  <c r="I132" i="13"/>
  <c r="H132" i="13"/>
  <c r="G132" i="13"/>
  <c r="F132" i="13"/>
  <c r="E132" i="13"/>
  <c r="D132" i="13"/>
  <c r="O131" i="13"/>
  <c r="N131" i="13"/>
  <c r="M131" i="13"/>
  <c r="L131" i="13"/>
  <c r="K131" i="13"/>
  <c r="J131" i="13"/>
  <c r="I131" i="13"/>
  <c r="H131" i="13"/>
  <c r="G131" i="13"/>
  <c r="F131" i="13"/>
  <c r="E131" i="13"/>
  <c r="D131" i="13"/>
  <c r="O130" i="13"/>
  <c r="N130" i="13"/>
  <c r="M130" i="13"/>
  <c r="L130" i="13"/>
  <c r="K130" i="13"/>
  <c r="J130" i="13"/>
  <c r="I130" i="13"/>
  <c r="H130" i="13"/>
  <c r="G130" i="13"/>
  <c r="F130" i="13"/>
  <c r="E130" i="13"/>
  <c r="D130" i="13"/>
  <c r="O129" i="13"/>
  <c r="N129" i="13"/>
  <c r="M129" i="13"/>
  <c r="L129" i="13"/>
  <c r="K129" i="13"/>
  <c r="J129" i="13"/>
  <c r="I129" i="13"/>
  <c r="H129" i="13"/>
  <c r="G129" i="13"/>
  <c r="F129" i="13"/>
  <c r="E129" i="13"/>
  <c r="D129" i="13"/>
  <c r="O128" i="13"/>
  <c r="N128" i="13"/>
  <c r="M128" i="13"/>
  <c r="L128" i="13"/>
  <c r="K128" i="13"/>
  <c r="J128" i="13"/>
  <c r="I128" i="13"/>
  <c r="H128" i="13"/>
  <c r="G128" i="13"/>
  <c r="F128" i="13"/>
  <c r="E128" i="13"/>
  <c r="D128" i="13"/>
  <c r="O127" i="13"/>
  <c r="N127" i="13"/>
  <c r="M127" i="13"/>
  <c r="L127" i="13"/>
  <c r="K127" i="13"/>
  <c r="J127" i="13"/>
  <c r="I127" i="13"/>
  <c r="H127" i="13"/>
  <c r="G127" i="13"/>
  <c r="F127" i="13"/>
  <c r="E127" i="13"/>
  <c r="D127" i="13"/>
  <c r="O126" i="13"/>
  <c r="N126" i="13"/>
  <c r="M126" i="13"/>
  <c r="L126" i="13"/>
  <c r="K126" i="13"/>
  <c r="J126" i="13"/>
  <c r="I126" i="13"/>
  <c r="H126" i="13"/>
  <c r="G126" i="13"/>
  <c r="F126" i="13"/>
  <c r="E126" i="13"/>
  <c r="D126" i="13"/>
  <c r="O125" i="13"/>
  <c r="N125" i="13"/>
  <c r="M125" i="13"/>
  <c r="L125" i="13"/>
  <c r="K125" i="13"/>
  <c r="J125" i="13"/>
  <c r="I125" i="13"/>
  <c r="H125" i="13"/>
  <c r="G125" i="13"/>
  <c r="F125" i="13"/>
  <c r="E125" i="13"/>
  <c r="D125" i="13"/>
  <c r="O124" i="13"/>
  <c r="N124" i="13"/>
  <c r="M124" i="13"/>
  <c r="L124" i="13"/>
  <c r="K124" i="13"/>
  <c r="J124" i="13"/>
  <c r="I124" i="13"/>
  <c r="H124" i="13"/>
  <c r="G124" i="13"/>
  <c r="F124" i="13"/>
  <c r="E124" i="13"/>
  <c r="D124" i="13"/>
  <c r="O123" i="13"/>
  <c r="N123" i="13"/>
  <c r="M123" i="13"/>
  <c r="L123" i="13"/>
  <c r="K123" i="13"/>
  <c r="J123" i="13"/>
  <c r="I123" i="13"/>
  <c r="H123" i="13"/>
  <c r="G123" i="13"/>
  <c r="F123" i="13"/>
  <c r="E123" i="13"/>
  <c r="D123" i="13"/>
  <c r="O122" i="13"/>
  <c r="N122" i="13"/>
  <c r="M122" i="13"/>
  <c r="L122" i="13"/>
  <c r="K122" i="13"/>
  <c r="J122" i="13"/>
  <c r="I122" i="13"/>
  <c r="H122" i="13"/>
  <c r="G122" i="13"/>
  <c r="F122" i="13"/>
  <c r="E122" i="13"/>
  <c r="D122" i="13"/>
  <c r="O121" i="13"/>
  <c r="N121" i="13"/>
  <c r="M121" i="13"/>
  <c r="L121" i="13"/>
  <c r="K121" i="13"/>
  <c r="J121" i="13"/>
  <c r="I121" i="13"/>
  <c r="H121" i="13"/>
  <c r="G121" i="13"/>
  <c r="F121" i="13"/>
  <c r="E121" i="13"/>
  <c r="D121" i="13"/>
  <c r="O120" i="13"/>
  <c r="N120" i="13"/>
  <c r="M120" i="13"/>
  <c r="L120" i="13"/>
  <c r="K120" i="13"/>
  <c r="J120" i="13"/>
  <c r="I120" i="13"/>
  <c r="H120" i="13"/>
  <c r="G120" i="13"/>
  <c r="F120" i="13"/>
  <c r="E120" i="13"/>
  <c r="D120" i="13"/>
  <c r="O119" i="13"/>
  <c r="N119" i="13"/>
  <c r="M119" i="13"/>
  <c r="L119" i="13"/>
  <c r="K119" i="13"/>
  <c r="J119" i="13"/>
  <c r="I119" i="13"/>
  <c r="H119" i="13"/>
  <c r="G119" i="13"/>
  <c r="F119" i="13"/>
  <c r="E119" i="13"/>
  <c r="D119" i="13"/>
  <c r="O108" i="13"/>
  <c r="N108" i="13"/>
  <c r="M108" i="13"/>
  <c r="L108" i="13"/>
  <c r="K108" i="13"/>
  <c r="J108" i="13"/>
  <c r="I108" i="13"/>
  <c r="H108" i="13"/>
  <c r="G108" i="13"/>
  <c r="F108" i="13"/>
  <c r="E108" i="13"/>
  <c r="D108" i="13"/>
  <c r="O107" i="13"/>
  <c r="N107" i="13"/>
  <c r="M107" i="13"/>
  <c r="L107" i="13"/>
  <c r="K107" i="13"/>
  <c r="J107" i="13"/>
  <c r="I107" i="13"/>
  <c r="H107" i="13"/>
  <c r="G107" i="13"/>
  <c r="F107" i="13"/>
  <c r="E107" i="13"/>
  <c r="D107" i="13"/>
  <c r="O106" i="13"/>
  <c r="N106" i="13"/>
  <c r="M106" i="13"/>
  <c r="L106" i="13"/>
  <c r="K106" i="13"/>
  <c r="J106" i="13"/>
  <c r="I106" i="13"/>
  <c r="H106" i="13"/>
  <c r="G106" i="13"/>
  <c r="F106" i="13"/>
  <c r="E106" i="13"/>
  <c r="D106" i="13"/>
  <c r="O105" i="13"/>
  <c r="N105" i="13"/>
  <c r="M105" i="13"/>
  <c r="L105" i="13"/>
  <c r="K105" i="13"/>
  <c r="J105" i="13"/>
  <c r="I105" i="13"/>
  <c r="H105" i="13"/>
  <c r="G105" i="13"/>
  <c r="F105" i="13"/>
  <c r="E105" i="13"/>
  <c r="D105" i="13"/>
  <c r="O104" i="13"/>
  <c r="N104" i="13"/>
  <c r="M104" i="13"/>
  <c r="L104" i="13"/>
  <c r="K104" i="13"/>
  <c r="J104" i="13"/>
  <c r="I104" i="13"/>
  <c r="H104" i="13"/>
  <c r="G104" i="13"/>
  <c r="F104" i="13"/>
  <c r="E104" i="13"/>
  <c r="D104" i="13"/>
  <c r="O103" i="13"/>
  <c r="N103" i="13"/>
  <c r="M103" i="13"/>
  <c r="L103" i="13"/>
  <c r="K103" i="13"/>
  <c r="J103" i="13"/>
  <c r="I103" i="13"/>
  <c r="H103" i="13"/>
  <c r="G103" i="13"/>
  <c r="F103" i="13"/>
  <c r="E103" i="13"/>
  <c r="D103" i="13"/>
  <c r="O102" i="13"/>
  <c r="N102" i="13"/>
  <c r="M102" i="13"/>
  <c r="L102" i="13"/>
  <c r="K102" i="13"/>
  <c r="J102" i="13"/>
  <c r="I102" i="13"/>
  <c r="H102" i="13"/>
  <c r="G102" i="13"/>
  <c r="F102" i="13"/>
  <c r="E102" i="13"/>
  <c r="D102" i="13"/>
  <c r="O101" i="13"/>
  <c r="N101" i="13"/>
  <c r="M101" i="13"/>
  <c r="L101" i="13"/>
  <c r="K101" i="13"/>
  <c r="J101" i="13"/>
  <c r="I101" i="13"/>
  <c r="H101" i="13"/>
  <c r="G101" i="13"/>
  <c r="F101" i="13"/>
  <c r="E101" i="13"/>
  <c r="D101" i="13"/>
  <c r="O100" i="13"/>
  <c r="N100" i="13"/>
  <c r="M100" i="13"/>
  <c r="L100" i="13"/>
  <c r="K100" i="13"/>
  <c r="J100" i="13"/>
  <c r="I100" i="13"/>
  <c r="H100" i="13"/>
  <c r="G100" i="13"/>
  <c r="F100" i="13"/>
  <c r="E100" i="13"/>
  <c r="D100" i="13"/>
  <c r="O99" i="13"/>
  <c r="N99" i="13"/>
  <c r="M99" i="13"/>
  <c r="L99" i="13"/>
  <c r="K99" i="13"/>
  <c r="J99" i="13"/>
  <c r="I99" i="13"/>
  <c r="H99" i="13"/>
  <c r="G99" i="13"/>
  <c r="F99" i="13"/>
  <c r="E99" i="13"/>
  <c r="D99" i="13"/>
  <c r="O98" i="13"/>
  <c r="N98" i="13"/>
  <c r="M98" i="13"/>
  <c r="L98" i="13"/>
  <c r="K98" i="13"/>
  <c r="J98" i="13"/>
  <c r="I98" i="13"/>
  <c r="H98" i="13"/>
  <c r="G98" i="13"/>
  <c r="F98" i="13"/>
  <c r="E98" i="13"/>
  <c r="D98" i="13"/>
  <c r="O97" i="13"/>
  <c r="N97" i="13"/>
  <c r="M97" i="13"/>
  <c r="L97" i="13"/>
  <c r="K97" i="13"/>
  <c r="J97" i="13"/>
  <c r="I97" i="13"/>
  <c r="H97" i="13"/>
  <c r="G97" i="13"/>
  <c r="F97" i="13"/>
  <c r="E97" i="13"/>
  <c r="D97" i="13"/>
  <c r="O96" i="13"/>
  <c r="N96" i="13"/>
  <c r="M96" i="13"/>
  <c r="L96" i="13"/>
  <c r="K96" i="13"/>
  <c r="J96" i="13"/>
  <c r="I96" i="13"/>
  <c r="H96" i="13"/>
  <c r="G96" i="13"/>
  <c r="F96" i="13"/>
  <c r="E96" i="13"/>
  <c r="D96" i="13"/>
  <c r="O95" i="13"/>
  <c r="N95" i="13"/>
  <c r="M95" i="13"/>
  <c r="L95" i="13"/>
  <c r="K95" i="13"/>
  <c r="J95" i="13"/>
  <c r="I95" i="13"/>
  <c r="H95" i="13"/>
  <c r="G95" i="13"/>
  <c r="F95" i="13"/>
  <c r="E95" i="13"/>
  <c r="D95" i="13"/>
  <c r="O94" i="13"/>
  <c r="N94" i="13"/>
  <c r="M94" i="13"/>
  <c r="L94" i="13"/>
  <c r="K94" i="13"/>
  <c r="J94" i="13"/>
  <c r="I94" i="13"/>
  <c r="H94" i="13"/>
  <c r="G94" i="13"/>
  <c r="F94" i="13"/>
  <c r="E94" i="13"/>
  <c r="D94" i="13"/>
  <c r="O93" i="13"/>
  <c r="N93" i="13"/>
  <c r="M93" i="13"/>
  <c r="L93" i="13"/>
  <c r="K93" i="13"/>
  <c r="J93" i="13"/>
  <c r="I93" i="13"/>
  <c r="H93" i="13"/>
  <c r="G93" i="13"/>
  <c r="F93" i="13"/>
  <c r="E93" i="13"/>
  <c r="D93" i="13"/>
  <c r="O92" i="13"/>
  <c r="N92" i="13"/>
  <c r="M92" i="13"/>
  <c r="L92" i="13"/>
  <c r="K92" i="13"/>
  <c r="J92" i="13"/>
  <c r="I92" i="13"/>
  <c r="H92" i="13"/>
  <c r="G92" i="13"/>
  <c r="F92" i="13"/>
  <c r="E92" i="13"/>
  <c r="D92" i="13"/>
  <c r="O91" i="13"/>
  <c r="N91" i="13"/>
  <c r="M91" i="13"/>
  <c r="L91" i="13"/>
  <c r="K91" i="13"/>
  <c r="J91" i="13"/>
  <c r="I91" i="13"/>
  <c r="H91" i="13"/>
  <c r="G91" i="13"/>
  <c r="F91" i="13"/>
  <c r="E91" i="13"/>
  <c r="D91" i="13"/>
  <c r="O90" i="13"/>
  <c r="N90" i="13"/>
  <c r="M90" i="13"/>
  <c r="L90" i="13"/>
  <c r="K90" i="13"/>
  <c r="J90" i="13"/>
  <c r="I90" i="13"/>
  <c r="H90" i="13"/>
  <c r="G90" i="13"/>
  <c r="F90" i="13"/>
  <c r="E90" i="13"/>
  <c r="D90" i="13"/>
  <c r="O89" i="13"/>
  <c r="N89" i="13"/>
  <c r="M89" i="13"/>
  <c r="L89" i="13"/>
  <c r="K89" i="13"/>
  <c r="J89" i="13"/>
  <c r="I89" i="13"/>
  <c r="H89" i="13"/>
  <c r="G89" i="13"/>
  <c r="F89" i="13"/>
  <c r="E89" i="13"/>
  <c r="D89" i="13"/>
  <c r="O88" i="13"/>
  <c r="N88" i="13"/>
  <c r="M88" i="13"/>
  <c r="L88" i="13"/>
  <c r="K88" i="13"/>
  <c r="J88" i="13"/>
  <c r="I88" i="13"/>
  <c r="H88" i="13"/>
  <c r="G88" i="13"/>
  <c r="F88" i="13"/>
  <c r="E88" i="13"/>
  <c r="D88" i="13"/>
  <c r="O87" i="13"/>
  <c r="N87" i="13"/>
  <c r="M87" i="13"/>
  <c r="L87" i="13"/>
  <c r="K87" i="13"/>
  <c r="J87" i="13"/>
  <c r="I87" i="13"/>
  <c r="H87" i="13"/>
  <c r="G87" i="13"/>
  <c r="F87" i="13"/>
  <c r="E87" i="13"/>
  <c r="D87" i="13"/>
  <c r="O86" i="13"/>
  <c r="N86" i="13"/>
  <c r="M86" i="13"/>
  <c r="L86" i="13"/>
  <c r="K86" i="13"/>
  <c r="J86" i="13"/>
  <c r="I86" i="13"/>
  <c r="H86" i="13"/>
  <c r="G86" i="13"/>
  <c r="F86" i="13"/>
  <c r="E86" i="13"/>
  <c r="D86" i="13"/>
  <c r="O85" i="13"/>
  <c r="N85" i="13"/>
  <c r="M85" i="13"/>
  <c r="L85" i="13"/>
  <c r="K85" i="13"/>
  <c r="J85" i="13"/>
  <c r="I85" i="13"/>
  <c r="H85" i="13"/>
  <c r="G85" i="13"/>
  <c r="F85" i="13"/>
  <c r="E85" i="13"/>
  <c r="D85" i="13"/>
  <c r="O84" i="13"/>
  <c r="N84" i="13"/>
  <c r="M84" i="13"/>
  <c r="L84" i="13"/>
  <c r="K84" i="13"/>
  <c r="J84" i="13"/>
  <c r="I84" i="13"/>
  <c r="H84" i="13"/>
  <c r="G84" i="13"/>
  <c r="F84" i="13"/>
  <c r="E84" i="13"/>
  <c r="D84" i="13"/>
  <c r="O83" i="13"/>
  <c r="N83" i="13"/>
  <c r="M83" i="13"/>
  <c r="L83" i="13"/>
  <c r="K83" i="13"/>
  <c r="J83" i="13"/>
  <c r="I83" i="13"/>
  <c r="H83" i="13"/>
  <c r="G83" i="13"/>
  <c r="F83" i="13"/>
  <c r="E83" i="13"/>
  <c r="D83" i="13"/>
  <c r="O82" i="13"/>
  <c r="N82" i="13"/>
  <c r="M82" i="13"/>
  <c r="L82" i="13"/>
  <c r="K82" i="13"/>
  <c r="J82" i="13"/>
  <c r="I82" i="13"/>
  <c r="H82" i="13"/>
  <c r="G82" i="13"/>
  <c r="F82" i="13"/>
  <c r="E82" i="13"/>
  <c r="D82" i="13"/>
  <c r="O71" i="13"/>
  <c r="N71" i="13"/>
  <c r="M71" i="13"/>
  <c r="L71" i="13"/>
  <c r="K71" i="13"/>
  <c r="J71" i="13"/>
  <c r="I71" i="13"/>
  <c r="H71" i="13"/>
  <c r="G71" i="13"/>
  <c r="F71" i="13"/>
  <c r="E71" i="13"/>
  <c r="D71" i="13"/>
  <c r="O70" i="13"/>
  <c r="N70" i="13"/>
  <c r="M70" i="13"/>
  <c r="L70" i="13"/>
  <c r="K70" i="13"/>
  <c r="J70" i="13"/>
  <c r="I70" i="13"/>
  <c r="H70" i="13"/>
  <c r="G70" i="13"/>
  <c r="F70" i="13"/>
  <c r="E70" i="13"/>
  <c r="D70" i="13"/>
  <c r="O69" i="13"/>
  <c r="N69" i="13"/>
  <c r="M69" i="13"/>
  <c r="L69" i="13"/>
  <c r="K69" i="13"/>
  <c r="J69" i="13"/>
  <c r="I69" i="13"/>
  <c r="H69" i="13"/>
  <c r="G69" i="13"/>
  <c r="F69" i="13"/>
  <c r="E69" i="13"/>
  <c r="D69" i="13"/>
  <c r="O68" i="13"/>
  <c r="N68" i="13"/>
  <c r="M68" i="13"/>
  <c r="L68" i="13"/>
  <c r="K68" i="13"/>
  <c r="J68" i="13"/>
  <c r="I68" i="13"/>
  <c r="H68" i="13"/>
  <c r="G68" i="13"/>
  <c r="F68" i="13"/>
  <c r="E68" i="13"/>
  <c r="D68" i="13"/>
  <c r="O67" i="13"/>
  <c r="N67" i="13"/>
  <c r="M67" i="13"/>
  <c r="L67" i="13"/>
  <c r="K67" i="13"/>
  <c r="J67" i="13"/>
  <c r="I67" i="13"/>
  <c r="H67" i="13"/>
  <c r="G67" i="13"/>
  <c r="F67" i="13"/>
  <c r="E67" i="13"/>
  <c r="D67" i="13"/>
  <c r="O66" i="13"/>
  <c r="N66" i="13"/>
  <c r="M66" i="13"/>
  <c r="L66" i="13"/>
  <c r="K66" i="13"/>
  <c r="J66" i="13"/>
  <c r="I66" i="13"/>
  <c r="H66" i="13"/>
  <c r="G66" i="13"/>
  <c r="F66" i="13"/>
  <c r="E66" i="13"/>
  <c r="D66" i="13"/>
  <c r="O65" i="13"/>
  <c r="N65" i="13"/>
  <c r="M65" i="13"/>
  <c r="L65" i="13"/>
  <c r="K65" i="13"/>
  <c r="J65" i="13"/>
  <c r="I65" i="13"/>
  <c r="H65" i="13"/>
  <c r="G65" i="13"/>
  <c r="F65" i="13"/>
  <c r="E65" i="13"/>
  <c r="D65" i="13"/>
  <c r="O64" i="13"/>
  <c r="N64" i="13"/>
  <c r="M64" i="13"/>
  <c r="L64" i="13"/>
  <c r="K64" i="13"/>
  <c r="J64" i="13"/>
  <c r="I64" i="13"/>
  <c r="H64" i="13"/>
  <c r="G64" i="13"/>
  <c r="F64" i="13"/>
  <c r="E64" i="13"/>
  <c r="D64" i="13"/>
  <c r="O63" i="13"/>
  <c r="N63" i="13"/>
  <c r="M63" i="13"/>
  <c r="L63" i="13"/>
  <c r="K63" i="13"/>
  <c r="J63" i="13"/>
  <c r="I63" i="13"/>
  <c r="H63" i="13"/>
  <c r="G63" i="13"/>
  <c r="F63" i="13"/>
  <c r="E63" i="13"/>
  <c r="D63" i="13"/>
  <c r="O62" i="13"/>
  <c r="N62" i="13"/>
  <c r="M62" i="13"/>
  <c r="L62" i="13"/>
  <c r="K62" i="13"/>
  <c r="J62" i="13"/>
  <c r="I62" i="13"/>
  <c r="H62" i="13"/>
  <c r="G62" i="13"/>
  <c r="F62" i="13"/>
  <c r="E62" i="13"/>
  <c r="D62" i="13"/>
  <c r="O61" i="13"/>
  <c r="N61" i="13"/>
  <c r="M61" i="13"/>
  <c r="L61" i="13"/>
  <c r="K61" i="13"/>
  <c r="J61" i="13"/>
  <c r="I61" i="13"/>
  <c r="H61" i="13"/>
  <c r="G61" i="13"/>
  <c r="F61" i="13"/>
  <c r="E61" i="13"/>
  <c r="D61" i="13"/>
  <c r="O60" i="13"/>
  <c r="N60" i="13"/>
  <c r="M60" i="13"/>
  <c r="L60" i="13"/>
  <c r="K60" i="13"/>
  <c r="J60" i="13"/>
  <c r="I60" i="13"/>
  <c r="H60" i="13"/>
  <c r="G60" i="13"/>
  <c r="F60" i="13"/>
  <c r="E60" i="13"/>
  <c r="D60" i="13"/>
  <c r="O59" i="13"/>
  <c r="N59" i="13"/>
  <c r="M59" i="13"/>
  <c r="L59" i="13"/>
  <c r="K59" i="13"/>
  <c r="J59" i="13"/>
  <c r="I59" i="13"/>
  <c r="H59" i="13"/>
  <c r="G59" i="13"/>
  <c r="F59" i="13"/>
  <c r="E59" i="13"/>
  <c r="D59" i="13"/>
  <c r="O58" i="13"/>
  <c r="N58" i="13"/>
  <c r="M58" i="13"/>
  <c r="L58" i="13"/>
  <c r="K58" i="13"/>
  <c r="J58" i="13"/>
  <c r="I58" i="13"/>
  <c r="H58" i="13"/>
  <c r="G58" i="13"/>
  <c r="F58" i="13"/>
  <c r="E58" i="13"/>
  <c r="D58" i="13"/>
  <c r="O57" i="13"/>
  <c r="N57" i="13"/>
  <c r="M57" i="13"/>
  <c r="L57" i="13"/>
  <c r="K57" i="13"/>
  <c r="J57" i="13"/>
  <c r="I57" i="13"/>
  <c r="H57" i="13"/>
  <c r="G57" i="13"/>
  <c r="F57" i="13"/>
  <c r="E57" i="13"/>
  <c r="D57" i="13"/>
  <c r="O56" i="13"/>
  <c r="N56" i="13"/>
  <c r="M56" i="13"/>
  <c r="L56" i="13"/>
  <c r="K56" i="13"/>
  <c r="J56" i="13"/>
  <c r="I56" i="13"/>
  <c r="H56" i="13"/>
  <c r="G56" i="13"/>
  <c r="F56" i="13"/>
  <c r="E56" i="13"/>
  <c r="D56" i="13"/>
  <c r="O55" i="13"/>
  <c r="N55" i="13"/>
  <c r="M55" i="13"/>
  <c r="L55" i="13"/>
  <c r="K55" i="13"/>
  <c r="J55" i="13"/>
  <c r="I55" i="13"/>
  <c r="H55" i="13"/>
  <c r="G55" i="13"/>
  <c r="F55" i="13"/>
  <c r="E55" i="13"/>
  <c r="D55" i="13"/>
  <c r="O54" i="13"/>
  <c r="N54" i="13"/>
  <c r="M54" i="13"/>
  <c r="L54" i="13"/>
  <c r="K54" i="13"/>
  <c r="J54" i="13"/>
  <c r="I54" i="13"/>
  <c r="H54" i="13"/>
  <c r="G54" i="13"/>
  <c r="F54" i="13"/>
  <c r="E54" i="13"/>
  <c r="D54" i="13"/>
  <c r="O53" i="13"/>
  <c r="N53" i="13"/>
  <c r="M53" i="13"/>
  <c r="L53" i="13"/>
  <c r="K53" i="13"/>
  <c r="J53" i="13"/>
  <c r="I53" i="13"/>
  <c r="H53" i="13"/>
  <c r="G53" i="13"/>
  <c r="F53" i="13"/>
  <c r="E53" i="13"/>
  <c r="D53" i="13"/>
  <c r="O52" i="13"/>
  <c r="N52" i="13"/>
  <c r="M52" i="13"/>
  <c r="L52" i="13"/>
  <c r="K52" i="13"/>
  <c r="J52" i="13"/>
  <c r="I52" i="13"/>
  <c r="H52" i="13"/>
  <c r="G52" i="13"/>
  <c r="F52" i="13"/>
  <c r="E52" i="13"/>
  <c r="D52" i="13"/>
  <c r="O51" i="13"/>
  <c r="N51" i="13"/>
  <c r="M51" i="13"/>
  <c r="L51" i="13"/>
  <c r="K51" i="13"/>
  <c r="J51" i="13"/>
  <c r="I51" i="13"/>
  <c r="H51" i="13"/>
  <c r="G51" i="13"/>
  <c r="F51" i="13"/>
  <c r="E51" i="13"/>
  <c r="D51" i="13"/>
  <c r="O50" i="13"/>
  <c r="N50" i="13"/>
  <c r="M50" i="13"/>
  <c r="L50" i="13"/>
  <c r="K50" i="13"/>
  <c r="J50" i="13"/>
  <c r="I50" i="13"/>
  <c r="H50" i="13"/>
  <c r="G50" i="13"/>
  <c r="F50" i="13"/>
  <c r="E50" i="13"/>
  <c r="D50" i="13"/>
  <c r="O49" i="13"/>
  <c r="N49" i="13"/>
  <c r="M49" i="13"/>
  <c r="L49" i="13"/>
  <c r="K49" i="13"/>
  <c r="J49" i="13"/>
  <c r="I49" i="13"/>
  <c r="H49" i="13"/>
  <c r="G49" i="13"/>
  <c r="F49" i="13"/>
  <c r="E49" i="13"/>
  <c r="D49" i="13"/>
  <c r="O48" i="13"/>
  <c r="N48" i="13"/>
  <c r="M48" i="13"/>
  <c r="L48" i="13"/>
  <c r="K48" i="13"/>
  <c r="J48" i="13"/>
  <c r="I48" i="13"/>
  <c r="H48" i="13"/>
  <c r="G48" i="13"/>
  <c r="F48" i="13"/>
  <c r="E48" i="13"/>
  <c r="D48" i="13"/>
  <c r="O47" i="13"/>
  <c r="N47" i="13"/>
  <c r="M47" i="13"/>
  <c r="L47" i="13"/>
  <c r="K47" i="13"/>
  <c r="J47" i="13"/>
  <c r="I47" i="13"/>
  <c r="H47" i="13"/>
  <c r="G47" i="13"/>
  <c r="F47" i="13"/>
  <c r="E47" i="13"/>
  <c r="D47" i="13"/>
  <c r="O46" i="13"/>
  <c r="N46" i="13"/>
  <c r="M46" i="13"/>
  <c r="L46" i="13"/>
  <c r="K46" i="13"/>
  <c r="J46" i="13"/>
  <c r="I46" i="13"/>
  <c r="H46" i="13"/>
  <c r="G46" i="13"/>
  <c r="F46" i="13"/>
  <c r="E46" i="13"/>
  <c r="D46" i="13"/>
  <c r="O45" i="13"/>
  <c r="N45" i="13"/>
  <c r="M45" i="13"/>
  <c r="L45" i="13"/>
  <c r="K45" i="13"/>
  <c r="J45" i="13"/>
  <c r="I45" i="13"/>
  <c r="H45" i="13"/>
  <c r="G45" i="13"/>
  <c r="F45" i="13"/>
  <c r="E45" i="13"/>
  <c r="D45" i="13"/>
  <c r="D8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O24" i="13"/>
  <c r="N24" i="13"/>
  <c r="M24" i="13"/>
  <c r="L24" i="13"/>
  <c r="K24" i="13"/>
  <c r="J24" i="13"/>
  <c r="I24" i="13"/>
  <c r="H24" i="13"/>
  <c r="G24" i="13"/>
  <c r="F24" i="13"/>
  <c r="E24" i="13"/>
  <c r="D24" i="13"/>
  <c r="O23" i="13"/>
  <c r="N23" i="13"/>
  <c r="M23" i="13"/>
  <c r="L23" i="13"/>
  <c r="K23" i="13"/>
  <c r="J23" i="13"/>
  <c r="I23" i="13"/>
  <c r="H23" i="13"/>
  <c r="G23" i="13"/>
  <c r="F23" i="13"/>
  <c r="E23" i="13"/>
  <c r="D23" i="13"/>
  <c r="O22" i="13"/>
  <c r="N22" i="13"/>
  <c r="M22" i="13"/>
  <c r="L22" i="13"/>
  <c r="K22" i="13"/>
  <c r="J22" i="13"/>
  <c r="I22" i="13"/>
  <c r="H22" i="13"/>
  <c r="G22" i="13"/>
  <c r="F22" i="13"/>
  <c r="E22" i="13"/>
  <c r="D22" i="13"/>
  <c r="O21" i="13"/>
  <c r="N21" i="13"/>
  <c r="M21" i="13"/>
  <c r="L21" i="13"/>
  <c r="K21" i="13"/>
  <c r="J21" i="13"/>
  <c r="I21" i="13"/>
  <c r="H21" i="13"/>
  <c r="G21" i="13"/>
  <c r="F21" i="13"/>
  <c r="E21" i="13"/>
  <c r="D21" i="13"/>
  <c r="O20" i="13"/>
  <c r="N20" i="13"/>
  <c r="M20" i="13"/>
  <c r="L20" i="13"/>
  <c r="K20" i="13"/>
  <c r="J20" i="13"/>
  <c r="I20" i="13"/>
  <c r="H20" i="13"/>
  <c r="G20" i="13"/>
  <c r="F20" i="13"/>
  <c r="E20" i="13"/>
  <c r="D20" i="13"/>
  <c r="O19" i="13"/>
  <c r="N19" i="13"/>
  <c r="M19" i="13"/>
  <c r="L19" i="13"/>
  <c r="K19" i="13"/>
  <c r="J19" i="13"/>
  <c r="I19" i="13"/>
  <c r="H19" i="13"/>
  <c r="G19" i="13"/>
  <c r="F19" i="13"/>
  <c r="E19" i="13"/>
  <c r="D19" i="13"/>
  <c r="O18" i="13"/>
  <c r="N18" i="13"/>
  <c r="M18" i="13"/>
  <c r="L18" i="13"/>
  <c r="K18" i="13"/>
  <c r="J18" i="13"/>
  <c r="I18" i="13"/>
  <c r="H18" i="13"/>
  <c r="G18" i="13"/>
  <c r="F18" i="13"/>
  <c r="E18" i="13"/>
  <c r="D18" i="13"/>
  <c r="O17" i="13"/>
  <c r="N17" i="13"/>
  <c r="M17" i="13"/>
  <c r="L17" i="13"/>
  <c r="K17" i="13"/>
  <c r="J17" i="13"/>
  <c r="I17" i="13"/>
  <c r="H17" i="13"/>
  <c r="G17" i="13"/>
  <c r="F17" i="13"/>
  <c r="E17" i="13"/>
  <c r="D17" i="13"/>
  <c r="O16" i="13"/>
  <c r="N16" i="13"/>
  <c r="M16" i="13"/>
  <c r="L16" i="13"/>
  <c r="K16" i="13"/>
  <c r="J16" i="13"/>
  <c r="I16" i="13"/>
  <c r="H16" i="13"/>
  <c r="G16" i="13"/>
  <c r="F16" i="13"/>
  <c r="E16" i="13"/>
  <c r="D16" i="13"/>
  <c r="O15" i="13"/>
  <c r="N15" i="13"/>
  <c r="M15" i="13"/>
  <c r="L15" i="13"/>
  <c r="K15" i="13"/>
  <c r="J15" i="13"/>
  <c r="I15" i="13"/>
  <c r="H15" i="13"/>
  <c r="G15" i="13"/>
  <c r="F15" i="13"/>
  <c r="E15" i="13"/>
  <c r="D15" i="13"/>
  <c r="O14" i="13"/>
  <c r="N14" i="13"/>
  <c r="M14" i="13"/>
  <c r="L14" i="13"/>
  <c r="K14" i="13"/>
  <c r="J14" i="13"/>
  <c r="I14" i="13"/>
  <c r="H14" i="13"/>
  <c r="G14" i="13"/>
  <c r="F14" i="13"/>
  <c r="E14" i="13"/>
  <c r="D14" i="13"/>
  <c r="O13" i="13"/>
  <c r="N13" i="13"/>
  <c r="M13" i="13"/>
  <c r="L13" i="13"/>
  <c r="K13" i="13"/>
  <c r="J13" i="13"/>
  <c r="I13" i="13"/>
  <c r="H13" i="13"/>
  <c r="G13" i="13"/>
  <c r="F13" i="13"/>
  <c r="E13" i="13"/>
  <c r="D13" i="13"/>
  <c r="O12" i="13"/>
  <c r="N12" i="13"/>
  <c r="M12" i="13"/>
  <c r="L12" i="13"/>
  <c r="K12" i="13"/>
  <c r="J12" i="13"/>
  <c r="I12" i="13"/>
  <c r="H12" i="13"/>
  <c r="G12" i="13"/>
  <c r="F12" i="13"/>
  <c r="E12" i="13"/>
  <c r="D12" i="13"/>
  <c r="O11" i="13"/>
  <c r="N11" i="13"/>
  <c r="M11" i="13"/>
  <c r="L11" i="13"/>
  <c r="K11" i="13"/>
  <c r="J11" i="13"/>
  <c r="I11" i="13"/>
  <c r="H11" i="13"/>
  <c r="G11" i="13"/>
  <c r="F11" i="13"/>
  <c r="E11" i="13"/>
  <c r="D11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O9" i="13"/>
  <c r="N9" i="13"/>
  <c r="M9" i="13"/>
  <c r="L9" i="13"/>
  <c r="K9" i="13"/>
  <c r="J9" i="13"/>
  <c r="I9" i="13"/>
  <c r="H9" i="13"/>
  <c r="G9" i="13"/>
  <c r="F9" i="13"/>
  <c r="E9" i="13"/>
  <c r="D9" i="13"/>
  <c r="O8" i="13"/>
  <c r="N8" i="13"/>
  <c r="M8" i="13"/>
  <c r="L8" i="13"/>
  <c r="K8" i="13"/>
  <c r="J8" i="13"/>
  <c r="I8" i="13"/>
  <c r="H8" i="13"/>
  <c r="G8" i="13"/>
  <c r="F8" i="13"/>
  <c r="E8" i="13"/>
  <c r="AU228" i="18" l="1"/>
  <c r="AI240" i="18"/>
  <c r="AJ240" i="18"/>
  <c r="AU229" i="18"/>
  <c r="AU237" i="18"/>
  <c r="AR240" i="18"/>
  <c r="AU230" i="18"/>
  <c r="AK240" i="18"/>
  <c r="AU231" i="18"/>
  <c r="AN240" i="18"/>
  <c r="AM240" i="18"/>
  <c r="AU232" i="18"/>
  <c r="AU98" i="18"/>
  <c r="AK108" i="18"/>
  <c r="AJ108" i="18"/>
  <c r="AU97" i="18"/>
  <c r="AU96" i="18"/>
  <c r="AI108" i="18"/>
  <c r="AU106" i="18"/>
  <c r="AU64" i="18"/>
  <c r="P119" i="18"/>
  <c r="W100" i="18"/>
  <c r="AM100" i="18" s="1"/>
  <c r="AN99" i="18"/>
  <c r="AF317" i="18"/>
  <c r="AF316" i="18"/>
  <c r="S349" i="18"/>
  <c r="AF340" i="18"/>
  <c r="P340" i="18"/>
  <c r="AB349" i="18"/>
  <c r="AF339" i="18"/>
  <c r="AF320" i="18"/>
  <c r="W349" i="18"/>
  <c r="J261" i="18"/>
  <c r="P261" i="18" s="1"/>
  <c r="P228" i="18"/>
  <c r="P229" i="18"/>
  <c r="P251" i="18"/>
  <c r="P230" i="18"/>
  <c r="P231" i="18"/>
  <c r="P253" i="18"/>
  <c r="P232" i="18"/>
  <c r="AZ420" i="17"/>
  <c r="BE420" i="17"/>
  <c r="K362" i="18"/>
  <c r="P99" i="18"/>
  <c r="K361" i="18"/>
  <c r="P100" i="18"/>
  <c r="K129" i="18"/>
  <c r="P129" i="18" s="1"/>
  <c r="K360" i="18"/>
  <c r="BJ138" i="17"/>
  <c r="AF119" i="18"/>
  <c r="AB129" i="18"/>
  <c r="P96" i="18"/>
  <c r="K385" i="18"/>
  <c r="AA385" i="18" s="1"/>
  <c r="P97" i="18"/>
  <c r="BF420" i="17"/>
  <c r="X129" i="18"/>
  <c r="K384" i="18"/>
  <c r="AC384" i="18" s="1"/>
  <c r="AS370" i="18" s="1"/>
  <c r="AS372" i="18" s="1"/>
  <c r="P121" i="18"/>
  <c r="AF121" i="18"/>
  <c r="P98" i="18"/>
  <c r="P120" i="18"/>
  <c r="AW420" i="17"/>
  <c r="S85" i="18"/>
  <c r="AF85" i="18" s="1"/>
  <c r="AF52" i="18"/>
  <c r="BA420" i="17"/>
  <c r="P85" i="18"/>
  <c r="BC50" i="17"/>
  <c r="BJ398" i="17"/>
  <c r="BE144" i="17"/>
  <c r="BE140" i="17"/>
  <c r="BE142" i="17" s="1"/>
  <c r="BJ44" i="17"/>
  <c r="BB46" i="17"/>
  <c r="BB48" i="17" s="1"/>
  <c r="BL160" i="17"/>
  <c r="BB160" i="17" s="1"/>
  <c r="BJ160" i="17" s="1"/>
  <c r="BL168" i="17"/>
  <c r="BD168" i="17" s="1"/>
  <c r="BJ168" i="17" s="1"/>
  <c r="BL157" i="17"/>
  <c r="BL177" i="17"/>
  <c r="BD177" i="17" s="1"/>
  <c r="BJ177" i="17" s="1"/>
  <c r="BL174" i="17"/>
  <c r="BC174" i="17" s="1"/>
  <c r="BJ174" i="17" s="1"/>
  <c r="BL161" i="17"/>
  <c r="BC161" i="17" s="1"/>
  <c r="BJ161" i="17" s="1"/>
  <c r="BL175" i="17"/>
  <c r="BC175" i="17" s="1"/>
  <c r="BJ175" i="17" s="1"/>
  <c r="BL158" i="17"/>
  <c r="BB158" i="17" s="1"/>
  <c r="BJ158" i="17" s="1"/>
  <c r="BL172" i="17"/>
  <c r="BB172" i="17" s="1"/>
  <c r="BJ172" i="17" s="1"/>
  <c r="BL166" i="17"/>
  <c r="BD166" i="17" s="1"/>
  <c r="BJ166" i="17" s="1"/>
  <c r="BK280" i="17"/>
  <c r="BL165" i="17"/>
  <c r="BD165" i="17" s="1"/>
  <c r="BL162" i="17"/>
  <c r="BC162" i="17" s="1"/>
  <c r="BJ162" i="17" s="1"/>
  <c r="BL176" i="17"/>
  <c r="BD176" i="17" s="1"/>
  <c r="BJ176" i="17" s="1"/>
  <c r="BL173" i="17"/>
  <c r="BB173" i="17" s="1"/>
  <c r="BJ173" i="17" s="1"/>
  <c r="AS420" i="17"/>
  <c r="BF142" i="17"/>
  <c r="BD46" i="17"/>
  <c r="BD48" i="17" s="1"/>
  <c r="BL219" i="17"/>
  <c r="BB219" i="17" s="1"/>
  <c r="BJ219" i="17" s="1"/>
  <c r="BL222" i="17"/>
  <c r="BC222" i="17" s="1"/>
  <c r="BJ222" i="17" s="1"/>
  <c r="BK327" i="17"/>
  <c r="BL215" i="17"/>
  <c r="BD215" i="17" s="1"/>
  <c r="BJ215" i="17" s="1"/>
  <c r="BL221" i="17"/>
  <c r="BC221" i="17" s="1"/>
  <c r="BJ221" i="17" s="1"/>
  <c r="BL207" i="17"/>
  <c r="BB207" i="17" s="1"/>
  <c r="BJ207" i="17" s="1"/>
  <c r="BL223" i="17"/>
  <c r="BD223" i="17" s="1"/>
  <c r="BJ223" i="17" s="1"/>
  <c r="BL213" i="17"/>
  <c r="BD213" i="17" s="1"/>
  <c r="BJ213" i="17" s="1"/>
  <c r="BL205" i="17"/>
  <c r="BB205" i="17" s="1"/>
  <c r="BJ205" i="17" s="1"/>
  <c r="BL220" i="17"/>
  <c r="BB220" i="17" s="1"/>
  <c r="BJ220" i="17" s="1"/>
  <c r="BL208" i="17"/>
  <c r="BC208" i="17" s="1"/>
  <c r="BL211" i="17"/>
  <c r="BC211" i="17" s="1"/>
  <c r="BJ211" i="17" s="1"/>
  <c r="BL209" i="17"/>
  <c r="BC209" i="17" s="1"/>
  <c r="BJ209" i="17" s="1"/>
  <c r="BL224" i="17"/>
  <c r="BD224" i="17" s="1"/>
  <c r="BJ224" i="17" s="1"/>
  <c r="BL212" i="17"/>
  <c r="BD212" i="17" s="1"/>
  <c r="BL204" i="17"/>
  <c r="AZ377" i="17"/>
  <c r="AY377" i="17"/>
  <c r="BI377" i="17"/>
  <c r="AW377" i="17"/>
  <c r="AX377" i="17"/>
  <c r="BJ373" i="17"/>
  <c r="BB379" i="17"/>
  <c r="BB375" i="17"/>
  <c r="BB377" i="17" s="1"/>
  <c r="BA377" i="17"/>
  <c r="BG377" i="17"/>
  <c r="O140" i="15"/>
  <c r="O139" i="15"/>
  <c r="O138" i="15"/>
  <c r="O137" i="15"/>
  <c r="O136" i="15"/>
  <c r="O135" i="15"/>
  <c r="O117" i="15"/>
  <c r="O116" i="15"/>
  <c r="O115" i="15"/>
  <c r="O114" i="15"/>
  <c r="O113" i="15"/>
  <c r="O112" i="15"/>
  <c r="O94" i="15"/>
  <c r="O93" i="15"/>
  <c r="O92" i="15"/>
  <c r="O91" i="15"/>
  <c r="O90" i="15"/>
  <c r="O89" i="15"/>
  <c r="O71" i="15"/>
  <c r="O70" i="15"/>
  <c r="O69" i="15"/>
  <c r="O68" i="15"/>
  <c r="O67" i="15"/>
  <c r="O66" i="15"/>
  <c r="O48" i="15"/>
  <c r="O47" i="15"/>
  <c r="O46" i="15"/>
  <c r="O45" i="15"/>
  <c r="O44" i="15"/>
  <c r="O43" i="15"/>
  <c r="O25" i="15"/>
  <c r="O24" i="15"/>
  <c r="O23" i="15"/>
  <c r="O22" i="15"/>
  <c r="O21" i="15"/>
  <c r="O20" i="15"/>
  <c r="O161" i="15"/>
  <c r="O160" i="15"/>
  <c r="E163" i="15"/>
  <c r="D163" i="15"/>
  <c r="C163" i="15"/>
  <c r="E162" i="15"/>
  <c r="D162" i="15"/>
  <c r="C162" i="15"/>
  <c r="E161" i="15"/>
  <c r="D161" i="15"/>
  <c r="C161" i="15"/>
  <c r="E160" i="15"/>
  <c r="D160" i="15"/>
  <c r="C160" i="15"/>
  <c r="E159" i="15"/>
  <c r="D159" i="15"/>
  <c r="C159" i="15"/>
  <c r="E158" i="15"/>
  <c r="D158" i="15"/>
  <c r="C158" i="15"/>
  <c r="E157" i="15"/>
  <c r="D157" i="15"/>
  <c r="C157" i="15"/>
  <c r="E156" i="15"/>
  <c r="D156" i="15"/>
  <c r="C156" i="15"/>
  <c r="E155" i="15"/>
  <c r="D155" i="15"/>
  <c r="C155" i="15"/>
  <c r="E154" i="15"/>
  <c r="D154" i="15"/>
  <c r="C154" i="15"/>
  <c r="E153" i="15"/>
  <c r="D153" i="15"/>
  <c r="C153" i="15"/>
  <c r="E152" i="15"/>
  <c r="D152" i="15"/>
  <c r="C152" i="15"/>
  <c r="E151" i="15"/>
  <c r="D151" i="15"/>
  <c r="C151" i="15"/>
  <c r="E150" i="15"/>
  <c r="D150" i="15"/>
  <c r="C150" i="15"/>
  <c r="E149" i="15"/>
  <c r="D149" i="15"/>
  <c r="C149" i="15"/>
  <c r="E148" i="15"/>
  <c r="D148" i="15"/>
  <c r="C148" i="15"/>
  <c r="E147" i="15"/>
  <c r="D147" i="15"/>
  <c r="C147" i="15"/>
  <c r="E146" i="15"/>
  <c r="D146" i="15"/>
  <c r="F131" i="15"/>
  <c r="F124" i="15"/>
  <c r="F116" i="15"/>
  <c r="F115" i="15"/>
  <c r="F112" i="15"/>
  <c r="F110" i="15"/>
  <c r="F108" i="15"/>
  <c r="F107" i="15"/>
  <c r="F106" i="15"/>
  <c r="F104" i="15"/>
  <c r="F103" i="15"/>
  <c r="F101" i="15"/>
  <c r="F94" i="15"/>
  <c r="F92" i="15"/>
  <c r="F91" i="15"/>
  <c r="F90" i="15"/>
  <c r="F89" i="15"/>
  <c r="F87" i="15"/>
  <c r="F85" i="15"/>
  <c r="F84" i="15"/>
  <c r="F83" i="15"/>
  <c r="F82" i="15"/>
  <c r="F81" i="15"/>
  <c r="F79" i="15"/>
  <c r="F71" i="15"/>
  <c r="F70" i="15"/>
  <c r="F69" i="15"/>
  <c r="F68" i="15"/>
  <c r="F67" i="15"/>
  <c r="F66" i="15"/>
  <c r="F65" i="15"/>
  <c r="F64" i="15"/>
  <c r="F63" i="15"/>
  <c r="F60" i="15"/>
  <c r="F59" i="15"/>
  <c r="F58" i="15"/>
  <c r="F48" i="15"/>
  <c r="F47" i="15"/>
  <c r="F46" i="15"/>
  <c r="F45" i="15"/>
  <c r="F44" i="15"/>
  <c r="F42" i="15"/>
  <c r="F40" i="15"/>
  <c r="F37" i="15"/>
  <c r="F36" i="15"/>
  <c r="F35" i="15"/>
  <c r="F33" i="15"/>
  <c r="F25" i="15"/>
  <c r="F23" i="15"/>
  <c r="F22" i="15"/>
  <c r="F21" i="15"/>
  <c r="F19" i="15"/>
  <c r="F18" i="15"/>
  <c r="F16" i="15"/>
  <c r="F15" i="15"/>
  <c r="F14" i="15"/>
  <c r="F12" i="15"/>
  <c r="F10" i="15"/>
  <c r="F9" i="15"/>
  <c r="AU240" i="18" l="1"/>
  <c r="AU99" i="18"/>
  <c r="AN108" i="18"/>
  <c r="AM108" i="18"/>
  <c r="AU100" i="18"/>
  <c r="AU108" i="18"/>
  <c r="X349" i="18"/>
  <c r="AF349" i="18" s="1"/>
  <c r="U261" i="18"/>
  <c r="AF230" i="18"/>
  <c r="AF251" i="18"/>
  <c r="AB261" i="18"/>
  <c r="AF232" i="18"/>
  <c r="W261" i="18"/>
  <c r="AF229" i="18"/>
  <c r="T261" i="18"/>
  <c r="AF253" i="18"/>
  <c r="Z261" i="18"/>
  <c r="AF228" i="18"/>
  <c r="S261" i="18"/>
  <c r="AF231" i="18"/>
  <c r="X261" i="18"/>
  <c r="K393" i="18"/>
  <c r="W129" i="18"/>
  <c r="AF100" i="18"/>
  <c r="AF97" i="18"/>
  <c r="T129" i="18"/>
  <c r="S129" i="18"/>
  <c r="AF96" i="18"/>
  <c r="AF99" i="18"/>
  <c r="AA129" i="18"/>
  <c r="AC129" i="18"/>
  <c r="AF120" i="18"/>
  <c r="AF98" i="18"/>
  <c r="U129" i="18"/>
  <c r="BL269" i="17"/>
  <c r="BL270" i="17"/>
  <c r="BL271" i="17"/>
  <c r="BL251" i="17"/>
  <c r="BL252" i="17"/>
  <c r="BL254" i="17"/>
  <c r="BL255" i="17"/>
  <c r="BC255" i="17" s="1"/>
  <c r="BJ255" i="17" s="1"/>
  <c r="BL256" i="17"/>
  <c r="BC256" i="17" s="1"/>
  <c r="BJ256" i="17" s="1"/>
  <c r="BL268" i="17"/>
  <c r="BL258" i="17"/>
  <c r="BL259" i="17"/>
  <c r="BD259" i="17" s="1"/>
  <c r="BJ259" i="17" s="1"/>
  <c r="BL260" i="17"/>
  <c r="BD260" i="17" s="1"/>
  <c r="BJ260" i="17" s="1"/>
  <c r="BL262" i="17"/>
  <c r="BD262" i="17" s="1"/>
  <c r="BJ262" i="17" s="1"/>
  <c r="BL266" i="17"/>
  <c r="BB266" i="17" s="1"/>
  <c r="BJ266" i="17" s="1"/>
  <c r="BL267" i="17"/>
  <c r="BB267" i="17" s="1"/>
  <c r="BJ267" i="17" s="1"/>
  <c r="BD154" i="17"/>
  <c r="BL232" i="17"/>
  <c r="BB157" i="17"/>
  <c r="BB171" i="17" s="1"/>
  <c r="H165" i="18" s="1"/>
  <c r="X165" i="18" s="1"/>
  <c r="BL185" i="17"/>
  <c r="BC155" i="17"/>
  <c r="I143" i="18" s="1"/>
  <c r="BC170" i="17"/>
  <c r="I164" i="18" s="1"/>
  <c r="Y164" i="18" s="1"/>
  <c r="BC150" i="17"/>
  <c r="BC151" i="17"/>
  <c r="I141" i="18" s="1"/>
  <c r="T141" i="18" s="1"/>
  <c r="AJ141" i="18" s="1"/>
  <c r="BC171" i="17"/>
  <c r="I165" i="18" s="1"/>
  <c r="Y165" i="18" s="1"/>
  <c r="BC153" i="17"/>
  <c r="I142" i="18" s="1"/>
  <c r="BC154" i="17"/>
  <c r="BD169" i="17"/>
  <c r="J163" i="18" s="1"/>
  <c r="BD155" i="17"/>
  <c r="J143" i="18" s="1"/>
  <c r="BD151" i="17"/>
  <c r="J141" i="18" s="1"/>
  <c r="BD150" i="17"/>
  <c r="BD270" i="17"/>
  <c r="BJ270" i="17" s="1"/>
  <c r="BD152" i="17"/>
  <c r="BC169" i="17"/>
  <c r="I163" i="18" s="1"/>
  <c r="BD271" i="17"/>
  <c r="BJ271" i="17" s="1"/>
  <c r="BC269" i="17"/>
  <c r="BJ269" i="17" s="1"/>
  <c r="BB252" i="17"/>
  <c r="BJ252" i="17" s="1"/>
  <c r="BB254" i="17"/>
  <c r="BJ254" i="17" s="1"/>
  <c r="BD156" i="17"/>
  <c r="J144" i="18" s="1"/>
  <c r="BC268" i="17"/>
  <c r="BJ268" i="17" s="1"/>
  <c r="BC258" i="17"/>
  <c r="BJ258" i="17" s="1"/>
  <c r="BD149" i="17"/>
  <c r="BJ165" i="17"/>
  <c r="BC156" i="17"/>
  <c r="I144" i="18" s="1"/>
  <c r="BD171" i="17"/>
  <c r="J165" i="18" s="1"/>
  <c r="Z165" i="18" s="1"/>
  <c r="BC149" i="17"/>
  <c r="BD153" i="17"/>
  <c r="J142" i="18" s="1"/>
  <c r="BC152" i="17"/>
  <c r="BD170" i="17"/>
  <c r="J164" i="18" s="1"/>
  <c r="Z164" i="18" s="1"/>
  <c r="BB150" i="17"/>
  <c r="BB204" i="17"/>
  <c r="BC218" i="17"/>
  <c r="I209" i="18" s="1"/>
  <c r="Y209" i="18" s="1"/>
  <c r="BC216" i="17"/>
  <c r="I207" i="18" s="1"/>
  <c r="BC199" i="17"/>
  <c r="BC196" i="17"/>
  <c r="BC203" i="17"/>
  <c r="I188" i="18" s="1"/>
  <c r="BC200" i="17"/>
  <c r="I186" i="18" s="1"/>
  <c r="BC197" i="17"/>
  <c r="BC202" i="17"/>
  <c r="I187" i="18" s="1"/>
  <c r="BC217" i="17"/>
  <c r="I208" i="18" s="1"/>
  <c r="BC201" i="17"/>
  <c r="BC198" i="17"/>
  <c r="I185" i="18" s="1"/>
  <c r="BJ208" i="17"/>
  <c r="BD201" i="17"/>
  <c r="BD198" i="17"/>
  <c r="J185" i="18" s="1"/>
  <c r="BD202" i="17"/>
  <c r="J187" i="18" s="1"/>
  <c r="BD218" i="17"/>
  <c r="J209" i="18" s="1"/>
  <c r="Z209" i="18" s="1"/>
  <c r="BD217" i="17"/>
  <c r="J208" i="18" s="1"/>
  <c r="BD216" i="17"/>
  <c r="J207" i="18" s="1"/>
  <c r="BD199" i="17"/>
  <c r="BD196" i="17"/>
  <c r="BD203" i="17"/>
  <c r="J188" i="18" s="1"/>
  <c r="BD200" i="17"/>
  <c r="J186" i="18" s="1"/>
  <c r="BD197" i="17"/>
  <c r="BJ212" i="17"/>
  <c r="O158" i="15"/>
  <c r="O162" i="15"/>
  <c r="O163" i="15"/>
  <c r="O159" i="15"/>
  <c r="F62" i="15"/>
  <c r="F150" i="15"/>
  <c r="F157" i="15"/>
  <c r="F56" i="15"/>
  <c r="E49" i="15"/>
  <c r="F151" i="15"/>
  <c r="F158" i="15"/>
  <c r="F38" i="15"/>
  <c r="F102" i="15"/>
  <c r="F152" i="15"/>
  <c r="F159" i="15"/>
  <c r="F39" i="15"/>
  <c r="E95" i="15"/>
  <c r="F109" i="15"/>
  <c r="F160" i="15"/>
  <c r="C26" i="15"/>
  <c r="F8" i="15"/>
  <c r="D95" i="15"/>
  <c r="F153" i="15"/>
  <c r="F34" i="15"/>
  <c r="F161" i="15"/>
  <c r="D49" i="15"/>
  <c r="F93" i="15"/>
  <c r="F31" i="15"/>
  <c r="F41" i="15"/>
  <c r="F78" i="15"/>
  <c r="F105" i="15"/>
  <c r="F111" i="15"/>
  <c r="F162" i="15"/>
  <c r="C72" i="15"/>
  <c r="F57" i="15"/>
  <c r="D26" i="15"/>
  <c r="F163" i="15"/>
  <c r="F156" i="15"/>
  <c r="F17" i="15"/>
  <c r="F80" i="15"/>
  <c r="F86" i="15"/>
  <c r="F100" i="15"/>
  <c r="C118" i="15"/>
  <c r="F148" i="15"/>
  <c r="F54" i="15"/>
  <c r="F155" i="15"/>
  <c r="F11" i="15"/>
  <c r="F55" i="15"/>
  <c r="F43" i="15"/>
  <c r="F61" i="15"/>
  <c r="F114" i="15"/>
  <c r="F24" i="15"/>
  <c r="F88" i="15"/>
  <c r="E118" i="15"/>
  <c r="F149" i="15"/>
  <c r="F20" i="15"/>
  <c r="F13" i="15"/>
  <c r="F113" i="15"/>
  <c r="F117" i="15"/>
  <c r="E72" i="15"/>
  <c r="E141" i="15"/>
  <c r="D72" i="15"/>
  <c r="F133" i="15"/>
  <c r="F126" i="15"/>
  <c r="F130" i="15"/>
  <c r="F127" i="15"/>
  <c r="D141" i="15"/>
  <c r="F138" i="15"/>
  <c r="U186" i="18" l="1"/>
  <c r="AK186" i="18" s="1"/>
  <c r="AJ152" i="18"/>
  <c r="U142" i="18"/>
  <c r="AK142" i="18" s="1"/>
  <c r="T185" i="18"/>
  <c r="AJ185" i="18" s="1"/>
  <c r="Y208" i="18"/>
  <c r="Y217" i="18" s="1"/>
  <c r="Z208" i="18"/>
  <c r="Z217" i="18" s="1"/>
  <c r="AF261" i="18"/>
  <c r="U217" i="18"/>
  <c r="BC232" i="17"/>
  <c r="I184" i="18"/>
  <c r="I217" i="18" s="1"/>
  <c r="BD232" i="17"/>
  <c r="J184" i="18"/>
  <c r="J217" i="18" s="1"/>
  <c r="P165" i="18"/>
  <c r="BC185" i="17"/>
  <c r="I140" i="18"/>
  <c r="BD185" i="17"/>
  <c r="J140" i="18"/>
  <c r="AA393" i="18"/>
  <c r="AC393" i="18"/>
  <c r="AF129" i="18"/>
  <c r="BB149" i="17"/>
  <c r="BB169" i="17"/>
  <c r="H163" i="18" s="1"/>
  <c r="AB163" i="18" s="1"/>
  <c r="AR149" i="18" s="1"/>
  <c r="BB153" i="17"/>
  <c r="H142" i="18" s="1"/>
  <c r="AN142" i="18" s="1"/>
  <c r="BB155" i="17"/>
  <c r="BB156" i="17"/>
  <c r="H144" i="18" s="1"/>
  <c r="W144" i="18" s="1"/>
  <c r="AM144" i="18" s="1"/>
  <c r="BB151" i="17"/>
  <c r="BJ157" i="17"/>
  <c r="BB170" i="17"/>
  <c r="H164" i="18" s="1"/>
  <c r="X164" i="18" s="1"/>
  <c r="AN150" i="18" s="1"/>
  <c r="AU150" i="18" s="1"/>
  <c r="BB154" i="17"/>
  <c r="BJ154" i="17" s="1"/>
  <c r="BB152" i="17"/>
  <c r="BB251" i="17"/>
  <c r="BJ251" i="17" s="1"/>
  <c r="BJ279" i="17" s="1"/>
  <c r="BL279" i="17"/>
  <c r="BC191" i="17"/>
  <c r="BJ150" i="17"/>
  <c r="BD279" i="17"/>
  <c r="BD285" i="17" s="1"/>
  <c r="BB279" i="17"/>
  <c r="BB285" i="17" s="1"/>
  <c r="BJ171" i="17"/>
  <c r="BJ169" i="17"/>
  <c r="BJ153" i="17"/>
  <c r="BC279" i="17"/>
  <c r="BC285" i="17" s="1"/>
  <c r="BJ170" i="17"/>
  <c r="BJ156" i="17"/>
  <c r="BJ152" i="17"/>
  <c r="BL401" i="17"/>
  <c r="BD307" i="17"/>
  <c r="BB314" i="17"/>
  <c r="BL408" i="17"/>
  <c r="BD306" i="17"/>
  <c r="BL400" i="17"/>
  <c r="BB218" i="17"/>
  <c r="H209" i="18" s="1"/>
  <c r="X209" i="18" s="1"/>
  <c r="BB217" i="17"/>
  <c r="H208" i="18" s="1"/>
  <c r="X208" i="18" s="1"/>
  <c r="AN194" i="18" s="1"/>
  <c r="AU194" i="18" s="1"/>
  <c r="BB201" i="17"/>
  <c r="BB198" i="17"/>
  <c r="H185" i="18" s="1"/>
  <c r="AN185" i="18" s="1"/>
  <c r="BB202" i="17"/>
  <c r="H187" i="18" s="1"/>
  <c r="AN187" i="18" s="1"/>
  <c r="AU187" i="18" s="1"/>
  <c r="BJ204" i="17"/>
  <c r="BB216" i="17"/>
  <c r="H207" i="18" s="1"/>
  <c r="AB207" i="18" s="1"/>
  <c r="AR193" i="18" s="1"/>
  <c r="BB199" i="17"/>
  <c r="BB196" i="17"/>
  <c r="BB203" i="17"/>
  <c r="H188" i="18" s="1"/>
  <c r="W188" i="18" s="1"/>
  <c r="AM188" i="18" s="1"/>
  <c r="BB200" i="17"/>
  <c r="H186" i="18" s="1"/>
  <c r="AN186" i="18" s="1"/>
  <c r="BB197" i="17"/>
  <c r="BJ149" i="17"/>
  <c r="BC303" i="17"/>
  <c r="BL397" i="17"/>
  <c r="BC315" i="17"/>
  <c r="BL409" i="17"/>
  <c r="BB301" i="17"/>
  <c r="BL395" i="17"/>
  <c r="BD191" i="17"/>
  <c r="BD187" i="17"/>
  <c r="BD189" i="17" s="1"/>
  <c r="BB298" i="17"/>
  <c r="BL392" i="17"/>
  <c r="BD309" i="17"/>
  <c r="BL403" i="17"/>
  <c r="BL399" i="17"/>
  <c r="BC305" i="17"/>
  <c r="BC302" i="17"/>
  <c r="BL396" i="17"/>
  <c r="BD318" i="17"/>
  <c r="BL412" i="17"/>
  <c r="BB313" i="17"/>
  <c r="BL407" i="17"/>
  <c r="BC316" i="17"/>
  <c r="BL410" i="17"/>
  <c r="BD317" i="17"/>
  <c r="BL411" i="17"/>
  <c r="BB299" i="17"/>
  <c r="BL393" i="17"/>
  <c r="F147" i="15"/>
  <c r="F146" i="15"/>
  <c r="D118" i="15"/>
  <c r="F123" i="15"/>
  <c r="C141" i="15"/>
  <c r="F132" i="15"/>
  <c r="F125" i="15"/>
  <c r="F77" i="15"/>
  <c r="C95" i="15"/>
  <c r="F139" i="15"/>
  <c r="F135" i="15"/>
  <c r="F128" i="15"/>
  <c r="C49" i="15"/>
  <c r="F32" i="15"/>
  <c r="F49" i="15" s="1"/>
  <c r="F72" i="15"/>
  <c r="F137" i="15"/>
  <c r="F129" i="15"/>
  <c r="E26" i="15"/>
  <c r="E164" i="15"/>
  <c r="F140" i="15"/>
  <c r="F118" i="15"/>
  <c r="F136" i="15"/>
  <c r="F154" i="15"/>
  <c r="D164" i="15"/>
  <c r="F134" i="15"/>
  <c r="F26" i="15"/>
  <c r="AN196" i="18" l="1"/>
  <c r="AU193" i="18"/>
  <c r="AR196" i="18"/>
  <c r="AJ196" i="18"/>
  <c r="AU185" i="18"/>
  <c r="AU188" i="18"/>
  <c r="AM196" i="18"/>
  <c r="AU186" i="18"/>
  <c r="AK196" i="18"/>
  <c r="AM152" i="18"/>
  <c r="AU144" i="18"/>
  <c r="AU142" i="18"/>
  <c r="AK152" i="18"/>
  <c r="AU149" i="18"/>
  <c r="AR152" i="18"/>
  <c r="H385" i="18"/>
  <c r="X385" i="18" s="1"/>
  <c r="AF186" i="18"/>
  <c r="P186" i="18"/>
  <c r="P188" i="18"/>
  <c r="P187" i="18"/>
  <c r="AF187" i="18"/>
  <c r="P185" i="18"/>
  <c r="P207" i="18"/>
  <c r="AF209" i="18"/>
  <c r="P209" i="18"/>
  <c r="AF185" i="18"/>
  <c r="T217" i="18"/>
  <c r="BB232" i="17"/>
  <c r="H184" i="18"/>
  <c r="S184" i="18" s="1"/>
  <c r="AI184" i="18" s="1"/>
  <c r="AF208" i="18"/>
  <c r="P208" i="18"/>
  <c r="BJ151" i="17"/>
  <c r="BJ185" i="17" s="1"/>
  <c r="H141" i="18"/>
  <c r="AN141" i="18" s="1"/>
  <c r="P164" i="18"/>
  <c r="H384" i="18"/>
  <c r="X384" i="18" s="1"/>
  <c r="AN370" i="18" s="1"/>
  <c r="AU370" i="18" s="1"/>
  <c r="U173" i="18"/>
  <c r="P142" i="18"/>
  <c r="H362" i="18"/>
  <c r="AN362" i="18" s="1"/>
  <c r="J173" i="18"/>
  <c r="I173" i="18"/>
  <c r="Y173" i="18"/>
  <c r="P163" i="18"/>
  <c r="H383" i="18"/>
  <c r="Z173" i="18"/>
  <c r="P144" i="18"/>
  <c r="H364" i="18"/>
  <c r="BB185" i="17"/>
  <c r="BB191" i="17" s="1"/>
  <c r="H140" i="18"/>
  <c r="S140" i="18" s="1"/>
  <c r="AI140" i="18" s="1"/>
  <c r="BJ155" i="17"/>
  <c r="H143" i="18"/>
  <c r="AN143" i="18" s="1"/>
  <c r="AU143" i="18" s="1"/>
  <c r="AF165" i="18"/>
  <c r="T173" i="18"/>
  <c r="BL420" i="17"/>
  <c r="BC187" i="17"/>
  <c r="BC189" i="17" s="1"/>
  <c r="BC238" i="17"/>
  <c r="BC234" i="17"/>
  <c r="BC236" i="17" s="1"/>
  <c r="BJ317" i="17"/>
  <c r="BJ411" i="17" s="1"/>
  <c r="BJ313" i="17"/>
  <c r="BJ407" i="17" s="1"/>
  <c r="BJ316" i="17"/>
  <c r="BJ410" i="17" s="1"/>
  <c r="BJ318" i="17"/>
  <c r="BJ412" i="17" s="1"/>
  <c r="BC290" i="17"/>
  <c r="I272" i="18" s="1"/>
  <c r="BC295" i="17"/>
  <c r="BC292" i="17"/>
  <c r="BC293" i="17"/>
  <c r="BC312" i="17"/>
  <c r="I297" i="18" s="1"/>
  <c r="Y297" i="18" s="1"/>
  <c r="BC396" i="17"/>
  <c r="BC310" i="17"/>
  <c r="I295" i="18" s="1"/>
  <c r="BC291" i="17"/>
  <c r="BC296" i="17"/>
  <c r="I275" i="18" s="1"/>
  <c r="BC294" i="17"/>
  <c r="I274" i="18" s="1"/>
  <c r="BC311" i="17"/>
  <c r="I296" i="18" s="1"/>
  <c r="Y296" i="18" s="1"/>
  <c r="BC297" i="17"/>
  <c r="I276" i="18" s="1"/>
  <c r="BJ302" i="17"/>
  <c r="BJ396" i="17" s="1"/>
  <c r="BJ196" i="17"/>
  <c r="BB384" i="17"/>
  <c r="BJ201" i="17"/>
  <c r="BB389" i="17"/>
  <c r="BJ203" i="17"/>
  <c r="BB391" i="17"/>
  <c r="BJ198" i="17"/>
  <c r="BB386" i="17"/>
  <c r="BJ218" i="17"/>
  <c r="BB406" i="17"/>
  <c r="BD238" i="17"/>
  <c r="BD234" i="17"/>
  <c r="BD236" i="17" s="1"/>
  <c r="BJ309" i="17"/>
  <c r="BJ403" i="17" s="1"/>
  <c r="BD403" i="17"/>
  <c r="BJ314" i="17"/>
  <c r="BJ408" i="17" s="1"/>
  <c r="BJ301" i="17"/>
  <c r="BJ395" i="17" s="1"/>
  <c r="BB395" i="17"/>
  <c r="BJ299" i="17"/>
  <c r="BJ393" i="17" s="1"/>
  <c r="BB393" i="17"/>
  <c r="BJ197" i="17"/>
  <c r="BB385" i="17"/>
  <c r="BJ199" i="17"/>
  <c r="BB387" i="17"/>
  <c r="BJ202" i="17"/>
  <c r="BB390" i="17"/>
  <c r="BJ217" i="17"/>
  <c r="BB405" i="17"/>
  <c r="BD291" i="17"/>
  <c r="BD385" i="17" s="1"/>
  <c r="BD400" i="17"/>
  <c r="BD297" i="17"/>
  <c r="BD292" i="17"/>
  <c r="J273" i="18" s="1"/>
  <c r="J361" i="18" s="1"/>
  <c r="BD311" i="17"/>
  <c r="BD296" i="17"/>
  <c r="BD293" i="17"/>
  <c r="BD387" i="17" s="1"/>
  <c r="BD290" i="17"/>
  <c r="J272" i="18" s="1"/>
  <c r="J360" i="18" s="1"/>
  <c r="BD295" i="17"/>
  <c r="BD389" i="17" s="1"/>
  <c r="BJ306" i="17"/>
  <c r="BJ400" i="17" s="1"/>
  <c r="BD294" i="17"/>
  <c r="BD310" i="17"/>
  <c r="BD312" i="17"/>
  <c r="BD401" i="17"/>
  <c r="BJ307" i="17"/>
  <c r="BJ401" i="17" s="1"/>
  <c r="BJ315" i="17"/>
  <c r="BJ409" i="17" s="1"/>
  <c r="BC397" i="17"/>
  <c r="BJ303" i="17"/>
  <c r="BJ397" i="17" s="1"/>
  <c r="BJ200" i="17"/>
  <c r="BB388" i="17"/>
  <c r="BJ216" i="17"/>
  <c r="BB404" i="17"/>
  <c r="BJ305" i="17"/>
  <c r="BJ399" i="17" s="1"/>
  <c r="BC399" i="17"/>
  <c r="BJ298" i="17"/>
  <c r="BJ392" i="17" s="1"/>
  <c r="BB392" i="17"/>
  <c r="BB326" i="17"/>
  <c r="F95" i="15"/>
  <c r="F141" i="15"/>
  <c r="F164" i="15"/>
  <c r="C164" i="15"/>
  <c r="AU184" i="18" l="1"/>
  <c r="AI196" i="18"/>
  <c r="AU196" i="18" s="1"/>
  <c r="AN152" i="18"/>
  <c r="AU141" i="18"/>
  <c r="AU140" i="18"/>
  <c r="AI152" i="18"/>
  <c r="AU152" i="18" s="1"/>
  <c r="I360" i="18"/>
  <c r="S272" i="18"/>
  <c r="I384" i="18"/>
  <c r="Y384" i="18" s="1"/>
  <c r="I363" i="18"/>
  <c r="I385" i="18"/>
  <c r="Y385" i="18" s="1"/>
  <c r="BD405" i="17"/>
  <c r="J296" i="18"/>
  <c r="Z296" i="18" s="1"/>
  <c r="P274" i="18"/>
  <c r="I362" i="18"/>
  <c r="I364" i="18"/>
  <c r="I305" i="18"/>
  <c r="P272" i="18"/>
  <c r="BD391" i="17"/>
  <c r="J276" i="18"/>
  <c r="J364" i="18" s="1"/>
  <c r="BD404" i="17"/>
  <c r="J295" i="18"/>
  <c r="J383" i="18" s="1"/>
  <c r="BD406" i="17"/>
  <c r="J297" i="18"/>
  <c r="Z297" i="18" s="1"/>
  <c r="P295" i="18"/>
  <c r="I383" i="18"/>
  <c r="P383" i="18" s="1"/>
  <c r="BC386" i="17"/>
  <c r="I273" i="18"/>
  <c r="T273" i="18" s="1"/>
  <c r="BD388" i="17"/>
  <c r="J274" i="18"/>
  <c r="J362" i="18" s="1"/>
  <c r="BD390" i="17"/>
  <c r="J275" i="18"/>
  <c r="J363" i="18" s="1"/>
  <c r="BJ232" i="17"/>
  <c r="X217" i="18"/>
  <c r="AF188" i="18"/>
  <c r="W217" i="18"/>
  <c r="AF207" i="18"/>
  <c r="AB217" i="18"/>
  <c r="H217" i="18"/>
  <c r="P217" i="18" s="1"/>
  <c r="P184" i="18"/>
  <c r="P140" i="18"/>
  <c r="H173" i="18"/>
  <c r="P173" i="18" s="1"/>
  <c r="H360" i="18"/>
  <c r="S360" i="18" s="1"/>
  <c r="AI360" i="18" s="1"/>
  <c r="BB187" i="17"/>
  <c r="BB189" i="17" s="1"/>
  <c r="W173" i="18"/>
  <c r="AF144" i="18"/>
  <c r="AF163" i="18"/>
  <c r="AB173" i="18"/>
  <c r="AF142" i="18"/>
  <c r="AF164" i="18"/>
  <c r="P143" i="18"/>
  <c r="H363" i="18"/>
  <c r="P141" i="18"/>
  <c r="H361" i="18"/>
  <c r="AN361" i="18" s="1"/>
  <c r="BB420" i="17"/>
  <c r="BC391" i="17"/>
  <c r="BJ297" i="17"/>
  <c r="BJ391" i="17" s="1"/>
  <c r="BC404" i="17"/>
  <c r="BJ310" i="17"/>
  <c r="BJ404" i="17" s="1"/>
  <c r="BC389" i="17"/>
  <c r="BJ295" i="17"/>
  <c r="BJ389" i="17" s="1"/>
  <c r="BB238" i="17"/>
  <c r="BB234" i="17"/>
  <c r="BB236" i="17" s="1"/>
  <c r="BC387" i="17"/>
  <c r="BJ293" i="17"/>
  <c r="BJ387" i="17" s="1"/>
  <c r="BC390" i="17"/>
  <c r="BJ296" i="17"/>
  <c r="BJ390" i="17" s="1"/>
  <c r="BB332" i="17"/>
  <c r="BB328" i="17"/>
  <c r="BB330" i="17" s="1"/>
  <c r="BC388" i="17"/>
  <c r="BJ294" i="17"/>
  <c r="BJ388" i="17" s="1"/>
  <c r="BC385" i="17"/>
  <c r="BJ291" i="17"/>
  <c r="BJ385" i="17" s="1"/>
  <c r="BC406" i="17"/>
  <c r="BJ312" i="17"/>
  <c r="BJ406" i="17" s="1"/>
  <c r="BC326" i="17"/>
  <c r="BC384" i="17"/>
  <c r="BJ290" i="17"/>
  <c r="BC405" i="17"/>
  <c r="BJ311" i="17"/>
  <c r="BJ405" i="17" s="1"/>
  <c r="BD386" i="17"/>
  <c r="BJ292" i="17"/>
  <c r="BJ386" i="17" s="1"/>
  <c r="BD326" i="17"/>
  <c r="BD384" i="17"/>
  <c r="M324" i="14"/>
  <c r="L324" i="14"/>
  <c r="K324" i="14"/>
  <c r="G324" i="14"/>
  <c r="F324" i="14"/>
  <c r="E324" i="14"/>
  <c r="D324" i="14"/>
  <c r="C324" i="14"/>
  <c r="M318" i="14"/>
  <c r="L318" i="14"/>
  <c r="K318" i="14"/>
  <c r="G318" i="14"/>
  <c r="F318" i="14"/>
  <c r="E318" i="14"/>
  <c r="D318" i="14"/>
  <c r="C318" i="14"/>
  <c r="M312" i="14"/>
  <c r="L312" i="14"/>
  <c r="K312" i="14"/>
  <c r="G312" i="14"/>
  <c r="F312" i="14"/>
  <c r="E312" i="14"/>
  <c r="D312" i="14"/>
  <c r="C312" i="14"/>
  <c r="I289" i="14"/>
  <c r="H289" i="14"/>
  <c r="I288" i="14"/>
  <c r="H288" i="14"/>
  <c r="I287" i="14"/>
  <c r="H287" i="14"/>
  <c r="I286" i="14"/>
  <c r="H286" i="14"/>
  <c r="I285" i="14"/>
  <c r="H285" i="14"/>
  <c r="I284" i="14"/>
  <c r="H284" i="14"/>
  <c r="J283" i="14"/>
  <c r="H283" i="14"/>
  <c r="J282" i="14"/>
  <c r="H282" i="14"/>
  <c r="J281" i="14"/>
  <c r="H281" i="14"/>
  <c r="J280" i="14"/>
  <c r="H280" i="14"/>
  <c r="J279" i="14"/>
  <c r="H279" i="14"/>
  <c r="J278" i="14"/>
  <c r="H278" i="14"/>
  <c r="J277" i="14"/>
  <c r="I277" i="14"/>
  <c r="J276" i="14"/>
  <c r="I276" i="14"/>
  <c r="J275" i="14"/>
  <c r="I275" i="14"/>
  <c r="J274" i="14"/>
  <c r="I274" i="14"/>
  <c r="J273" i="14"/>
  <c r="I273" i="14"/>
  <c r="J272" i="14"/>
  <c r="I272" i="14"/>
  <c r="I252" i="14"/>
  <c r="H252" i="14"/>
  <c r="I251" i="14"/>
  <c r="H251" i="14"/>
  <c r="I250" i="14"/>
  <c r="H250" i="14"/>
  <c r="I249" i="14"/>
  <c r="H249" i="14"/>
  <c r="I248" i="14"/>
  <c r="H248" i="14"/>
  <c r="I247" i="14"/>
  <c r="H247" i="14"/>
  <c r="J246" i="14"/>
  <c r="H246" i="14"/>
  <c r="J245" i="14"/>
  <c r="H245" i="14"/>
  <c r="J244" i="14"/>
  <c r="H244" i="14"/>
  <c r="J243" i="14"/>
  <c r="H243" i="14"/>
  <c r="J242" i="14"/>
  <c r="H242" i="14"/>
  <c r="J241" i="14"/>
  <c r="H241" i="14"/>
  <c r="J240" i="14"/>
  <c r="I240" i="14"/>
  <c r="J239" i="14"/>
  <c r="I239" i="14"/>
  <c r="J238" i="14"/>
  <c r="I238" i="14"/>
  <c r="J237" i="14"/>
  <c r="I237" i="14"/>
  <c r="J236" i="14"/>
  <c r="I236" i="14"/>
  <c r="J235" i="14"/>
  <c r="I235" i="14"/>
  <c r="I215" i="14"/>
  <c r="H215" i="14"/>
  <c r="I214" i="14"/>
  <c r="H214" i="14"/>
  <c r="I213" i="14"/>
  <c r="H213" i="14"/>
  <c r="I212" i="14"/>
  <c r="H212" i="14"/>
  <c r="I211" i="14"/>
  <c r="H211" i="14"/>
  <c r="I210" i="14"/>
  <c r="H210" i="14"/>
  <c r="J209" i="14"/>
  <c r="H209" i="14"/>
  <c r="J208" i="14"/>
  <c r="H208" i="14"/>
  <c r="J207" i="14"/>
  <c r="H207" i="14"/>
  <c r="J206" i="14"/>
  <c r="H206" i="14"/>
  <c r="J205" i="14"/>
  <c r="H205" i="14"/>
  <c r="J204" i="14"/>
  <c r="H204" i="14"/>
  <c r="J203" i="14"/>
  <c r="I203" i="14"/>
  <c r="J202" i="14"/>
  <c r="I202" i="14"/>
  <c r="J201" i="14"/>
  <c r="I201" i="14"/>
  <c r="J200" i="14"/>
  <c r="I200" i="14"/>
  <c r="J199" i="14"/>
  <c r="I199" i="14"/>
  <c r="J198" i="14"/>
  <c r="I198" i="14"/>
  <c r="I178" i="14"/>
  <c r="H178" i="14"/>
  <c r="I177" i="14"/>
  <c r="H177" i="14"/>
  <c r="I176" i="14"/>
  <c r="H176" i="14"/>
  <c r="I175" i="14"/>
  <c r="H175" i="14"/>
  <c r="I174" i="14"/>
  <c r="H174" i="14"/>
  <c r="I173" i="14"/>
  <c r="H173" i="14"/>
  <c r="J172" i="14"/>
  <c r="H172" i="14"/>
  <c r="J171" i="14"/>
  <c r="H171" i="14"/>
  <c r="J170" i="14"/>
  <c r="H170" i="14"/>
  <c r="J169" i="14"/>
  <c r="H169" i="14"/>
  <c r="J168" i="14"/>
  <c r="H168" i="14"/>
  <c r="J167" i="14"/>
  <c r="H167" i="14"/>
  <c r="J166" i="14"/>
  <c r="I166" i="14"/>
  <c r="J165" i="14"/>
  <c r="I165" i="14"/>
  <c r="J164" i="14"/>
  <c r="I164" i="14"/>
  <c r="J163" i="14"/>
  <c r="I163" i="14"/>
  <c r="J162" i="14"/>
  <c r="I162" i="14"/>
  <c r="J161" i="14"/>
  <c r="I161" i="14"/>
  <c r="I141" i="14"/>
  <c r="H141" i="14"/>
  <c r="I140" i="14"/>
  <c r="H140" i="14"/>
  <c r="I139" i="14"/>
  <c r="H139" i="14"/>
  <c r="I138" i="14"/>
  <c r="H138" i="14"/>
  <c r="I137" i="14"/>
  <c r="H137" i="14"/>
  <c r="I136" i="14"/>
  <c r="H136" i="14"/>
  <c r="J135" i="14"/>
  <c r="H135" i="14"/>
  <c r="J134" i="14"/>
  <c r="H134" i="14"/>
  <c r="J133" i="14"/>
  <c r="H133" i="14"/>
  <c r="J132" i="14"/>
  <c r="H132" i="14"/>
  <c r="J131" i="14"/>
  <c r="H131" i="14"/>
  <c r="J130" i="14"/>
  <c r="H130" i="14"/>
  <c r="J129" i="14"/>
  <c r="I129" i="14"/>
  <c r="J128" i="14"/>
  <c r="I128" i="14"/>
  <c r="J127" i="14"/>
  <c r="I127" i="14"/>
  <c r="J126" i="14"/>
  <c r="I126" i="14"/>
  <c r="J125" i="14"/>
  <c r="I125" i="14"/>
  <c r="J124" i="14"/>
  <c r="I124" i="14"/>
  <c r="I104" i="14"/>
  <c r="H104" i="14"/>
  <c r="I103" i="14"/>
  <c r="H103" i="14"/>
  <c r="I102" i="14"/>
  <c r="H102" i="14"/>
  <c r="I101" i="14"/>
  <c r="H101" i="14"/>
  <c r="I100" i="14"/>
  <c r="H100" i="14"/>
  <c r="I99" i="14"/>
  <c r="H99" i="14"/>
  <c r="J98" i="14"/>
  <c r="H98" i="14"/>
  <c r="J97" i="14"/>
  <c r="H97" i="14"/>
  <c r="J96" i="14"/>
  <c r="H96" i="14"/>
  <c r="J95" i="14"/>
  <c r="H95" i="14"/>
  <c r="J94" i="14"/>
  <c r="H94" i="14"/>
  <c r="J93" i="14"/>
  <c r="H93" i="14"/>
  <c r="J92" i="14"/>
  <c r="I92" i="14"/>
  <c r="J91" i="14"/>
  <c r="I91" i="14"/>
  <c r="J90" i="14"/>
  <c r="I90" i="14"/>
  <c r="J89" i="14"/>
  <c r="I89" i="14"/>
  <c r="J88" i="14"/>
  <c r="I88" i="14"/>
  <c r="J87" i="14"/>
  <c r="I87" i="14"/>
  <c r="I67" i="14"/>
  <c r="H67" i="14"/>
  <c r="I66" i="14"/>
  <c r="H66" i="14"/>
  <c r="I65" i="14"/>
  <c r="H65" i="14"/>
  <c r="I64" i="14"/>
  <c r="H64" i="14"/>
  <c r="I63" i="14"/>
  <c r="H63" i="14"/>
  <c r="I62" i="14"/>
  <c r="H62" i="14"/>
  <c r="J61" i="14"/>
  <c r="H61" i="14"/>
  <c r="J60" i="14"/>
  <c r="H60" i="14"/>
  <c r="J59" i="14"/>
  <c r="H59" i="14"/>
  <c r="J58" i="14"/>
  <c r="H58" i="14"/>
  <c r="J57" i="14"/>
  <c r="H57" i="14"/>
  <c r="J56" i="14"/>
  <c r="H56" i="14"/>
  <c r="J55" i="14"/>
  <c r="I55" i="14"/>
  <c r="J54" i="14"/>
  <c r="I54" i="14"/>
  <c r="J53" i="14"/>
  <c r="I53" i="14"/>
  <c r="J52" i="14"/>
  <c r="I52" i="14"/>
  <c r="J51" i="14"/>
  <c r="I51" i="14"/>
  <c r="J50" i="14"/>
  <c r="I50" i="14"/>
  <c r="I30" i="14"/>
  <c r="H30" i="14"/>
  <c r="I29" i="14"/>
  <c r="H29" i="14"/>
  <c r="I28" i="14"/>
  <c r="H28" i="14"/>
  <c r="I27" i="14"/>
  <c r="H27" i="14"/>
  <c r="I26" i="14"/>
  <c r="H26" i="14"/>
  <c r="I25" i="14"/>
  <c r="H25" i="14"/>
  <c r="J24" i="14"/>
  <c r="H24" i="14"/>
  <c r="J23" i="14"/>
  <c r="H23" i="14"/>
  <c r="J22" i="14"/>
  <c r="H22" i="14"/>
  <c r="J21" i="14"/>
  <c r="H21" i="14"/>
  <c r="J20" i="14"/>
  <c r="H20" i="14"/>
  <c r="J19" i="14"/>
  <c r="H19" i="14"/>
  <c r="J18" i="14"/>
  <c r="I18" i="14"/>
  <c r="J17" i="14"/>
  <c r="I17" i="14"/>
  <c r="J16" i="14"/>
  <c r="I16" i="14"/>
  <c r="J15" i="14"/>
  <c r="I15" i="14"/>
  <c r="J14" i="14"/>
  <c r="I14" i="14"/>
  <c r="J13" i="14"/>
  <c r="I13" i="14"/>
  <c r="W364" i="18" l="1"/>
  <c r="AM364" i="18" s="1"/>
  <c r="AI372" i="18"/>
  <c r="AU360" i="18"/>
  <c r="U362" i="18"/>
  <c r="AK362" i="18" s="1"/>
  <c r="P297" i="18"/>
  <c r="P363" i="18"/>
  <c r="AN363" i="18"/>
  <c r="AU363" i="18" s="1"/>
  <c r="W276" i="18"/>
  <c r="AB295" i="18"/>
  <c r="AB383" i="18"/>
  <c r="U274" i="18"/>
  <c r="P364" i="18"/>
  <c r="P362" i="18"/>
  <c r="P276" i="18"/>
  <c r="J384" i="18"/>
  <c r="S305" i="18"/>
  <c r="AF272" i="18"/>
  <c r="P273" i="18"/>
  <c r="I361" i="18"/>
  <c r="AF295" i="18"/>
  <c r="AB305" i="18"/>
  <c r="P275" i="18"/>
  <c r="J305" i="18"/>
  <c r="P305" i="18" s="1"/>
  <c r="AF363" i="18"/>
  <c r="J385" i="18"/>
  <c r="P296" i="18"/>
  <c r="Y305" i="18"/>
  <c r="AF296" i="18"/>
  <c r="Y393" i="18"/>
  <c r="S217" i="18"/>
  <c r="AF217" i="18" s="1"/>
  <c r="AF184" i="18"/>
  <c r="AF143" i="18"/>
  <c r="P360" i="18"/>
  <c r="H393" i="18"/>
  <c r="X173" i="18"/>
  <c r="AF141" i="18"/>
  <c r="AF140" i="18"/>
  <c r="S173" i="18"/>
  <c r="AF173" i="18" s="1"/>
  <c r="BC420" i="17"/>
  <c r="BD420" i="17"/>
  <c r="BJ326" i="17"/>
  <c r="BJ384" i="17"/>
  <c r="BJ420" i="17" s="1"/>
  <c r="BC332" i="17"/>
  <c r="BC328" i="17"/>
  <c r="BC330" i="17" s="1"/>
  <c r="BD332" i="17"/>
  <c r="BD328" i="17"/>
  <c r="BD330" i="17" s="1"/>
  <c r="I154" i="12"/>
  <c r="H154" i="12"/>
  <c r="G154" i="12"/>
  <c r="I160" i="12"/>
  <c r="H160" i="12"/>
  <c r="G160" i="12"/>
  <c r="I148" i="12"/>
  <c r="H148" i="12"/>
  <c r="G148" i="12"/>
  <c r="E154" i="12"/>
  <c r="D154" i="12"/>
  <c r="C154" i="12"/>
  <c r="E160" i="12"/>
  <c r="D160" i="12"/>
  <c r="C160" i="12"/>
  <c r="E148" i="12"/>
  <c r="D148" i="12"/>
  <c r="C148" i="12"/>
  <c r="G134" i="12"/>
  <c r="G133" i="12"/>
  <c r="J137" i="12"/>
  <c r="F137" i="12"/>
  <c r="G132" i="12"/>
  <c r="J131" i="12"/>
  <c r="F131" i="12"/>
  <c r="G130" i="12"/>
  <c r="G129" i="12"/>
  <c r="J125" i="12"/>
  <c r="F125" i="12"/>
  <c r="G111" i="12"/>
  <c r="G110" i="12"/>
  <c r="J114" i="12"/>
  <c r="F114" i="12"/>
  <c r="G109" i="12"/>
  <c r="J108" i="12"/>
  <c r="F108" i="12"/>
  <c r="G107" i="12"/>
  <c r="G106" i="12"/>
  <c r="J102" i="12"/>
  <c r="F102" i="12"/>
  <c r="G88" i="12"/>
  <c r="G87" i="12"/>
  <c r="J91" i="12"/>
  <c r="F91" i="12"/>
  <c r="G86" i="12"/>
  <c r="J85" i="12"/>
  <c r="F85" i="12"/>
  <c r="G84" i="12"/>
  <c r="G83" i="12"/>
  <c r="J79" i="12"/>
  <c r="F79" i="12"/>
  <c r="G65" i="12"/>
  <c r="G64" i="12"/>
  <c r="J68" i="12"/>
  <c r="F68" i="12"/>
  <c r="G63" i="12"/>
  <c r="J62" i="12"/>
  <c r="F62" i="12"/>
  <c r="G61" i="12"/>
  <c r="G60" i="12"/>
  <c r="J56" i="12"/>
  <c r="F56" i="12"/>
  <c r="G42" i="12"/>
  <c r="G41" i="12"/>
  <c r="J45" i="12"/>
  <c r="F45" i="12"/>
  <c r="G40" i="12"/>
  <c r="J39" i="12"/>
  <c r="F39" i="12"/>
  <c r="G38" i="12"/>
  <c r="G37" i="12"/>
  <c r="J33" i="12"/>
  <c r="F33" i="12"/>
  <c r="G19" i="12"/>
  <c r="G18" i="12"/>
  <c r="J22" i="12"/>
  <c r="F22" i="12"/>
  <c r="G17" i="12"/>
  <c r="J16" i="12"/>
  <c r="F16" i="12"/>
  <c r="G15" i="12"/>
  <c r="G14" i="12"/>
  <c r="J10" i="12"/>
  <c r="F10" i="12"/>
  <c r="I156" i="11"/>
  <c r="H156" i="11"/>
  <c r="G156" i="11"/>
  <c r="I152" i="11"/>
  <c r="H152" i="11"/>
  <c r="G152" i="11"/>
  <c r="I148" i="11"/>
  <c r="H148" i="11"/>
  <c r="G148" i="11"/>
  <c r="AN372" i="18" l="1"/>
  <c r="AU362" i="18"/>
  <c r="AK372" i="18"/>
  <c r="AF383" i="18"/>
  <c r="AR369" i="18"/>
  <c r="AM372" i="18"/>
  <c r="AU364" i="18"/>
  <c r="P385" i="18"/>
  <c r="Z385" i="18"/>
  <c r="I393" i="18"/>
  <c r="T361" i="18"/>
  <c r="AJ361" i="18" s="1"/>
  <c r="P384" i="18"/>
  <c r="Z384" i="18"/>
  <c r="AB393" i="18"/>
  <c r="W305" i="18"/>
  <c r="AF276" i="18"/>
  <c r="Z305" i="18"/>
  <c r="Z393" i="18"/>
  <c r="AF275" i="18"/>
  <c r="X305" i="18"/>
  <c r="T305" i="18"/>
  <c r="AF273" i="18"/>
  <c r="T393" i="18"/>
  <c r="AF274" i="18"/>
  <c r="U305" i="18"/>
  <c r="AF385" i="18"/>
  <c r="AF297" i="18"/>
  <c r="P361" i="18"/>
  <c r="J393" i="18"/>
  <c r="S393" i="18"/>
  <c r="AF360" i="18"/>
  <c r="X393" i="18"/>
  <c r="G153" i="12"/>
  <c r="G155" i="12"/>
  <c r="G157" i="12"/>
  <c r="G152" i="12"/>
  <c r="G156" i="12"/>
  <c r="F154" i="12"/>
  <c r="F148" i="12"/>
  <c r="F160" i="12"/>
  <c r="J160" i="12"/>
  <c r="J148" i="12"/>
  <c r="G138" i="11"/>
  <c r="G137" i="11"/>
  <c r="G130" i="11"/>
  <c r="G128" i="11"/>
  <c r="G127" i="11"/>
  <c r="G115" i="11"/>
  <c r="G114" i="11"/>
  <c r="G107" i="11"/>
  <c r="G105" i="11"/>
  <c r="G104" i="11"/>
  <c r="G92" i="11"/>
  <c r="G91" i="11"/>
  <c r="G84" i="11"/>
  <c r="G82" i="11"/>
  <c r="G81" i="11"/>
  <c r="G69" i="11"/>
  <c r="G68" i="11"/>
  <c r="G61" i="11"/>
  <c r="G59" i="11"/>
  <c r="G58" i="11"/>
  <c r="G46" i="11"/>
  <c r="G45" i="11"/>
  <c r="G38" i="11"/>
  <c r="G36" i="11"/>
  <c r="G35" i="11"/>
  <c r="G23" i="11"/>
  <c r="G22" i="11"/>
  <c r="G15" i="11"/>
  <c r="G13" i="11"/>
  <c r="G12" i="11"/>
  <c r="J133" i="11"/>
  <c r="J129" i="11"/>
  <c r="F37" i="11"/>
  <c r="AU361" i="18" l="1"/>
  <c r="AJ372" i="18"/>
  <c r="AF361" i="18"/>
  <c r="P393" i="18"/>
  <c r="AU369" i="18"/>
  <c r="AR372" i="18"/>
  <c r="AF305" i="18"/>
  <c r="W393" i="18"/>
  <c r="AF364" i="18"/>
  <c r="AF362" i="18"/>
  <c r="U393" i="18"/>
  <c r="AF393" i="18" s="1"/>
  <c r="AF384" i="18"/>
  <c r="G151" i="11"/>
  <c r="G160" i="11"/>
  <c r="G150" i="11"/>
  <c r="G153" i="11"/>
  <c r="G161" i="11"/>
  <c r="P183" i="13"/>
  <c r="P146" i="13"/>
  <c r="J154" i="12"/>
  <c r="F133" i="11"/>
  <c r="F110" i="11"/>
  <c r="J110" i="11"/>
  <c r="F60" i="11"/>
  <c r="J56" i="11"/>
  <c r="F41" i="11"/>
  <c r="J18" i="11"/>
  <c r="F18" i="11"/>
  <c r="J33" i="11"/>
  <c r="F33" i="11"/>
  <c r="J37" i="11"/>
  <c r="J79" i="11"/>
  <c r="J10" i="11"/>
  <c r="F10" i="11"/>
  <c r="F83" i="11"/>
  <c r="F14" i="11"/>
  <c r="E156" i="11"/>
  <c r="F64" i="11"/>
  <c r="J102" i="11"/>
  <c r="F102" i="11"/>
  <c r="J64" i="11"/>
  <c r="J41" i="11"/>
  <c r="J106" i="11"/>
  <c r="C148" i="11"/>
  <c r="C152" i="11"/>
  <c r="F56" i="11"/>
  <c r="F79" i="11"/>
  <c r="F87" i="11"/>
  <c r="D148" i="11"/>
  <c r="D152" i="11"/>
  <c r="C156" i="11"/>
  <c r="J87" i="11"/>
  <c r="E148" i="11"/>
  <c r="E152" i="11"/>
  <c r="D156" i="11"/>
  <c r="F106" i="11"/>
  <c r="F125" i="11"/>
  <c r="F129" i="11"/>
  <c r="A296" i="4"/>
  <c r="A297" i="4"/>
  <c r="A298" i="4"/>
  <c r="AU372" i="18" l="1"/>
  <c r="P220" i="13"/>
  <c r="J83" i="11"/>
  <c r="J60" i="11"/>
  <c r="F152" i="11"/>
  <c r="J14" i="11"/>
  <c r="J125" i="11"/>
  <c r="J156" i="11"/>
  <c r="F156" i="11"/>
  <c r="J148" i="11"/>
  <c r="F148" i="11"/>
  <c r="J152" i="11" l="1"/>
  <c r="M132" i="9" l="1"/>
  <c r="L132" i="9"/>
  <c r="K132" i="9"/>
  <c r="J132" i="9"/>
  <c r="F132" i="9"/>
  <c r="E132" i="9"/>
  <c r="D132" i="9"/>
  <c r="C132" i="9"/>
  <c r="M131" i="9"/>
  <c r="L131" i="9"/>
  <c r="K131" i="9"/>
  <c r="J131" i="9"/>
  <c r="F131" i="9"/>
  <c r="E131" i="9"/>
  <c r="D131" i="9"/>
  <c r="C131" i="9"/>
  <c r="M130" i="9"/>
  <c r="L130" i="9"/>
  <c r="K130" i="9"/>
  <c r="J130" i="9"/>
  <c r="F130" i="9"/>
  <c r="E130" i="9"/>
  <c r="D130" i="9"/>
  <c r="C130" i="9"/>
  <c r="M129" i="9"/>
  <c r="L129" i="9"/>
  <c r="K129" i="9"/>
  <c r="J129" i="9"/>
  <c r="F129" i="9"/>
  <c r="E129" i="9"/>
  <c r="D129" i="9"/>
  <c r="C129" i="9"/>
  <c r="M128" i="9"/>
  <c r="L128" i="9"/>
  <c r="K128" i="9"/>
  <c r="J128" i="9"/>
  <c r="F128" i="9"/>
  <c r="E128" i="9"/>
  <c r="D128" i="9"/>
  <c r="C128" i="9"/>
  <c r="M127" i="9"/>
  <c r="L127" i="9"/>
  <c r="K127" i="9"/>
  <c r="J127" i="9"/>
  <c r="F127" i="9"/>
  <c r="E127" i="9"/>
  <c r="D127" i="9"/>
  <c r="C127" i="9"/>
  <c r="M126" i="9"/>
  <c r="L126" i="9"/>
  <c r="K126" i="9"/>
  <c r="J126" i="9"/>
  <c r="F126" i="9"/>
  <c r="E126" i="9"/>
  <c r="D126" i="9"/>
  <c r="C126" i="9"/>
  <c r="M125" i="9"/>
  <c r="L125" i="9"/>
  <c r="K125" i="9"/>
  <c r="J125" i="9"/>
  <c r="F125" i="9"/>
  <c r="E125" i="9"/>
  <c r="D125" i="9"/>
  <c r="C125" i="9"/>
  <c r="M124" i="9"/>
  <c r="L124" i="9"/>
  <c r="K124" i="9"/>
  <c r="J124" i="9"/>
  <c r="F124" i="9"/>
  <c r="E124" i="9"/>
  <c r="D124" i="9"/>
  <c r="C124" i="9"/>
  <c r="M123" i="9"/>
  <c r="L123" i="9"/>
  <c r="K123" i="9"/>
  <c r="J123" i="9"/>
  <c r="F123" i="9"/>
  <c r="E123" i="9"/>
  <c r="D123" i="9"/>
  <c r="C123" i="9"/>
  <c r="M122" i="9"/>
  <c r="L122" i="9"/>
  <c r="K122" i="9"/>
  <c r="J122" i="9"/>
  <c r="F122" i="9"/>
  <c r="E122" i="9"/>
  <c r="D122" i="9"/>
  <c r="C122" i="9"/>
  <c r="M121" i="9"/>
  <c r="L121" i="9"/>
  <c r="K121" i="9"/>
  <c r="J121" i="9"/>
  <c r="F121" i="9"/>
  <c r="E121" i="9"/>
  <c r="D121" i="9"/>
  <c r="C121" i="9"/>
  <c r="M116" i="9"/>
  <c r="L116" i="9"/>
  <c r="K116" i="9"/>
  <c r="J116" i="9"/>
  <c r="F116" i="9"/>
  <c r="E116" i="9"/>
  <c r="D116" i="9"/>
  <c r="C116" i="9"/>
  <c r="M115" i="9"/>
  <c r="L115" i="9"/>
  <c r="K115" i="9"/>
  <c r="J115" i="9"/>
  <c r="F115" i="9"/>
  <c r="E115" i="9"/>
  <c r="D115" i="9"/>
  <c r="C115" i="9"/>
  <c r="M114" i="9"/>
  <c r="L114" i="9"/>
  <c r="K114" i="9"/>
  <c r="J114" i="9"/>
  <c r="F114" i="9"/>
  <c r="E114" i="9"/>
  <c r="D114" i="9"/>
  <c r="C114" i="9"/>
  <c r="M113" i="9"/>
  <c r="L113" i="9"/>
  <c r="K113" i="9"/>
  <c r="J113" i="9"/>
  <c r="F113" i="9"/>
  <c r="E113" i="9"/>
  <c r="D113" i="9"/>
  <c r="C113" i="9"/>
  <c r="M112" i="9"/>
  <c r="L112" i="9"/>
  <c r="K112" i="9"/>
  <c r="J112" i="9"/>
  <c r="F112" i="9"/>
  <c r="E112" i="9"/>
  <c r="D112" i="9"/>
  <c r="C112" i="9"/>
  <c r="M111" i="9"/>
  <c r="L111" i="9"/>
  <c r="K111" i="9"/>
  <c r="J111" i="9"/>
  <c r="F111" i="9"/>
  <c r="E111" i="9"/>
  <c r="D111" i="9"/>
  <c r="C111" i="9"/>
  <c r="M110" i="9"/>
  <c r="L110" i="9"/>
  <c r="K110" i="9"/>
  <c r="J110" i="9"/>
  <c r="F110" i="9"/>
  <c r="E110" i="9"/>
  <c r="D110" i="9"/>
  <c r="C110" i="9"/>
  <c r="M109" i="9"/>
  <c r="L109" i="9"/>
  <c r="K109" i="9"/>
  <c r="J109" i="9"/>
  <c r="F109" i="9"/>
  <c r="E109" i="9"/>
  <c r="D109" i="9"/>
  <c r="C109" i="9"/>
  <c r="M108" i="9"/>
  <c r="L108" i="9"/>
  <c r="K108" i="9"/>
  <c r="J108" i="9"/>
  <c r="F108" i="9"/>
  <c r="E108" i="9"/>
  <c r="D108" i="9"/>
  <c r="C108" i="9"/>
  <c r="M107" i="9"/>
  <c r="L107" i="9"/>
  <c r="K107" i="9"/>
  <c r="J107" i="9"/>
  <c r="F107" i="9"/>
  <c r="E107" i="9"/>
  <c r="D107" i="9"/>
  <c r="C107" i="9"/>
  <c r="M106" i="9"/>
  <c r="L106" i="9"/>
  <c r="K106" i="9"/>
  <c r="J106" i="9"/>
  <c r="F106" i="9"/>
  <c r="E106" i="9"/>
  <c r="D106" i="9"/>
  <c r="C106" i="9"/>
  <c r="M105" i="9"/>
  <c r="L105" i="9"/>
  <c r="K105" i="9"/>
  <c r="J105" i="9"/>
  <c r="F105" i="9"/>
  <c r="E105" i="9"/>
  <c r="D105" i="9"/>
  <c r="C105" i="9"/>
  <c r="M100" i="9"/>
  <c r="L100" i="9"/>
  <c r="K100" i="9"/>
  <c r="J100" i="9"/>
  <c r="F100" i="9"/>
  <c r="E100" i="9"/>
  <c r="D100" i="9"/>
  <c r="C100" i="9"/>
  <c r="M99" i="9"/>
  <c r="L99" i="9"/>
  <c r="K99" i="9"/>
  <c r="J99" i="9"/>
  <c r="F99" i="9"/>
  <c r="E99" i="9"/>
  <c r="D99" i="9"/>
  <c r="C99" i="9"/>
  <c r="M98" i="9"/>
  <c r="L98" i="9"/>
  <c r="K98" i="9"/>
  <c r="J98" i="9"/>
  <c r="F98" i="9"/>
  <c r="E98" i="9"/>
  <c r="D98" i="9"/>
  <c r="C98" i="9"/>
  <c r="M97" i="9"/>
  <c r="L97" i="9"/>
  <c r="K97" i="9"/>
  <c r="J97" i="9"/>
  <c r="F97" i="9"/>
  <c r="E97" i="9"/>
  <c r="D97" i="9"/>
  <c r="C97" i="9"/>
  <c r="M96" i="9"/>
  <c r="L96" i="9"/>
  <c r="K96" i="9"/>
  <c r="J96" i="9"/>
  <c r="F96" i="9"/>
  <c r="E96" i="9"/>
  <c r="D96" i="9"/>
  <c r="C96" i="9"/>
  <c r="M95" i="9"/>
  <c r="L95" i="9"/>
  <c r="K95" i="9"/>
  <c r="J95" i="9"/>
  <c r="F95" i="9"/>
  <c r="E95" i="9"/>
  <c r="D95" i="9"/>
  <c r="C95" i="9"/>
  <c r="M94" i="9"/>
  <c r="L94" i="9"/>
  <c r="K94" i="9"/>
  <c r="J94" i="9"/>
  <c r="F94" i="9"/>
  <c r="E94" i="9"/>
  <c r="D94" i="9"/>
  <c r="C94" i="9"/>
  <c r="M93" i="9"/>
  <c r="L93" i="9"/>
  <c r="K93" i="9"/>
  <c r="J93" i="9"/>
  <c r="F93" i="9"/>
  <c r="E93" i="9"/>
  <c r="D93" i="9"/>
  <c r="C93" i="9"/>
  <c r="M92" i="9"/>
  <c r="L92" i="9"/>
  <c r="K92" i="9"/>
  <c r="J92" i="9"/>
  <c r="F92" i="9"/>
  <c r="E92" i="9"/>
  <c r="D92" i="9"/>
  <c r="C92" i="9"/>
  <c r="M91" i="9"/>
  <c r="L91" i="9"/>
  <c r="K91" i="9"/>
  <c r="J91" i="9"/>
  <c r="F91" i="9"/>
  <c r="E91" i="9"/>
  <c r="D91" i="9"/>
  <c r="C91" i="9"/>
  <c r="M90" i="9"/>
  <c r="L90" i="9"/>
  <c r="K90" i="9"/>
  <c r="J90" i="9"/>
  <c r="F90" i="9"/>
  <c r="E90" i="9"/>
  <c r="D90" i="9"/>
  <c r="C90" i="9"/>
  <c r="M89" i="9"/>
  <c r="L89" i="9"/>
  <c r="K89" i="9"/>
  <c r="J89" i="9"/>
  <c r="F89" i="9"/>
  <c r="E89" i="9"/>
  <c r="D89" i="9"/>
  <c r="C89" i="9"/>
  <c r="M84" i="9"/>
  <c r="L84" i="9"/>
  <c r="K84" i="9"/>
  <c r="J84" i="9"/>
  <c r="F84" i="9"/>
  <c r="E84" i="9"/>
  <c r="D84" i="9"/>
  <c r="C84" i="9"/>
  <c r="M83" i="9"/>
  <c r="L83" i="9"/>
  <c r="K83" i="9"/>
  <c r="J83" i="9"/>
  <c r="F83" i="9"/>
  <c r="E83" i="9"/>
  <c r="D83" i="9"/>
  <c r="C83" i="9"/>
  <c r="M82" i="9"/>
  <c r="L82" i="9"/>
  <c r="K82" i="9"/>
  <c r="J82" i="9"/>
  <c r="F82" i="9"/>
  <c r="E82" i="9"/>
  <c r="D82" i="9"/>
  <c r="C82" i="9"/>
  <c r="M81" i="9"/>
  <c r="L81" i="9"/>
  <c r="K81" i="9"/>
  <c r="J81" i="9"/>
  <c r="F81" i="9"/>
  <c r="E81" i="9"/>
  <c r="D81" i="9"/>
  <c r="C81" i="9"/>
  <c r="M80" i="9"/>
  <c r="L80" i="9"/>
  <c r="K80" i="9"/>
  <c r="J80" i="9"/>
  <c r="F80" i="9"/>
  <c r="E80" i="9"/>
  <c r="D80" i="9"/>
  <c r="C80" i="9"/>
  <c r="M79" i="9"/>
  <c r="L79" i="9"/>
  <c r="K79" i="9"/>
  <c r="J79" i="9"/>
  <c r="F79" i="9"/>
  <c r="E79" i="9"/>
  <c r="D79" i="9"/>
  <c r="C79" i="9"/>
  <c r="M78" i="9"/>
  <c r="L78" i="9"/>
  <c r="K78" i="9"/>
  <c r="J78" i="9"/>
  <c r="F78" i="9"/>
  <c r="E78" i="9"/>
  <c r="D78" i="9"/>
  <c r="C78" i="9"/>
  <c r="M77" i="9"/>
  <c r="L77" i="9"/>
  <c r="K77" i="9"/>
  <c r="J77" i="9"/>
  <c r="F77" i="9"/>
  <c r="E77" i="9"/>
  <c r="D77" i="9"/>
  <c r="C77" i="9"/>
  <c r="M76" i="9"/>
  <c r="L76" i="9"/>
  <c r="K76" i="9"/>
  <c r="J76" i="9"/>
  <c r="F76" i="9"/>
  <c r="E76" i="9"/>
  <c r="D76" i="9"/>
  <c r="C76" i="9"/>
  <c r="M75" i="9"/>
  <c r="L75" i="9"/>
  <c r="K75" i="9"/>
  <c r="J75" i="9"/>
  <c r="F75" i="9"/>
  <c r="E75" i="9"/>
  <c r="D75" i="9"/>
  <c r="C75" i="9"/>
  <c r="M74" i="9"/>
  <c r="L74" i="9"/>
  <c r="K74" i="9"/>
  <c r="J74" i="9"/>
  <c r="F74" i="9"/>
  <c r="E74" i="9"/>
  <c r="D74" i="9"/>
  <c r="C74" i="9"/>
  <c r="M73" i="9"/>
  <c r="L73" i="9"/>
  <c r="K73" i="9"/>
  <c r="J73" i="9"/>
  <c r="F73" i="9"/>
  <c r="E73" i="9"/>
  <c r="D73" i="9"/>
  <c r="C73" i="9"/>
  <c r="M68" i="9"/>
  <c r="L68" i="9"/>
  <c r="K68" i="9"/>
  <c r="J68" i="9"/>
  <c r="F68" i="9"/>
  <c r="E68" i="9"/>
  <c r="D68" i="9"/>
  <c r="C68" i="9"/>
  <c r="M67" i="9"/>
  <c r="L67" i="9"/>
  <c r="K67" i="9"/>
  <c r="J67" i="9"/>
  <c r="F67" i="9"/>
  <c r="E67" i="9"/>
  <c r="D67" i="9"/>
  <c r="C67" i="9"/>
  <c r="M66" i="9"/>
  <c r="L66" i="9"/>
  <c r="K66" i="9"/>
  <c r="J66" i="9"/>
  <c r="F66" i="9"/>
  <c r="E66" i="9"/>
  <c r="D66" i="9"/>
  <c r="C66" i="9"/>
  <c r="M65" i="9"/>
  <c r="L65" i="9"/>
  <c r="K65" i="9"/>
  <c r="J65" i="9"/>
  <c r="F65" i="9"/>
  <c r="E65" i="9"/>
  <c r="D65" i="9"/>
  <c r="C65" i="9"/>
  <c r="M64" i="9"/>
  <c r="L64" i="9"/>
  <c r="K64" i="9"/>
  <c r="J64" i="9"/>
  <c r="F64" i="9"/>
  <c r="E64" i="9"/>
  <c r="D64" i="9"/>
  <c r="C64" i="9"/>
  <c r="M63" i="9"/>
  <c r="L63" i="9"/>
  <c r="K63" i="9"/>
  <c r="J63" i="9"/>
  <c r="F63" i="9"/>
  <c r="E63" i="9"/>
  <c r="D63" i="9"/>
  <c r="C63" i="9"/>
  <c r="M62" i="9"/>
  <c r="L62" i="9"/>
  <c r="K62" i="9"/>
  <c r="J62" i="9"/>
  <c r="F62" i="9"/>
  <c r="E62" i="9"/>
  <c r="D62" i="9"/>
  <c r="C62" i="9"/>
  <c r="M61" i="9"/>
  <c r="L61" i="9"/>
  <c r="K61" i="9"/>
  <c r="J61" i="9"/>
  <c r="F61" i="9"/>
  <c r="E61" i="9"/>
  <c r="D61" i="9"/>
  <c r="C61" i="9"/>
  <c r="M60" i="9"/>
  <c r="L60" i="9"/>
  <c r="K60" i="9"/>
  <c r="J60" i="9"/>
  <c r="F60" i="9"/>
  <c r="E60" i="9"/>
  <c r="D60" i="9"/>
  <c r="C60" i="9"/>
  <c r="M59" i="9"/>
  <c r="L59" i="9"/>
  <c r="K59" i="9"/>
  <c r="J59" i="9"/>
  <c r="F59" i="9"/>
  <c r="E59" i="9"/>
  <c r="D59" i="9"/>
  <c r="C59" i="9"/>
  <c r="M58" i="9"/>
  <c r="L58" i="9"/>
  <c r="K58" i="9"/>
  <c r="J58" i="9"/>
  <c r="F58" i="9"/>
  <c r="E58" i="9"/>
  <c r="D58" i="9"/>
  <c r="C58" i="9"/>
  <c r="M57" i="9"/>
  <c r="L57" i="9"/>
  <c r="K57" i="9"/>
  <c r="J57" i="9"/>
  <c r="F57" i="9"/>
  <c r="E57" i="9"/>
  <c r="D57" i="9"/>
  <c r="C57" i="9"/>
  <c r="M52" i="9"/>
  <c r="L52" i="9"/>
  <c r="K52" i="9"/>
  <c r="J52" i="9"/>
  <c r="F52" i="9"/>
  <c r="E52" i="9"/>
  <c r="D52" i="9"/>
  <c r="C52" i="9"/>
  <c r="M51" i="9"/>
  <c r="L51" i="9"/>
  <c r="K51" i="9"/>
  <c r="J51" i="9"/>
  <c r="F51" i="9"/>
  <c r="E51" i="9"/>
  <c r="D51" i="9"/>
  <c r="C51" i="9"/>
  <c r="M50" i="9"/>
  <c r="L50" i="9"/>
  <c r="K50" i="9"/>
  <c r="J50" i="9"/>
  <c r="F50" i="9"/>
  <c r="E50" i="9"/>
  <c r="D50" i="9"/>
  <c r="C50" i="9"/>
  <c r="M49" i="9"/>
  <c r="L49" i="9"/>
  <c r="K49" i="9"/>
  <c r="J49" i="9"/>
  <c r="F49" i="9"/>
  <c r="E49" i="9"/>
  <c r="D49" i="9"/>
  <c r="C49" i="9"/>
  <c r="M48" i="9"/>
  <c r="L48" i="9"/>
  <c r="K48" i="9"/>
  <c r="J48" i="9"/>
  <c r="F48" i="9"/>
  <c r="E48" i="9"/>
  <c r="D48" i="9"/>
  <c r="C48" i="9"/>
  <c r="M47" i="9"/>
  <c r="L47" i="9"/>
  <c r="K47" i="9"/>
  <c r="J47" i="9"/>
  <c r="F47" i="9"/>
  <c r="E47" i="9"/>
  <c r="D47" i="9"/>
  <c r="C47" i="9"/>
  <c r="M46" i="9"/>
  <c r="L46" i="9"/>
  <c r="K46" i="9"/>
  <c r="J46" i="9"/>
  <c r="F46" i="9"/>
  <c r="E46" i="9"/>
  <c r="D46" i="9"/>
  <c r="C46" i="9"/>
  <c r="M45" i="9"/>
  <c r="L45" i="9"/>
  <c r="K45" i="9"/>
  <c r="J45" i="9"/>
  <c r="F45" i="9"/>
  <c r="E45" i="9"/>
  <c r="D45" i="9"/>
  <c r="C45" i="9"/>
  <c r="M44" i="9"/>
  <c r="L44" i="9"/>
  <c r="K44" i="9"/>
  <c r="J44" i="9"/>
  <c r="F44" i="9"/>
  <c r="E44" i="9"/>
  <c r="D44" i="9"/>
  <c r="C44" i="9"/>
  <c r="M43" i="9"/>
  <c r="L43" i="9"/>
  <c r="K43" i="9"/>
  <c r="J43" i="9"/>
  <c r="F43" i="9"/>
  <c r="E43" i="9"/>
  <c r="D43" i="9"/>
  <c r="C43" i="9"/>
  <c r="M42" i="9"/>
  <c r="L42" i="9"/>
  <c r="K42" i="9"/>
  <c r="J42" i="9"/>
  <c r="F42" i="9"/>
  <c r="E42" i="9"/>
  <c r="D42" i="9"/>
  <c r="C42" i="9"/>
  <c r="M41" i="9"/>
  <c r="L41" i="9"/>
  <c r="K41" i="9"/>
  <c r="J41" i="9"/>
  <c r="F41" i="9"/>
  <c r="E41" i="9"/>
  <c r="D41" i="9"/>
  <c r="C41" i="9"/>
  <c r="M36" i="9"/>
  <c r="L36" i="9"/>
  <c r="K36" i="9"/>
  <c r="J36" i="9"/>
  <c r="F36" i="9"/>
  <c r="E36" i="9"/>
  <c r="D36" i="9"/>
  <c r="C36" i="9"/>
  <c r="M35" i="9"/>
  <c r="L35" i="9"/>
  <c r="K35" i="9"/>
  <c r="J35" i="9"/>
  <c r="F35" i="9"/>
  <c r="E35" i="9"/>
  <c r="D35" i="9"/>
  <c r="C35" i="9"/>
  <c r="M34" i="9"/>
  <c r="L34" i="9"/>
  <c r="K34" i="9"/>
  <c r="J34" i="9"/>
  <c r="F34" i="9"/>
  <c r="E34" i="9"/>
  <c r="D34" i="9"/>
  <c r="C34" i="9"/>
  <c r="M33" i="9"/>
  <c r="L33" i="9"/>
  <c r="K33" i="9"/>
  <c r="J33" i="9"/>
  <c r="F33" i="9"/>
  <c r="E33" i="9"/>
  <c r="D33" i="9"/>
  <c r="C33" i="9"/>
  <c r="M32" i="9"/>
  <c r="L32" i="9"/>
  <c r="K32" i="9"/>
  <c r="J32" i="9"/>
  <c r="F32" i="9"/>
  <c r="E32" i="9"/>
  <c r="D32" i="9"/>
  <c r="C32" i="9"/>
  <c r="M31" i="9"/>
  <c r="L31" i="9"/>
  <c r="K31" i="9"/>
  <c r="J31" i="9"/>
  <c r="F31" i="9"/>
  <c r="E31" i="9"/>
  <c r="D31" i="9"/>
  <c r="C31" i="9"/>
  <c r="M30" i="9"/>
  <c r="L30" i="9"/>
  <c r="K30" i="9"/>
  <c r="J30" i="9"/>
  <c r="F30" i="9"/>
  <c r="E30" i="9"/>
  <c r="D30" i="9"/>
  <c r="C30" i="9"/>
  <c r="M29" i="9"/>
  <c r="L29" i="9"/>
  <c r="K29" i="9"/>
  <c r="J29" i="9"/>
  <c r="F29" i="9"/>
  <c r="E29" i="9"/>
  <c r="D29" i="9"/>
  <c r="C29" i="9"/>
  <c r="M28" i="9"/>
  <c r="L28" i="9"/>
  <c r="K28" i="9"/>
  <c r="J28" i="9"/>
  <c r="F28" i="9"/>
  <c r="E28" i="9"/>
  <c r="D28" i="9"/>
  <c r="C28" i="9"/>
  <c r="M27" i="9"/>
  <c r="L27" i="9"/>
  <c r="K27" i="9"/>
  <c r="J27" i="9"/>
  <c r="F27" i="9"/>
  <c r="E27" i="9"/>
  <c r="D27" i="9"/>
  <c r="C27" i="9"/>
  <c r="M26" i="9"/>
  <c r="L26" i="9"/>
  <c r="K26" i="9"/>
  <c r="J26" i="9"/>
  <c r="F26" i="9"/>
  <c r="E26" i="9"/>
  <c r="D26" i="9"/>
  <c r="C26" i="9"/>
  <c r="M25" i="9"/>
  <c r="L25" i="9"/>
  <c r="K25" i="9"/>
  <c r="J25" i="9"/>
  <c r="F25" i="9"/>
  <c r="E25" i="9"/>
  <c r="D25" i="9"/>
  <c r="C25" i="9"/>
  <c r="M20" i="9"/>
  <c r="L20" i="9"/>
  <c r="K20" i="9"/>
  <c r="J20" i="9"/>
  <c r="F20" i="9"/>
  <c r="E20" i="9"/>
  <c r="D20" i="9"/>
  <c r="C20" i="9"/>
  <c r="M19" i="9"/>
  <c r="L19" i="9"/>
  <c r="K19" i="9"/>
  <c r="J19" i="9"/>
  <c r="F19" i="9"/>
  <c r="E19" i="9"/>
  <c r="D19" i="9"/>
  <c r="C19" i="9"/>
  <c r="M18" i="9"/>
  <c r="L18" i="9"/>
  <c r="K18" i="9"/>
  <c r="J18" i="9"/>
  <c r="F18" i="9"/>
  <c r="E18" i="9"/>
  <c r="D18" i="9"/>
  <c r="C18" i="9"/>
  <c r="M17" i="9"/>
  <c r="L17" i="9"/>
  <c r="K17" i="9"/>
  <c r="J17" i="9"/>
  <c r="F17" i="9"/>
  <c r="E17" i="9"/>
  <c r="D17" i="9"/>
  <c r="C17" i="9"/>
  <c r="M16" i="9"/>
  <c r="L16" i="9"/>
  <c r="K16" i="9"/>
  <c r="J16" i="9"/>
  <c r="F16" i="9"/>
  <c r="E16" i="9"/>
  <c r="D16" i="9"/>
  <c r="C16" i="9"/>
  <c r="M15" i="9"/>
  <c r="L15" i="9"/>
  <c r="K15" i="9"/>
  <c r="J15" i="9"/>
  <c r="F15" i="9"/>
  <c r="E15" i="9"/>
  <c r="D15" i="9"/>
  <c r="C15" i="9"/>
  <c r="M14" i="9"/>
  <c r="L14" i="9"/>
  <c r="K14" i="9"/>
  <c r="J14" i="9"/>
  <c r="F14" i="9"/>
  <c r="E14" i="9"/>
  <c r="D14" i="9"/>
  <c r="C14" i="9"/>
  <c r="M13" i="9"/>
  <c r="L13" i="9"/>
  <c r="K13" i="9"/>
  <c r="J13" i="9"/>
  <c r="F13" i="9"/>
  <c r="E13" i="9"/>
  <c r="D13" i="9"/>
  <c r="C13" i="9"/>
  <c r="M12" i="9"/>
  <c r="L12" i="9"/>
  <c r="K12" i="9"/>
  <c r="J12" i="9"/>
  <c r="F12" i="9"/>
  <c r="E12" i="9"/>
  <c r="D12" i="9"/>
  <c r="C12" i="9"/>
  <c r="M11" i="9"/>
  <c r="L11" i="9"/>
  <c r="K11" i="9"/>
  <c r="J11" i="9"/>
  <c r="F11" i="9"/>
  <c r="E11" i="9"/>
  <c r="D11" i="9"/>
  <c r="C11" i="9"/>
  <c r="M10" i="9"/>
  <c r="L10" i="9"/>
  <c r="K10" i="9"/>
  <c r="J10" i="9"/>
  <c r="F10" i="9"/>
  <c r="E10" i="9"/>
  <c r="D10" i="9"/>
  <c r="C10" i="9"/>
  <c r="M9" i="9"/>
  <c r="L9" i="9"/>
  <c r="K9" i="9"/>
  <c r="J9" i="9"/>
  <c r="F9" i="9"/>
  <c r="E9" i="9"/>
  <c r="D9" i="9"/>
  <c r="C9" i="9"/>
  <c r="AD396" i="8"/>
  <c r="AC396" i="8"/>
  <c r="AB396" i="8"/>
  <c r="AA396" i="8"/>
  <c r="Z396" i="8"/>
  <c r="Y396" i="8"/>
  <c r="X396" i="8"/>
  <c r="W396" i="8"/>
  <c r="V396" i="8"/>
  <c r="U396" i="8"/>
  <c r="T396" i="8"/>
  <c r="S396" i="8"/>
  <c r="O396" i="8"/>
  <c r="N396" i="8"/>
  <c r="M396" i="8"/>
  <c r="L396" i="8"/>
  <c r="K396" i="8"/>
  <c r="J396" i="8"/>
  <c r="I396" i="8"/>
  <c r="H396" i="8"/>
  <c r="G396" i="8"/>
  <c r="F396" i="8"/>
  <c r="E396" i="8"/>
  <c r="D396" i="8"/>
  <c r="AD395" i="8"/>
  <c r="AC395" i="8"/>
  <c r="AB395" i="8"/>
  <c r="AA395" i="8"/>
  <c r="Z395" i="8"/>
  <c r="Y395" i="8"/>
  <c r="X395" i="8"/>
  <c r="W395" i="8"/>
  <c r="V395" i="8"/>
  <c r="U395" i="8"/>
  <c r="T395" i="8"/>
  <c r="S395" i="8"/>
  <c r="O395" i="8"/>
  <c r="N395" i="8"/>
  <c r="M395" i="8"/>
  <c r="L395" i="8"/>
  <c r="K395" i="8"/>
  <c r="J395" i="8"/>
  <c r="I395" i="8"/>
  <c r="H395" i="8"/>
  <c r="G395" i="8"/>
  <c r="F395" i="8"/>
  <c r="E395" i="8"/>
  <c r="D395" i="8"/>
  <c r="AD394" i="8"/>
  <c r="AC394" i="8"/>
  <c r="AB394" i="8"/>
  <c r="AA394" i="8"/>
  <c r="Z394" i="8"/>
  <c r="Y394" i="8"/>
  <c r="X394" i="8"/>
  <c r="W394" i="8"/>
  <c r="V394" i="8"/>
  <c r="U394" i="8"/>
  <c r="T394" i="8"/>
  <c r="S394" i="8"/>
  <c r="O394" i="8"/>
  <c r="N394" i="8"/>
  <c r="M394" i="8"/>
  <c r="L394" i="8"/>
  <c r="K394" i="8"/>
  <c r="J394" i="8"/>
  <c r="I394" i="8"/>
  <c r="H394" i="8"/>
  <c r="G394" i="8"/>
  <c r="F394" i="8"/>
  <c r="E394" i="8"/>
  <c r="D394" i="8"/>
  <c r="AD393" i="8"/>
  <c r="AC393" i="8"/>
  <c r="AB393" i="8"/>
  <c r="AA393" i="8"/>
  <c r="Z393" i="8"/>
  <c r="Y393" i="8"/>
  <c r="X393" i="8"/>
  <c r="W393" i="8"/>
  <c r="V393" i="8"/>
  <c r="U393" i="8"/>
  <c r="T393" i="8"/>
  <c r="S393" i="8"/>
  <c r="O393" i="8"/>
  <c r="N393" i="8"/>
  <c r="M393" i="8"/>
  <c r="L393" i="8"/>
  <c r="K393" i="8"/>
  <c r="J393" i="8"/>
  <c r="I393" i="8"/>
  <c r="H393" i="8"/>
  <c r="G393" i="8"/>
  <c r="F393" i="8"/>
  <c r="E393" i="8"/>
  <c r="D393" i="8"/>
  <c r="AD392" i="8"/>
  <c r="AC392" i="8"/>
  <c r="AB392" i="8"/>
  <c r="AA392" i="8"/>
  <c r="Z392" i="8"/>
  <c r="Y392" i="8"/>
  <c r="X392" i="8"/>
  <c r="W392" i="8"/>
  <c r="V392" i="8"/>
  <c r="U392" i="8"/>
  <c r="T392" i="8"/>
  <c r="S392" i="8"/>
  <c r="O392" i="8"/>
  <c r="N392" i="8"/>
  <c r="M392" i="8"/>
  <c r="L392" i="8"/>
  <c r="K392" i="8"/>
  <c r="J392" i="8"/>
  <c r="I392" i="8"/>
  <c r="H392" i="8"/>
  <c r="G392" i="8"/>
  <c r="F392" i="8"/>
  <c r="E392" i="8"/>
  <c r="D392" i="8"/>
  <c r="AD391" i="8"/>
  <c r="AC391" i="8"/>
  <c r="AB391" i="8"/>
  <c r="AA391" i="8"/>
  <c r="Z391" i="8"/>
  <c r="Y391" i="8"/>
  <c r="X391" i="8"/>
  <c r="W391" i="8"/>
  <c r="V391" i="8"/>
  <c r="U391" i="8"/>
  <c r="T391" i="8"/>
  <c r="S391" i="8"/>
  <c r="O391" i="8"/>
  <c r="N391" i="8"/>
  <c r="M391" i="8"/>
  <c r="L391" i="8"/>
  <c r="K391" i="8"/>
  <c r="J391" i="8"/>
  <c r="I391" i="8"/>
  <c r="H391" i="8"/>
  <c r="G391" i="8"/>
  <c r="F391" i="8"/>
  <c r="E391" i="8"/>
  <c r="D391" i="8"/>
  <c r="AD390" i="8"/>
  <c r="AC390" i="8"/>
  <c r="AB390" i="8"/>
  <c r="AA390" i="8"/>
  <c r="Z390" i="8"/>
  <c r="Y390" i="8"/>
  <c r="X390" i="8"/>
  <c r="W390" i="8"/>
  <c r="V390" i="8"/>
  <c r="U390" i="8"/>
  <c r="T390" i="8"/>
  <c r="S390" i="8"/>
  <c r="O390" i="8"/>
  <c r="N390" i="8"/>
  <c r="M390" i="8"/>
  <c r="L390" i="8"/>
  <c r="K390" i="8"/>
  <c r="J390" i="8"/>
  <c r="I390" i="8"/>
  <c r="H390" i="8"/>
  <c r="G390" i="8"/>
  <c r="F390" i="8"/>
  <c r="E390" i="8"/>
  <c r="D390" i="8"/>
  <c r="AD389" i="8"/>
  <c r="AC389" i="8"/>
  <c r="AB389" i="8"/>
  <c r="AA389" i="8"/>
  <c r="Z389" i="8"/>
  <c r="Y389" i="8"/>
  <c r="X389" i="8"/>
  <c r="W389" i="8"/>
  <c r="V389" i="8"/>
  <c r="U389" i="8"/>
  <c r="T389" i="8"/>
  <c r="S389" i="8"/>
  <c r="O389" i="8"/>
  <c r="N389" i="8"/>
  <c r="M389" i="8"/>
  <c r="L389" i="8"/>
  <c r="K389" i="8"/>
  <c r="J389" i="8"/>
  <c r="I389" i="8"/>
  <c r="H389" i="8"/>
  <c r="G389" i="8"/>
  <c r="F389" i="8"/>
  <c r="E389" i="8"/>
  <c r="D389" i="8"/>
  <c r="AD388" i="8"/>
  <c r="AC388" i="8"/>
  <c r="AB388" i="8"/>
  <c r="AA388" i="8"/>
  <c r="Z388" i="8"/>
  <c r="Y388" i="8"/>
  <c r="X388" i="8"/>
  <c r="W388" i="8"/>
  <c r="V388" i="8"/>
  <c r="U388" i="8"/>
  <c r="T388" i="8"/>
  <c r="S388" i="8"/>
  <c r="O388" i="8"/>
  <c r="N388" i="8"/>
  <c r="M388" i="8"/>
  <c r="L388" i="8"/>
  <c r="K388" i="8"/>
  <c r="J388" i="8"/>
  <c r="I388" i="8"/>
  <c r="H388" i="8"/>
  <c r="G388" i="8"/>
  <c r="F388" i="8"/>
  <c r="E388" i="8"/>
  <c r="D388" i="8"/>
  <c r="AD387" i="8"/>
  <c r="AC387" i="8"/>
  <c r="AB387" i="8"/>
  <c r="AA387" i="8"/>
  <c r="Z387" i="8"/>
  <c r="Y387" i="8"/>
  <c r="X387" i="8"/>
  <c r="W387" i="8"/>
  <c r="V387" i="8"/>
  <c r="U387" i="8"/>
  <c r="T387" i="8"/>
  <c r="S387" i="8"/>
  <c r="O387" i="8"/>
  <c r="N387" i="8"/>
  <c r="M387" i="8"/>
  <c r="L387" i="8"/>
  <c r="K387" i="8"/>
  <c r="J387" i="8"/>
  <c r="I387" i="8"/>
  <c r="H387" i="8"/>
  <c r="G387" i="8"/>
  <c r="F387" i="8"/>
  <c r="E387" i="8"/>
  <c r="D387" i="8"/>
  <c r="AD386" i="8"/>
  <c r="AC386" i="8"/>
  <c r="AB386" i="8"/>
  <c r="AA386" i="8"/>
  <c r="Z386" i="8"/>
  <c r="Y386" i="8"/>
  <c r="X386" i="8"/>
  <c r="W386" i="8"/>
  <c r="V386" i="8"/>
  <c r="U386" i="8"/>
  <c r="T386" i="8"/>
  <c r="S386" i="8"/>
  <c r="O386" i="8"/>
  <c r="N386" i="8"/>
  <c r="M386" i="8"/>
  <c r="L386" i="8"/>
  <c r="K386" i="8"/>
  <c r="J386" i="8"/>
  <c r="I386" i="8"/>
  <c r="H386" i="8"/>
  <c r="G386" i="8"/>
  <c r="F386" i="8"/>
  <c r="E386" i="8"/>
  <c r="D386" i="8"/>
  <c r="AD385" i="8"/>
  <c r="AC385" i="8"/>
  <c r="AB385" i="8"/>
  <c r="AA385" i="8"/>
  <c r="Z385" i="8"/>
  <c r="Y385" i="8"/>
  <c r="X385" i="8"/>
  <c r="W385" i="8"/>
  <c r="V385" i="8"/>
  <c r="U385" i="8"/>
  <c r="T385" i="8"/>
  <c r="S385" i="8"/>
  <c r="O385" i="8"/>
  <c r="N385" i="8"/>
  <c r="M385" i="8"/>
  <c r="L385" i="8"/>
  <c r="K385" i="8"/>
  <c r="J385" i="8"/>
  <c r="I385" i="8"/>
  <c r="H385" i="8"/>
  <c r="G385" i="8"/>
  <c r="F385" i="8"/>
  <c r="E385" i="8"/>
  <c r="D385" i="8"/>
  <c r="AD384" i="8"/>
  <c r="AC384" i="8"/>
  <c r="AB384" i="8"/>
  <c r="AA384" i="8"/>
  <c r="Z384" i="8"/>
  <c r="Y384" i="8"/>
  <c r="X384" i="8"/>
  <c r="W384" i="8"/>
  <c r="V384" i="8"/>
  <c r="U384" i="8"/>
  <c r="T384" i="8"/>
  <c r="S384" i="8"/>
  <c r="O384" i="8"/>
  <c r="N384" i="8"/>
  <c r="M384" i="8"/>
  <c r="L384" i="8"/>
  <c r="K384" i="8"/>
  <c r="J384" i="8"/>
  <c r="I384" i="8"/>
  <c r="H384" i="8"/>
  <c r="G384" i="8"/>
  <c r="F384" i="8"/>
  <c r="E384" i="8"/>
  <c r="D384" i="8"/>
  <c r="AD383" i="8"/>
  <c r="AC383" i="8"/>
  <c r="AB383" i="8"/>
  <c r="AA383" i="8"/>
  <c r="Z383" i="8"/>
  <c r="Y383" i="8"/>
  <c r="X383" i="8"/>
  <c r="W383" i="8"/>
  <c r="V383" i="8"/>
  <c r="U383" i="8"/>
  <c r="T383" i="8"/>
  <c r="S383" i="8"/>
  <c r="O383" i="8"/>
  <c r="N383" i="8"/>
  <c r="M383" i="8"/>
  <c r="L383" i="8"/>
  <c r="K383" i="8"/>
  <c r="J383" i="8"/>
  <c r="I383" i="8"/>
  <c r="H383" i="8"/>
  <c r="G383" i="8"/>
  <c r="F383" i="8"/>
  <c r="E383" i="8"/>
  <c r="D383" i="8"/>
  <c r="AD382" i="8"/>
  <c r="AC382" i="8"/>
  <c r="AB382" i="8"/>
  <c r="AA382" i="8"/>
  <c r="Z382" i="8"/>
  <c r="Y382" i="8"/>
  <c r="X382" i="8"/>
  <c r="W382" i="8"/>
  <c r="V382" i="8"/>
  <c r="U382" i="8"/>
  <c r="T382" i="8"/>
  <c r="S382" i="8"/>
  <c r="O382" i="8"/>
  <c r="N382" i="8"/>
  <c r="M382" i="8"/>
  <c r="L382" i="8"/>
  <c r="K382" i="8"/>
  <c r="J382" i="8"/>
  <c r="I382" i="8"/>
  <c r="H382" i="8"/>
  <c r="G382" i="8"/>
  <c r="F382" i="8"/>
  <c r="E382" i="8"/>
  <c r="D382" i="8"/>
  <c r="AD381" i="8"/>
  <c r="AC381" i="8"/>
  <c r="AB381" i="8"/>
  <c r="AA381" i="8"/>
  <c r="Z381" i="8"/>
  <c r="Y381" i="8"/>
  <c r="X381" i="8"/>
  <c r="W381" i="8"/>
  <c r="V381" i="8"/>
  <c r="U381" i="8"/>
  <c r="T381" i="8"/>
  <c r="S381" i="8"/>
  <c r="O381" i="8"/>
  <c r="N381" i="8"/>
  <c r="M381" i="8"/>
  <c r="L381" i="8"/>
  <c r="K381" i="8"/>
  <c r="J381" i="8"/>
  <c r="I381" i="8"/>
  <c r="H381" i="8"/>
  <c r="G381" i="8"/>
  <c r="F381" i="8"/>
  <c r="E381" i="8"/>
  <c r="D381" i="8"/>
  <c r="AD380" i="8"/>
  <c r="AC380" i="8"/>
  <c r="AB380" i="8"/>
  <c r="AA380" i="8"/>
  <c r="Z380" i="8"/>
  <c r="Y380" i="8"/>
  <c r="X380" i="8"/>
  <c r="W380" i="8"/>
  <c r="V380" i="8"/>
  <c r="U380" i="8"/>
  <c r="T380" i="8"/>
  <c r="S380" i="8"/>
  <c r="O380" i="8"/>
  <c r="N380" i="8"/>
  <c r="M380" i="8"/>
  <c r="L380" i="8"/>
  <c r="K380" i="8"/>
  <c r="J380" i="8"/>
  <c r="I380" i="8"/>
  <c r="H380" i="8"/>
  <c r="G380" i="8"/>
  <c r="F380" i="8"/>
  <c r="E380" i="8"/>
  <c r="D380" i="8"/>
  <c r="AD379" i="8"/>
  <c r="AC379" i="8"/>
  <c r="AB379" i="8"/>
  <c r="AA379" i="8"/>
  <c r="Z379" i="8"/>
  <c r="Y379" i="8"/>
  <c r="X379" i="8"/>
  <c r="W379" i="8"/>
  <c r="V379" i="8"/>
  <c r="U379" i="8"/>
  <c r="T379" i="8"/>
  <c r="S379" i="8"/>
  <c r="O379" i="8"/>
  <c r="N379" i="8"/>
  <c r="M379" i="8"/>
  <c r="L379" i="8"/>
  <c r="K379" i="8"/>
  <c r="J379" i="8"/>
  <c r="I379" i="8"/>
  <c r="H379" i="8"/>
  <c r="G379" i="8"/>
  <c r="F379" i="8"/>
  <c r="E379" i="8"/>
  <c r="D379" i="8"/>
  <c r="AD378" i="8"/>
  <c r="AC378" i="8"/>
  <c r="AB378" i="8"/>
  <c r="AA378" i="8"/>
  <c r="Z378" i="8"/>
  <c r="Y378" i="8"/>
  <c r="X378" i="8"/>
  <c r="W378" i="8"/>
  <c r="V378" i="8"/>
  <c r="U378" i="8"/>
  <c r="T378" i="8"/>
  <c r="S378" i="8"/>
  <c r="O378" i="8"/>
  <c r="N378" i="8"/>
  <c r="M378" i="8"/>
  <c r="L378" i="8"/>
  <c r="K378" i="8"/>
  <c r="J378" i="8"/>
  <c r="I378" i="8"/>
  <c r="H378" i="8"/>
  <c r="G378" i="8"/>
  <c r="F378" i="8"/>
  <c r="E378" i="8"/>
  <c r="D378" i="8"/>
  <c r="AD377" i="8"/>
  <c r="AC377" i="8"/>
  <c r="AB377" i="8"/>
  <c r="AA377" i="8"/>
  <c r="Z377" i="8"/>
  <c r="Y377" i="8"/>
  <c r="X377" i="8"/>
  <c r="W377" i="8"/>
  <c r="V377" i="8"/>
  <c r="U377" i="8"/>
  <c r="T377" i="8"/>
  <c r="S377" i="8"/>
  <c r="O377" i="8"/>
  <c r="N377" i="8"/>
  <c r="M377" i="8"/>
  <c r="L377" i="8"/>
  <c r="K377" i="8"/>
  <c r="J377" i="8"/>
  <c r="I377" i="8"/>
  <c r="H377" i="8"/>
  <c r="G377" i="8"/>
  <c r="F377" i="8"/>
  <c r="E377" i="8"/>
  <c r="D377" i="8"/>
  <c r="AD376" i="8"/>
  <c r="AC376" i="8"/>
  <c r="AB376" i="8"/>
  <c r="AA376" i="8"/>
  <c r="Z376" i="8"/>
  <c r="Y376" i="8"/>
  <c r="X376" i="8"/>
  <c r="W376" i="8"/>
  <c r="V376" i="8"/>
  <c r="U376" i="8"/>
  <c r="T376" i="8"/>
  <c r="S376" i="8"/>
  <c r="O376" i="8"/>
  <c r="N376" i="8"/>
  <c r="M376" i="8"/>
  <c r="L376" i="8"/>
  <c r="K376" i="8"/>
  <c r="J376" i="8"/>
  <c r="I376" i="8"/>
  <c r="H376" i="8"/>
  <c r="G376" i="8"/>
  <c r="F376" i="8"/>
  <c r="E376" i="8"/>
  <c r="D376" i="8"/>
  <c r="AD375" i="8"/>
  <c r="AC375" i="8"/>
  <c r="AB375" i="8"/>
  <c r="AA375" i="8"/>
  <c r="Z375" i="8"/>
  <c r="Y375" i="8"/>
  <c r="X375" i="8"/>
  <c r="W375" i="8"/>
  <c r="V375" i="8"/>
  <c r="U375" i="8"/>
  <c r="T375" i="8"/>
  <c r="S375" i="8"/>
  <c r="O375" i="8"/>
  <c r="N375" i="8"/>
  <c r="M375" i="8"/>
  <c r="L375" i="8"/>
  <c r="K375" i="8"/>
  <c r="J375" i="8"/>
  <c r="I375" i="8"/>
  <c r="H375" i="8"/>
  <c r="G375" i="8"/>
  <c r="F375" i="8"/>
  <c r="E375" i="8"/>
  <c r="D375" i="8"/>
  <c r="AD374" i="8"/>
  <c r="AC374" i="8"/>
  <c r="AB374" i="8"/>
  <c r="AA374" i="8"/>
  <c r="Z374" i="8"/>
  <c r="Y374" i="8"/>
  <c r="X374" i="8"/>
  <c r="W374" i="8"/>
  <c r="V374" i="8"/>
  <c r="U374" i="8"/>
  <c r="T374" i="8"/>
  <c r="S374" i="8"/>
  <c r="O374" i="8"/>
  <c r="N374" i="8"/>
  <c r="M374" i="8"/>
  <c r="L374" i="8"/>
  <c r="K374" i="8"/>
  <c r="J374" i="8"/>
  <c r="I374" i="8"/>
  <c r="H374" i="8"/>
  <c r="G374" i="8"/>
  <c r="F374" i="8"/>
  <c r="E374" i="8"/>
  <c r="D374" i="8"/>
  <c r="AD373" i="8"/>
  <c r="AC373" i="8"/>
  <c r="AB373" i="8"/>
  <c r="AA373" i="8"/>
  <c r="Z373" i="8"/>
  <c r="Y373" i="8"/>
  <c r="X373" i="8"/>
  <c r="W373" i="8"/>
  <c r="V373" i="8"/>
  <c r="U373" i="8"/>
  <c r="T373" i="8"/>
  <c r="S373" i="8"/>
  <c r="O373" i="8"/>
  <c r="N373" i="8"/>
  <c r="M373" i="8"/>
  <c r="L373" i="8"/>
  <c r="K373" i="8"/>
  <c r="J373" i="8"/>
  <c r="I373" i="8"/>
  <c r="H373" i="8"/>
  <c r="G373" i="8"/>
  <c r="F373" i="8"/>
  <c r="E373" i="8"/>
  <c r="D373" i="8"/>
  <c r="AD372" i="8"/>
  <c r="AC372" i="8"/>
  <c r="AB372" i="8"/>
  <c r="AA372" i="8"/>
  <c r="Z372" i="8"/>
  <c r="Y372" i="8"/>
  <c r="X372" i="8"/>
  <c r="W372" i="8"/>
  <c r="V372" i="8"/>
  <c r="U372" i="8"/>
  <c r="T372" i="8"/>
  <c r="S372" i="8"/>
  <c r="O372" i="8"/>
  <c r="N372" i="8"/>
  <c r="M372" i="8"/>
  <c r="L372" i="8"/>
  <c r="K372" i="8"/>
  <c r="J372" i="8"/>
  <c r="I372" i="8"/>
  <c r="H372" i="8"/>
  <c r="G372" i="8"/>
  <c r="F372" i="8"/>
  <c r="E372" i="8"/>
  <c r="D372" i="8"/>
  <c r="AD371" i="8"/>
  <c r="AC371" i="8"/>
  <c r="AB371" i="8"/>
  <c r="AA371" i="8"/>
  <c r="Z371" i="8"/>
  <c r="Y371" i="8"/>
  <c r="X371" i="8"/>
  <c r="W371" i="8"/>
  <c r="V371" i="8"/>
  <c r="U371" i="8"/>
  <c r="T371" i="8"/>
  <c r="S371" i="8"/>
  <c r="O371" i="8"/>
  <c r="N371" i="8"/>
  <c r="M371" i="8"/>
  <c r="L371" i="8"/>
  <c r="K371" i="8"/>
  <c r="J371" i="8"/>
  <c r="I371" i="8"/>
  <c r="H371" i="8"/>
  <c r="G371" i="8"/>
  <c r="F371" i="8"/>
  <c r="E371" i="8"/>
  <c r="D371" i="8"/>
  <c r="AD370" i="8"/>
  <c r="AC370" i="8"/>
  <c r="AB370" i="8"/>
  <c r="AA370" i="8"/>
  <c r="Z370" i="8"/>
  <c r="Y370" i="8"/>
  <c r="X370" i="8"/>
  <c r="W370" i="8"/>
  <c r="V370" i="8"/>
  <c r="U370" i="8"/>
  <c r="T370" i="8"/>
  <c r="S370" i="8"/>
  <c r="O370" i="8"/>
  <c r="N370" i="8"/>
  <c r="M370" i="8"/>
  <c r="L370" i="8"/>
  <c r="K370" i="8"/>
  <c r="J370" i="8"/>
  <c r="I370" i="8"/>
  <c r="H370" i="8"/>
  <c r="G370" i="8"/>
  <c r="F370" i="8"/>
  <c r="E370" i="8"/>
  <c r="D370" i="8"/>
  <c r="AD369" i="8"/>
  <c r="AC369" i="8"/>
  <c r="AB369" i="8"/>
  <c r="AA369" i="8"/>
  <c r="Z369" i="8"/>
  <c r="Y369" i="8"/>
  <c r="X369" i="8"/>
  <c r="W369" i="8"/>
  <c r="V369" i="8"/>
  <c r="U369" i="8"/>
  <c r="T369" i="8"/>
  <c r="S369" i="8"/>
  <c r="O369" i="8"/>
  <c r="N369" i="8"/>
  <c r="M369" i="8"/>
  <c r="L369" i="8"/>
  <c r="K369" i="8"/>
  <c r="J369" i="8"/>
  <c r="I369" i="8"/>
  <c r="H369" i="8"/>
  <c r="G369" i="8"/>
  <c r="F369" i="8"/>
  <c r="E369" i="8"/>
  <c r="D369" i="8"/>
  <c r="AD368" i="8"/>
  <c r="AC368" i="8"/>
  <c r="AB368" i="8"/>
  <c r="AA368" i="8"/>
  <c r="Z368" i="8"/>
  <c r="Y368" i="8"/>
  <c r="X368" i="8"/>
  <c r="W368" i="8"/>
  <c r="V368" i="8"/>
  <c r="U368" i="8"/>
  <c r="T368" i="8"/>
  <c r="S368" i="8"/>
  <c r="O368" i="8"/>
  <c r="N368" i="8"/>
  <c r="M368" i="8"/>
  <c r="L368" i="8"/>
  <c r="K368" i="8"/>
  <c r="J368" i="8"/>
  <c r="I368" i="8"/>
  <c r="H368" i="8"/>
  <c r="G368" i="8"/>
  <c r="F368" i="8"/>
  <c r="E368" i="8"/>
  <c r="D368" i="8"/>
  <c r="AD367" i="8"/>
  <c r="AC367" i="8"/>
  <c r="AB367" i="8"/>
  <c r="AA367" i="8"/>
  <c r="Z367" i="8"/>
  <c r="Y367" i="8"/>
  <c r="X367" i="8"/>
  <c r="W367" i="8"/>
  <c r="V367" i="8"/>
  <c r="U367" i="8"/>
  <c r="T367" i="8"/>
  <c r="S367" i="8"/>
  <c r="O367" i="8"/>
  <c r="N367" i="8"/>
  <c r="M367" i="8"/>
  <c r="L367" i="8"/>
  <c r="K367" i="8"/>
  <c r="J367" i="8"/>
  <c r="I367" i="8"/>
  <c r="H367" i="8"/>
  <c r="G367" i="8"/>
  <c r="F367" i="8"/>
  <c r="E367" i="8"/>
  <c r="D367" i="8"/>
  <c r="AD317" i="8"/>
  <c r="AC317" i="8"/>
  <c r="AB317" i="8"/>
  <c r="AA317" i="8"/>
  <c r="Z317" i="8"/>
  <c r="Y317" i="8"/>
  <c r="X317" i="8"/>
  <c r="W317" i="8"/>
  <c r="V317" i="8"/>
  <c r="U317" i="8"/>
  <c r="T317" i="8"/>
  <c r="S317" i="8"/>
  <c r="O317" i="8"/>
  <c r="N317" i="8"/>
  <c r="M317" i="8"/>
  <c r="L317" i="8"/>
  <c r="K317" i="8"/>
  <c r="J317" i="8"/>
  <c r="I317" i="8"/>
  <c r="H317" i="8"/>
  <c r="G317" i="8"/>
  <c r="F317" i="8"/>
  <c r="E317" i="8"/>
  <c r="D317" i="8"/>
  <c r="AD316" i="8"/>
  <c r="AC316" i="8"/>
  <c r="AB316" i="8"/>
  <c r="AA316" i="8"/>
  <c r="Z316" i="8"/>
  <c r="Y316" i="8"/>
  <c r="X316" i="8"/>
  <c r="W316" i="8"/>
  <c r="V316" i="8"/>
  <c r="U316" i="8"/>
  <c r="T316" i="8"/>
  <c r="S316" i="8"/>
  <c r="O316" i="8"/>
  <c r="N316" i="8"/>
  <c r="M316" i="8"/>
  <c r="L316" i="8"/>
  <c r="K316" i="8"/>
  <c r="J316" i="8"/>
  <c r="I316" i="8"/>
  <c r="H316" i="8"/>
  <c r="G316" i="8"/>
  <c r="F316" i="8"/>
  <c r="E316" i="8"/>
  <c r="D316" i="8"/>
  <c r="AD315" i="8"/>
  <c r="AC315" i="8"/>
  <c r="AB315" i="8"/>
  <c r="AA315" i="8"/>
  <c r="Z315" i="8"/>
  <c r="Y315" i="8"/>
  <c r="X315" i="8"/>
  <c r="W315" i="8"/>
  <c r="V315" i="8"/>
  <c r="U315" i="8"/>
  <c r="T315" i="8"/>
  <c r="S315" i="8"/>
  <c r="O315" i="8"/>
  <c r="N315" i="8"/>
  <c r="M315" i="8"/>
  <c r="L315" i="8"/>
  <c r="K315" i="8"/>
  <c r="J315" i="8"/>
  <c r="I315" i="8"/>
  <c r="H315" i="8"/>
  <c r="G315" i="8"/>
  <c r="F315" i="8"/>
  <c r="E315" i="8"/>
  <c r="D315" i="8"/>
  <c r="AD314" i="8"/>
  <c r="AC314" i="8"/>
  <c r="AB314" i="8"/>
  <c r="AA314" i="8"/>
  <c r="Z314" i="8"/>
  <c r="Y314" i="8"/>
  <c r="X314" i="8"/>
  <c r="W314" i="8"/>
  <c r="V314" i="8"/>
  <c r="U314" i="8"/>
  <c r="T314" i="8"/>
  <c r="S314" i="8"/>
  <c r="O314" i="8"/>
  <c r="N314" i="8"/>
  <c r="M314" i="8"/>
  <c r="L314" i="8"/>
  <c r="K314" i="8"/>
  <c r="J314" i="8"/>
  <c r="I314" i="8"/>
  <c r="H314" i="8"/>
  <c r="G314" i="8"/>
  <c r="F314" i="8"/>
  <c r="E314" i="8"/>
  <c r="D314" i="8"/>
  <c r="AD313" i="8"/>
  <c r="AC313" i="8"/>
  <c r="AB313" i="8"/>
  <c r="AA313" i="8"/>
  <c r="Z313" i="8"/>
  <c r="Y313" i="8"/>
  <c r="X313" i="8"/>
  <c r="W313" i="8"/>
  <c r="V313" i="8"/>
  <c r="U313" i="8"/>
  <c r="T313" i="8"/>
  <c r="S313" i="8"/>
  <c r="O313" i="8"/>
  <c r="N313" i="8"/>
  <c r="M313" i="8"/>
  <c r="L313" i="8"/>
  <c r="K313" i="8"/>
  <c r="J313" i="8"/>
  <c r="I313" i="8"/>
  <c r="H313" i="8"/>
  <c r="G313" i="8"/>
  <c r="F313" i="8"/>
  <c r="E313" i="8"/>
  <c r="D313" i="8"/>
  <c r="AD312" i="8"/>
  <c r="AC312" i="8"/>
  <c r="AB312" i="8"/>
  <c r="AA312" i="8"/>
  <c r="Z312" i="8"/>
  <c r="Y312" i="8"/>
  <c r="X312" i="8"/>
  <c r="W312" i="8"/>
  <c r="V312" i="8"/>
  <c r="U312" i="8"/>
  <c r="T312" i="8"/>
  <c r="S312" i="8"/>
  <c r="O312" i="8"/>
  <c r="N312" i="8"/>
  <c r="M312" i="8"/>
  <c r="L312" i="8"/>
  <c r="K312" i="8"/>
  <c r="J312" i="8"/>
  <c r="I312" i="8"/>
  <c r="H312" i="8"/>
  <c r="G312" i="8"/>
  <c r="F312" i="8"/>
  <c r="E312" i="8"/>
  <c r="D312" i="8"/>
  <c r="AD311" i="8"/>
  <c r="AC311" i="8"/>
  <c r="AB311" i="8"/>
  <c r="AA311" i="8"/>
  <c r="Z311" i="8"/>
  <c r="Y311" i="8"/>
  <c r="X311" i="8"/>
  <c r="W311" i="8"/>
  <c r="V311" i="8"/>
  <c r="U311" i="8"/>
  <c r="T311" i="8"/>
  <c r="S311" i="8"/>
  <c r="O311" i="8"/>
  <c r="N311" i="8"/>
  <c r="M311" i="8"/>
  <c r="L311" i="8"/>
  <c r="K311" i="8"/>
  <c r="J311" i="8"/>
  <c r="I311" i="8"/>
  <c r="H311" i="8"/>
  <c r="G311" i="8"/>
  <c r="F311" i="8"/>
  <c r="E311" i="8"/>
  <c r="D311" i="8"/>
  <c r="AD310" i="8"/>
  <c r="AC310" i="8"/>
  <c r="AB310" i="8"/>
  <c r="AA310" i="8"/>
  <c r="Z310" i="8"/>
  <c r="Y310" i="8"/>
  <c r="X310" i="8"/>
  <c r="W310" i="8"/>
  <c r="V310" i="8"/>
  <c r="U310" i="8"/>
  <c r="T310" i="8"/>
  <c r="S310" i="8"/>
  <c r="O310" i="8"/>
  <c r="N310" i="8"/>
  <c r="M310" i="8"/>
  <c r="L310" i="8"/>
  <c r="K310" i="8"/>
  <c r="J310" i="8"/>
  <c r="I310" i="8"/>
  <c r="H310" i="8"/>
  <c r="G310" i="8"/>
  <c r="F310" i="8"/>
  <c r="E310" i="8"/>
  <c r="D310" i="8"/>
  <c r="AD309" i="8"/>
  <c r="AC309" i="8"/>
  <c r="AB309" i="8"/>
  <c r="AA309" i="8"/>
  <c r="Z309" i="8"/>
  <c r="Y309" i="8"/>
  <c r="X309" i="8"/>
  <c r="W309" i="8"/>
  <c r="V309" i="8"/>
  <c r="U309" i="8"/>
  <c r="T309" i="8"/>
  <c r="S309" i="8"/>
  <c r="O309" i="8"/>
  <c r="N309" i="8"/>
  <c r="M309" i="8"/>
  <c r="L309" i="8"/>
  <c r="K309" i="8"/>
  <c r="J309" i="8"/>
  <c r="I309" i="8"/>
  <c r="H309" i="8"/>
  <c r="G309" i="8"/>
  <c r="F309" i="8"/>
  <c r="E309" i="8"/>
  <c r="D309" i="8"/>
  <c r="AD308" i="8"/>
  <c r="AC308" i="8"/>
  <c r="AB308" i="8"/>
  <c r="AA308" i="8"/>
  <c r="Z308" i="8"/>
  <c r="Y308" i="8"/>
  <c r="X308" i="8"/>
  <c r="W308" i="8"/>
  <c r="V308" i="8"/>
  <c r="U308" i="8"/>
  <c r="T308" i="8"/>
  <c r="S308" i="8"/>
  <c r="O308" i="8"/>
  <c r="N308" i="8"/>
  <c r="M308" i="8"/>
  <c r="L308" i="8"/>
  <c r="K308" i="8"/>
  <c r="J308" i="8"/>
  <c r="I308" i="8"/>
  <c r="H308" i="8"/>
  <c r="G308" i="8"/>
  <c r="F308" i="8"/>
  <c r="E308" i="8"/>
  <c r="D308" i="8"/>
  <c r="AD307" i="8"/>
  <c r="AC307" i="8"/>
  <c r="AB307" i="8"/>
  <c r="AA307" i="8"/>
  <c r="Z307" i="8"/>
  <c r="Y307" i="8"/>
  <c r="X307" i="8"/>
  <c r="W307" i="8"/>
  <c r="V307" i="8"/>
  <c r="U307" i="8"/>
  <c r="T307" i="8"/>
  <c r="S307" i="8"/>
  <c r="O307" i="8"/>
  <c r="N307" i="8"/>
  <c r="M307" i="8"/>
  <c r="L307" i="8"/>
  <c r="K307" i="8"/>
  <c r="J307" i="8"/>
  <c r="I307" i="8"/>
  <c r="H307" i="8"/>
  <c r="G307" i="8"/>
  <c r="F307" i="8"/>
  <c r="E307" i="8"/>
  <c r="D307" i="8"/>
  <c r="AD306" i="8"/>
  <c r="AC306" i="8"/>
  <c r="AB306" i="8"/>
  <c r="AA306" i="8"/>
  <c r="Z306" i="8"/>
  <c r="Y306" i="8"/>
  <c r="X306" i="8"/>
  <c r="W306" i="8"/>
  <c r="V306" i="8"/>
  <c r="U306" i="8"/>
  <c r="T306" i="8"/>
  <c r="S306" i="8"/>
  <c r="O306" i="8"/>
  <c r="N306" i="8"/>
  <c r="M306" i="8"/>
  <c r="L306" i="8"/>
  <c r="K306" i="8"/>
  <c r="J306" i="8"/>
  <c r="I306" i="8"/>
  <c r="H306" i="8"/>
  <c r="G306" i="8"/>
  <c r="F306" i="8"/>
  <c r="E306" i="8"/>
  <c r="D306" i="8"/>
  <c r="AD305" i="8"/>
  <c r="AC305" i="8"/>
  <c r="AB305" i="8"/>
  <c r="AA305" i="8"/>
  <c r="Z305" i="8"/>
  <c r="Y305" i="8"/>
  <c r="X305" i="8"/>
  <c r="W305" i="8"/>
  <c r="V305" i="8"/>
  <c r="U305" i="8"/>
  <c r="T305" i="8"/>
  <c r="S305" i="8"/>
  <c r="O305" i="8"/>
  <c r="N305" i="8"/>
  <c r="M305" i="8"/>
  <c r="L305" i="8"/>
  <c r="K305" i="8"/>
  <c r="J305" i="8"/>
  <c r="I305" i="8"/>
  <c r="H305" i="8"/>
  <c r="G305" i="8"/>
  <c r="F305" i="8"/>
  <c r="E305" i="8"/>
  <c r="D305" i="8"/>
  <c r="AD304" i="8"/>
  <c r="AC304" i="8"/>
  <c r="AB304" i="8"/>
  <c r="AA304" i="8"/>
  <c r="Z304" i="8"/>
  <c r="Y304" i="8"/>
  <c r="X304" i="8"/>
  <c r="W304" i="8"/>
  <c r="V304" i="8"/>
  <c r="U304" i="8"/>
  <c r="T304" i="8"/>
  <c r="S304" i="8"/>
  <c r="O304" i="8"/>
  <c r="N304" i="8"/>
  <c r="M304" i="8"/>
  <c r="L304" i="8"/>
  <c r="K304" i="8"/>
  <c r="J304" i="8"/>
  <c r="I304" i="8"/>
  <c r="H304" i="8"/>
  <c r="G304" i="8"/>
  <c r="F304" i="8"/>
  <c r="E304" i="8"/>
  <c r="D304" i="8"/>
  <c r="AD303" i="8"/>
  <c r="AC303" i="8"/>
  <c r="AB303" i="8"/>
  <c r="AA303" i="8"/>
  <c r="Z303" i="8"/>
  <c r="Y303" i="8"/>
  <c r="X303" i="8"/>
  <c r="W303" i="8"/>
  <c r="V303" i="8"/>
  <c r="U303" i="8"/>
  <c r="T303" i="8"/>
  <c r="S303" i="8"/>
  <c r="O303" i="8"/>
  <c r="N303" i="8"/>
  <c r="M303" i="8"/>
  <c r="L303" i="8"/>
  <c r="K303" i="8"/>
  <c r="J303" i="8"/>
  <c r="I303" i="8"/>
  <c r="H303" i="8"/>
  <c r="G303" i="8"/>
  <c r="F303" i="8"/>
  <c r="E303" i="8"/>
  <c r="D303" i="8"/>
  <c r="AD302" i="8"/>
  <c r="AC302" i="8"/>
  <c r="AB302" i="8"/>
  <c r="AA302" i="8"/>
  <c r="Z302" i="8"/>
  <c r="Y302" i="8"/>
  <c r="X302" i="8"/>
  <c r="W302" i="8"/>
  <c r="V302" i="8"/>
  <c r="U302" i="8"/>
  <c r="T302" i="8"/>
  <c r="S302" i="8"/>
  <c r="O302" i="8"/>
  <c r="N302" i="8"/>
  <c r="M302" i="8"/>
  <c r="L302" i="8"/>
  <c r="K302" i="8"/>
  <c r="J302" i="8"/>
  <c r="I302" i="8"/>
  <c r="H302" i="8"/>
  <c r="G302" i="8"/>
  <c r="F302" i="8"/>
  <c r="E302" i="8"/>
  <c r="D302" i="8"/>
  <c r="AD301" i="8"/>
  <c r="AC301" i="8"/>
  <c r="AB301" i="8"/>
  <c r="AA301" i="8"/>
  <c r="Z301" i="8"/>
  <c r="Y301" i="8"/>
  <c r="X301" i="8"/>
  <c r="W301" i="8"/>
  <c r="V301" i="8"/>
  <c r="U301" i="8"/>
  <c r="T301" i="8"/>
  <c r="S301" i="8"/>
  <c r="O301" i="8"/>
  <c r="N301" i="8"/>
  <c r="M301" i="8"/>
  <c r="L301" i="8"/>
  <c r="K301" i="8"/>
  <c r="J301" i="8"/>
  <c r="I301" i="8"/>
  <c r="H301" i="8"/>
  <c r="G301" i="8"/>
  <c r="F301" i="8"/>
  <c r="E301" i="8"/>
  <c r="D301" i="8"/>
  <c r="AD300" i="8"/>
  <c r="AC300" i="8"/>
  <c r="AB300" i="8"/>
  <c r="AA300" i="8"/>
  <c r="Z300" i="8"/>
  <c r="Y300" i="8"/>
  <c r="X300" i="8"/>
  <c r="W300" i="8"/>
  <c r="V300" i="8"/>
  <c r="U300" i="8"/>
  <c r="T300" i="8"/>
  <c r="S300" i="8"/>
  <c r="O300" i="8"/>
  <c r="N300" i="8"/>
  <c r="M300" i="8"/>
  <c r="L300" i="8"/>
  <c r="K300" i="8"/>
  <c r="J300" i="8"/>
  <c r="I300" i="8"/>
  <c r="H300" i="8"/>
  <c r="G300" i="8"/>
  <c r="F300" i="8"/>
  <c r="E300" i="8"/>
  <c r="D300" i="8"/>
  <c r="AD299" i="8"/>
  <c r="AC299" i="8"/>
  <c r="AB299" i="8"/>
  <c r="AA299" i="8"/>
  <c r="Z299" i="8"/>
  <c r="Y299" i="8"/>
  <c r="X299" i="8"/>
  <c r="W299" i="8"/>
  <c r="V299" i="8"/>
  <c r="U299" i="8"/>
  <c r="T299" i="8"/>
  <c r="S299" i="8"/>
  <c r="O299" i="8"/>
  <c r="N299" i="8"/>
  <c r="M299" i="8"/>
  <c r="L299" i="8"/>
  <c r="K299" i="8"/>
  <c r="J299" i="8"/>
  <c r="I299" i="8"/>
  <c r="H299" i="8"/>
  <c r="G299" i="8"/>
  <c r="F299" i="8"/>
  <c r="E299" i="8"/>
  <c r="D299" i="8"/>
  <c r="AD298" i="8"/>
  <c r="AC298" i="8"/>
  <c r="AB298" i="8"/>
  <c r="AA298" i="8"/>
  <c r="Z298" i="8"/>
  <c r="Y298" i="8"/>
  <c r="X298" i="8"/>
  <c r="W298" i="8"/>
  <c r="V298" i="8"/>
  <c r="U298" i="8"/>
  <c r="T298" i="8"/>
  <c r="S298" i="8"/>
  <c r="O298" i="8"/>
  <c r="N298" i="8"/>
  <c r="M298" i="8"/>
  <c r="L298" i="8"/>
  <c r="K298" i="8"/>
  <c r="J298" i="8"/>
  <c r="I298" i="8"/>
  <c r="H298" i="8"/>
  <c r="G298" i="8"/>
  <c r="F298" i="8"/>
  <c r="E298" i="8"/>
  <c r="D298" i="8"/>
  <c r="AD297" i="8"/>
  <c r="AC297" i="8"/>
  <c r="AB297" i="8"/>
  <c r="AA297" i="8"/>
  <c r="Z297" i="8"/>
  <c r="Y297" i="8"/>
  <c r="X297" i="8"/>
  <c r="W297" i="8"/>
  <c r="V297" i="8"/>
  <c r="U297" i="8"/>
  <c r="T297" i="8"/>
  <c r="S297" i="8"/>
  <c r="O297" i="8"/>
  <c r="N297" i="8"/>
  <c r="M297" i="8"/>
  <c r="L297" i="8"/>
  <c r="K297" i="8"/>
  <c r="J297" i="8"/>
  <c r="I297" i="8"/>
  <c r="H297" i="8"/>
  <c r="G297" i="8"/>
  <c r="F297" i="8"/>
  <c r="E297" i="8"/>
  <c r="D297" i="8"/>
  <c r="AD296" i="8"/>
  <c r="AC296" i="8"/>
  <c r="AB296" i="8"/>
  <c r="AA296" i="8"/>
  <c r="Z296" i="8"/>
  <c r="Y296" i="8"/>
  <c r="X296" i="8"/>
  <c r="W296" i="8"/>
  <c r="V296" i="8"/>
  <c r="U296" i="8"/>
  <c r="T296" i="8"/>
  <c r="S296" i="8"/>
  <c r="O296" i="8"/>
  <c r="N296" i="8"/>
  <c r="M296" i="8"/>
  <c r="L296" i="8"/>
  <c r="K296" i="8"/>
  <c r="J296" i="8"/>
  <c r="I296" i="8"/>
  <c r="H296" i="8"/>
  <c r="G296" i="8"/>
  <c r="F296" i="8"/>
  <c r="E296" i="8"/>
  <c r="D296" i="8"/>
  <c r="AD295" i="8"/>
  <c r="AC295" i="8"/>
  <c r="AB295" i="8"/>
  <c r="AA295" i="8"/>
  <c r="Z295" i="8"/>
  <c r="Y295" i="8"/>
  <c r="X295" i="8"/>
  <c r="W295" i="8"/>
  <c r="V295" i="8"/>
  <c r="U295" i="8"/>
  <c r="T295" i="8"/>
  <c r="S295" i="8"/>
  <c r="O295" i="8"/>
  <c r="N295" i="8"/>
  <c r="M295" i="8"/>
  <c r="L295" i="8"/>
  <c r="K295" i="8"/>
  <c r="J295" i="8"/>
  <c r="I295" i="8"/>
  <c r="H295" i="8"/>
  <c r="G295" i="8"/>
  <c r="F295" i="8"/>
  <c r="E295" i="8"/>
  <c r="D295" i="8"/>
  <c r="AD294" i="8"/>
  <c r="AC294" i="8"/>
  <c r="AB294" i="8"/>
  <c r="AA294" i="8"/>
  <c r="Z294" i="8"/>
  <c r="Y294" i="8"/>
  <c r="X294" i="8"/>
  <c r="W294" i="8"/>
  <c r="V294" i="8"/>
  <c r="U294" i="8"/>
  <c r="T294" i="8"/>
  <c r="S294" i="8"/>
  <c r="O294" i="8"/>
  <c r="N294" i="8"/>
  <c r="M294" i="8"/>
  <c r="L294" i="8"/>
  <c r="K294" i="8"/>
  <c r="J294" i="8"/>
  <c r="I294" i="8"/>
  <c r="H294" i="8"/>
  <c r="G294" i="8"/>
  <c r="F294" i="8"/>
  <c r="E294" i="8"/>
  <c r="D294" i="8"/>
  <c r="AD293" i="8"/>
  <c r="AC293" i="8"/>
  <c r="AB293" i="8"/>
  <c r="AA293" i="8"/>
  <c r="Z293" i="8"/>
  <c r="Y293" i="8"/>
  <c r="X293" i="8"/>
  <c r="W293" i="8"/>
  <c r="V293" i="8"/>
  <c r="U293" i="8"/>
  <c r="T293" i="8"/>
  <c r="S293" i="8"/>
  <c r="O293" i="8"/>
  <c r="N293" i="8"/>
  <c r="M293" i="8"/>
  <c r="L293" i="8"/>
  <c r="K293" i="8"/>
  <c r="J293" i="8"/>
  <c r="I293" i="8"/>
  <c r="H293" i="8"/>
  <c r="G293" i="8"/>
  <c r="F293" i="8"/>
  <c r="E293" i="8"/>
  <c r="D293" i="8"/>
  <c r="AD292" i="8"/>
  <c r="AC292" i="8"/>
  <c r="AB292" i="8"/>
  <c r="AA292" i="8"/>
  <c r="Z292" i="8"/>
  <c r="Y292" i="8"/>
  <c r="X292" i="8"/>
  <c r="W292" i="8"/>
  <c r="V292" i="8"/>
  <c r="U292" i="8"/>
  <c r="T292" i="8"/>
  <c r="S292" i="8"/>
  <c r="O292" i="8"/>
  <c r="N292" i="8"/>
  <c r="M292" i="8"/>
  <c r="L292" i="8"/>
  <c r="K292" i="8"/>
  <c r="J292" i="8"/>
  <c r="I292" i="8"/>
  <c r="H292" i="8"/>
  <c r="G292" i="8"/>
  <c r="F292" i="8"/>
  <c r="E292" i="8"/>
  <c r="D292" i="8"/>
  <c r="AD291" i="8"/>
  <c r="AC291" i="8"/>
  <c r="AB291" i="8"/>
  <c r="AA291" i="8"/>
  <c r="Z291" i="8"/>
  <c r="Y291" i="8"/>
  <c r="X291" i="8"/>
  <c r="W291" i="8"/>
  <c r="V291" i="8"/>
  <c r="U291" i="8"/>
  <c r="T291" i="8"/>
  <c r="S291" i="8"/>
  <c r="O291" i="8"/>
  <c r="N291" i="8"/>
  <c r="M291" i="8"/>
  <c r="L291" i="8"/>
  <c r="K291" i="8"/>
  <c r="J291" i="8"/>
  <c r="I291" i="8"/>
  <c r="H291" i="8"/>
  <c r="G291" i="8"/>
  <c r="F291" i="8"/>
  <c r="E291" i="8"/>
  <c r="D291" i="8"/>
  <c r="AD290" i="8"/>
  <c r="AC290" i="8"/>
  <c r="AB290" i="8"/>
  <c r="AA290" i="8"/>
  <c r="Z290" i="8"/>
  <c r="Y290" i="8"/>
  <c r="X290" i="8"/>
  <c r="W290" i="8"/>
  <c r="V290" i="8"/>
  <c r="U290" i="8"/>
  <c r="T290" i="8"/>
  <c r="S290" i="8"/>
  <c r="O290" i="8"/>
  <c r="N290" i="8"/>
  <c r="M290" i="8"/>
  <c r="L290" i="8"/>
  <c r="K290" i="8"/>
  <c r="J290" i="8"/>
  <c r="I290" i="8"/>
  <c r="H290" i="8"/>
  <c r="G290" i="8"/>
  <c r="F290" i="8"/>
  <c r="E290" i="8"/>
  <c r="D290" i="8"/>
  <c r="AD289" i="8"/>
  <c r="AC289" i="8"/>
  <c r="AB289" i="8"/>
  <c r="AA289" i="8"/>
  <c r="Z289" i="8"/>
  <c r="Y289" i="8"/>
  <c r="X289" i="8"/>
  <c r="W289" i="8"/>
  <c r="V289" i="8"/>
  <c r="U289" i="8"/>
  <c r="T289" i="8"/>
  <c r="S289" i="8"/>
  <c r="O289" i="8"/>
  <c r="N289" i="8"/>
  <c r="M289" i="8"/>
  <c r="L289" i="8"/>
  <c r="K289" i="8"/>
  <c r="J289" i="8"/>
  <c r="I289" i="8"/>
  <c r="H289" i="8"/>
  <c r="G289" i="8"/>
  <c r="F289" i="8"/>
  <c r="E289" i="8"/>
  <c r="D289" i="8"/>
  <c r="AD288" i="8"/>
  <c r="AC288" i="8"/>
  <c r="AB288" i="8"/>
  <c r="AA288" i="8"/>
  <c r="Z288" i="8"/>
  <c r="Y288" i="8"/>
  <c r="X288" i="8"/>
  <c r="W288" i="8"/>
  <c r="V288" i="8"/>
  <c r="U288" i="8"/>
  <c r="T288" i="8"/>
  <c r="S288" i="8"/>
  <c r="O288" i="8"/>
  <c r="N288" i="8"/>
  <c r="M288" i="8"/>
  <c r="L288" i="8"/>
  <c r="K288" i="8"/>
  <c r="J288" i="8"/>
  <c r="I288" i="8"/>
  <c r="H288" i="8"/>
  <c r="G288" i="8"/>
  <c r="F288" i="8"/>
  <c r="E288" i="8"/>
  <c r="D288" i="8"/>
  <c r="AD277" i="8"/>
  <c r="AC277" i="8"/>
  <c r="AB277" i="8"/>
  <c r="AA277" i="8"/>
  <c r="Z277" i="8"/>
  <c r="Y277" i="8"/>
  <c r="X277" i="8"/>
  <c r="W277" i="8"/>
  <c r="V277" i="8"/>
  <c r="U277" i="8"/>
  <c r="T277" i="8"/>
  <c r="S277" i="8"/>
  <c r="O277" i="8"/>
  <c r="N277" i="8"/>
  <c r="M277" i="8"/>
  <c r="L277" i="8"/>
  <c r="K277" i="8"/>
  <c r="J277" i="8"/>
  <c r="I277" i="8"/>
  <c r="H277" i="8"/>
  <c r="G277" i="8"/>
  <c r="F277" i="8"/>
  <c r="E277" i="8"/>
  <c r="D277" i="8"/>
  <c r="AD276" i="8"/>
  <c r="AC276" i="8"/>
  <c r="AB276" i="8"/>
  <c r="AA276" i="8"/>
  <c r="Z276" i="8"/>
  <c r="Y276" i="8"/>
  <c r="X276" i="8"/>
  <c r="W276" i="8"/>
  <c r="V276" i="8"/>
  <c r="U276" i="8"/>
  <c r="T276" i="8"/>
  <c r="S276" i="8"/>
  <c r="O276" i="8"/>
  <c r="N276" i="8"/>
  <c r="M276" i="8"/>
  <c r="L276" i="8"/>
  <c r="K276" i="8"/>
  <c r="J276" i="8"/>
  <c r="I276" i="8"/>
  <c r="H276" i="8"/>
  <c r="G276" i="8"/>
  <c r="F276" i="8"/>
  <c r="E276" i="8"/>
  <c r="D276" i="8"/>
  <c r="AD275" i="8"/>
  <c r="AC275" i="8"/>
  <c r="AB275" i="8"/>
  <c r="AA275" i="8"/>
  <c r="Z275" i="8"/>
  <c r="Y275" i="8"/>
  <c r="X275" i="8"/>
  <c r="W275" i="8"/>
  <c r="V275" i="8"/>
  <c r="U275" i="8"/>
  <c r="T275" i="8"/>
  <c r="S275" i="8"/>
  <c r="O275" i="8"/>
  <c r="N275" i="8"/>
  <c r="M275" i="8"/>
  <c r="L275" i="8"/>
  <c r="K275" i="8"/>
  <c r="J275" i="8"/>
  <c r="I275" i="8"/>
  <c r="H275" i="8"/>
  <c r="G275" i="8"/>
  <c r="F275" i="8"/>
  <c r="E275" i="8"/>
  <c r="D275" i="8"/>
  <c r="AD274" i="8"/>
  <c r="AC274" i="8"/>
  <c r="AB274" i="8"/>
  <c r="AA274" i="8"/>
  <c r="Z274" i="8"/>
  <c r="Y274" i="8"/>
  <c r="X274" i="8"/>
  <c r="W274" i="8"/>
  <c r="V274" i="8"/>
  <c r="U274" i="8"/>
  <c r="T274" i="8"/>
  <c r="S274" i="8"/>
  <c r="O274" i="8"/>
  <c r="N274" i="8"/>
  <c r="M274" i="8"/>
  <c r="L274" i="8"/>
  <c r="K274" i="8"/>
  <c r="J274" i="8"/>
  <c r="I274" i="8"/>
  <c r="H274" i="8"/>
  <c r="G274" i="8"/>
  <c r="F274" i="8"/>
  <c r="E274" i="8"/>
  <c r="D274" i="8"/>
  <c r="AD273" i="8"/>
  <c r="AC273" i="8"/>
  <c r="AB273" i="8"/>
  <c r="AA273" i="8"/>
  <c r="Z273" i="8"/>
  <c r="Y273" i="8"/>
  <c r="X273" i="8"/>
  <c r="W273" i="8"/>
  <c r="V273" i="8"/>
  <c r="U273" i="8"/>
  <c r="T273" i="8"/>
  <c r="S273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AD272" i="8"/>
  <c r="AC272" i="8"/>
  <c r="AB272" i="8"/>
  <c r="AA272" i="8"/>
  <c r="Z272" i="8"/>
  <c r="Y272" i="8"/>
  <c r="X272" i="8"/>
  <c r="W272" i="8"/>
  <c r="V272" i="8"/>
  <c r="U272" i="8"/>
  <c r="T272" i="8"/>
  <c r="S272" i="8"/>
  <c r="O272" i="8"/>
  <c r="N272" i="8"/>
  <c r="M272" i="8"/>
  <c r="L272" i="8"/>
  <c r="K272" i="8"/>
  <c r="J272" i="8"/>
  <c r="I272" i="8"/>
  <c r="H272" i="8"/>
  <c r="G272" i="8"/>
  <c r="F272" i="8"/>
  <c r="E272" i="8"/>
  <c r="D272" i="8"/>
  <c r="AD271" i="8"/>
  <c r="AC271" i="8"/>
  <c r="AB271" i="8"/>
  <c r="AA271" i="8"/>
  <c r="Z271" i="8"/>
  <c r="Y271" i="8"/>
  <c r="X271" i="8"/>
  <c r="W271" i="8"/>
  <c r="V271" i="8"/>
  <c r="U271" i="8"/>
  <c r="T271" i="8"/>
  <c r="S271" i="8"/>
  <c r="O271" i="8"/>
  <c r="N271" i="8"/>
  <c r="M271" i="8"/>
  <c r="L271" i="8"/>
  <c r="K271" i="8"/>
  <c r="J271" i="8"/>
  <c r="I271" i="8"/>
  <c r="H271" i="8"/>
  <c r="G271" i="8"/>
  <c r="F271" i="8"/>
  <c r="E271" i="8"/>
  <c r="D271" i="8"/>
  <c r="AD270" i="8"/>
  <c r="AC270" i="8"/>
  <c r="AB270" i="8"/>
  <c r="AA270" i="8"/>
  <c r="Z270" i="8"/>
  <c r="Y270" i="8"/>
  <c r="X270" i="8"/>
  <c r="W270" i="8"/>
  <c r="V270" i="8"/>
  <c r="U270" i="8"/>
  <c r="T270" i="8"/>
  <c r="S270" i="8"/>
  <c r="O270" i="8"/>
  <c r="N270" i="8"/>
  <c r="M270" i="8"/>
  <c r="L270" i="8"/>
  <c r="K270" i="8"/>
  <c r="J270" i="8"/>
  <c r="I270" i="8"/>
  <c r="H270" i="8"/>
  <c r="G270" i="8"/>
  <c r="F270" i="8"/>
  <c r="E270" i="8"/>
  <c r="D270" i="8"/>
  <c r="AD269" i="8"/>
  <c r="AC269" i="8"/>
  <c r="AB269" i="8"/>
  <c r="AA269" i="8"/>
  <c r="Z269" i="8"/>
  <c r="Y269" i="8"/>
  <c r="X269" i="8"/>
  <c r="W269" i="8"/>
  <c r="V269" i="8"/>
  <c r="U269" i="8"/>
  <c r="T269" i="8"/>
  <c r="S269" i="8"/>
  <c r="O269" i="8"/>
  <c r="N269" i="8"/>
  <c r="M269" i="8"/>
  <c r="L269" i="8"/>
  <c r="K269" i="8"/>
  <c r="J269" i="8"/>
  <c r="I269" i="8"/>
  <c r="H269" i="8"/>
  <c r="G269" i="8"/>
  <c r="F269" i="8"/>
  <c r="E269" i="8"/>
  <c r="D269" i="8"/>
  <c r="AD268" i="8"/>
  <c r="AC268" i="8"/>
  <c r="AB268" i="8"/>
  <c r="AA268" i="8"/>
  <c r="Z268" i="8"/>
  <c r="Y268" i="8"/>
  <c r="X268" i="8"/>
  <c r="W268" i="8"/>
  <c r="V268" i="8"/>
  <c r="U268" i="8"/>
  <c r="T268" i="8"/>
  <c r="S268" i="8"/>
  <c r="O268" i="8"/>
  <c r="N268" i="8"/>
  <c r="M268" i="8"/>
  <c r="L268" i="8"/>
  <c r="K268" i="8"/>
  <c r="J268" i="8"/>
  <c r="I268" i="8"/>
  <c r="H268" i="8"/>
  <c r="G268" i="8"/>
  <c r="F268" i="8"/>
  <c r="E268" i="8"/>
  <c r="D268" i="8"/>
  <c r="AD267" i="8"/>
  <c r="AC267" i="8"/>
  <c r="AB267" i="8"/>
  <c r="AA267" i="8"/>
  <c r="Z267" i="8"/>
  <c r="Y267" i="8"/>
  <c r="X267" i="8"/>
  <c r="W267" i="8"/>
  <c r="V267" i="8"/>
  <c r="U267" i="8"/>
  <c r="T267" i="8"/>
  <c r="S267" i="8"/>
  <c r="O267" i="8"/>
  <c r="N267" i="8"/>
  <c r="M267" i="8"/>
  <c r="L267" i="8"/>
  <c r="K267" i="8"/>
  <c r="J267" i="8"/>
  <c r="I267" i="8"/>
  <c r="H267" i="8"/>
  <c r="G267" i="8"/>
  <c r="F267" i="8"/>
  <c r="E267" i="8"/>
  <c r="D267" i="8"/>
  <c r="AD266" i="8"/>
  <c r="AC266" i="8"/>
  <c r="AB266" i="8"/>
  <c r="AA266" i="8"/>
  <c r="Z266" i="8"/>
  <c r="Y266" i="8"/>
  <c r="X266" i="8"/>
  <c r="W266" i="8"/>
  <c r="V266" i="8"/>
  <c r="U266" i="8"/>
  <c r="T266" i="8"/>
  <c r="S266" i="8"/>
  <c r="O266" i="8"/>
  <c r="N266" i="8"/>
  <c r="M266" i="8"/>
  <c r="L266" i="8"/>
  <c r="K266" i="8"/>
  <c r="J266" i="8"/>
  <c r="I266" i="8"/>
  <c r="H266" i="8"/>
  <c r="G266" i="8"/>
  <c r="F266" i="8"/>
  <c r="E266" i="8"/>
  <c r="D266" i="8"/>
  <c r="AD265" i="8"/>
  <c r="AC265" i="8"/>
  <c r="AB265" i="8"/>
  <c r="AA265" i="8"/>
  <c r="Z265" i="8"/>
  <c r="Y265" i="8"/>
  <c r="X265" i="8"/>
  <c r="W265" i="8"/>
  <c r="V265" i="8"/>
  <c r="U265" i="8"/>
  <c r="T265" i="8"/>
  <c r="S265" i="8"/>
  <c r="O265" i="8"/>
  <c r="N265" i="8"/>
  <c r="M265" i="8"/>
  <c r="L265" i="8"/>
  <c r="K265" i="8"/>
  <c r="J265" i="8"/>
  <c r="I265" i="8"/>
  <c r="H265" i="8"/>
  <c r="G265" i="8"/>
  <c r="F265" i="8"/>
  <c r="E265" i="8"/>
  <c r="D265" i="8"/>
  <c r="AD264" i="8"/>
  <c r="AC264" i="8"/>
  <c r="AB264" i="8"/>
  <c r="AA264" i="8"/>
  <c r="Z264" i="8"/>
  <c r="Y264" i="8"/>
  <c r="X264" i="8"/>
  <c r="W264" i="8"/>
  <c r="V264" i="8"/>
  <c r="U264" i="8"/>
  <c r="T264" i="8"/>
  <c r="S264" i="8"/>
  <c r="O264" i="8"/>
  <c r="N264" i="8"/>
  <c r="M264" i="8"/>
  <c r="L264" i="8"/>
  <c r="K264" i="8"/>
  <c r="J264" i="8"/>
  <c r="I264" i="8"/>
  <c r="H264" i="8"/>
  <c r="G264" i="8"/>
  <c r="F264" i="8"/>
  <c r="E264" i="8"/>
  <c r="D264" i="8"/>
  <c r="AD263" i="8"/>
  <c r="AC263" i="8"/>
  <c r="AB263" i="8"/>
  <c r="AA263" i="8"/>
  <c r="Z263" i="8"/>
  <c r="Y263" i="8"/>
  <c r="X263" i="8"/>
  <c r="W263" i="8"/>
  <c r="V263" i="8"/>
  <c r="U263" i="8"/>
  <c r="T263" i="8"/>
  <c r="S263" i="8"/>
  <c r="O263" i="8"/>
  <c r="N263" i="8"/>
  <c r="M263" i="8"/>
  <c r="L263" i="8"/>
  <c r="K263" i="8"/>
  <c r="J263" i="8"/>
  <c r="I263" i="8"/>
  <c r="H263" i="8"/>
  <c r="G263" i="8"/>
  <c r="F263" i="8"/>
  <c r="E263" i="8"/>
  <c r="D263" i="8"/>
  <c r="AD262" i="8"/>
  <c r="AC262" i="8"/>
  <c r="AB262" i="8"/>
  <c r="AA262" i="8"/>
  <c r="Z262" i="8"/>
  <c r="Y262" i="8"/>
  <c r="X262" i="8"/>
  <c r="W262" i="8"/>
  <c r="V262" i="8"/>
  <c r="U262" i="8"/>
  <c r="T262" i="8"/>
  <c r="S262" i="8"/>
  <c r="O262" i="8"/>
  <c r="N262" i="8"/>
  <c r="M262" i="8"/>
  <c r="L262" i="8"/>
  <c r="K262" i="8"/>
  <c r="J262" i="8"/>
  <c r="I262" i="8"/>
  <c r="H262" i="8"/>
  <c r="G262" i="8"/>
  <c r="F262" i="8"/>
  <c r="E262" i="8"/>
  <c r="D262" i="8"/>
  <c r="AD261" i="8"/>
  <c r="AC261" i="8"/>
  <c r="AB261" i="8"/>
  <c r="AA261" i="8"/>
  <c r="Z261" i="8"/>
  <c r="Y261" i="8"/>
  <c r="X261" i="8"/>
  <c r="W261" i="8"/>
  <c r="V261" i="8"/>
  <c r="U261" i="8"/>
  <c r="T261" i="8"/>
  <c r="S261" i="8"/>
  <c r="O261" i="8"/>
  <c r="N261" i="8"/>
  <c r="M261" i="8"/>
  <c r="L261" i="8"/>
  <c r="K261" i="8"/>
  <c r="J261" i="8"/>
  <c r="I261" i="8"/>
  <c r="H261" i="8"/>
  <c r="G261" i="8"/>
  <c r="F261" i="8"/>
  <c r="E261" i="8"/>
  <c r="D261" i="8"/>
  <c r="AD260" i="8"/>
  <c r="AC260" i="8"/>
  <c r="AB260" i="8"/>
  <c r="AA260" i="8"/>
  <c r="Z260" i="8"/>
  <c r="Y260" i="8"/>
  <c r="X260" i="8"/>
  <c r="W260" i="8"/>
  <c r="V260" i="8"/>
  <c r="U260" i="8"/>
  <c r="T260" i="8"/>
  <c r="S260" i="8"/>
  <c r="O260" i="8"/>
  <c r="N260" i="8"/>
  <c r="M260" i="8"/>
  <c r="L260" i="8"/>
  <c r="K260" i="8"/>
  <c r="J260" i="8"/>
  <c r="I260" i="8"/>
  <c r="H260" i="8"/>
  <c r="G260" i="8"/>
  <c r="F260" i="8"/>
  <c r="E260" i="8"/>
  <c r="D260" i="8"/>
  <c r="AD259" i="8"/>
  <c r="AC259" i="8"/>
  <c r="AB259" i="8"/>
  <c r="AA259" i="8"/>
  <c r="Z259" i="8"/>
  <c r="Y259" i="8"/>
  <c r="X259" i="8"/>
  <c r="W259" i="8"/>
  <c r="V259" i="8"/>
  <c r="U259" i="8"/>
  <c r="T259" i="8"/>
  <c r="S259" i="8"/>
  <c r="O259" i="8"/>
  <c r="N259" i="8"/>
  <c r="M259" i="8"/>
  <c r="L259" i="8"/>
  <c r="K259" i="8"/>
  <c r="J259" i="8"/>
  <c r="I259" i="8"/>
  <c r="H259" i="8"/>
  <c r="G259" i="8"/>
  <c r="F259" i="8"/>
  <c r="E259" i="8"/>
  <c r="D259" i="8"/>
  <c r="AD258" i="8"/>
  <c r="AC258" i="8"/>
  <c r="AB258" i="8"/>
  <c r="AA258" i="8"/>
  <c r="Z258" i="8"/>
  <c r="Y258" i="8"/>
  <c r="X258" i="8"/>
  <c r="W258" i="8"/>
  <c r="V258" i="8"/>
  <c r="U258" i="8"/>
  <c r="T258" i="8"/>
  <c r="S258" i="8"/>
  <c r="O258" i="8"/>
  <c r="N258" i="8"/>
  <c r="M258" i="8"/>
  <c r="L258" i="8"/>
  <c r="K258" i="8"/>
  <c r="J258" i="8"/>
  <c r="I258" i="8"/>
  <c r="H258" i="8"/>
  <c r="G258" i="8"/>
  <c r="F258" i="8"/>
  <c r="E258" i="8"/>
  <c r="D258" i="8"/>
  <c r="AD257" i="8"/>
  <c r="AC257" i="8"/>
  <c r="AB257" i="8"/>
  <c r="AA257" i="8"/>
  <c r="Z257" i="8"/>
  <c r="Y257" i="8"/>
  <c r="X257" i="8"/>
  <c r="W257" i="8"/>
  <c r="V257" i="8"/>
  <c r="U257" i="8"/>
  <c r="T257" i="8"/>
  <c r="S257" i="8"/>
  <c r="O257" i="8"/>
  <c r="N257" i="8"/>
  <c r="M257" i="8"/>
  <c r="L257" i="8"/>
  <c r="K257" i="8"/>
  <c r="J257" i="8"/>
  <c r="I257" i="8"/>
  <c r="H257" i="8"/>
  <c r="G257" i="8"/>
  <c r="F257" i="8"/>
  <c r="E257" i="8"/>
  <c r="D257" i="8"/>
  <c r="AD256" i="8"/>
  <c r="AC256" i="8"/>
  <c r="AB256" i="8"/>
  <c r="AA256" i="8"/>
  <c r="Z256" i="8"/>
  <c r="Y256" i="8"/>
  <c r="X256" i="8"/>
  <c r="W256" i="8"/>
  <c r="V256" i="8"/>
  <c r="U256" i="8"/>
  <c r="T256" i="8"/>
  <c r="S256" i="8"/>
  <c r="O256" i="8"/>
  <c r="N256" i="8"/>
  <c r="M256" i="8"/>
  <c r="L256" i="8"/>
  <c r="K256" i="8"/>
  <c r="J256" i="8"/>
  <c r="I256" i="8"/>
  <c r="H256" i="8"/>
  <c r="G256" i="8"/>
  <c r="F256" i="8"/>
  <c r="E256" i="8"/>
  <c r="D256" i="8"/>
  <c r="AD255" i="8"/>
  <c r="AC255" i="8"/>
  <c r="AB255" i="8"/>
  <c r="AA255" i="8"/>
  <c r="Z255" i="8"/>
  <c r="Y255" i="8"/>
  <c r="X255" i="8"/>
  <c r="W255" i="8"/>
  <c r="V255" i="8"/>
  <c r="U255" i="8"/>
  <c r="T255" i="8"/>
  <c r="S255" i="8"/>
  <c r="O255" i="8"/>
  <c r="N255" i="8"/>
  <c r="M255" i="8"/>
  <c r="L255" i="8"/>
  <c r="K255" i="8"/>
  <c r="J255" i="8"/>
  <c r="I255" i="8"/>
  <c r="H255" i="8"/>
  <c r="G255" i="8"/>
  <c r="F255" i="8"/>
  <c r="E255" i="8"/>
  <c r="D255" i="8"/>
  <c r="AD254" i="8"/>
  <c r="AC254" i="8"/>
  <c r="AB254" i="8"/>
  <c r="AA254" i="8"/>
  <c r="Z254" i="8"/>
  <c r="Y254" i="8"/>
  <c r="X254" i="8"/>
  <c r="W254" i="8"/>
  <c r="V254" i="8"/>
  <c r="U254" i="8"/>
  <c r="T254" i="8"/>
  <c r="S254" i="8"/>
  <c r="O254" i="8"/>
  <c r="N254" i="8"/>
  <c r="M254" i="8"/>
  <c r="L254" i="8"/>
  <c r="K254" i="8"/>
  <c r="J254" i="8"/>
  <c r="I254" i="8"/>
  <c r="H254" i="8"/>
  <c r="G254" i="8"/>
  <c r="F254" i="8"/>
  <c r="E254" i="8"/>
  <c r="D254" i="8"/>
  <c r="AD253" i="8"/>
  <c r="AC253" i="8"/>
  <c r="AB253" i="8"/>
  <c r="AA253" i="8"/>
  <c r="Z253" i="8"/>
  <c r="Y253" i="8"/>
  <c r="X253" i="8"/>
  <c r="W253" i="8"/>
  <c r="V253" i="8"/>
  <c r="U253" i="8"/>
  <c r="T253" i="8"/>
  <c r="S253" i="8"/>
  <c r="O253" i="8"/>
  <c r="N253" i="8"/>
  <c r="M253" i="8"/>
  <c r="L253" i="8"/>
  <c r="K253" i="8"/>
  <c r="J253" i="8"/>
  <c r="I253" i="8"/>
  <c r="H253" i="8"/>
  <c r="G253" i="8"/>
  <c r="F253" i="8"/>
  <c r="E253" i="8"/>
  <c r="D253" i="8"/>
  <c r="AD252" i="8"/>
  <c r="AC252" i="8"/>
  <c r="AB252" i="8"/>
  <c r="AA252" i="8"/>
  <c r="Z252" i="8"/>
  <c r="Y252" i="8"/>
  <c r="X252" i="8"/>
  <c r="W252" i="8"/>
  <c r="V252" i="8"/>
  <c r="U252" i="8"/>
  <c r="T252" i="8"/>
  <c r="S252" i="8"/>
  <c r="O252" i="8"/>
  <c r="N252" i="8"/>
  <c r="M252" i="8"/>
  <c r="L252" i="8"/>
  <c r="K252" i="8"/>
  <c r="J252" i="8"/>
  <c r="I252" i="8"/>
  <c r="H252" i="8"/>
  <c r="G252" i="8"/>
  <c r="F252" i="8"/>
  <c r="E252" i="8"/>
  <c r="D252" i="8"/>
  <c r="AD251" i="8"/>
  <c r="AC251" i="8"/>
  <c r="AB251" i="8"/>
  <c r="AA251" i="8"/>
  <c r="Z251" i="8"/>
  <c r="Y251" i="8"/>
  <c r="X251" i="8"/>
  <c r="W251" i="8"/>
  <c r="V251" i="8"/>
  <c r="U251" i="8"/>
  <c r="T251" i="8"/>
  <c r="S251" i="8"/>
  <c r="O251" i="8"/>
  <c r="N251" i="8"/>
  <c r="M251" i="8"/>
  <c r="L251" i="8"/>
  <c r="K251" i="8"/>
  <c r="J251" i="8"/>
  <c r="I251" i="8"/>
  <c r="H251" i="8"/>
  <c r="G251" i="8"/>
  <c r="F251" i="8"/>
  <c r="E251" i="8"/>
  <c r="D251" i="8"/>
  <c r="AD250" i="8"/>
  <c r="AC250" i="8"/>
  <c r="AB250" i="8"/>
  <c r="AA250" i="8"/>
  <c r="Z250" i="8"/>
  <c r="Y250" i="8"/>
  <c r="X250" i="8"/>
  <c r="W250" i="8"/>
  <c r="V250" i="8"/>
  <c r="U250" i="8"/>
  <c r="T250" i="8"/>
  <c r="S250" i="8"/>
  <c r="O250" i="8"/>
  <c r="N250" i="8"/>
  <c r="M250" i="8"/>
  <c r="L250" i="8"/>
  <c r="K250" i="8"/>
  <c r="J250" i="8"/>
  <c r="I250" i="8"/>
  <c r="H250" i="8"/>
  <c r="G250" i="8"/>
  <c r="F250" i="8"/>
  <c r="E250" i="8"/>
  <c r="D250" i="8"/>
  <c r="AD249" i="8"/>
  <c r="AC249" i="8"/>
  <c r="AB249" i="8"/>
  <c r="AA249" i="8"/>
  <c r="Z249" i="8"/>
  <c r="Y249" i="8"/>
  <c r="X249" i="8"/>
  <c r="W249" i="8"/>
  <c r="V249" i="8"/>
  <c r="U249" i="8"/>
  <c r="T249" i="8"/>
  <c r="S249" i="8"/>
  <c r="O249" i="8"/>
  <c r="N249" i="8"/>
  <c r="M249" i="8"/>
  <c r="L249" i="8"/>
  <c r="K249" i="8"/>
  <c r="J249" i="8"/>
  <c r="I249" i="8"/>
  <c r="H249" i="8"/>
  <c r="G249" i="8"/>
  <c r="F249" i="8"/>
  <c r="E249" i="8"/>
  <c r="D249" i="8"/>
  <c r="AD248" i="8"/>
  <c r="AC248" i="8"/>
  <c r="AB248" i="8"/>
  <c r="AA248" i="8"/>
  <c r="Z248" i="8"/>
  <c r="Y248" i="8"/>
  <c r="X248" i="8"/>
  <c r="W248" i="8"/>
  <c r="V248" i="8"/>
  <c r="U248" i="8"/>
  <c r="T248" i="8"/>
  <c r="S248" i="8"/>
  <c r="O248" i="8"/>
  <c r="N248" i="8"/>
  <c r="M248" i="8"/>
  <c r="L248" i="8"/>
  <c r="K248" i="8"/>
  <c r="J248" i="8"/>
  <c r="I248" i="8"/>
  <c r="H248" i="8"/>
  <c r="G248" i="8"/>
  <c r="F248" i="8"/>
  <c r="E248" i="8"/>
  <c r="D248" i="8"/>
  <c r="AD237" i="8"/>
  <c r="AC237" i="8"/>
  <c r="AB237" i="8"/>
  <c r="AA237" i="8"/>
  <c r="Z237" i="8"/>
  <c r="Y237" i="8"/>
  <c r="X237" i="8"/>
  <c r="W237" i="8"/>
  <c r="V237" i="8"/>
  <c r="U237" i="8"/>
  <c r="T237" i="8"/>
  <c r="S237" i="8"/>
  <c r="O237" i="8"/>
  <c r="N237" i="8"/>
  <c r="M237" i="8"/>
  <c r="L237" i="8"/>
  <c r="K237" i="8"/>
  <c r="J237" i="8"/>
  <c r="I237" i="8"/>
  <c r="H237" i="8"/>
  <c r="G237" i="8"/>
  <c r="F237" i="8"/>
  <c r="E237" i="8"/>
  <c r="D237" i="8"/>
  <c r="AD236" i="8"/>
  <c r="AC236" i="8"/>
  <c r="AB236" i="8"/>
  <c r="AA236" i="8"/>
  <c r="Z236" i="8"/>
  <c r="Y236" i="8"/>
  <c r="X236" i="8"/>
  <c r="W236" i="8"/>
  <c r="V236" i="8"/>
  <c r="U236" i="8"/>
  <c r="T236" i="8"/>
  <c r="S236" i="8"/>
  <c r="O236" i="8"/>
  <c r="N236" i="8"/>
  <c r="M236" i="8"/>
  <c r="L236" i="8"/>
  <c r="K236" i="8"/>
  <c r="J236" i="8"/>
  <c r="I236" i="8"/>
  <c r="H236" i="8"/>
  <c r="G236" i="8"/>
  <c r="F236" i="8"/>
  <c r="E236" i="8"/>
  <c r="D236" i="8"/>
  <c r="AD235" i="8"/>
  <c r="AC235" i="8"/>
  <c r="AB235" i="8"/>
  <c r="AA235" i="8"/>
  <c r="Z235" i="8"/>
  <c r="Y235" i="8"/>
  <c r="X235" i="8"/>
  <c r="W235" i="8"/>
  <c r="V235" i="8"/>
  <c r="U235" i="8"/>
  <c r="T235" i="8"/>
  <c r="S235" i="8"/>
  <c r="O235" i="8"/>
  <c r="N235" i="8"/>
  <c r="M235" i="8"/>
  <c r="L235" i="8"/>
  <c r="K235" i="8"/>
  <c r="J235" i="8"/>
  <c r="I235" i="8"/>
  <c r="H235" i="8"/>
  <c r="G235" i="8"/>
  <c r="F235" i="8"/>
  <c r="E235" i="8"/>
  <c r="D235" i="8"/>
  <c r="AD234" i="8"/>
  <c r="AC234" i="8"/>
  <c r="AB234" i="8"/>
  <c r="AA234" i="8"/>
  <c r="Z234" i="8"/>
  <c r="Y234" i="8"/>
  <c r="X234" i="8"/>
  <c r="W234" i="8"/>
  <c r="V234" i="8"/>
  <c r="U234" i="8"/>
  <c r="T234" i="8"/>
  <c r="S234" i="8"/>
  <c r="O234" i="8"/>
  <c r="N234" i="8"/>
  <c r="M234" i="8"/>
  <c r="L234" i="8"/>
  <c r="K234" i="8"/>
  <c r="J234" i="8"/>
  <c r="I234" i="8"/>
  <c r="H234" i="8"/>
  <c r="G234" i="8"/>
  <c r="F234" i="8"/>
  <c r="E234" i="8"/>
  <c r="D234" i="8"/>
  <c r="AD233" i="8"/>
  <c r="AC233" i="8"/>
  <c r="AB233" i="8"/>
  <c r="AA233" i="8"/>
  <c r="Z233" i="8"/>
  <c r="Y233" i="8"/>
  <c r="X233" i="8"/>
  <c r="W233" i="8"/>
  <c r="V233" i="8"/>
  <c r="U233" i="8"/>
  <c r="T233" i="8"/>
  <c r="S233" i="8"/>
  <c r="O233" i="8"/>
  <c r="N233" i="8"/>
  <c r="M233" i="8"/>
  <c r="L233" i="8"/>
  <c r="K233" i="8"/>
  <c r="J233" i="8"/>
  <c r="I233" i="8"/>
  <c r="H233" i="8"/>
  <c r="G233" i="8"/>
  <c r="F233" i="8"/>
  <c r="E233" i="8"/>
  <c r="D233" i="8"/>
  <c r="AD232" i="8"/>
  <c r="AC232" i="8"/>
  <c r="AB232" i="8"/>
  <c r="AA232" i="8"/>
  <c r="Z232" i="8"/>
  <c r="Y232" i="8"/>
  <c r="X232" i="8"/>
  <c r="W232" i="8"/>
  <c r="V232" i="8"/>
  <c r="U232" i="8"/>
  <c r="T232" i="8"/>
  <c r="S232" i="8"/>
  <c r="O232" i="8"/>
  <c r="N232" i="8"/>
  <c r="M232" i="8"/>
  <c r="L232" i="8"/>
  <c r="K232" i="8"/>
  <c r="J232" i="8"/>
  <c r="I232" i="8"/>
  <c r="H232" i="8"/>
  <c r="G232" i="8"/>
  <c r="F232" i="8"/>
  <c r="E232" i="8"/>
  <c r="D232" i="8"/>
  <c r="AD231" i="8"/>
  <c r="AC231" i="8"/>
  <c r="AB231" i="8"/>
  <c r="AA231" i="8"/>
  <c r="Z231" i="8"/>
  <c r="Y231" i="8"/>
  <c r="X231" i="8"/>
  <c r="W231" i="8"/>
  <c r="V231" i="8"/>
  <c r="U231" i="8"/>
  <c r="T231" i="8"/>
  <c r="S231" i="8"/>
  <c r="O231" i="8"/>
  <c r="N231" i="8"/>
  <c r="M231" i="8"/>
  <c r="L231" i="8"/>
  <c r="K231" i="8"/>
  <c r="J231" i="8"/>
  <c r="I231" i="8"/>
  <c r="H231" i="8"/>
  <c r="G231" i="8"/>
  <c r="F231" i="8"/>
  <c r="E231" i="8"/>
  <c r="D231" i="8"/>
  <c r="AD230" i="8"/>
  <c r="AC230" i="8"/>
  <c r="AB230" i="8"/>
  <c r="AA230" i="8"/>
  <c r="Z230" i="8"/>
  <c r="Y230" i="8"/>
  <c r="X230" i="8"/>
  <c r="W230" i="8"/>
  <c r="V230" i="8"/>
  <c r="U230" i="8"/>
  <c r="T230" i="8"/>
  <c r="S230" i="8"/>
  <c r="O230" i="8"/>
  <c r="N230" i="8"/>
  <c r="M230" i="8"/>
  <c r="L230" i="8"/>
  <c r="K230" i="8"/>
  <c r="J230" i="8"/>
  <c r="I230" i="8"/>
  <c r="H230" i="8"/>
  <c r="G230" i="8"/>
  <c r="F230" i="8"/>
  <c r="E230" i="8"/>
  <c r="D230" i="8"/>
  <c r="AD229" i="8"/>
  <c r="AC229" i="8"/>
  <c r="AB229" i="8"/>
  <c r="AA229" i="8"/>
  <c r="Z229" i="8"/>
  <c r="Y229" i="8"/>
  <c r="X229" i="8"/>
  <c r="W229" i="8"/>
  <c r="V229" i="8"/>
  <c r="U229" i="8"/>
  <c r="T229" i="8"/>
  <c r="S229" i="8"/>
  <c r="O229" i="8"/>
  <c r="N229" i="8"/>
  <c r="M229" i="8"/>
  <c r="L229" i="8"/>
  <c r="K229" i="8"/>
  <c r="J229" i="8"/>
  <c r="I229" i="8"/>
  <c r="H229" i="8"/>
  <c r="G229" i="8"/>
  <c r="F229" i="8"/>
  <c r="E229" i="8"/>
  <c r="D229" i="8"/>
  <c r="AD228" i="8"/>
  <c r="AC228" i="8"/>
  <c r="AB228" i="8"/>
  <c r="AA228" i="8"/>
  <c r="Z228" i="8"/>
  <c r="Y228" i="8"/>
  <c r="X228" i="8"/>
  <c r="W228" i="8"/>
  <c r="V228" i="8"/>
  <c r="U228" i="8"/>
  <c r="T228" i="8"/>
  <c r="S228" i="8"/>
  <c r="O228" i="8"/>
  <c r="N228" i="8"/>
  <c r="M228" i="8"/>
  <c r="L228" i="8"/>
  <c r="K228" i="8"/>
  <c r="J228" i="8"/>
  <c r="I228" i="8"/>
  <c r="H228" i="8"/>
  <c r="G228" i="8"/>
  <c r="F228" i="8"/>
  <c r="E228" i="8"/>
  <c r="D228" i="8"/>
  <c r="AD227" i="8"/>
  <c r="AC227" i="8"/>
  <c r="AB227" i="8"/>
  <c r="AA227" i="8"/>
  <c r="Z227" i="8"/>
  <c r="Y227" i="8"/>
  <c r="X227" i="8"/>
  <c r="W227" i="8"/>
  <c r="V227" i="8"/>
  <c r="U227" i="8"/>
  <c r="T227" i="8"/>
  <c r="S227" i="8"/>
  <c r="O227" i="8"/>
  <c r="N227" i="8"/>
  <c r="M227" i="8"/>
  <c r="L227" i="8"/>
  <c r="K227" i="8"/>
  <c r="J227" i="8"/>
  <c r="I227" i="8"/>
  <c r="H227" i="8"/>
  <c r="G227" i="8"/>
  <c r="F227" i="8"/>
  <c r="E227" i="8"/>
  <c r="D227" i="8"/>
  <c r="AD226" i="8"/>
  <c r="AC226" i="8"/>
  <c r="AB226" i="8"/>
  <c r="AA226" i="8"/>
  <c r="Z226" i="8"/>
  <c r="Y226" i="8"/>
  <c r="X226" i="8"/>
  <c r="W226" i="8"/>
  <c r="V226" i="8"/>
  <c r="U226" i="8"/>
  <c r="T226" i="8"/>
  <c r="S226" i="8"/>
  <c r="O226" i="8"/>
  <c r="N226" i="8"/>
  <c r="M226" i="8"/>
  <c r="L226" i="8"/>
  <c r="K226" i="8"/>
  <c r="J226" i="8"/>
  <c r="I226" i="8"/>
  <c r="H226" i="8"/>
  <c r="G226" i="8"/>
  <c r="F226" i="8"/>
  <c r="E226" i="8"/>
  <c r="D226" i="8"/>
  <c r="AD225" i="8"/>
  <c r="AC225" i="8"/>
  <c r="AB225" i="8"/>
  <c r="AA225" i="8"/>
  <c r="Z225" i="8"/>
  <c r="Y225" i="8"/>
  <c r="X225" i="8"/>
  <c r="W225" i="8"/>
  <c r="V225" i="8"/>
  <c r="U225" i="8"/>
  <c r="T225" i="8"/>
  <c r="S225" i="8"/>
  <c r="O225" i="8"/>
  <c r="N225" i="8"/>
  <c r="M225" i="8"/>
  <c r="L225" i="8"/>
  <c r="K225" i="8"/>
  <c r="J225" i="8"/>
  <c r="I225" i="8"/>
  <c r="H225" i="8"/>
  <c r="G225" i="8"/>
  <c r="F225" i="8"/>
  <c r="E225" i="8"/>
  <c r="D225" i="8"/>
  <c r="AD224" i="8"/>
  <c r="AC224" i="8"/>
  <c r="AB224" i="8"/>
  <c r="AA224" i="8"/>
  <c r="Z224" i="8"/>
  <c r="Y224" i="8"/>
  <c r="X224" i="8"/>
  <c r="W224" i="8"/>
  <c r="V224" i="8"/>
  <c r="U224" i="8"/>
  <c r="T224" i="8"/>
  <c r="S224" i="8"/>
  <c r="O224" i="8"/>
  <c r="N224" i="8"/>
  <c r="M224" i="8"/>
  <c r="L224" i="8"/>
  <c r="K224" i="8"/>
  <c r="J224" i="8"/>
  <c r="I224" i="8"/>
  <c r="H224" i="8"/>
  <c r="G224" i="8"/>
  <c r="F224" i="8"/>
  <c r="E224" i="8"/>
  <c r="D224" i="8"/>
  <c r="AD223" i="8"/>
  <c r="AC223" i="8"/>
  <c r="AB223" i="8"/>
  <c r="AA223" i="8"/>
  <c r="Z223" i="8"/>
  <c r="Y223" i="8"/>
  <c r="X223" i="8"/>
  <c r="W223" i="8"/>
  <c r="V223" i="8"/>
  <c r="U223" i="8"/>
  <c r="T223" i="8"/>
  <c r="S223" i="8"/>
  <c r="O223" i="8"/>
  <c r="N223" i="8"/>
  <c r="M223" i="8"/>
  <c r="L223" i="8"/>
  <c r="K223" i="8"/>
  <c r="J223" i="8"/>
  <c r="I223" i="8"/>
  <c r="H223" i="8"/>
  <c r="G223" i="8"/>
  <c r="F223" i="8"/>
  <c r="E223" i="8"/>
  <c r="D223" i="8"/>
  <c r="AD222" i="8"/>
  <c r="AC222" i="8"/>
  <c r="AB222" i="8"/>
  <c r="AA222" i="8"/>
  <c r="Z222" i="8"/>
  <c r="Y222" i="8"/>
  <c r="X222" i="8"/>
  <c r="W222" i="8"/>
  <c r="V222" i="8"/>
  <c r="U222" i="8"/>
  <c r="T222" i="8"/>
  <c r="S222" i="8"/>
  <c r="O222" i="8"/>
  <c r="N222" i="8"/>
  <c r="M222" i="8"/>
  <c r="L222" i="8"/>
  <c r="K222" i="8"/>
  <c r="J222" i="8"/>
  <c r="I222" i="8"/>
  <c r="H222" i="8"/>
  <c r="G222" i="8"/>
  <c r="F222" i="8"/>
  <c r="E222" i="8"/>
  <c r="D222" i="8"/>
  <c r="AD221" i="8"/>
  <c r="AC221" i="8"/>
  <c r="AB221" i="8"/>
  <c r="AA221" i="8"/>
  <c r="Z221" i="8"/>
  <c r="Y221" i="8"/>
  <c r="X221" i="8"/>
  <c r="W221" i="8"/>
  <c r="V221" i="8"/>
  <c r="U221" i="8"/>
  <c r="T221" i="8"/>
  <c r="S221" i="8"/>
  <c r="O221" i="8"/>
  <c r="N221" i="8"/>
  <c r="M221" i="8"/>
  <c r="L221" i="8"/>
  <c r="K221" i="8"/>
  <c r="J221" i="8"/>
  <c r="I221" i="8"/>
  <c r="H221" i="8"/>
  <c r="G221" i="8"/>
  <c r="F221" i="8"/>
  <c r="E221" i="8"/>
  <c r="D221" i="8"/>
  <c r="AD220" i="8"/>
  <c r="AC220" i="8"/>
  <c r="AB220" i="8"/>
  <c r="AA220" i="8"/>
  <c r="Z220" i="8"/>
  <c r="Y220" i="8"/>
  <c r="X220" i="8"/>
  <c r="W220" i="8"/>
  <c r="V220" i="8"/>
  <c r="U220" i="8"/>
  <c r="T220" i="8"/>
  <c r="S220" i="8"/>
  <c r="O220" i="8"/>
  <c r="N220" i="8"/>
  <c r="M220" i="8"/>
  <c r="L220" i="8"/>
  <c r="K220" i="8"/>
  <c r="J220" i="8"/>
  <c r="I220" i="8"/>
  <c r="H220" i="8"/>
  <c r="G220" i="8"/>
  <c r="F220" i="8"/>
  <c r="E220" i="8"/>
  <c r="D220" i="8"/>
  <c r="AD219" i="8"/>
  <c r="AC219" i="8"/>
  <c r="AB219" i="8"/>
  <c r="AA219" i="8"/>
  <c r="Z219" i="8"/>
  <c r="Y219" i="8"/>
  <c r="X219" i="8"/>
  <c r="W219" i="8"/>
  <c r="V219" i="8"/>
  <c r="U219" i="8"/>
  <c r="T219" i="8"/>
  <c r="S219" i="8"/>
  <c r="O219" i="8"/>
  <c r="N219" i="8"/>
  <c r="M219" i="8"/>
  <c r="L219" i="8"/>
  <c r="K219" i="8"/>
  <c r="J219" i="8"/>
  <c r="I219" i="8"/>
  <c r="H219" i="8"/>
  <c r="G219" i="8"/>
  <c r="F219" i="8"/>
  <c r="E219" i="8"/>
  <c r="D219" i="8"/>
  <c r="AD218" i="8"/>
  <c r="AC218" i="8"/>
  <c r="AB218" i="8"/>
  <c r="AA218" i="8"/>
  <c r="Z218" i="8"/>
  <c r="Y218" i="8"/>
  <c r="X218" i="8"/>
  <c r="W218" i="8"/>
  <c r="V218" i="8"/>
  <c r="U218" i="8"/>
  <c r="T218" i="8"/>
  <c r="S218" i="8"/>
  <c r="O218" i="8"/>
  <c r="N218" i="8"/>
  <c r="M218" i="8"/>
  <c r="L218" i="8"/>
  <c r="K218" i="8"/>
  <c r="J218" i="8"/>
  <c r="I218" i="8"/>
  <c r="H218" i="8"/>
  <c r="G218" i="8"/>
  <c r="F218" i="8"/>
  <c r="E218" i="8"/>
  <c r="D218" i="8"/>
  <c r="AD217" i="8"/>
  <c r="AC217" i="8"/>
  <c r="AB217" i="8"/>
  <c r="AA217" i="8"/>
  <c r="Z217" i="8"/>
  <c r="Y217" i="8"/>
  <c r="X217" i="8"/>
  <c r="W217" i="8"/>
  <c r="V217" i="8"/>
  <c r="U217" i="8"/>
  <c r="T217" i="8"/>
  <c r="S217" i="8"/>
  <c r="O217" i="8"/>
  <c r="N217" i="8"/>
  <c r="M217" i="8"/>
  <c r="L217" i="8"/>
  <c r="K217" i="8"/>
  <c r="J217" i="8"/>
  <c r="I217" i="8"/>
  <c r="H217" i="8"/>
  <c r="G217" i="8"/>
  <c r="F217" i="8"/>
  <c r="E217" i="8"/>
  <c r="D217" i="8"/>
  <c r="AD216" i="8"/>
  <c r="AC216" i="8"/>
  <c r="AB216" i="8"/>
  <c r="AA216" i="8"/>
  <c r="Z216" i="8"/>
  <c r="Y216" i="8"/>
  <c r="X216" i="8"/>
  <c r="W216" i="8"/>
  <c r="V216" i="8"/>
  <c r="U216" i="8"/>
  <c r="T216" i="8"/>
  <c r="S216" i="8"/>
  <c r="O216" i="8"/>
  <c r="N216" i="8"/>
  <c r="M216" i="8"/>
  <c r="L216" i="8"/>
  <c r="K216" i="8"/>
  <c r="J216" i="8"/>
  <c r="I216" i="8"/>
  <c r="H216" i="8"/>
  <c r="G216" i="8"/>
  <c r="F216" i="8"/>
  <c r="E216" i="8"/>
  <c r="D216" i="8"/>
  <c r="AD215" i="8"/>
  <c r="AC215" i="8"/>
  <c r="AB215" i="8"/>
  <c r="AA215" i="8"/>
  <c r="Z215" i="8"/>
  <c r="Y215" i="8"/>
  <c r="X215" i="8"/>
  <c r="W215" i="8"/>
  <c r="V215" i="8"/>
  <c r="U215" i="8"/>
  <c r="T215" i="8"/>
  <c r="S215" i="8"/>
  <c r="O215" i="8"/>
  <c r="N215" i="8"/>
  <c r="M215" i="8"/>
  <c r="L215" i="8"/>
  <c r="K215" i="8"/>
  <c r="J215" i="8"/>
  <c r="I215" i="8"/>
  <c r="H215" i="8"/>
  <c r="G215" i="8"/>
  <c r="F215" i="8"/>
  <c r="E215" i="8"/>
  <c r="D215" i="8"/>
  <c r="AD214" i="8"/>
  <c r="AC214" i="8"/>
  <c r="AB214" i="8"/>
  <c r="AA214" i="8"/>
  <c r="Z214" i="8"/>
  <c r="Y214" i="8"/>
  <c r="X214" i="8"/>
  <c r="W214" i="8"/>
  <c r="V214" i="8"/>
  <c r="U214" i="8"/>
  <c r="T214" i="8"/>
  <c r="S214" i="8"/>
  <c r="O214" i="8"/>
  <c r="N214" i="8"/>
  <c r="M214" i="8"/>
  <c r="L214" i="8"/>
  <c r="K214" i="8"/>
  <c r="J214" i="8"/>
  <c r="I214" i="8"/>
  <c r="H214" i="8"/>
  <c r="G214" i="8"/>
  <c r="F214" i="8"/>
  <c r="E214" i="8"/>
  <c r="D214" i="8"/>
  <c r="AD213" i="8"/>
  <c r="AC213" i="8"/>
  <c r="AB213" i="8"/>
  <c r="AA213" i="8"/>
  <c r="Z213" i="8"/>
  <c r="Y213" i="8"/>
  <c r="X213" i="8"/>
  <c r="W213" i="8"/>
  <c r="V213" i="8"/>
  <c r="U213" i="8"/>
  <c r="T213" i="8"/>
  <c r="S213" i="8"/>
  <c r="O213" i="8"/>
  <c r="N213" i="8"/>
  <c r="M213" i="8"/>
  <c r="L213" i="8"/>
  <c r="K213" i="8"/>
  <c r="J213" i="8"/>
  <c r="I213" i="8"/>
  <c r="H213" i="8"/>
  <c r="G213" i="8"/>
  <c r="F213" i="8"/>
  <c r="E213" i="8"/>
  <c r="D213" i="8"/>
  <c r="AD212" i="8"/>
  <c r="AC212" i="8"/>
  <c r="AB212" i="8"/>
  <c r="AA212" i="8"/>
  <c r="Z212" i="8"/>
  <c r="Y212" i="8"/>
  <c r="X212" i="8"/>
  <c r="W212" i="8"/>
  <c r="V212" i="8"/>
  <c r="U212" i="8"/>
  <c r="T212" i="8"/>
  <c r="S212" i="8"/>
  <c r="O212" i="8"/>
  <c r="N212" i="8"/>
  <c r="M212" i="8"/>
  <c r="L212" i="8"/>
  <c r="K212" i="8"/>
  <c r="J212" i="8"/>
  <c r="I212" i="8"/>
  <c r="H212" i="8"/>
  <c r="G212" i="8"/>
  <c r="F212" i="8"/>
  <c r="E212" i="8"/>
  <c r="D212" i="8"/>
  <c r="AD211" i="8"/>
  <c r="AC211" i="8"/>
  <c r="AB211" i="8"/>
  <c r="AA211" i="8"/>
  <c r="Z211" i="8"/>
  <c r="Y211" i="8"/>
  <c r="X211" i="8"/>
  <c r="W211" i="8"/>
  <c r="V211" i="8"/>
  <c r="U211" i="8"/>
  <c r="T211" i="8"/>
  <c r="S211" i="8"/>
  <c r="O211" i="8"/>
  <c r="N211" i="8"/>
  <c r="M211" i="8"/>
  <c r="L211" i="8"/>
  <c r="K211" i="8"/>
  <c r="J211" i="8"/>
  <c r="I211" i="8"/>
  <c r="H211" i="8"/>
  <c r="G211" i="8"/>
  <c r="F211" i="8"/>
  <c r="E211" i="8"/>
  <c r="D211" i="8"/>
  <c r="AD210" i="8"/>
  <c r="AC210" i="8"/>
  <c r="AB210" i="8"/>
  <c r="AA210" i="8"/>
  <c r="Z210" i="8"/>
  <c r="Y210" i="8"/>
  <c r="X210" i="8"/>
  <c r="W210" i="8"/>
  <c r="V210" i="8"/>
  <c r="U210" i="8"/>
  <c r="T210" i="8"/>
  <c r="S210" i="8"/>
  <c r="O210" i="8"/>
  <c r="N210" i="8"/>
  <c r="M210" i="8"/>
  <c r="L210" i="8"/>
  <c r="K210" i="8"/>
  <c r="J210" i="8"/>
  <c r="I210" i="8"/>
  <c r="H210" i="8"/>
  <c r="G210" i="8"/>
  <c r="F210" i="8"/>
  <c r="E210" i="8"/>
  <c r="D210" i="8"/>
  <c r="AD209" i="8"/>
  <c r="AC209" i="8"/>
  <c r="AB209" i="8"/>
  <c r="AA209" i="8"/>
  <c r="Z209" i="8"/>
  <c r="Y209" i="8"/>
  <c r="X209" i="8"/>
  <c r="W209" i="8"/>
  <c r="V209" i="8"/>
  <c r="U209" i="8"/>
  <c r="T209" i="8"/>
  <c r="S209" i="8"/>
  <c r="O209" i="8"/>
  <c r="N209" i="8"/>
  <c r="M209" i="8"/>
  <c r="L209" i="8"/>
  <c r="K209" i="8"/>
  <c r="J209" i="8"/>
  <c r="I209" i="8"/>
  <c r="H209" i="8"/>
  <c r="G209" i="8"/>
  <c r="F209" i="8"/>
  <c r="E209" i="8"/>
  <c r="D209" i="8"/>
  <c r="AD208" i="8"/>
  <c r="AC208" i="8"/>
  <c r="AB208" i="8"/>
  <c r="AA208" i="8"/>
  <c r="Z208" i="8"/>
  <c r="Y208" i="8"/>
  <c r="X208" i="8"/>
  <c r="W208" i="8"/>
  <c r="V208" i="8"/>
  <c r="U208" i="8"/>
  <c r="T208" i="8"/>
  <c r="S208" i="8"/>
  <c r="O208" i="8"/>
  <c r="N208" i="8"/>
  <c r="M208" i="8"/>
  <c r="L208" i="8"/>
  <c r="K208" i="8"/>
  <c r="J208" i="8"/>
  <c r="I208" i="8"/>
  <c r="H208" i="8"/>
  <c r="G208" i="8"/>
  <c r="F208" i="8"/>
  <c r="E208" i="8"/>
  <c r="D208" i="8"/>
  <c r="AD197" i="8"/>
  <c r="AC197" i="8"/>
  <c r="AB197" i="8"/>
  <c r="AA197" i="8"/>
  <c r="Z197" i="8"/>
  <c r="Y197" i="8"/>
  <c r="X197" i="8"/>
  <c r="W197" i="8"/>
  <c r="V197" i="8"/>
  <c r="U197" i="8"/>
  <c r="T197" i="8"/>
  <c r="S197" i="8"/>
  <c r="O197" i="8"/>
  <c r="N197" i="8"/>
  <c r="M197" i="8"/>
  <c r="L197" i="8"/>
  <c r="K197" i="8"/>
  <c r="J197" i="8"/>
  <c r="I197" i="8"/>
  <c r="H197" i="8"/>
  <c r="G197" i="8"/>
  <c r="F197" i="8"/>
  <c r="E197" i="8"/>
  <c r="D197" i="8"/>
  <c r="AD196" i="8"/>
  <c r="AC196" i="8"/>
  <c r="AB196" i="8"/>
  <c r="AA196" i="8"/>
  <c r="Z196" i="8"/>
  <c r="Y196" i="8"/>
  <c r="X196" i="8"/>
  <c r="W196" i="8"/>
  <c r="V196" i="8"/>
  <c r="U196" i="8"/>
  <c r="T196" i="8"/>
  <c r="S196" i="8"/>
  <c r="O196" i="8"/>
  <c r="N196" i="8"/>
  <c r="M196" i="8"/>
  <c r="L196" i="8"/>
  <c r="K196" i="8"/>
  <c r="J196" i="8"/>
  <c r="I196" i="8"/>
  <c r="H196" i="8"/>
  <c r="G196" i="8"/>
  <c r="F196" i="8"/>
  <c r="E196" i="8"/>
  <c r="D196" i="8"/>
  <c r="AD195" i="8"/>
  <c r="AC195" i="8"/>
  <c r="AB195" i="8"/>
  <c r="AA195" i="8"/>
  <c r="Z195" i="8"/>
  <c r="Y195" i="8"/>
  <c r="X195" i="8"/>
  <c r="W195" i="8"/>
  <c r="V195" i="8"/>
  <c r="U195" i="8"/>
  <c r="T195" i="8"/>
  <c r="S195" i="8"/>
  <c r="O195" i="8"/>
  <c r="N195" i="8"/>
  <c r="M195" i="8"/>
  <c r="L195" i="8"/>
  <c r="K195" i="8"/>
  <c r="J195" i="8"/>
  <c r="I195" i="8"/>
  <c r="H195" i="8"/>
  <c r="G195" i="8"/>
  <c r="F195" i="8"/>
  <c r="E195" i="8"/>
  <c r="D195" i="8"/>
  <c r="AD194" i="8"/>
  <c r="AC194" i="8"/>
  <c r="AB194" i="8"/>
  <c r="AA194" i="8"/>
  <c r="Z194" i="8"/>
  <c r="Y194" i="8"/>
  <c r="X194" i="8"/>
  <c r="W194" i="8"/>
  <c r="V194" i="8"/>
  <c r="U194" i="8"/>
  <c r="T194" i="8"/>
  <c r="S194" i="8"/>
  <c r="O194" i="8"/>
  <c r="N194" i="8"/>
  <c r="M194" i="8"/>
  <c r="L194" i="8"/>
  <c r="K194" i="8"/>
  <c r="J194" i="8"/>
  <c r="I194" i="8"/>
  <c r="H194" i="8"/>
  <c r="G194" i="8"/>
  <c r="F194" i="8"/>
  <c r="E194" i="8"/>
  <c r="D194" i="8"/>
  <c r="AD193" i="8"/>
  <c r="AC193" i="8"/>
  <c r="AB193" i="8"/>
  <c r="AA193" i="8"/>
  <c r="Z193" i="8"/>
  <c r="Y193" i="8"/>
  <c r="X193" i="8"/>
  <c r="W193" i="8"/>
  <c r="V193" i="8"/>
  <c r="U193" i="8"/>
  <c r="T193" i="8"/>
  <c r="S193" i="8"/>
  <c r="O193" i="8"/>
  <c r="N193" i="8"/>
  <c r="M193" i="8"/>
  <c r="L193" i="8"/>
  <c r="K193" i="8"/>
  <c r="J193" i="8"/>
  <c r="I193" i="8"/>
  <c r="H193" i="8"/>
  <c r="G193" i="8"/>
  <c r="F193" i="8"/>
  <c r="E193" i="8"/>
  <c r="D193" i="8"/>
  <c r="AD192" i="8"/>
  <c r="AC192" i="8"/>
  <c r="AB192" i="8"/>
  <c r="AA192" i="8"/>
  <c r="Z192" i="8"/>
  <c r="Y192" i="8"/>
  <c r="X192" i="8"/>
  <c r="W192" i="8"/>
  <c r="V192" i="8"/>
  <c r="U192" i="8"/>
  <c r="T192" i="8"/>
  <c r="S192" i="8"/>
  <c r="O192" i="8"/>
  <c r="N192" i="8"/>
  <c r="M192" i="8"/>
  <c r="L192" i="8"/>
  <c r="K192" i="8"/>
  <c r="J192" i="8"/>
  <c r="I192" i="8"/>
  <c r="H192" i="8"/>
  <c r="G192" i="8"/>
  <c r="F192" i="8"/>
  <c r="E192" i="8"/>
  <c r="D192" i="8"/>
  <c r="AD191" i="8"/>
  <c r="AC191" i="8"/>
  <c r="AB191" i="8"/>
  <c r="AA191" i="8"/>
  <c r="Z191" i="8"/>
  <c r="Y191" i="8"/>
  <c r="X191" i="8"/>
  <c r="W191" i="8"/>
  <c r="V191" i="8"/>
  <c r="U191" i="8"/>
  <c r="T191" i="8"/>
  <c r="S191" i="8"/>
  <c r="O191" i="8"/>
  <c r="N191" i="8"/>
  <c r="M191" i="8"/>
  <c r="L191" i="8"/>
  <c r="K191" i="8"/>
  <c r="J191" i="8"/>
  <c r="I191" i="8"/>
  <c r="H191" i="8"/>
  <c r="G191" i="8"/>
  <c r="F191" i="8"/>
  <c r="E191" i="8"/>
  <c r="D191" i="8"/>
  <c r="AD190" i="8"/>
  <c r="AC190" i="8"/>
  <c r="AB190" i="8"/>
  <c r="AA190" i="8"/>
  <c r="Z190" i="8"/>
  <c r="Y190" i="8"/>
  <c r="X190" i="8"/>
  <c r="W190" i="8"/>
  <c r="V190" i="8"/>
  <c r="U190" i="8"/>
  <c r="T190" i="8"/>
  <c r="S190" i="8"/>
  <c r="O190" i="8"/>
  <c r="N190" i="8"/>
  <c r="M190" i="8"/>
  <c r="L190" i="8"/>
  <c r="K190" i="8"/>
  <c r="J190" i="8"/>
  <c r="I190" i="8"/>
  <c r="H190" i="8"/>
  <c r="G190" i="8"/>
  <c r="F190" i="8"/>
  <c r="E190" i="8"/>
  <c r="D190" i="8"/>
  <c r="AD189" i="8"/>
  <c r="AC189" i="8"/>
  <c r="AB189" i="8"/>
  <c r="AA189" i="8"/>
  <c r="Z189" i="8"/>
  <c r="Y189" i="8"/>
  <c r="X189" i="8"/>
  <c r="W189" i="8"/>
  <c r="V189" i="8"/>
  <c r="U189" i="8"/>
  <c r="T189" i="8"/>
  <c r="S189" i="8"/>
  <c r="O189" i="8"/>
  <c r="N189" i="8"/>
  <c r="M189" i="8"/>
  <c r="L189" i="8"/>
  <c r="K189" i="8"/>
  <c r="J189" i="8"/>
  <c r="I189" i="8"/>
  <c r="H189" i="8"/>
  <c r="G189" i="8"/>
  <c r="F189" i="8"/>
  <c r="E189" i="8"/>
  <c r="D189" i="8"/>
  <c r="AD188" i="8"/>
  <c r="AC188" i="8"/>
  <c r="AB188" i="8"/>
  <c r="AA188" i="8"/>
  <c r="Z188" i="8"/>
  <c r="Y188" i="8"/>
  <c r="X188" i="8"/>
  <c r="W188" i="8"/>
  <c r="V188" i="8"/>
  <c r="U188" i="8"/>
  <c r="T188" i="8"/>
  <c r="S188" i="8"/>
  <c r="O188" i="8"/>
  <c r="N188" i="8"/>
  <c r="M188" i="8"/>
  <c r="L188" i="8"/>
  <c r="K188" i="8"/>
  <c r="J188" i="8"/>
  <c r="I188" i="8"/>
  <c r="H188" i="8"/>
  <c r="G188" i="8"/>
  <c r="F188" i="8"/>
  <c r="E188" i="8"/>
  <c r="D188" i="8"/>
  <c r="AD187" i="8"/>
  <c r="AC187" i="8"/>
  <c r="AB187" i="8"/>
  <c r="AA187" i="8"/>
  <c r="Z187" i="8"/>
  <c r="Y187" i="8"/>
  <c r="X187" i="8"/>
  <c r="W187" i="8"/>
  <c r="V187" i="8"/>
  <c r="U187" i="8"/>
  <c r="T187" i="8"/>
  <c r="S187" i="8"/>
  <c r="O187" i="8"/>
  <c r="N187" i="8"/>
  <c r="M187" i="8"/>
  <c r="L187" i="8"/>
  <c r="K187" i="8"/>
  <c r="J187" i="8"/>
  <c r="I187" i="8"/>
  <c r="H187" i="8"/>
  <c r="G187" i="8"/>
  <c r="F187" i="8"/>
  <c r="E187" i="8"/>
  <c r="D187" i="8"/>
  <c r="AD186" i="8"/>
  <c r="AC186" i="8"/>
  <c r="AB186" i="8"/>
  <c r="AA186" i="8"/>
  <c r="Z186" i="8"/>
  <c r="Y186" i="8"/>
  <c r="X186" i="8"/>
  <c r="W186" i="8"/>
  <c r="V186" i="8"/>
  <c r="U186" i="8"/>
  <c r="T186" i="8"/>
  <c r="S186" i="8"/>
  <c r="O186" i="8"/>
  <c r="N186" i="8"/>
  <c r="M186" i="8"/>
  <c r="L186" i="8"/>
  <c r="K186" i="8"/>
  <c r="J186" i="8"/>
  <c r="I186" i="8"/>
  <c r="H186" i="8"/>
  <c r="G186" i="8"/>
  <c r="F186" i="8"/>
  <c r="E186" i="8"/>
  <c r="D186" i="8"/>
  <c r="AD185" i="8"/>
  <c r="AC185" i="8"/>
  <c r="AB185" i="8"/>
  <c r="AA185" i="8"/>
  <c r="Z185" i="8"/>
  <c r="Y185" i="8"/>
  <c r="X185" i="8"/>
  <c r="W185" i="8"/>
  <c r="V185" i="8"/>
  <c r="U185" i="8"/>
  <c r="T185" i="8"/>
  <c r="S185" i="8"/>
  <c r="O185" i="8"/>
  <c r="N185" i="8"/>
  <c r="M185" i="8"/>
  <c r="L185" i="8"/>
  <c r="K185" i="8"/>
  <c r="J185" i="8"/>
  <c r="I185" i="8"/>
  <c r="H185" i="8"/>
  <c r="G185" i="8"/>
  <c r="F185" i="8"/>
  <c r="E185" i="8"/>
  <c r="D185" i="8"/>
  <c r="AD184" i="8"/>
  <c r="AC184" i="8"/>
  <c r="AB184" i="8"/>
  <c r="AA184" i="8"/>
  <c r="Z184" i="8"/>
  <c r="Y184" i="8"/>
  <c r="X184" i="8"/>
  <c r="W184" i="8"/>
  <c r="V184" i="8"/>
  <c r="U184" i="8"/>
  <c r="T184" i="8"/>
  <c r="S184" i="8"/>
  <c r="O184" i="8"/>
  <c r="N184" i="8"/>
  <c r="M184" i="8"/>
  <c r="L184" i="8"/>
  <c r="K184" i="8"/>
  <c r="J184" i="8"/>
  <c r="I184" i="8"/>
  <c r="H184" i="8"/>
  <c r="G184" i="8"/>
  <c r="F184" i="8"/>
  <c r="E184" i="8"/>
  <c r="D184" i="8"/>
  <c r="AD183" i="8"/>
  <c r="AC183" i="8"/>
  <c r="AB183" i="8"/>
  <c r="AA183" i="8"/>
  <c r="Z183" i="8"/>
  <c r="Y183" i="8"/>
  <c r="X183" i="8"/>
  <c r="W183" i="8"/>
  <c r="V183" i="8"/>
  <c r="U183" i="8"/>
  <c r="T183" i="8"/>
  <c r="S183" i="8"/>
  <c r="O183" i="8"/>
  <c r="N183" i="8"/>
  <c r="M183" i="8"/>
  <c r="L183" i="8"/>
  <c r="K183" i="8"/>
  <c r="J183" i="8"/>
  <c r="I183" i="8"/>
  <c r="H183" i="8"/>
  <c r="G183" i="8"/>
  <c r="F183" i="8"/>
  <c r="E183" i="8"/>
  <c r="D183" i="8"/>
  <c r="AD182" i="8"/>
  <c r="AC182" i="8"/>
  <c r="AB182" i="8"/>
  <c r="AA182" i="8"/>
  <c r="Z182" i="8"/>
  <c r="Y182" i="8"/>
  <c r="X182" i="8"/>
  <c r="W182" i="8"/>
  <c r="V182" i="8"/>
  <c r="U182" i="8"/>
  <c r="T182" i="8"/>
  <c r="S182" i="8"/>
  <c r="O182" i="8"/>
  <c r="N182" i="8"/>
  <c r="M182" i="8"/>
  <c r="L182" i="8"/>
  <c r="K182" i="8"/>
  <c r="J182" i="8"/>
  <c r="I182" i="8"/>
  <c r="H182" i="8"/>
  <c r="G182" i="8"/>
  <c r="F182" i="8"/>
  <c r="E182" i="8"/>
  <c r="D182" i="8"/>
  <c r="AD181" i="8"/>
  <c r="AC181" i="8"/>
  <c r="AB181" i="8"/>
  <c r="AA181" i="8"/>
  <c r="Z181" i="8"/>
  <c r="Y181" i="8"/>
  <c r="X181" i="8"/>
  <c r="W181" i="8"/>
  <c r="V181" i="8"/>
  <c r="U181" i="8"/>
  <c r="T181" i="8"/>
  <c r="S181" i="8"/>
  <c r="O181" i="8"/>
  <c r="N181" i="8"/>
  <c r="M181" i="8"/>
  <c r="L181" i="8"/>
  <c r="K181" i="8"/>
  <c r="J181" i="8"/>
  <c r="I181" i="8"/>
  <c r="H181" i="8"/>
  <c r="G181" i="8"/>
  <c r="F181" i="8"/>
  <c r="E181" i="8"/>
  <c r="D181" i="8"/>
  <c r="AD180" i="8"/>
  <c r="AC180" i="8"/>
  <c r="AB180" i="8"/>
  <c r="AA180" i="8"/>
  <c r="Z180" i="8"/>
  <c r="Y180" i="8"/>
  <c r="X180" i="8"/>
  <c r="W180" i="8"/>
  <c r="V180" i="8"/>
  <c r="U180" i="8"/>
  <c r="T180" i="8"/>
  <c r="S180" i="8"/>
  <c r="O180" i="8"/>
  <c r="N180" i="8"/>
  <c r="M180" i="8"/>
  <c r="L180" i="8"/>
  <c r="K180" i="8"/>
  <c r="J180" i="8"/>
  <c r="I180" i="8"/>
  <c r="H180" i="8"/>
  <c r="G180" i="8"/>
  <c r="F180" i="8"/>
  <c r="E180" i="8"/>
  <c r="D180" i="8"/>
  <c r="AD179" i="8"/>
  <c r="AC179" i="8"/>
  <c r="AB179" i="8"/>
  <c r="AA179" i="8"/>
  <c r="Z179" i="8"/>
  <c r="Y179" i="8"/>
  <c r="X179" i="8"/>
  <c r="W179" i="8"/>
  <c r="V179" i="8"/>
  <c r="U179" i="8"/>
  <c r="T179" i="8"/>
  <c r="S179" i="8"/>
  <c r="O179" i="8"/>
  <c r="N179" i="8"/>
  <c r="M179" i="8"/>
  <c r="L179" i="8"/>
  <c r="K179" i="8"/>
  <c r="J179" i="8"/>
  <c r="I179" i="8"/>
  <c r="H179" i="8"/>
  <c r="G179" i="8"/>
  <c r="F179" i="8"/>
  <c r="E179" i="8"/>
  <c r="D179" i="8"/>
  <c r="AD178" i="8"/>
  <c r="AC178" i="8"/>
  <c r="AB178" i="8"/>
  <c r="AA178" i="8"/>
  <c r="Z178" i="8"/>
  <c r="Y178" i="8"/>
  <c r="X178" i="8"/>
  <c r="W178" i="8"/>
  <c r="V178" i="8"/>
  <c r="U178" i="8"/>
  <c r="T178" i="8"/>
  <c r="S178" i="8"/>
  <c r="O178" i="8"/>
  <c r="N178" i="8"/>
  <c r="M178" i="8"/>
  <c r="L178" i="8"/>
  <c r="K178" i="8"/>
  <c r="J178" i="8"/>
  <c r="I178" i="8"/>
  <c r="H178" i="8"/>
  <c r="G178" i="8"/>
  <c r="F178" i="8"/>
  <c r="E178" i="8"/>
  <c r="D178" i="8"/>
  <c r="AD177" i="8"/>
  <c r="AC177" i="8"/>
  <c r="AB177" i="8"/>
  <c r="AA177" i="8"/>
  <c r="Z177" i="8"/>
  <c r="Y177" i="8"/>
  <c r="X177" i="8"/>
  <c r="W177" i="8"/>
  <c r="V177" i="8"/>
  <c r="U177" i="8"/>
  <c r="T177" i="8"/>
  <c r="S177" i="8"/>
  <c r="O177" i="8"/>
  <c r="N177" i="8"/>
  <c r="M177" i="8"/>
  <c r="L177" i="8"/>
  <c r="K177" i="8"/>
  <c r="J177" i="8"/>
  <c r="I177" i="8"/>
  <c r="H177" i="8"/>
  <c r="G177" i="8"/>
  <c r="F177" i="8"/>
  <c r="E177" i="8"/>
  <c r="D177" i="8"/>
  <c r="AD176" i="8"/>
  <c r="AC176" i="8"/>
  <c r="AB176" i="8"/>
  <c r="AA176" i="8"/>
  <c r="Z176" i="8"/>
  <c r="Y176" i="8"/>
  <c r="X176" i="8"/>
  <c r="W176" i="8"/>
  <c r="V176" i="8"/>
  <c r="U176" i="8"/>
  <c r="T176" i="8"/>
  <c r="S176" i="8"/>
  <c r="O176" i="8"/>
  <c r="N176" i="8"/>
  <c r="M176" i="8"/>
  <c r="L176" i="8"/>
  <c r="K176" i="8"/>
  <c r="J176" i="8"/>
  <c r="I176" i="8"/>
  <c r="H176" i="8"/>
  <c r="G176" i="8"/>
  <c r="F176" i="8"/>
  <c r="E176" i="8"/>
  <c r="D176" i="8"/>
  <c r="AD175" i="8"/>
  <c r="AC175" i="8"/>
  <c r="AB175" i="8"/>
  <c r="AA175" i="8"/>
  <c r="Z175" i="8"/>
  <c r="Y175" i="8"/>
  <c r="X175" i="8"/>
  <c r="W175" i="8"/>
  <c r="V175" i="8"/>
  <c r="U175" i="8"/>
  <c r="T175" i="8"/>
  <c r="S175" i="8"/>
  <c r="O175" i="8"/>
  <c r="N175" i="8"/>
  <c r="M175" i="8"/>
  <c r="L175" i="8"/>
  <c r="K175" i="8"/>
  <c r="J175" i="8"/>
  <c r="I175" i="8"/>
  <c r="H175" i="8"/>
  <c r="G175" i="8"/>
  <c r="F175" i="8"/>
  <c r="E175" i="8"/>
  <c r="D175" i="8"/>
  <c r="AD174" i="8"/>
  <c r="AC174" i="8"/>
  <c r="AB174" i="8"/>
  <c r="AA174" i="8"/>
  <c r="Z174" i="8"/>
  <c r="Y174" i="8"/>
  <c r="X174" i="8"/>
  <c r="W174" i="8"/>
  <c r="V174" i="8"/>
  <c r="U174" i="8"/>
  <c r="T174" i="8"/>
  <c r="S174" i="8"/>
  <c r="O174" i="8"/>
  <c r="N174" i="8"/>
  <c r="M174" i="8"/>
  <c r="L174" i="8"/>
  <c r="K174" i="8"/>
  <c r="J174" i="8"/>
  <c r="I174" i="8"/>
  <c r="H174" i="8"/>
  <c r="G174" i="8"/>
  <c r="F174" i="8"/>
  <c r="E174" i="8"/>
  <c r="D174" i="8"/>
  <c r="AD173" i="8"/>
  <c r="AC173" i="8"/>
  <c r="AB173" i="8"/>
  <c r="AA173" i="8"/>
  <c r="Z173" i="8"/>
  <c r="Y173" i="8"/>
  <c r="X173" i="8"/>
  <c r="W173" i="8"/>
  <c r="V173" i="8"/>
  <c r="U173" i="8"/>
  <c r="T173" i="8"/>
  <c r="S173" i="8"/>
  <c r="O173" i="8"/>
  <c r="N173" i="8"/>
  <c r="M173" i="8"/>
  <c r="L173" i="8"/>
  <c r="K173" i="8"/>
  <c r="J173" i="8"/>
  <c r="I173" i="8"/>
  <c r="H173" i="8"/>
  <c r="G173" i="8"/>
  <c r="F173" i="8"/>
  <c r="E173" i="8"/>
  <c r="D173" i="8"/>
  <c r="AD172" i="8"/>
  <c r="AC172" i="8"/>
  <c r="AB172" i="8"/>
  <c r="AA172" i="8"/>
  <c r="Z172" i="8"/>
  <c r="Y172" i="8"/>
  <c r="X172" i="8"/>
  <c r="W172" i="8"/>
  <c r="V172" i="8"/>
  <c r="U172" i="8"/>
  <c r="T172" i="8"/>
  <c r="S172" i="8"/>
  <c r="O172" i="8"/>
  <c r="N172" i="8"/>
  <c r="M172" i="8"/>
  <c r="L172" i="8"/>
  <c r="K172" i="8"/>
  <c r="J172" i="8"/>
  <c r="I172" i="8"/>
  <c r="H172" i="8"/>
  <c r="G172" i="8"/>
  <c r="F172" i="8"/>
  <c r="E172" i="8"/>
  <c r="D172" i="8"/>
  <c r="AD171" i="8"/>
  <c r="AC171" i="8"/>
  <c r="AB171" i="8"/>
  <c r="AA171" i="8"/>
  <c r="Z171" i="8"/>
  <c r="Y171" i="8"/>
  <c r="X171" i="8"/>
  <c r="W171" i="8"/>
  <c r="V171" i="8"/>
  <c r="U171" i="8"/>
  <c r="T171" i="8"/>
  <c r="S171" i="8"/>
  <c r="O171" i="8"/>
  <c r="N171" i="8"/>
  <c r="M171" i="8"/>
  <c r="L171" i="8"/>
  <c r="K171" i="8"/>
  <c r="J171" i="8"/>
  <c r="I171" i="8"/>
  <c r="H171" i="8"/>
  <c r="G171" i="8"/>
  <c r="F171" i="8"/>
  <c r="E171" i="8"/>
  <c r="D171" i="8"/>
  <c r="AD170" i="8"/>
  <c r="AC170" i="8"/>
  <c r="AB170" i="8"/>
  <c r="AA170" i="8"/>
  <c r="Z170" i="8"/>
  <c r="Y170" i="8"/>
  <c r="X170" i="8"/>
  <c r="W170" i="8"/>
  <c r="V170" i="8"/>
  <c r="U170" i="8"/>
  <c r="T170" i="8"/>
  <c r="S170" i="8"/>
  <c r="O170" i="8"/>
  <c r="N170" i="8"/>
  <c r="M170" i="8"/>
  <c r="L170" i="8"/>
  <c r="K170" i="8"/>
  <c r="J170" i="8"/>
  <c r="I170" i="8"/>
  <c r="H170" i="8"/>
  <c r="G170" i="8"/>
  <c r="F170" i="8"/>
  <c r="E170" i="8"/>
  <c r="D170" i="8"/>
  <c r="AD169" i="8"/>
  <c r="AC169" i="8"/>
  <c r="AB169" i="8"/>
  <c r="AA169" i="8"/>
  <c r="Z169" i="8"/>
  <c r="Y169" i="8"/>
  <c r="X169" i="8"/>
  <c r="W169" i="8"/>
  <c r="V169" i="8"/>
  <c r="U169" i="8"/>
  <c r="T169" i="8"/>
  <c r="S169" i="8"/>
  <c r="O169" i="8"/>
  <c r="N169" i="8"/>
  <c r="M169" i="8"/>
  <c r="L169" i="8"/>
  <c r="K169" i="8"/>
  <c r="J169" i="8"/>
  <c r="I169" i="8"/>
  <c r="H169" i="8"/>
  <c r="G169" i="8"/>
  <c r="F169" i="8"/>
  <c r="E169" i="8"/>
  <c r="D169" i="8"/>
  <c r="AD168" i="8"/>
  <c r="AC168" i="8"/>
  <c r="AB168" i="8"/>
  <c r="AA168" i="8"/>
  <c r="Z168" i="8"/>
  <c r="Y168" i="8"/>
  <c r="X168" i="8"/>
  <c r="W168" i="8"/>
  <c r="V168" i="8"/>
  <c r="U168" i="8"/>
  <c r="T168" i="8"/>
  <c r="S168" i="8"/>
  <c r="O168" i="8"/>
  <c r="N168" i="8"/>
  <c r="M168" i="8"/>
  <c r="L168" i="8"/>
  <c r="K168" i="8"/>
  <c r="J168" i="8"/>
  <c r="I168" i="8"/>
  <c r="H168" i="8"/>
  <c r="G168" i="8"/>
  <c r="F168" i="8"/>
  <c r="E168" i="8"/>
  <c r="D168" i="8"/>
  <c r="AD157" i="8"/>
  <c r="AC157" i="8"/>
  <c r="AB157" i="8"/>
  <c r="AA157" i="8"/>
  <c r="Z157" i="8"/>
  <c r="Y157" i="8"/>
  <c r="X157" i="8"/>
  <c r="W157" i="8"/>
  <c r="V157" i="8"/>
  <c r="U157" i="8"/>
  <c r="T157" i="8"/>
  <c r="S157" i="8"/>
  <c r="O157" i="8"/>
  <c r="N157" i="8"/>
  <c r="M157" i="8"/>
  <c r="L157" i="8"/>
  <c r="K157" i="8"/>
  <c r="J157" i="8"/>
  <c r="I157" i="8"/>
  <c r="H157" i="8"/>
  <c r="G157" i="8"/>
  <c r="F157" i="8"/>
  <c r="E157" i="8"/>
  <c r="D157" i="8"/>
  <c r="AD156" i="8"/>
  <c r="AC156" i="8"/>
  <c r="AB156" i="8"/>
  <c r="AA156" i="8"/>
  <c r="Z156" i="8"/>
  <c r="Y156" i="8"/>
  <c r="X156" i="8"/>
  <c r="W156" i="8"/>
  <c r="V156" i="8"/>
  <c r="U156" i="8"/>
  <c r="T156" i="8"/>
  <c r="S156" i="8"/>
  <c r="O156" i="8"/>
  <c r="N156" i="8"/>
  <c r="M156" i="8"/>
  <c r="L156" i="8"/>
  <c r="K156" i="8"/>
  <c r="J156" i="8"/>
  <c r="I156" i="8"/>
  <c r="H156" i="8"/>
  <c r="G156" i="8"/>
  <c r="F156" i="8"/>
  <c r="E156" i="8"/>
  <c r="D156" i="8"/>
  <c r="AD155" i="8"/>
  <c r="AC155" i="8"/>
  <c r="AB155" i="8"/>
  <c r="AA155" i="8"/>
  <c r="Z155" i="8"/>
  <c r="Y155" i="8"/>
  <c r="X155" i="8"/>
  <c r="W155" i="8"/>
  <c r="V155" i="8"/>
  <c r="U155" i="8"/>
  <c r="T155" i="8"/>
  <c r="S155" i="8"/>
  <c r="O155" i="8"/>
  <c r="N155" i="8"/>
  <c r="M155" i="8"/>
  <c r="L155" i="8"/>
  <c r="K155" i="8"/>
  <c r="J155" i="8"/>
  <c r="I155" i="8"/>
  <c r="H155" i="8"/>
  <c r="G155" i="8"/>
  <c r="F155" i="8"/>
  <c r="E155" i="8"/>
  <c r="D155" i="8"/>
  <c r="AD154" i="8"/>
  <c r="AC154" i="8"/>
  <c r="AB154" i="8"/>
  <c r="AA154" i="8"/>
  <c r="Z154" i="8"/>
  <c r="Y154" i="8"/>
  <c r="X154" i="8"/>
  <c r="W154" i="8"/>
  <c r="V154" i="8"/>
  <c r="U154" i="8"/>
  <c r="T154" i="8"/>
  <c r="S154" i="8"/>
  <c r="O154" i="8"/>
  <c r="N154" i="8"/>
  <c r="M154" i="8"/>
  <c r="L154" i="8"/>
  <c r="K154" i="8"/>
  <c r="J154" i="8"/>
  <c r="I154" i="8"/>
  <c r="H154" i="8"/>
  <c r="G154" i="8"/>
  <c r="F154" i="8"/>
  <c r="E154" i="8"/>
  <c r="D154" i="8"/>
  <c r="AD153" i="8"/>
  <c r="AC153" i="8"/>
  <c r="AB153" i="8"/>
  <c r="AA153" i="8"/>
  <c r="Z153" i="8"/>
  <c r="Y153" i="8"/>
  <c r="X153" i="8"/>
  <c r="W153" i="8"/>
  <c r="V153" i="8"/>
  <c r="U153" i="8"/>
  <c r="T153" i="8"/>
  <c r="S153" i="8"/>
  <c r="O153" i="8"/>
  <c r="N153" i="8"/>
  <c r="M153" i="8"/>
  <c r="L153" i="8"/>
  <c r="K153" i="8"/>
  <c r="J153" i="8"/>
  <c r="I153" i="8"/>
  <c r="H153" i="8"/>
  <c r="G153" i="8"/>
  <c r="F153" i="8"/>
  <c r="E153" i="8"/>
  <c r="D153" i="8"/>
  <c r="AD152" i="8"/>
  <c r="AC152" i="8"/>
  <c r="AB152" i="8"/>
  <c r="AA152" i="8"/>
  <c r="Z152" i="8"/>
  <c r="Y152" i="8"/>
  <c r="X152" i="8"/>
  <c r="W152" i="8"/>
  <c r="V152" i="8"/>
  <c r="U152" i="8"/>
  <c r="T152" i="8"/>
  <c r="S152" i="8"/>
  <c r="O152" i="8"/>
  <c r="N152" i="8"/>
  <c r="M152" i="8"/>
  <c r="L152" i="8"/>
  <c r="K152" i="8"/>
  <c r="J152" i="8"/>
  <c r="I152" i="8"/>
  <c r="H152" i="8"/>
  <c r="G152" i="8"/>
  <c r="F152" i="8"/>
  <c r="E152" i="8"/>
  <c r="D152" i="8"/>
  <c r="AD151" i="8"/>
  <c r="AC151" i="8"/>
  <c r="AB151" i="8"/>
  <c r="AA151" i="8"/>
  <c r="Z151" i="8"/>
  <c r="Y151" i="8"/>
  <c r="X151" i="8"/>
  <c r="W151" i="8"/>
  <c r="V151" i="8"/>
  <c r="U151" i="8"/>
  <c r="T151" i="8"/>
  <c r="S151" i="8"/>
  <c r="O151" i="8"/>
  <c r="N151" i="8"/>
  <c r="M151" i="8"/>
  <c r="L151" i="8"/>
  <c r="K151" i="8"/>
  <c r="J151" i="8"/>
  <c r="I151" i="8"/>
  <c r="H151" i="8"/>
  <c r="G151" i="8"/>
  <c r="F151" i="8"/>
  <c r="E151" i="8"/>
  <c r="D151" i="8"/>
  <c r="AD150" i="8"/>
  <c r="AC150" i="8"/>
  <c r="AB150" i="8"/>
  <c r="AA150" i="8"/>
  <c r="Z150" i="8"/>
  <c r="Y150" i="8"/>
  <c r="X150" i="8"/>
  <c r="W150" i="8"/>
  <c r="V150" i="8"/>
  <c r="U150" i="8"/>
  <c r="T150" i="8"/>
  <c r="S150" i="8"/>
  <c r="O150" i="8"/>
  <c r="N150" i="8"/>
  <c r="M150" i="8"/>
  <c r="L150" i="8"/>
  <c r="K150" i="8"/>
  <c r="J150" i="8"/>
  <c r="I150" i="8"/>
  <c r="H150" i="8"/>
  <c r="G150" i="8"/>
  <c r="F150" i="8"/>
  <c r="E150" i="8"/>
  <c r="D150" i="8"/>
  <c r="AD149" i="8"/>
  <c r="AC149" i="8"/>
  <c r="AB149" i="8"/>
  <c r="AA149" i="8"/>
  <c r="Z149" i="8"/>
  <c r="Y149" i="8"/>
  <c r="X149" i="8"/>
  <c r="W149" i="8"/>
  <c r="V149" i="8"/>
  <c r="U149" i="8"/>
  <c r="T149" i="8"/>
  <c r="S149" i="8"/>
  <c r="O149" i="8"/>
  <c r="N149" i="8"/>
  <c r="M149" i="8"/>
  <c r="L149" i="8"/>
  <c r="K149" i="8"/>
  <c r="J149" i="8"/>
  <c r="I149" i="8"/>
  <c r="H149" i="8"/>
  <c r="G149" i="8"/>
  <c r="F149" i="8"/>
  <c r="E149" i="8"/>
  <c r="D149" i="8"/>
  <c r="AD148" i="8"/>
  <c r="AC148" i="8"/>
  <c r="AB148" i="8"/>
  <c r="AA148" i="8"/>
  <c r="Z148" i="8"/>
  <c r="Y148" i="8"/>
  <c r="X148" i="8"/>
  <c r="W148" i="8"/>
  <c r="V148" i="8"/>
  <c r="U148" i="8"/>
  <c r="T148" i="8"/>
  <c r="S148" i="8"/>
  <c r="O148" i="8"/>
  <c r="N148" i="8"/>
  <c r="M148" i="8"/>
  <c r="L148" i="8"/>
  <c r="K148" i="8"/>
  <c r="J148" i="8"/>
  <c r="I148" i="8"/>
  <c r="H148" i="8"/>
  <c r="G148" i="8"/>
  <c r="F148" i="8"/>
  <c r="E148" i="8"/>
  <c r="D148" i="8"/>
  <c r="AD147" i="8"/>
  <c r="AC147" i="8"/>
  <c r="AB147" i="8"/>
  <c r="AA147" i="8"/>
  <c r="Z147" i="8"/>
  <c r="Y147" i="8"/>
  <c r="X147" i="8"/>
  <c r="W147" i="8"/>
  <c r="V147" i="8"/>
  <c r="U147" i="8"/>
  <c r="T147" i="8"/>
  <c r="S147" i="8"/>
  <c r="O147" i="8"/>
  <c r="N147" i="8"/>
  <c r="M147" i="8"/>
  <c r="L147" i="8"/>
  <c r="K147" i="8"/>
  <c r="J147" i="8"/>
  <c r="I147" i="8"/>
  <c r="H147" i="8"/>
  <c r="G147" i="8"/>
  <c r="F147" i="8"/>
  <c r="E147" i="8"/>
  <c r="D147" i="8"/>
  <c r="AD146" i="8"/>
  <c r="AC146" i="8"/>
  <c r="AB146" i="8"/>
  <c r="AA146" i="8"/>
  <c r="Z146" i="8"/>
  <c r="Y146" i="8"/>
  <c r="X146" i="8"/>
  <c r="W146" i="8"/>
  <c r="V146" i="8"/>
  <c r="U146" i="8"/>
  <c r="T146" i="8"/>
  <c r="S146" i="8"/>
  <c r="O146" i="8"/>
  <c r="N146" i="8"/>
  <c r="M146" i="8"/>
  <c r="L146" i="8"/>
  <c r="K146" i="8"/>
  <c r="J146" i="8"/>
  <c r="I146" i="8"/>
  <c r="H146" i="8"/>
  <c r="G146" i="8"/>
  <c r="F146" i="8"/>
  <c r="E146" i="8"/>
  <c r="D146" i="8"/>
  <c r="AD145" i="8"/>
  <c r="AC145" i="8"/>
  <c r="AB145" i="8"/>
  <c r="AA145" i="8"/>
  <c r="Z145" i="8"/>
  <c r="Y145" i="8"/>
  <c r="X145" i="8"/>
  <c r="W145" i="8"/>
  <c r="V145" i="8"/>
  <c r="U145" i="8"/>
  <c r="T145" i="8"/>
  <c r="S145" i="8"/>
  <c r="O145" i="8"/>
  <c r="N145" i="8"/>
  <c r="M145" i="8"/>
  <c r="L145" i="8"/>
  <c r="K145" i="8"/>
  <c r="J145" i="8"/>
  <c r="I145" i="8"/>
  <c r="H145" i="8"/>
  <c r="G145" i="8"/>
  <c r="F145" i="8"/>
  <c r="E145" i="8"/>
  <c r="D145" i="8"/>
  <c r="AD144" i="8"/>
  <c r="AC144" i="8"/>
  <c r="AB144" i="8"/>
  <c r="AA144" i="8"/>
  <c r="Z144" i="8"/>
  <c r="Y144" i="8"/>
  <c r="X144" i="8"/>
  <c r="W144" i="8"/>
  <c r="V144" i="8"/>
  <c r="U144" i="8"/>
  <c r="T144" i="8"/>
  <c r="S144" i="8"/>
  <c r="O144" i="8"/>
  <c r="N144" i="8"/>
  <c r="M144" i="8"/>
  <c r="L144" i="8"/>
  <c r="K144" i="8"/>
  <c r="J144" i="8"/>
  <c r="I144" i="8"/>
  <c r="H144" i="8"/>
  <c r="G144" i="8"/>
  <c r="F144" i="8"/>
  <c r="E144" i="8"/>
  <c r="D144" i="8"/>
  <c r="AD143" i="8"/>
  <c r="AC143" i="8"/>
  <c r="AB143" i="8"/>
  <c r="AA143" i="8"/>
  <c r="Z143" i="8"/>
  <c r="Y143" i="8"/>
  <c r="X143" i="8"/>
  <c r="W143" i="8"/>
  <c r="V143" i="8"/>
  <c r="U143" i="8"/>
  <c r="T143" i="8"/>
  <c r="S143" i="8"/>
  <c r="O143" i="8"/>
  <c r="N143" i="8"/>
  <c r="M143" i="8"/>
  <c r="L143" i="8"/>
  <c r="K143" i="8"/>
  <c r="J143" i="8"/>
  <c r="I143" i="8"/>
  <c r="H143" i="8"/>
  <c r="G143" i="8"/>
  <c r="F143" i="8"/>
  <c r="E143" i="8"/>
  <c r="D143" i="8"/>
  <c r="AD142" i="8"/>
  <c r="AC142" i="8"/>
  <c r="AB142" i="8"/>
  <c r="AA142" i="8"/>
  <c r="Z142" i="8"/>
  <c r="Y142" i="8"/>
  <c r="X142" i="8"/>
  <c r="W142" i="8"/>
  <c r="V142" i="8"/>
  <c r="U142" i="8"/>
  <c r="T142" i="8"/>
  <c r="S142" i="8"/>
  <c r="O142" i="8"/>
  <c r="N142" i="8"/>
  <c r="M142" i="8"/>
  <c r="L142" i="8"/>
  <c r="K142" i="8"/>
  <c r="J142" i="8"/>
  <c r="I142" i="8"/>
  <c r="H142" i="8"/>
  <c r="G142" i="8"/>
  <c r="F142" i="8"/>
  <c r="E142" i="8"/>
  <c r="D142" i="8"/>
  <c r="AD141" i="8"/>
  <c r="AC141" i="8"/>
  <c r="AB141" i="8"/>
  <c r="AA141" i="8"/>
  <c r="Z141" i="8"/>
  <c r="Y141" i="8"/>
  <c r="X141" i="8"/>
  <c r="W141" i="8"/>
  <c r="V141" i="8"/>
  <c r="U141" i="8"/>
  <c r="T141" i="8"/>
  <c r="S141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AD140" i="8"/>
  <c r="AC140" i="8"/>
  <c r="AB140" i="8"/>
  <c r="AA140" i="8"/>
  <c r="Z140" i="8"/>
  <c r="Y140" i="8"/>
  <c r="X140" i="8"/>
  <c r="W140" i="8"/>
  <c r="V140" i="8"/>
  <c r="U140" i="8"/>
  <c r="T140" i="8"/>
  <c r="S140" i="8"/>
  <c r="O140" i="8"/>
  <c r="N140" i="8"/>
  <c r="M140" i="8"/>
  <c r="L140" i="8"/>
  <c r="K140" i="8"/>
  <c r="J140" i="8"/>
  <c r="I140" i="8"/>
  <c r="H140" i="8"/>
  <c r="G140" i="8"/>
  <c r="F140" i="8"/>
  <c r="E140" i="8"/>
  <c r="D140" i="8"/>
  <c r="AD139" i="8"/>
  <c r="AC139" i="8"/>
  <c r="AB139" i="8"/>
  <c r="AA139" i="8"/>
  <c r="Z139" i="8"/>
  <c r="Y139" i="8"/>
  <c r="X139" i="8"/>
  <c r="W139" i="8"/>
  <c r="V139" i="8"/>
  <c r="U139" i="8"/>
  <c r="T139" i="8"/>
  <c r="S139" i="8"/>
  <c r="O139" i="8"/>
  <c r="N139" i="8"/>
  <c r="M139" i="8"/>
  <c r="L139" i="8"/>
  <c r="K139" i="8"/>
  <c r="J139" i="8"/>
  <c r="I139" i="8"/>
  <c r="H139" i="8"/>
  <c r="G139" i="8"/>
  <c r="F139" i="8"/>
  <c r="E139" i="8"/>
  <c r="D139" i="8"/>
  <c r="AD138" i="8"/>
  <c r="AC138" i="8"/>
  <c r="AB138" i="8"/>
  <c r="AA138" i="8"/>
  <c r="Z138" i="8"/>
  <c r="Y138" i="8"/>
  <c r="X138" i="8"/>
  <c r="W138" i="8"/>
  <c r="V138" i="8"/>
  <c r="U138" i="8"/>
  <c r="T138" i="8"/>
  <c r="S138" i="8"/>
  <c r="O138" i="8"/>
  <c r="N138" i="8"/>
  <c r="M138" i="8"/>
  <c r="L138" i="8"/>
  <c r="K138" i="8"/>
  <c r="J138" i="8"/>
  <c r="I138" i="8"/>
  <c r="H138" i="8"/>
  <c r="G138" i="8"/>
  <c r="F138" i="8"/>
  <c r="E138" i="8"/>
  <c r="D138" i="8"/>
  <c r="AD137" i="8"/>
  <c r="AC137" i="8"/>
  <c r="AB137" i="8"/>
  <c r="AA137" i="8"/>
  <c r="Z137" i="8"/>
  <c r="Y137" i="8"/>
  <c r="X137" i="8"/>
  <c r="W137" i="8"/>
  <c r="V137" i="8"/>
  <c r="U137" i="8"/>
  <c r="T137" i="8"/>
  <c r="S137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AD136" i="8"/>
  <c r="AC136" i="8"/>
  <c r="AB136" i="8"/>
  <c r="AA136" i="8"/>
  <c r="Z136" i="8"/>
  <c r="Y136" i="8"/>
  <c r="X136" i="8"/>
  <c r="W136" i="8"/>
  <c r="V136" i="8"/>
  <c r="U136" i="8"/>
  <c r="T136" i="8"/>
  <c r="S136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AD135" i="8"/>
  <c r="AC135" i="8"/>
  <c r="AB135" i="8"/>
  <c r="AA135" i="8"/>
  <c r="Z135" i="8"/>
  <c r="Y135" i="8"/>
  <c r="X135" i="8"/>
  <c r="W135" i="8"/>
  <c r="V135" i="8"/>
  <c r="U135" i="8"/>
  <c r="T135" i="8"/>
  <c r="S135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AD134" i="8"/>
  <c r="AC134" i="8"/>
  <c r="AB134" i="8"/>
  <c r="AA134" i="8"/>
  <c r="Z134" i="8"/>
  <c r="Y134" i="8"/>
  <c r="X134" i="8"/>
  <c r="W134" i="8"/>
  <c r="V134" i="8"/>
  <c r="U134" i="8"/>
  <c r="T134" i="8"/>
  <c r="S134" i="8"/>
  <c r="O134" i="8"/>
  <c r="N134" i="8"/>
  <c r="M134" i="8"/>
  <c r="L134" i="8"/>
  <c r="K134" i="8"/>
  <c r="J134" i="8"/>
  <c r="I134" i="8"/>
  <c r="H134" i="8"/>
  <c r="G134" i="8"/>
  <c r="F134" i="8"/>
  <c r="E134" i="8"/>
  <c r="D134" i="8"/>
  <c r="AD133" i="8"/>
  <c r="AC133" i="8"/>
  <c r="AB133" i="8"/>
  <c r="AA133" i="8"/>
  <c r="Z133" i="8"/>
  <c r="Y133" i="8"/>
  <c r="X133" i="8"/>
  <c r="W133" i="8"/>
  <c r="V133" i="8"/>
  <c r="U133" i="8"/>
  <c r="T133" i="8"/>
  <c r="S133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AD132" i="8"/>
  <c r="AC132" i="8"/>
  <c r="AB132" i="8"/>
  <c r="AA132" i="8"/>
  <c r="Z132" i="8"/>
  <c r="Y132" i="8"/>
  <c r="X132" i="8"/>
  <c r="W132" i="8"/>
  <c r="V132" i="8"/>
  <c r="U132" i="8"/>
  <c r="T132" i="8"/>
  <c r="S132" i="8"/>
  <c r="O132" i="8"/>
  <c r="N132" i="8"/>
  <c r="M132" i="8"/>
  <c r="L132" i="8"/>
  <c r="K132" i="8"/>
  <c r="J132" i="8"/>
  <c r="I132" i="8"/>
  <c r="H132" i="8"/>
  <c r="G132" i="8"/>
  <c r="F132" i="8"/>
  <c r="E132" i="8"/>
  <c r="D132" i="8"/>
  <c r="AD131" i="8"/>
  <c r="AC131" i="8"/>
  <c r="AB131" i="8"/>
  <c r="AA131" i="8"/>
  <c r="Z131" i="8"/>
  <c r="Y131" i="8"/>
  <c r="X131" i="8"/>
  <c r="W131" i="8"/>
  <c r="V131" i="8"/>
  <c r="U131" i="8"/>
  <c r="T131" i="8"/>
  <c r="S131" i="8"/>
  <c r="O131" i="8"/>
  <c r="N131" i="8"/>
  <c r="M131" i="8"/>
  <c r="L131" i="8"/>
  <c r="K131" i="8"/>
  <c r="J131" i="8"/>
  <c r="I131" i="8"/>
  <c r="H131" i="8"/>
  <c r="G131" i="8"/>
  <c r="F131" i="8"/>
  <c r="E131" i="8"/>
  <c r="D131" i="8"/>
  <c r="AD130" i="8"/>
  <c r="AC130" i="8"/>
  <c r="AB130" i="8"/>
  <c r="AA130" i="8"/>
  <c r="Z130" i="8"/>
  <c r="Y130" i="8"/>
  <c r="X130" i="8"/>
  <c r="W130" i="8"/>
  <c r="V130" i="8"/>
  <c r="U130" i="8"/>
  <c r="T130" i="8"/>
  <c r="S130" i="8"/>
  <c r="O130" i="8"/>
  <c r="N130" i="8"/>
  <c r="M130" i="8"/>
  <c r="L130" i="8"/>
  <c r="K130" i="8"/>
  <c r="J130" i="8"/>
  <c r="I130" i="8"/>
  <c r="H130" i="8"/>
  <c r="G130" i="8"/>
  <c r="F130" i="8"/>
  <c r="E130" i="8"/>
  <c r="D130" i="8"/>
  <c r="AD129" i="8"/>
  <c r="AC129" i="8"/>
  <c r="AB129" i="8"/>
  <c r="AA129" i="8"/>
  <c r="Z129" i="8"/>
  <c r="Y129" i="8"/>
  <c r="X129" i="8"/>
  <c r="W129" i="8"/>
  <c r="V129" i="8"/>
  <c r="U129" i="8"/>
  <c r="T129" i="8"/>
  <c r="S129" i="8"/>
  <c r="O129" i="8"/>
  <c r="N129" i="8"/>
  <c r="M129" i="8"/>
  <c r="L129" i="8"/>
  <c r="K129" i="8"/>
  <c r="J129" i="8"/>
  <c r="I129" i="8"/>
  <c r="H129" i="8"/>
  <c r="G129" i="8"/>
  <c r="F129" i="8"/>
  <c r="E129" i="8"/>
  <c r="D129" i="8"/>
  <c r="AD128" i="8"/>
  <c r="AC128" i="8"/>
  <c r="AB128" i="8"/>
  <c r="AA128" i="8"/>
  <c r="Z128" i="8"/>
  <c r="Y128" i="8"/>
  <c r="X128" i="8"/>
  <c r="W128" i="8"/>
  <c r="V128" i="8"/>
  <c r="U128" i="8"/>
  <c r="T128" i="8"/>
  <c r="S128" i="8"/>
  <c r="O128" i="8"/>
  <c r="N128" i="8"/>
  <c r="M128" i="8"/>
  <c r="L128" i="8"/>
  <c r="K128" i="8"/>
  <c r="J128" i="8"/>
  <c r="I128" i="8"/>
  <c r="H128" i="8"/>
  <c r="G128" i="8"/>
  <c r="F128" i="8"/>
  <c r="E128" i="8"/>
  <c r="D128" i="8"/>
  <c r="AD117" i="8"/>
  <c r="AC117" i="8"/>
  <c r="AB117" i="8"/>
  <c r="AA117" i="8"/>
  <c r="Z117" i="8"/>
  <c r="Y117" i="8"/>
  <c r="X117" i="8"/>
  <c r="W117" i="8"/>
  <c r="V117" i="8"/>
  <c r="U117" i="8"/>
  <c r="T117" i="8"/>
  <c r="S117" i="8"/>
  <c r="O117" i="8"/>
  <c r="N117" i="8"/>
  <c r="M117" i="8"/>
  <c r="L117" i="8"/>
  <c r="K117" i="8"/>
  <c r="J117" i="8"/>
  <c r="I117" i="8"/>
  <c r="H117" i="8"/>
  <c r="G117" i="8"/>
  <c r="F117" i="8"/>
  <c r="E117" i="8"/>
  <c r="D117" i="8"/>
  <c r="AD116" i="8"/>
  <c r="AC116" i="8"/>
  <c r="AB116" i="8"/>
  <c r="AA116" i="8"/>
  <c r="Z116" i="8"/>
  <c r="Y116" i="8"/>
  <c r="X116" i="8"/>
  <c r="W116" i="8"/>
  <c r="V116" i="8"/>
  <c r="U116" i="8"/>
  <c r="T116" i="8"/>
  <c r="S116" i="8"/>
  <c r="O116" i="8"/>
  <c r="N116" i="8"/>
  <c r="M116" i="8"/>
  <c r="L116" i="8"/>
  <c r="K116" i="8"/>
  <c r="J116" i="8"/>
  <c r="I116" i="8"/>
  <c r="H116" i="8"/>
  <c r="G116" i="8"/>
  <c r="F116" i="8"/>
  <c r="E116" i="8"/>
  <c r="D116" i="8"/>
  <c r="AD115" i="8"/>
  <c r="AC115" i="8"/>
  <c r="AB115" i="8"/>
  <c r="AA115" i="8"/>
  <c r="Z115" i="8"/>
  <c r="Y115" i="8"/>
  <c r="X115" i="8"/>
  <c r="W115" i="8"/>
  <c r="V115" i="8"/>
  <c r="U115" i="8"/>
  <c r="T115" i="8"/>
  <c r="S115" i="8"/>
  <c r="O115" i="8"/>
  <c r="N115" i="8"/>
  <c r="M115" i="8"/>
  <c r="L115" i="8"/>
  <c r="K115" i="8"/>
  <c r="J115" i="8"/>
  <c r="I115" i="8"/>
  <c r="H115" i="8"/>
  <c r="G115" i="8"/>
  <c r="F115" i="8"/>
  <c r="E115" i="8"/>
  <c r="D115" i="8"/>
  <c r="AD114" i="8"/>
  <c r="AC114" i="8"/>
  <c r="AB114" i="8"/>
  <c r="AA114" i="8"/>
  <c r="Z114" i="8"/>
  <c r="Y114" i="8"/>
  <c r="X114" i="8"/>
  <c r="W114" i="8"/>
  <c r="V114" i="8"/>
  <c r="U114" i="8"/>
  <c r="T114" i="8"/>
  <c r="S114" i="8"/>
  <c r="O114" i="8"/>
  <c r="N114" i="8"/>
  <c r="M114" i="8"/>
  <c r="L114" i="8"/>
  <c r="K114" i="8"/>
  <c r="J114" i="8"/>
  <c r="I114" i="8"/>
  <c r="H114" i="8"/>
  <c r="G114" i="8"/>
  <c r="F114" i="8"/>
  <c r="E114" i="8"/>
  <c r="D114" i="8"/>
  <c r="AD113" i="8"/>
  <c r="AC113" i="8"/>
  <c r="AB113" i="8"/>
  <c r="AA113" i="8"/>
  <c r="Z113" i="8"/>
  <c r="Y113" i="8"/>
  <c r="X113" i="8"/>
  <c r="W113" i="8"/>
  <c r="V113" i="8"/>
  <c r="U113" i="8"/>
  <c r="T113" i="8"/>
  <c r="S113" i="8"/>
  <c r="O113" i="8"/>
  <c r="N113" i="8"/>
  <c r="M113" i="8"/>
  <c r="L113" i="8"/>
  <c r="K113" i="8"/>
  <c r="J113" i="8"/>
  <c r="I113" i="8"/>
  <c r="H113" i="8"/>
  <c r="G113" i="8"/>
  <c r="F113" i="8"/>
  <c r="E113" i="8"/>
  <c r="D113" i="8"/>
  <c r="AD112" i="8"/>
  <c r="AC112" i="8"/>
  <c r="AB112" i="8"/>
  <c r="AA112" i="8"/>
  <c r="Z112" i="8"/>
  <c r="Y112" i="8"/>
  <c r="X112" i="8"/>
  <c r="W112" i="8"/>
  <c r="V112" i="8"/>
  <c r="U112" i="8"/>
  <c r="T112" i="8"/>
  <c r="S112" i="8"/>
  <c r="O112" i="8"/>
  <c r="N112" i="8"/>
  <c r="M112" i="8"/>
  <c r="L112" i="8"/>
  <c r="K112" i="8"/>
  <c r="J112" i="8"/>
  <c r="I112" i="8"/>
  <c r="H112" i="8"/>
  <c r="G112" i="8"/>
  <c r="F112" i="8"/>
  <c r="E112" i="8"/>
  <c r="D112" i="8"/>
  <c r="AD111" i="8"/>
  <c r="AC111" i="8"/>
  <c r="AB111" i="8"/>
  <c r="AA111" i="8"/>
  <c r="Z111" i="8"/>
  <c r="Y111" i="8"/>
  <c r="X111" i="8"/>
  <c r="W111" i="8"/>
  <c r="V111" i="8"/>
  <c r="U111" i="8"/>
  <c r="T111" i="8"/>
  <c r="S111" i="8"/>
  <c r="O111" i="8"/>
  <c r="N111" i="8"/>
  <c r="M111" i="8"/>
  <c r="L111" i="8"/>
  <c r="K111" i="8"/>
  <c r="J111" i="8"/>
  <c r="I111" i="8"/>
  <c r="H111" i="8"/>
  <c r="G111" i="8"/>
  <c r="F111" i="8"/>
  <c r="E111" i="8"/>
  <c r="D111" i="8"/>
  <c r="AD110" i="8"/>
  <c r="AC110" i="8"/>
  <c r="AB110" i="8"/>
  <c r="AA110" i="8"/>
  <c r="Z110" i="8"/>
  <c r="Y110" i="8"/>
  <c r="X110" i="8"/>
  <c r="W110" i="8"/>
  <c r="V110" i="8"/>
  <c r="U110" i="8"/>
  <c r="T110" i="8"/>
  <c r="S110" i="8"/>
  <c r="O110" i="8"/>
  <c r="N110" i="8"/>
  <c r="M110" i="8"/>
  <c r="L110" i="8"/>
  <c r="K110" i="8"/>
  <c r="J110" i="8"/>
  <c r="I110" i="8"/>
  <c r="H110" i="8"/>
  <c r="G110" i="8"/>
  <c r="F110" i="8"/>
  <c r="E110" i="8"/>
  <c r="D110" i="8"/>
  <c r="AD109" i="8"/>
  <c r="AC109" i="8"/>
  <c r="AB109" i="8"/>
  <c r="AA109" i="8"/>
  <c r="Z109" i="8"/>
  <c r="Y109" i="8"/>
  <c r="X109" i="8"/>
  <c r="W109" i="8"/>
  <c r="V109" i="8"/>
  <c r="U109" i="8"/>
  <c r="T109" i="8"/>
  <c r="S109" i="8"/>
  <c r="O109" i="8"/>
  <c r="N109" i="8"/>
  <c r="M109" i="8"/>
  <c r="L109" i="8"/>
  <c r="K109" i="8"/>
  <c r="J109" i="8"/>
  <c r="I109" i="8"/>
  <c r="H109" i="8"/>
  <c r="G109" i="8"/>
  <c r="F109" i="8"/>
  <c r="E109" i="8"/>
  <c r="D109" i="8"/>
  <c r="AD108" i="8"/>
  <c r="AC108" i="8"/>
  <c r="AB108" i="8"/>
  <c r="AA108" i="8"/>
  <c r="Z108" i="8"/>
  <c r="Y108" i="8"/>
  <c r="X108" i="8"/>
  <c r="W108" i="8"/>
  <c r="V108" i="8"/>
  <c r="U108" i="8"/>
  <c r="T108" i="8"/>
  <c r="S108" i="8"/>
  <c r="O108" i="8"/>
  <c r="N108" i="8"/>
  <c r="M108" i="8"/>
  <c r="L108" i="8"/>
  <c r="K108" i="8"/>
  <c r="J108" i="8"/>
  <c r="I108" i="8"/>
  <c r="H108" i="8"/>
  <c r="G108" i="8"/>
  <c r="F108" i="8"/>
  <c r="E108" i="8"/>
  <c r="D108" i="8"/>
  <c r="AD107" i="8"/>
  <c r="AC107" i="8"/>
  <c r="AB107" i="8"/>
  <c r="AA107" i="8"/>
  <c r="Z107" i="8"/>
  <c r="Y107" i="8"/>
  <c r="X107" i="8"/>
  <c r="W107" i="8"/>
  <c r="V107" i="8"/>
  <c r="U107" i="8"/>
  <c r="T107" i="8"/>
  <c r="S107" i="8"/>
  <c r="O107" i="8"/>
  <c r="N107" i="8"/>
  <c r="M107" i="8"/>
  <c r="L107" i="8"/>
  <c r="K107" i="8"/>
  <c r="J107" i="8"/>
  <c r="I107" i="8"/>
  <c r="H107" i="8"/>
  <c r="G107" i="8"/>
  <c r="F107" i="8"/>
  <c r="E107" i="8"/>
  <c r="D107" i="8"/>
  <c r="AD106" i="8"/>
  <c r="AC106" i="8"/>
  <c r="AB106" i="8"/>
  <c r="AA106" i="8"/>
  <c r="Z106" i="8"/>
  <c r="Y106" i="8"/>
  <c r="X106" i="8"/>
  <c r="W106" i="8"/>
  <c r="V106" i="8"/>
  <c r="U106" i="8"/>
  <c r="T106" i="8"/>
  <c r="S106" i="8"/>
  <c r="O106" i="8"/>
  <c r="N106" i="8"/>
  <c r="M106" i="8"/>
  <c r="L106" i="8"/>
  <c r="K106" i="8"/>
  <c r="J106" i="8"/>
  <c r="I106" i="8"/>
  <c r="H106" i="8"/>
  <c r="G106" i="8"/>
  <c r="F106" i="8"/>
  <c r="E106" i="8"/>
  <c r="D106" i="8"/>
  <c r="AD105" i="8"/>
  <c r="AC105" i="8"/>
  <c r="AB105" i="8"/>
  <c r="AA105" i="8"/>
  <c r="Z105" i="8"/>
  <c r="Y105" i="8"/>
  <c r="X105" i="8"/>
  <c r="W105" i="8"/>
  <c r="V105" i="8"/>
  <c r="U105" i="8"/>
  <c r="T105" i="8"/>
  <c r="S105" i="8"/>
  <c r="O105" i="8"/>
  <c r="N105" i="8"/>
  <c r="M105" i="8"/>
  <c r="L105" i="8"/>
  <c r="K105" i="8"/>
  <c r="J105" i="8"/>
  <c r="I105" i="8"/>
  <c r="H105" i="8"/>
  <c r="G105" i="8"/>
  <c r="F105" i="8"/>
  <c r="E105" i="8"/>
  <c r="D105" i="8"/>
  <c r="AD104" i="8"/>
  <c r="AC104" i="8"/>
  <c r="AB104" i="8"/>
  <c r="AA104" i="8"/>
  <c r="Z104" i="8"/>
  <c r="Y104" i="8"/>
  <c r="X104" i="8"/>
  <c r="W104" i="8"/>
  <c r="V104" i="8"/>
  <c r="U104" i="8"/>
  <c r="T104" i="8"/>
  <c r="S104" i="8"/>
  <c r="O104" i="8"/>
  <c r="N104" i="8"/>
  <c r="M104" i="8"/>
  <c r="L104" i="8"/>
  <c r="K104" i="8"/>
  <c r="J104" i="8"/>
  <c r="I104" i="8"/>
  <c r="H104" i="8"/>
  <c r="G104" i="8"/>
  <c r="F104" i="8"/>
  <c r="E104" i="8"/>
  <c r="D104" i="8"/>
  <c r="AD103" i="8"/>
  <c r="AC103" i="8"/>
  <c r="AB103" i="8"/>
  <c r="AA103" i="8"/>
  <c r="Z103" i="8"/>
  <c r="Y103" i="8"/>
  <c r="X103" i="8"/>
  <c r="W103" i="8"/>
  <c r="V103" i="8"/>
  <c r="U103" i="8"/>
  <c r="T103" i="8"/>
  <c r="S103" i="8"/>
  <c r="O103" i="8"/>
  <c r="N103" i="8"/>
  <c r="M103" i="8"/>
  <c r="L103" i="8"/>
  <c r="K103" i="8"/>
  <c r="J103" i="8"/>
  <c r="I103" i="8"/>
  <c r="H103" i="8"/>
  <c r="G103" i="8"/>
  <c r="F103" i="8"/>
  <c r="E103" i="8"/>
  <c r="D103" i="8"/>
  <c r="AD102" i="8"/>
  <c r="AC102" i="8"/>
  <c r="AB102" i="8"/>
  <c r="AA102" i="8"/>
  <c r="Z102" i="8"/>
  <c r="Y102" i="8"/>
  <c r="X102" i="8"/>
  <c r="W102" i="8"/>
  <c r="V102" i="8"/>
  <c r="U102" i="8"/>
  <c r="T102" i="8"/>
  <c r="S102" i="8"/>
  <c r="O102" i="8"/>
  <c r="N102" i="8"/>
  <c r="M102" i="8"/>
  <c r="L102" i="8"/>
  <c r="K102" i="8"/>
  <c r="J102" i="8"/>
  <c r="I102" i="8"/>
  <c r="H102" i="8"/>
  <c r="G102" i="8"/>
  <c r="F102" i="8"/>
  <c r="E102" i="8"/>
  <c r="D102" i="8"/>
  <c r="AD101" i="8"/>
  <c r="AC101" i="8"/>
  <c r="AB101" i="8"/>
  <c r="AA101" i="8"/>
  <c r="Z101" i="8"/>
  <c r="Y101" i="8"/>
  <c r="X101" i="8"/>
  <c r="W101" i="8"/>
  <c r="V101" i="8"/>
  <c r="U101" i="8"/>
  <c r="T101" i="8"/>
  <c r="S101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AD100" i="8"/>
  <c r="AC100" i="8"/>
  <c r="AB100" i="8"/>
  <c r="AA100" i="8"/>
  <c r="Z100" i="8"/>
  <c r="Y100" i="8"/>
  <c r="X100" i="8"/>
  <c r="W100" i="8"/>
  <c r="V100" i="8"/>
  <c r="U100" i="8"/>
  <c r="T100" i="8"/>
  <c r="S100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AD99" i="8"/>
  <c r="AC99" i="8"/>
  <c r="AB99" i="8"/>
  <c r="AA99" i="8"/>
  <c r="Z99" i="8"/>
  <c r="Y99" i="8"/>
  <c r="X99" i="8"/>
  <c r="W99" i="8"/>
  <c r="V99" i="8"/>
  <c r="U99" i="8"/>
  <c r="T99" i="8"/>
  <c r="S99" i="8"/>
  <c r="O99" i="8"/>
  <c r="N99" i="8"/>
  <c r="M99" i="8"/>
  <c r="L99" i="8"/>
  <c r="K99" i="8"/>
  <c r="J99" i="8"/>
  <c r="I99" i="8"/>
  <c r="H99" i="8"/>
  <c r="G99" i="8"/>
  <c r="F99" i="8"/>
  <c r="E99" i="8"/>
  <c r="D99" i="8"/>
  <c r="AD98" i="8"/>
  <c r="AC98" i="8"/>
  <c r="AB98" i="8"/>
  <c r="AA98" i="8"/>
  <c r="Z98" i="8"/>
  <c r="Y98" i="8"/>
  <c r="X98" i="8"/>
  <c r="W98" i="8"/>
  <c r="V98" i="8"/>
  <c r="U98" i="8"/>
  <c r="T98" i="8"/>
  <c r="S98" i="8"/>
  <c r="O98" i="8"/>
  <c r="N98" i="8"/>
  <c r="M98" i="8"/>
  <c r="L98" i="8"/>
  <c r="K98" i="8"/>
  <c r="J98" i="8"/>
  <c r="I98" i="8"/>
  <c r="H98" i="8"/>
  <c r="G98" i="8"/>
  <c r="F98" i="8"/>
  <c r="E98" i="8"/>
  <c r="D98" i="8"/>
  <c r="AD97" i="8"/>
  <c r="AC97" i="8"/>
  <c r="AB97" i="8"/>
  <c r="AA97" i="8"/>
  <c r="Z97" i="8"/>
  <c r="Y97" i="8"/>
  <c r="X97" i="8"/>
  <c r="W97" i="8"/>
  <c r="V97" i="8"/>
  <c r="U97" i="8"/>
  <c r="T97" i="8"/>
  <c r="S97" i="8"/>
  <c r="O97" i="8"/>
  <c r="N97" i="8"/>
  <c r="M97" i="8"/>
  <c r="L97" i="8"/>
  <c r="K97" i="8"/>
  <c r="J97" i="8"/>
  <c r="I97" i="8"/>
  <c r="H97" i="8"/>
  <c r="G97" i="8"/>
  <c r="F97" i="8"/>
  <c r="E97" i="8"/>
  <c r="D97" i="8"/>
  <c r="AD96" i="8"/>
  <c r="AC96" i="8"/>
  <c r="AB96" i="8"/>
  <c r="AA96" i="8"/>
  <c r="Z96" i="8"/>
  <c r="Y96" i="8"/>
  <c r="X96" i="8"/>
  <c r="W96" i="8"/>
  <c r="V96" i="8"/>
  <c r="U96" i="8"/>
  <c r="T96" i="8"/>
  <c r="S96" i="8"/>
  <c r="O96" i="8"/>
  <c r="N96" i="8"/>
  <c r="M96" i="8"/>
  <c r="L96" i="8"/>
  <c r="K96" i="8"/>
  <c r="J96" i="8"/>
  <c r="I96" i="8"/>
  <c r="H96" i="8"/>
  <c r="G96" i="8"/>
  <c r="F96" i="8"/>
  <c r="E96" i="8"/>
  <c r="D96" i="8"/>
  <c r="AD95" i="8"/>
  <c r="AC95" i="8"/>
  <c r="AB95" i="8"/>
  <c r="AA95" i="8"/>
  <c r="Z95" i="8"/>
  <c r="Y95" i="8"/>
  <c r="X95" i="8"/>
  <c r="W95" i="8"/>
  <c r="V95" i="8"/>
  <c r="U95" i="8"/>
  <c r="T95" i="8"/>
  <c r="S95" i="8"/>
  <c r="O95" i="8"/>
  <c r="N95" i="8"/>
  <c r="M95" i="8"/>
  <c r="L95" i="8"/>
  <c r="K95" i="8"/>
  <c r="J95" i="8"/>
  <c r="I95" i="8"/>
  <c r="H95" i="8"/>
  <c r="G95" i="8"/>
  <c r="F95" i="8"/>
  <c r="E95" i="8"/>
  <c r="D95" i="8"/>
  <c r="AD94" i="8"/>
  <c r="AC94" i="8"/>
  <c r="AB94" i="8"/>
  <c r="AA94" i="8"/>
  <c r="Z94" i="8"/>
  <c r="Y94" i="8"/>
  <c r="X94" i="8"/>
  <c r="W94" i="8"/>
  <c r="V94" i="8"/>
  <c r="U94" i="8"/>
  <c r="T94" i="8"/>
  <c r="S94" i="8"/>
  <c r="O94" i="8"/>
  <c r="N94" i="8"/>
  <c r="M94" i="8"/>
  <c r="L94" i="8"/>
  <c r="K94" i="8"/>
  <c r="J94" i="8"/>
  <c r="I94" i="8"/>
  <c r="H94" i="8"/>
  <c r="G94" i="8"/>
  <c r="F94" i="8"/>
  <c r="E94" i="8"/>
  <c r="D94" i="8"/>
  <c r="AD93" i="8"/>
  <c r="AC93" i="8"/>
  <c r="AB93" i="8"/>
  <c r="AA93" i="8"/>
  <c r="Z93" i="8"/>
  <c r="Y93" i="8"/>
  <c r="X93" i="8"/>
  <c r="W93" i="8"/>
  <c r="V93" i="8"/>
  <c r="U93" i="8"/>
  <c r="T93" i="8"/>
  <c r="S93" i="8"/>
  <c r="O93" i="8"/>
  <c r="N93" i="8"/>
  <c r="M93" i="8"/>
  <c r="L93" i="8"/>
  <c r="K93" i="8"/>
  <c r="J93" i="8"/>
  <c r="I93" i="8"/>
  <c r="H93" i="8"/>
  <c r="G93" i="8"/>
  <c r="F93" i="8"/>
  <c r="E93" i="8"/>
  <c r="D93" i="8"/>
  <c r="AD92" i="8"/>
  <c r="AC92" i="8"/>
  <c r="AB92" i="8"/>
  <c r="AA92" i="8"/>
  <c r="Z92" i="8"/>
  <c r="Y92" i="8"/>
  <c r="X92" i="8"/>
  <c r="W92" i="8"/>
  <c r="V92" i="8"/>
  <c r="U92" i="8"/>
  <c r="T92" i="8"/>
  <c r="S92" i="8"/>
  <c r="O92" i="8"/>
  <c r="N92" i="8"/>
  <c r="M92" i="8"/>
  <c r="L92" i="8"/>
  <c r="K92" i="8"/>
  <c r="J92" i="8"/>
  <c r="I92" i="8"/>
  <c r="H92" i="8"/>
  <c r="G92" i="8"/>
  <c r="F92" i="8"/>
  <c r="E92" i="8"/>
  <c r="D92" i="8"/>
  <c r="AD91" i="8"/>
  <c r="AC91" i="8"/>
  <c r="AB91" i="8"/>
  <c r="AA91" i="8"/>
  <c r="Z91" i="8"/>
  <c r="Y91" i="8"/>
  <c r="X91" i="8"/>
  <c r="W91" i="8"/>
  <c r="V91" i="8"/>
  <c r="U91" i="8"/>
  <c r="T91" i="8"/>
  <c r="S91" i="8"/>
  <c r="O91" i="8"/>
  <c r="N91" i="8"/>
  <c r="M91" i="8"/>
  <c r="L91" i="8"/>
  <c r="K91" i="8"/>
  <c r="J91" i="8"/>
  <c r="I91" i="8"/>
  <c r="H91" i="8"/>
  <c r="G91" i="8"/>
  <c r="F91" i="8"/>
  <c r="E91" i="8"/>
  <c r="D91" i="8"/>
  <c r="AD90" i="8"/>
  <c r="AC90" i="8"/>
  <c r="AB90" i="8"/>
  <c r="AA90" i="8"/>
  <c r="Z90" i="8"/>
  <c r="Y90" i="8"/>
  <c r="X90" i="8"/>
  <c r="W90" i="8"/>
  <c r="V90" i="8"/>
  <c r="U90" i="8"/>
  <c r="T90" i="8"/>
  <c r="S90" i="8"/>
  <c r="O90" i="8"/>
  <c r="N90" i="8"/>
  <c r="M90" i="8"/>
  <c r="L90" i="8"/>
  <c r="K90" i="8"/>
  <c r="J90" i="8"/>
  <c r="I90" i="8"/>
  <c r="H90" i="8"/>
  <c r="G90" i="8"/>
  <c r="F90" i="8"/>
  <c r="E90" i="8"/>
  <c r="D90" i="8"/>
  <c r="AD89" i="8"/>
  <c r="AC89" i="8"/>
  <c r="AB89" i="8"/>
  <c r="AA89" i="8"/>
  <c r="Z89" i="8"/>
  <c r="Y89" i="8"/>
  <c r="X89" i="8"/>
  <c r="W89" i="8"/>
  <c r="V89" i="8"/>
  <c r="U89" i="8"/>
  <c r="T89" i="8"/>
  <c r="S89" i="8"/>
  <c r="O89" i="8"/>
  <c r="N89" i="8"/>
  <c r="M89" i="8"/>
  <c r="L89" i="8"/>
  <c r="K89" i="8"/>
  <c r="J89" i="8"/>
  <c r="I89" i="8"/>
  <c r="H89" i="8"/>
  <c r="G89" i="8"/>
  <c r="F89" i="8"/>
  <c r="E89" i="8"/>
  <c r="D89" i="8"/>
  <c r="AD88" i="8"/>
  <c r="AC88" i="8"/>
  <c r="AB88" i="8"/>
  <c r="AA88" i="8"/>
  <c r="Z88" i="8"/>
  <c r="Y88" i="8"/>
  <c r="X88" i="8"/>
  <c r="W88" i="8"/>
  <c r="V88" i="8"/>
  <c r="U88" i="8"/>
  <c r="T88" i="8"/>
  <c r="S88" i="8"/>
  <c r="O88" i="8"/>
  <c r="N88" i="8"/>
  <c r="M88" i="8"/>
  <c r="L88" i="8"/>
  <c r="K88" i="8"/>
  <c r="J88" i="8"/>
  <c r="I88" i="8"/>
  <c r="H88" i="8"/>
  <c r="G88" i="8"/>
  <c r="F88" i="8"/>
  <c r="E88" i="8"/>
  <c r="D88" i="8"/>
  <c r="AD77" i="8"/>
  <c r="AC77" i="8"/>
  <c r="AB77" i="8"/>
  <c r="AA77" i="8"/>
  <c r="Z77" i="8"/>
  <c r="Y77" i="8"/>
  <c r="X77" i="8"/>
  <c r="W77" i="8"/>
  <c r="V77" i="8"/>
  <c r="U77" i="8"/>
  <c r="T77" i="8"/>
  <c r="S77" i="8"/>
  <c r="O77" i="8"/>
  <c r="N77" i="8"/>
  <c r="M77" i="8"/>
  <c r="L77" i="8"/>
  <c r="K77" i="8"/>
  <c r="J77" i="8"/>
  <c r="I77" i="8"/>
  <c r="H77" i="8"/>
  <c r="G77" i="8"/>
  <c r="F77" i="8"/>
  <c r="E77" i="8"/>
  <c r="D77" i="8"/>
  <c r="AD76" i="8"/>
  <c r="AC76" i="8"/>
  <c r="AB76" i="8"/>
  <c r="AA76" i="8"/>
  <c r="Z76" i="8"/>
  <c r="Y76" i="8"/>
  <c r="X76" i="8"/>
  <c r="W76" i="8"/>
  <c r="V76" i="8"/>
  <c r="U76" i="8"/>
  <c r="T76" i="8"/>
  <c r="S76" i="8"/>
  <c r="O76" i="8"/>
  <c r="N76" i="8"/>
  <c r="M76" i="8"/>
  <c r="L76" i="8"/>
  <c r="K76" i="8"/>
  <c r="J76" i="8"/>
  <c r="I76" i="8"/>
  <c r="H76" i="8"/>
  <c r="G76" i="8"/>
  <c r="F76" i="8"/>
  <c r="E76" i="8"/>
  <c r="D76" i="8"/>
  <c r="AD75" i="8"/>
  <c r="AC75" i="8"/>
  <c r="AB75" i="8"/>
  <c r="AA75" i="8"/>
  <c r="Z75" i="8"/>
  <c r="Y75" i="8"/>
  <c r="X75" i="8"/>
  <c r="W75" i="8"/>
  <c r="V75" i="8"/>
  <c r="U75" i="8"/>
  <c r="T75" i="8"/>
  <c r="S75" i="8"/>
  <c r="O75" i="8"/>
  <c r="N75" i="8"/>
  <c r="M75" i="8"/>
  <c r="L75" i="8"/>
  <c r="K75" i="8"/>
  <c r="J75" i="8"/>
  <c r="I75" i="8"/>
  <c r="H75" i="8"/>
  <c r="G75" i="8"/>
  <c r="F75" i="8"/>
  <c r="E75" i="8"/>
  <c r="D75" i="8"/>
  <c r="AD74" i="8"/>
  <c r="AC74" i="8"/>
  <c r="AB74" i="8"/>
  <c r="AA74" i="8"/>
  <c r="Z74" i="8"/>
  <c r="Y74" i="8"/>
  <c r="X74" i="8"/>
  <c r="W74" i="8"/>
  <c r="V74" i="8"/>
  <c r="U74" i="8"/>
  <c r="T74" i="8"/>
  <c r="S74" i="8"/>
  <c r="O74" i="8"/>
  <c r="N74" i="8"/>
  <c r="M74" i="8"/>
  <c r="L74" i="8"/>
  <c r="K74" i="8"/>
  <c r="J74" i="8"/>
  <c r="I74" i="8"/>
  <c r="H74" i="8"/>
  <c r="G74" i="8"/>
  <c r="F74" i="8"/>
  <c r="E74" i="8"/>
  <c r="D74" i="8"/>
  <c r="AD73" i="8"/>
  <c r="AC73" i="8"/>
  <c r="AB73" i="8"/>
  <c r="AA73" i="8"/>
  <c r="Z73" i="8"/>
  <c r="Y73" i="8"/>
  <c r="X73" i="8"/>
  <c r="W73" i="8"/>
  <c r="V73" i="8"/>
  <c r="U73" i="8"/>
  <c r="T73" i="8"/>
  <c r="S73" i="8"/>
  <c r="O73" i="8"/>
  <c r="N73" i="8"/>
  <c r="M73" i="8"/>
  <c r="L73" i="8"/>
  <c r="K73" i="8"/>
  <c r="J73" i="8"/>
  <c r="I73" i="8"/>
  <c r="H73" i="8"/>
  <c r="G73" i="8"/>
  <c r="F73" i="8"/>
  <c r="E73" i="8"/>
  <c r="D73" i="8"/>
  <c r="AD72" i="8"/>
  <c r="AC72" i="8"/>
  <c r="AB72" i="8"/>
  <c r="AA72" i="8"/>
  <c r="Z72" i="8"/>
  <c r="Y72" i="8"/>
  <c r="X72" i="8"/>
  <c r="W72" i="8"/>
  <c r="V72" i="8"/>
  <c r="U72" i="8"/>
  <c r="T72" i="8"/>
  <c r="S72" i="8"/>
  <c r="O72" i="8"/>
  <c r="N72" i="8"/>
  <c r="M72" i="8"/>
  <c r="L72" i="8"/>
  <c r="K72" i="8"/>
  <c r="J72" i="8"/>
  <c r="I72" i="8"/>
  <c r="H72" i="8"/>
  <c r="G72" i="8"/>
  <c r="F72" i="8"/>
  <c r="E72" i="8"/>
  <c r="D72" i="8"/>
  <c r="AD71" i="8"/>
  <c r="AC71" i="8"/>
  <c r="AB71" i="8"/>
  <c r="AA71" i="8"/>
  <c r="Z71" i="8"/>
  <c r="Y71" i="8"/>
  <c r="X71" i="8"/>
  <c r="W71" i="8"/>
  <c r="V71" i="8"/>
  <c r="U71" i="8"/>
  <c r="T71" i="8"/>
  <c r="S71" i="8"/>
  <c r="O71" i="8"/>
  <c r="N71" i="8"/>
  <c r="M71" i="8"/>
  <c r="L71" i="8"/>
  <c r="K71" i="8"/>
  <c r="J71" i="8"/>
  <c r="I71" i="8"/>
  <c r="H71" i="8"/>
  <c r="G71" i="8"/>
  <c r="F71" i="8"/>
  <c r="E71" i="8"/>
  <c r="D71" i="8"/>
  <c r="AD70" i="8"/>
  <c r="AC70" i="8"/>
  <c r="AB70" i="8"/>
  <c r="AA70" i="8"/>
  <c r="Z70" i="8"/>
  <c r="Y70" i="8"/>
  <c r="X70" i="8"/>
  <c r="W70" i="8"/>
  <c r="V70" i="8"/>
  <c r="U70" i="8"/>
  <c r="T70" i="8"/>
  <c r="S70" i="8"/>
  <c r="O70" i="8"/>
  <c r="N70" i="8"/>
  <c r="M70" i="8"/>
  <c r="L70" i="8"/>
  <c r="K70" i="8"/>
  <c r="J70" i="8"/>
  <c r="I70" i="8"/>
  <c r="H70" i="8"/>
  <c r="G70" i="8"/>
  <c r="F70" i="8"/>
  <c r="E70" i="8"/>
  <c r="D70" i="8"/>
  <c r="AD69" i="8"/>
  <c r="AC69" i="8"/>
  <c r="AB69" i="8"/>
  <c r="AA69" i="8"/>
  <c r="Z69" i="8"/>
  <c r="Y69" i="8"/>
  <c r="X69" i="8"/>
  <c r="W69" i="8"/>
  <c r="V69" i="8"/>
  <c r="U69" i="8"/>
  <c r="T69" i="8"/>
  <c r="S69" i="8"/>
  <c r="O69" i="8"/>
  <c r="N69" i="8"/>
  <c r="M69" i="8"/>
  <c r="L69" i="8"/>
  <c r="K69" i="8"/>
  <c r="J69" i="8"/>
  <c r="I69" i="8"/>
  <c r="H69" i="8"/>
  <c r="G69" i="8"/>
  <c r="F69" i="8"/>
  <c r="E69" i="8"/>
  <c r="D69" i="8"/>
  <c r="AD68" i="8"/>
  <c r="AC68" i="8"/>
  <c r="AB68" i="8"/>
  <c r="AA68" i="8"/>
  <c r="Z68" i="8"/>
  <c r="Y68" i="8"/>
  <c r="X68" i="8"/>
  <c r="W68" i="8"/>
  <c r="V68" i="8"/>
  <c r="U68" i="8"/>
  <c r="T68" i="8"/>
  <c r="S68" i="8"/>
  <c r="O68" i="8"/>
  <c r="N68" i="8"/>
  <c r="M68" i="8"/>
  <c r="L68" i="8"/>
  <c r="K68" i="8"/>
  <c r="J68" i="8"/>
  <c r="I68" i="8"/>
  <c r="H68" i="8"/>
  <c r="G68" i="8"/>
  <c r="F68" i="8"/>
  <c r="E68" i="8"/>
  <c r="D68" i="8"/>
  <c r="AD67" i="8"/>
  <c r="AC67" i="8"/>
  <c r="AB67" i="8"/>
  <c r="AA67" i="8"/>
  <c r="Z67" i="8"/>
  <c r="Y67" i="8"/>
  <c r="X67" i="8"/>
  <c r="W67" i="8"/>
  <c r="V67" i="8"/>
  <c r="U67" i="8"/>
  <c r="T67" i="8"/>
  <c r="S67" i="8"/>
  <c r="O67" i="8"/>
  <c r="N67" i="8"/>
  <c r="M67" i="8"/>
  <c r="L67" i="8"/>
  <c r="K67" i="8"/>
  <c r="J67" i="8"/>
  <c r="I67" i="8"/>
  <c r="H67" i="8"/>
  <c r="G67" i="8"/>
  <c r="F67" i="8"/>
  <c r="E67" i="8"/>
  <c r="D67" i="8"/>
  <c r="AD66" i="8"/>
  <c r="AC66" i="8"/>
  <c r="AB66" i="8"/>
  <c r="AA66" i="8"/>
  <c r="Z66" i="8"/>
  <c r="Y66" i="8"/>
  <c r="X66" i="8"/>
  <c r="W66" i="8"/>
  <c r="V66" i="8"/>
  <c r="U66" i="8"/>
  <c r="T66" i="8"/>
  <c r="S66" i="8"/>
  <c r="O66" i="8"/>
  <c r="N66" i="8"/>
  <c r="M66" i="8"/>
  <c r="L66" i="8"/>
  <c r="K66" i="8"/>
  <c r="J66" i="8"/>
  <c r="I66" i="8"/>
  <c r="H66" i="8"/>
  <c r="G66" i="8"/>
  <c r="F66" i="8"/>
  <c r="E66" i="8"/>
  <c r="D66" i="8"/>
  <c r="AD65" i="8"/>
  <c r="AC65" i="8"/>
  <c r="AB65" i="8"/>
  <c r="AA65" i="8"/>
  <c r="Z65" i="8"/>
  <c r="Y65" i="8"/>
  <c r="X65" i="8"/>
  <c r="W65" i="8"/>
  <c r="V65" i="8"/>
  <c r="U65" i="8"/>
  <c r="T65" i="8"/>
  <c r="S65" i="8"/>
  <c r="O65" i="8"/>
  <c r="N65" i="8"/>
  <c r="M65" i="8"/>
  <c r="L65" i="8"/>
  <c r="K65" i="8"/>
  <c r="J65" i="8"/>
  <c r="I65" i="8"/>
  <c r="H65" i="8"/>
  <c r="G65" i="8"/>
  <c r="F65" i="8"/>
  <c r="E65" i="8"/>
  <c r="D65" i="8"/>
  <c r="AD64" i="8"/>
  <c r="AC64" i="8"/>
  <c r="AB64" i="8"/>
  <c r="AA64" i="8"/>
  <c r="Z64" i="8"/>
  <c r="Y64" i="8"/>
  <c r="X64" i="8"/>
  <c r="W64" i="8"/>
  <c r="V64" i="8"/>
  <c r="U64" i="8"/>
  <c r="T64" i="8"/>
  <c r="S64" i="8"/>
  <c r="O64" i="8"/>
  <c r="N64" i="8"/>
  <c r="M64" i="8"/>
  <c r="L64" i="8"/>
  <c r="K64" i="8"/>
  <c r="J64" i="8"/>
  <c r="I64" i="8"/>
  <c r="H64" i="8"/>
  <c r="G64" i="8"/>
  <c r="F64" i="8"/>
  <c r="E64" i="8"/>
  <c r="D64" i="8"/>
  <c r="AD63" i="8"/>
  <c r="AC63" i="8"/>
  <c r="AB63" i="8"/>
  <c r="AA63" i="8"/>
  <c r="Z63" i="8"/>
  <c r="Y63" i="8"/>
  <c r="X63" i="8"/>
  <c r="W63" i="8"/>
  <c r="V63" i="8"/>
  <c r="U63" i="8"/>
  <c r="T63" i="8"/>
  <c r="S63" i="8"/>
  <c r="O63" i="8"/>
  <c r="N63" i="8"/>
  <c r="M63" i="8"/>
  <c r="L63" i="8"/>
  <c r="K63" i="8"/>
  <c r="J63" i="8"/>
  <c r="I63" i="8"/>
  <c r="H63" i="8"/>
  <c r="G63" i="8"/>
  <c r="F63" i="8"/>
  <c r="E63" i="8"/>
  <c r="D63" i="8"/>
  <c r="AD62" i="8"/>
  <c r="AC62" i="8"/>
  <c r="AB62" i="8"/>
  <c r="AA62" i="8"/>
  <c r="Z62" i="8"/>
  <c r="Y62" i="8"/>
  <c r="X62" i="8"/>
  <c r="W62" i="8"/>
  <c r="V62" i="8"/>
  <c r="U62" i="8"/>
  <c r="T62" i="8"/>
  <c r="S62" i="8"/>
  <c r="O62" i="8"/>
  <c r="N62" i="8"/>
  <c r="M62" i="8"/>
  <c r="L62" i="8"/>
  <c r="K62" i="8"/>
  <c r="J62" i="8"/>
  <c r="I62" i="8"/>
  <c r="H62" i="8"/>
  <c r="G62" i="8"/>
  <c r="F62" i="8"/>
  <c r="E62" i="8"/>
  <c r="D62" i="8"/>
  <c r="AD61" i="8"/>
  <c r="AC61" i="8"/>
  <c r="AB61" i="8"/>
  <c r="AA61" i="8"/>
  <c r="Z61" i="8"/>
  <c r="Y61" i="8"/>
  <c r="X61" i="8"/>
  <c r="W61" i="8"/>
  <c r="V61" i="8"/>
  <c r="U61" i="8"/>
  <c r="T61" i="8"/>
  <c r="S61" i="8"/>
  <c r="O61" i="8"/>
  <c r="N61" i="8"/>
  <c r="M61" i="8"/>
  <c r="L61" i="8"/>
  <c r="K61" i="8"/>
  <c r="J61" i="8"/>
  <c r="I61" i="8"/>
  <c r="H61" i="8"/>
  <c r="G61" i="8"/>
  <c r="F61" i="8"/>
  <c r="E61" i="8"/>
  <c r="D61" i="8"/>
  <c r="AD60" i="8"/>
  <c r="AC60" i="8"/>
  <c r="AB60" i="8"/>
  <c r="AA60" i="8"/>
  <c r="Z60" i="8"/>
  <c r="Y60" i="8"/>
  <c r="X60" i="8"/>
  <c r="W60" i="8"/>
  <c r="V60" i="8"/>
  <c r="U60" i="8"/>
  <c r="T60" i="8"/>
  <c r="S60" i="8"/>
  <c r="O60" i="8"/>
  <c r="N60" i="8"/>
  <c r="M60" i="8"/>
  <c r="L60" i="8"/>
  <c r="K60" i="8"/>
  <c r="J60" i="8"/>
  <c r="I60" i="8"/>
  <c r="H60" i="8"/>
  <c r="G60" i="8"/>
  <c r="F60" i="8"/>
  <c r="E60" i="8"/>
  <c r="D60" i="8"/>
  <c r="AD59" i="8"/>
  <c r="AC59" i="8"/>
  <c r="AB59" i="8"/>
  <c r="AA59" i="8"/>
  <c r="Z59" i="8"/>
  <c r="Y59" i="8"/>
  <c r="X59" i="8"/>
  <c r="W59" i="8"/>
  <c r="V59" i="8"/>
  <c r="U59" i="8"/>
  <c r="T59" i="8"/>
  <c r="S59" i="8"/>
  <c r="O59" i="8"/>
  <c r="N59" i="8"/>
  <c r="M59" i="8"/>
  <c r="L59" i="8"/>
  <c r="K59" i="8"/>
  <c r="J59" i="8"/>
  <c r="I59" i="8"/>
  <c r="H59" i="8"/>
  <c r="G59" i="8"/>
  <c r="F59" i="8"/>
  <c r="E59" i="8"/>
  <c r="D59" i="8"/>
  <c r="AD58" i="8"/>
  <c r="AC58" i="8"/>
  <c r="AB58" i="8"/>
  <c r="AA58" i="8"/>
  <c r="Z58" i="8"/>
  <c r="Y58" i="8"/>
  <c r="X58" i="8"/>
  <c r="W58" i="8"/>
  <c r="V58" i="8"/>
  <c r="U58" i="8"/>
  <c r="T58" i="8"/>
  <c r="S58" i="8"/>
  <c r="O58" i="8"/>
  <c r="N58" i="8"/>
  <c r="M58" i="8"/>
  <c r="L58" i="8"/>
  <c r="K58" i="8"/>
  <c r="J58" i="8"/>
  <c r="I58" i="8"/>
  <c r="H58" i="8"/>
  <c r="G58" i="8"/>
  <c r="F58" i="8"/>
  <c r="E58" i="8"/>
  <c r="D58" i="8"/>
  <c r="AD57" i="8"/>
  <c r="AC57" i="8"/>
  <c r="AB57" i="8"/>
  <c r="AA57" i="8"/>
  <c r="Z57" i="8"/>
  <c r="Y57" i="8"/>
  <c r="X57" i="8"/>
  <c r="W57" i="8"/>
  <c r="V57" i="8"/>
  <c r="U57" i="8"/>
  <c r="T57" i="8"/>
  <c r="S57" i="8"/>
  <c r="O57" i="8"/>
  <c r="N57" i="8"/>
  <c r="M57" i="8"/>
  <c r="L57" i="8"/>
  <c r="K57" i="8"/>
  <c r="J57" i="8"/>
  <c r="I57" i="8"/>
  <c r="H57" i="8"/>
  <c r="G57" i="8"/>
  <c r="F57" i="8"/>
  <c r="E57" i="8"/>
  <c r="D57" i="8"/>
  <c r="AD56" i="8"/>
  <c r="AC56" i="8"/>
  <c r="AB56" i="8"/>
  <c r="AA56" i="8"/>
  <c r="Z56" i="8"/>
  <c r="Y56" i="8"/>
  <c r="X56" i="8"/>
  <c r="W56" i="8"/>
  <c r="V56" i="8"/>
  <c r="U56" i="8"/>
  <c r="T56" i="8"/>
  <c r="S56" i="8"/>
  <c r="O56" i="8"/>
  <c r="N56" i="8"/>
  <c r="M56" i="8"/>
  <c r="L56" i="8"/>
  <c r="K56" i="8"/>
  <c r="J56" i="8"/>
  <c r="I56" i="8"/>
  <c r="H56" i="8"/>
  <c r="G56" i="8"/>
  <c r="F56" i="8"/>
  <c r="E56" i="8"/>
  <c r="D56" i="8"/>
  <c r="AD55" i="8"/>
  <c r="AC55" i="8"/>
  <c r="AB55" i="8"/>
  <c r="AA55" i="8"/>
  <c r="Z55" i="8"/>
  <c r="Y55" i="8"/>
  <c r="X55" i="8"/>
  <c r="W55" i="8"/>
  <c r="V55" i="8"/>
  <c r="U55" i="8"/>
  <c r="T55" i="8"/>
  <c r="S55" i="8"/>
  <c r="O55" i="8"/>
  <c r="N55" i="8"/>
  <c r="M55" i="8"/>
  <c r="L55" i="8"/>
  <c r="K55" i="8"/>
  <c r="J55" i="8"/>
  <c r="I55" i="8"/>
  <c r="H55" i="8"/>
  <c r="G55" i="8"/>
  <c r="F55" i="8"/>
  <c r="E55" i="8"/>
  <c r="D55" i="8"/>
  <c r="AD54" i="8"/>
  <c r="AC54" i="8"/>
  <c r="AB54" i="8"/>
  <c r="AA54" i="8"/>
  <c r="Z54" i="8"/>
  <c r="Y54" i="8"/>
  <c r="X54" i="8"/>
  <c r="W54" i="8"/>
  <c r="V54" i="8"/>
  <c r="U54" i="8"/>
  <c r="T54" i="8"/>
  <c r="S54" i="8"/>
  <c r="O54" i="8"/>
  <c r="N54" i="8"/>
  <c r="M54" i="8"/>
  <c r="L54" i="8"/>
  <c r="K54" i="8"/>
  <c r="J54" i="8"/>
  <c r="I54" i="8"/>
  <c r="H54" i="8"/>
  <c r="G54" i="8"/>
  <c r="F54" i="8"/>
  <c r="E54" i="8"/>
  <c r="D54" i="8"/>
  <c r="AD53" i="8"/>
  <c r="AC53" i="8"/>
  <c r="AB53" i="8"/>
  <c r="AA53" i="8"/>
  <c r="Z53" i="8"/>
  <c r="Y53" i="8"/>
  <c r="X53" i="8"/>
  <c r="W53" i="8"/>
  <c r="V53" i="8"/>
  <c r="U53" i="8"/>
  <c r="T53" i="8"/>
  <c r="S53" i="8"/>
  <c r="O53" i="8"/>
  <c r="N53" i="8"/>
  <c r="M53" i="8"/>
  <c r="L53" i="8"/>
  <c r="K53" i="8"/>
  <c r="J53" i="8"/>
  <c r="I53" i="8"/>
  <c r="H53" i="8"/>
  <c r="G53" i="8"/>
  <c r="F53" i="8"/>
  <c r="E53" i="8"/>
  <c r="D53" i="8"/>
  <c r="AD52" i="8"/>
  <c r="AC52" i="8"/>
  <c r="AB52" i="8"/>
  <c r="AA52" i="8"/>
  <c r="Z52" i="8"/>
  <c r="Y52" i="8"/>
  <c r="X52" i="8"/>
  <c r="W52" i="8"/>
  <c r="V52" i="8"/>
  <c r="U52" i="8"/>
  <c r="T52" i="8"/>
  <c r="S52" i="8"/>
  <c r="O52" i="8"/>
  <c r="N52" i="8"/>
  <c r="M52" i="8"/>
  <c r="L52" i="8"/>
  <c r="K52" i="8"/>
  <c r="J52" i="8"/>
  <c r="I52" i="8"/>
  <c r="H52" i="8"/>
  <c r="G52" i="8"/>
  <c r="F52" i="8"/>
  <c r="E52" i="8"/>
  <c r="D52" i="8"/>
  <c r="AD51" i="8"/>
  <c r="AC51" i="8"/>
  <c r="AB51" i="8"/>
  <c r="AA51" i="8"/>
  <c r="Z51" i="8"/>
  <c r="Y51" i="8"/>
  <c r="X51" i="8"/>
  <c r="W51" i="8"/>
  <c r="V51" i="8"/>
  <c r="U51" i="8"/>
  <c r="T51" i="8"/>
  <c r="S51" i="8"/>
  <c r="O51" i="8"/>
  <c r="N51" i="8"/>
  <c r="M51" i="8"/>
  <c r="L51" i="8"/>
  <c r="K51" i="8"/>
  <c r="J51" i="8"/>
  <c r="I51" i="8"/>
  <c r="H51" i="8"/>
  <c r="G51" i="8"/>
  <c r="F51" i="8"/>
  <c r="E51" i="8"/>
  <c r="D51" i="8"/>
  <c r="AD50" i="8"/>
  <c r="AC50" i="8"/>
  <c r="AB50" i="8"/>
  <c r="AA50" i="8"/>
  <c r="Z50" i="8"/>
  <c r="Y50" i="8"/>
  <c r="X50" i="8"/>
  <c r="W50" i="8"/>
  <c r="V50" i="8"/>
  <c r="U50" i="8"/>
  <c r="T50" i="8"/>
  <c r="S50" i="8"/>
  <c r="O50" i="8"/>
  <c r="N50" i="8"/>
  <c r="M50" i="8"/>
  <c r="L50" i="8"/>
  <c r="K50" i="8"/>
  <c r="J50" i="8"/>
  <c r="I50" i="8"/>
  <c r="H50" i="8"/>
  <c r="G50" i="8"/>
  <c r="F50" i="8"/>
  <c r="E50" i="8"/>
  <c r="D50" i="8"/>
  <c r="AD49" i="8"/>
  <c r="AC49" i="8"/>
  <c r="AB49" i="8"/>
  <c r="AA49" i="8"/>
  <c r="Z49" i="8"/>
  <c r="Y49" i="8"/>
  <c r="X49" i="8"/>
  <c r="W49" i="8"/>
  <c r="V49" i="8"/>
  <c r="U49" i="8"/>
  <c r="T49" i="8"/>
  <c r="S49" i="8"/>
  <c r="O49" i="8"/>
  <c r="N49" i="8"/>
  <c r="M49" i="8"/>
  <c r="L49" i="8"/>
  <c r="K49" i="8"/>
  <c r="J49" i="8"/>
  <c r="I49" i="8"/>
  <c r="H49" i="8"/>
  <c r="G49" i="8"/>
  <c r="F49" i="8"/>
  <c r="E49" i="8"/>
  <c r="D49" i="8"/>
  <c r="AD48" i="8"/>
  <c r="AC48" i="8"/>
  <c r="AB48" i="8"/>
  <c r="AA48" i="8"/>
  <c r="Z48" i="8"/>
  <c r="Y48" i="8"/>
  <c r="X48" i="8"/>
  <c r="W48" i="8"/>
  <c r="V48" i="8"/>
  <c r="U48" i="8"/>
  <c r="T48" i="8"/>
  <c r="S48" i="8"/>
  <c r="O48" i="8"/>
  <c r="N48" i="8"/>
  <c r="M48" i="8"/>
  <c r="L48" i="8"/>
  <c r="K48" i="8"/>
  <c r="J48" i="8"/>
  <c r="I48" i="8"/>
  <c r="H48" i="8"/>
  <c r="G48" i="8"/>
  <c r="F48" i="8"/>
  <c r="E48" i="8"/>
  <c r="D48" i="8"/>
  <c r="AD37" i="8"/>
  <c r="AC37" i="8"/>
  <c r="AB37" i="8"/>
  <c r="AA37" i="8"/>
  <c r="Z37" i="8"/>
  <c r="Y37" i="8"/>
  <c r="X37" i="8"/>
  <c r="W37" i="8"/>
  <c r="V37" i="8"/>
  <c r="U37" i="8"/>
  <c r="T37" i="8"/>
  <c r="S37" i="8"/>
  <c r="O37" i="8"/>
  <c r="N37" i="8"/>
  <c r="M37" i="8"/>
  <c r="L37" i="8"/>
  <c r="K37" i="8"/>
  <c r="J37" i="8"/>
  <c r="I37" i="8"/>
  <c r="H37" i="8"/>
  <c r="G37" i="8"/>
  <c r="F37" i="8"/>
  <c r="E37" i="8"/>
  <c r="D37" i="8"/>
  <c r="AD36" i="8"/>
  <c r="AC36" i="8"/>
  <c r="AB36" i="8"/>
  <c r="AA36" i="8"/>
  <c r="Z36" i="8"/>
  <c r="Y36" i="8"/>
  <c r="X36" i="8"/>
  <c r="W36" i="8"/>
  <c r="V36" i="8"/>
  <c r="U36" i="8"/>
  <c r="T36" i="8"/>
  <c r="S36" i="8"/>
  <c r="O36" i="8"/>
  <c r="N36" i="8"/>
  <c r="M36" i="8"/>
  <c r="L36" i="8"/>
  <c r="K36" i="8"/>
  <c r="J36" i="8"/>
  <c r="I36" i="8"/>
  <c r="H36" i="8"/>
  <c r="G36" i="8"/>
  <c r="F36" i="8"/>
  <c r="E36" i="8"/>
  <c r="D36" i="8"/>
  <c r="AD35" i="8"/>
  <c r="AC35" i="8"/>
  <c r="AB35" i="8"/>
  <c r="AA35" i="8"/>
  <c r="Z35" i="8"/>
  <c r="Y35" i="8"/>
  <c r="X35" i="8"/>
  <c r="W35" i="8"/>
  <c r="V35" i="8"/>
  <c r="U35" i="8"/>
  <c r="T35" i="8"/>
  <c r="S35" i="8"/>
  <c r="O35" i="8"/>
  <c r="N35" i="8"/>
  <c r="M35" i="8"/>
  <c r="L35" i="8"/>
  <c r="K35" i="8"/>
  <c r="J35" i="8"/>
  <c r="I35" i="8"/>
  <c r="H35" i="8"/>
  <c r="G35" i="8"/>
  <c r="F35" i="8"/>
  <c r="E35" i="8"/>
  <c r="D35" i="8"/>
  <c r="AD34" i="8"/>
  <c r="AC34" i="8"/>
  <c r="AB34" i="8"/>
  <c r="AA34" i="8"/>
  <c r="Z34" i="8"/>
  <c r="Y34" i="8"/>
  <c r="X34" i="8"/>
  <c r="W34" i="8"/>
  <c r="V34" i="8"/>
  <c r="U34" i="8"/>
  <c r="T34" i="8"/>
  <c r="S34" i="8"/>
  <c r="O34" i="8"/>
  <c r="N34" i="8"/>
  <c r="M34" i="8"/>
  <c r="L34" i="8"/>
  <c r="K34" i="8"/>
  <c r="J34" i="8"/>
  <c r="I34" i="8"/>
  <c r="H34" i="8"/>
  <c r="G34" i="8"/>
  <c r="F34" i="8"/>
  <c r="E34" i="8"/>
  <c r="D34" i="8"/>
  <c r="AD33" i="8"/>
  <c r="AC33" i="8"/>
  <c r="AB33" i="8"/>
  <c r="AA33" i="8"/>
  <c r="Z33" i="8"/>
  <c r="Y33" i="8"/>
  <c r="X33" i="8"/>
  <c r="W33" i="8"/>
  <c r="V33" i="8"/>
  <c r="U33" i="8"/>
  <c r="T33" i="8"/>
  <c r="S33" i="8"/>
  <c r="O33" i="8"/>
  <c r="N33" i="8"/>
  <c r="M33" i="8"/>
  <c r="L33" i="8"/>
  <c r="K33" i="8"/>
  <c r="J33" i="8"/>
  <c r="I33" i="8"/>
  <c r="H33" i="8"/>
  <c r="G33" i="8"/>
  <c r="F33" i="8"/>
  <c r="E33" i="8"/>
  <c r="D33" i="8"/>
  <c r="AD32" i="8"/>
  <c r="AC32" i="8"/>
  <c r="AB32" i="8"/>
  <c r="AA32" i="8"/>
  <c r="Z32" i="8"/>
  <c r="Y32" i="8"/>
  <c r="X32" i="8"/>
  <c r="W32" i="8"/>
  <c r="V32" i="8"/>
  <c r="U32" i="8"/>
  <c r="T32" i="8"/>
  <c r="S32" i="8"/>
  <c r="O32" i="8"/>
  <c r="N32" i="8"/>
  <c r="M32" i="8"/>
  <c r="L32" i="8"/>
  <c r="K32" i="8"/>
  <c r="J32" i="8"/>
  <c r="I32" i="8"/>
  <c r="H32" i="8"/>
  <c r="G32" i="8"/>
  <c r="F32" i="8"/>
  <c r="E32" i="8"/>
  <c r="D32" i="8"/>
  <c r="AD31" i="8"/>
  <c r="AC31" i="8"/>
  <c r="AB31" i="8"/>
  <c r="AA31" i="8"/>
  <c r="Z31" i="8"/>
  <c r="Y31" i="8"/>
  <c r="X31" i="8"/>
  <c r="W31" i="8"/>
  <c r="V31" i="8"/>
  <c r="U31" i="8"/>
  <c r="T31" i="8"/>
  <c r="S31" i="8"/>
  <c r="O31" i="8"/>
  <c r="N31" i="8"/>
  <c r="M31" i="8"/>
  <c r="L31" i="8"/>
  <c r="K31" i="8"/>
  <c r="J31" i="8"/>
  <c r="I31" i="8"/>
  <c r="H31" i="8"/>
  <c r="G31" i="8"/>
  <c r="F31" i="8"/>
  <c r="E31" i="8"/>
  <c r="D31" i="8"/>
  <c r="AD30" i="8"/>
  <c r="AC30" i="8"/>
  <c r="AB30" i="8"/>
  <c r="AA30" i="8"/>
  <c r="Z30" i="8"/>
  <c r="Y30" i="8"/>
  <c r="X30" i="8"/>
  <c r="W30" i="8"/>
  <c r="V30" i="8"/>
  <c r="U30" i="8"/>
  <c r="T30" i="8"/>
  <c r="S30" i="8"/>
  <c r="O30" i="8"/>
  <c r="N30" i="8"/>
  <c r="M30" i="8"/>
  <c r="L30" i="8"/>
  <c r="K30" i="8"/>
  <c r="J30" i="8"/>
  <c r="I30" i="8"/>
  <c r="H30" i="8"/>
  <c r="G30" i="8"/>
  <c r="F30" i="8"/>
  <c r="E30" i="8"/>
  <c r="D30" i="8"/>
  <c r="AD29" i="8"/>
  <c r="AC29" i="8"/>
  <c r="AB29" i="8"/>
  <c r="AA29" i="8"/>
  <c r="Z29" i="8"/>
  <c r="Y29" i="8"/>
  <c r="X29" i="8"/>
  <c r="W29" i="8"/>
  <c r="V29" i="8"/>
  <c r="U29" i="8"/>
  <c r="T29" i="8"/>
  <c r="S29" i="8"/>
  <c r="O29" i="8"/>
  <c r="N29" i="8"/>
  <c r="M29" i="8"/>
  <c r="L29" i="8"/>
  <c r="K29" i="8"/>
  <c r="J29" i="8"/>
  <c r="I29" i="8"/>
  <c r="H29" i="8"/>
  <c r="G29" i="8"/>
  <c r="F29" i="8"/>
  <c r="E29" i="8"/>
  <c r="D29" i="8"/>
  <c r="AD28" i="8"/>
  <c r="AC28" i="8"/>
  <c r="AB28" i="8"/>
  <c r="AA28" i="8"/>
  <c r="Z28" i="8"/>
  <c r="Y28" i="8"/>
  <c r="X28" i="8"/>
  <c r="W28" i="8"/>
  <c r="V28" i="8"/>
  <c r="U28" i="8"/>
  <c r="T28" i="8"/>
  <c r="S28" i="8"/>
  <c r="O28" i="8"/>
  <c r="N28" i="8"/>
  <c r="M28" i="8"/>
  <c r="L28" i="8"/>
  <c r="K28" i="8"/>
  <c r="J28" i="8"/>
  <c r="I28" i="8"/>
  <c r="H28" i="8"/>
  <c r="G28" i="8"/>
  <c r="F28" i="8"/>
  <c r="E28" i="8"/>
  <c r="D28" i="8"/>
  <c r="AD27" i="8"/>
  <c r="AC27" i="8"/>
  <c r="AB27" i="8"/>
  <c r="AA27" i="8"/>
  <c r="Z27" i="8"/>
  <c r="Y27" i="8"/>
  <c r="X27" i="8"/>
  <c r="W27" i="8"/>
  <c r="V27" i="8"/>
  <c r="U27" i="8"/>
  <c r="T27" i="8"/>
  <c r="S27" i="8"/>
  <c r="O27" i="8"/>
  <c r="N27" i="8"/>
  <c r="M27" i="8"/>
  <c r="L27" i="8"/>
  <c r="K27" i="8"/>
  <c r="J27" i="8"/>
  <c r="I27" i="8"/>
  <c r="H27" i="8"/>
  <c r="G27" i="8"/>
  <c r="F27" i="8"/>
  <c r="E27" i="8"/>
  <c r="D27" i="8"/>
  <c r="AD26" i="8"/>
  <c r="AC26" i="8"/>
  <c r="AB26" i="8"/>
  <c r="AA26" i="8"/>
  <c r="Z26" i="8"/>
  <c r="Y26" i="8"/>
  <c r="X26" i="8"/>
  <c r="W26" i="8"/>
  <c r="V26" i="8"/>
  <c r="U26" i="8"/>
  <c r="T26" i="8"/>
  <c r="S26" i="8"/>
  <c r="O26" i="8"/>
  <c r="N26" i="8"/>
  <c r="M26" i="8"/>
  <c r="L26" i="8"/>
  <c r="K26" i="8"/>
  <c r="J26" i="8"/>
  <c r="I26" i="8"/>
  <c r="H26" i="8"/>
  <c r="G26" i="8"/>
  <c r="F26" i="8"/>
  <c r="E26" i="8"/>
  <c r="D26" i="8"/>
  <c r="AD25" i="8"/>
  <c r="AC25" i="8"/>
  <c r="AB25" i="8"/>
  <c r="AA25" i="8"/>
  <c r="Z25" i="8"/>
  <c r="Y25" i="8"/>
  <c r="X25" i="8"/>
  <c r="W25" i="8"/>
  <c r="V25" i="8"/>
  <c r="U25" i="8"/>
  <c r="T25" i="8"/>
  <c r="S25" i="8"/>
  <c r="O25" i="8"/>
  <c r="N25" i="8"/>
  <c r="M25" i="8"/>
  <c r="L25" i="8"/>
  <c r="K25" i="8"/>
  <c r="J25" i="8"/>
  <c r="I25" i="8"/>
  <c r="H25" i="8"/>
  <c r="G25" i="8"/>
  <c r="F25" i="8"/>
  <c r="E25" i="8"/>
  <c r="D25" i="8"/>
  <c r="AD24" i="8"/>
  <c r="AC24" i="8"/>
  <c r="AB24" i="8"/>
  <c r="AA24" i="8"/>
  <c r="Z24" i="8"/>
  <c r="Y24" i="8"/>
  <c r="X24" i="8"/>
  <c r="W24" i="8"/>
  <c r="V24" i="8"/>
  <c r="U24" i="8"/>
  <c r="T24" i="8"/>
  <c r="S24" i="8"/>
  <c r="O24" i="8"/>
  <c r="N24" i="8"/>
  <c r="M24" i="8"/>
  <c r="L24" i="8"/>
  <c r="K24" i="8"/>
  <c r="J24" i="8"/>
  <c r="I24" i="8"/>
  <c r="H24" i="8"/>
  <c r="G24" i="8"/>
  <c r="F24" i="8"/>
  <c r="E24" i="8"/>
  <c r="D24" i="8"/>
  <c r="AD23" i="8"/>
  <c r="AC23" i="8"/>
  <c r="AB23" i="8"/>
  <c r="AA23" i="8"/>
  <c r="Z23" i="8"/>
  <c r="Y23" i="8"/>
  <c r="X23" i="8"/>
  <c r="W23" i="8"/>
  <c r="V23" i="8"/>
  <c r="U23" i="8"/>
  <c r="T23" i="8"/>
  <c r="S23" i="8"/>
  <c r="O23" i="8"/>
  <c r="N23" i="8"/>
  <c r="M23" i="8"/>
  <c r="L23" i="8"/>
  <c r="K23" i="8"/>
  <c r="J23" i="8"/>
  <c r="I23" i="8"/>
  <c r="H23" i="8"/>
  <c r="G23" i="8"/>
  <c r="F23" i="8"/>
  <c r="E23" i="8"/>
  <c r="D23" i="8"/>
  <c r="AD22" i="8"/>
  <c r="AC22" i="8"/>
  <c r="AB22" i="8"/>
  <c r="AA22" i="8"/>
  <c r="Z22" i="8"/>
  <c r="Y22" i="8"/>
  <c r="X22" i="8"/>
  <c r="W22" i="8"/>
  <c r="V22" i="8"/>
  <c r="U22" i="8"/>
  <c r="T22" i="8"/>
  <c r="S22" i="8"/>
  <c r="O22" i="8"/>
  <c r="N22" i="8"/>
  <c r="M22" i="8"/>
  <c r="L22" i="8"/>
  <c r="K22" i="8"/>
  <c r="J22" i="8"/>
  <c r="I22" i="8"/>
  <c r="H22" i="8"/>
  <c r="G22" i="8"/>
  <c r="F22" i="8"/>
  <c r="E22" i="8"/>
  <c r="D22" i="8"/>
  <c r="AD21" i="8"/>
  <c r="AC21" i="8"/>
  <c r="AB21" i="8"/>
  <c r="AA21" i="8"/>
  <c r="Z21" i="8"/>
  <c r="Y21" i="8"/>
  <c r="X21" i="8"/>
  <c r="W21" i="8"/>
  <c r="V21" i="8"/>
  <c r="U21" i="8"/>
  <c r="T21" i="8"/>
  <c r="S21" i="8"/>
  <c r="O21" i="8"/>
  <c r="N21" i="8"/>
  <c r="M21" i="8"/>
  <c r="L21" i="8"/>
  <c r="K21" i="8"/>
  <c r="J21" i="8"/>
  <c r="I21" i="8"/>
  <c r="H21" i="8"/>
  <c r="G21" i="8"/>
  <c r="F21" i="8"/>
  <c r="E21" i="8"/>
  <c r="D21" i="8"/>
  <c r="AD20" i="8"/>
  <c r="AC20" i="8"/>
  <c r="AB20" i="8"/>
  <c r="AA20" i="8"/>
  <c r="Z20" i="8"/>
  <c r="Y20" i="8"/>
  <c r="X20" i="8"/>
  <c r="W20" i="8"/>
  <c r="V20" i="8"/>
  <c r="U20" i="8"/>
  <c r="T20" i="8"/>
  <c r="S20" i="8"/>
  <c r="O20" i="8"/>
  <c r="N20" i="8"/>
  <c r="M20" i="8"/>
  <c r="L20" i="8"/>
  <c r="K20" i="8"/>
  <c r="J20" i="8"/>
  <c r="I20" i="8"/>
  <c r="H20" i="8"/>
  <c r="G20" i="8"/>
  <c r="F20" i="8"/>
  <c r="E20" i="8"/>
  <c r="D20" i="8"/>
  <c r="AD19" i="8"/>
  <c r="AC19" i="8"/>
  <c r="AB19" i="8"/>
  <c r="AA19" i="8"/>
  <c r="Z19" i="8"/>
  <c r="Y19" i="8"/>
  <c r="X19" i="8"/>
  <c r="W19" i="8"/>
  <c r="V19" i="8"/>
  <c r="U19" i="8"/>
  <c r="T19" i="8"/>
  <c r="S19" i="8"/>
  <c r="O19" i="8"/>
  <c r="N19" i="8"/>
  <c r="M19" i="8"/>
  <c r="L19" i="8"/>
  <c r="K19" i="8"/>
  <c r="J19" i="8"/>
  <c r="I19" i="8"/>
  <c r="H19" i="8"/>
  <c r="G19" i="8"/>
  <c r="F19" i="8"/>
  <c r="E19" i="8"/>
  <c r="D19" i="8"/>
  <c r="AD18" i="8"/>
  <c r="AC18" i="8"/>
  <c r="AB18" i="8"/>
  <c r="AA18" i="8"/>
  <c r="Z18" i="8"/>
  <c r="Y18" i="8"/>
  <c r="X18" i="8"/>
  <c r="W18" i="8"/>
  <c r="V18" i="8"/>
  <c r="U18" i="8"/>
  <c r="T18" i="8"/>
  <c r="S18" i="8"/>
  <c r="O18" i="8"/>
  <c r="N18" i="8"/>
  <c r="M18" i="8"/>
  <c r="L18" i="8"/>
  <c r="K18" i="8"/>
  <c r="J18" i="8"/>
  <c r="I18" i="8"/>
  <c r="H18" i="8"/>
  <c r="G18" i="8"/>
  <c r="F18" i="8"/>
  <c r="E18" i="8"/>
  <c r="D18" i="8"/>
  <c r="AD17" i="8"/>
  <c r="AC17" i="8"/>
  <c r="AB17" i="8"/>
  <c r="AA17" i="8"/>
  <c r="Z17" i="8"/>
  <c r="Y17" i="8"/>
  <c r="X17" i="8"/>
  <c r="W17" i="8"/>
  <c r="V17" i="8"/>
  <c r="U17" i="8"/>
  <c r="T17" i="8"/>
  <c r="S17" i="8"/>
  <c r="O17" i="8"/>
  <c r="N17" i="8"/>
  <c r="M17" i="8"/>
  <c r="L17" i="8"/>
  <c r="K17" i="8"/>
  <c r="J17" i="8"/>
  <c r="I17" i="8"/>
  <c r="H17" i="8"/>
  <c r="G17" i="8"/>
  <c r="F17" i="8"/>
  <c r="E17" i="8"/>
  <c r="D17" i="8"/>
  <c r="AD16" i="8"/>
  <c r="AC16" i="8"/>
  <c r="AB16" i="8"/>
  <c r="AA16" i="8"/>
  <c r="Z16" i="8"/>
  <c r="Y16" i="8"/>
  <c r="X16" i="8"/>
  <c r="W16" i="8"/>
  <c r="V16" i="8"/>
  <c r="U16" i="8"/>
  <c r="T16" i="8"/>
  <c r="S16" i="8"/>
  <c r="O16" i="8"/>
  <c r="N16" i="8"/>
  <c r="M16" i="8"/>
  <c r="L16" i="8"/>
  <c r="K16" i="8"/>
  <c r="J16" i="8"/>
  <c r="I16" i="8"/>
  <c r="H16" i="8"/>
  <c r="G16" i="8"/>
  <c r="F16" i="8"/>
  <c r="E16" i="8"/>
  <c r="D16" i="8"/>
  <c r="AD15" i="8"/>
  <c r="AC15" i="8"/>
  <c r="AB15" i="8"/>
  <c r="AA15" i="8"/>
  <c r="Z15" i="8"/>
  <c r="Y15" i="8"/>
  <c r="X15" i="8"/>
  <c r="W15" i="8"/>
  <c r="V15" i="8"/>
  <c r="U15" i="8"/>
  <c r="T15" i="8"/>
  <c r="S15" i="8"/>
  <c r="O15" i="8"/>
  <c r="N15" i="8"/>
  <c r="M15" i="8"/>
  <c r="L15" i="8"/>
  <c r="K15" i="8"/>
  <c r="J15" i="8"/>
  <c r="I15" i="8"/>
  <c r="H15" i="8"/>
  <c r="G15" i="8"/>
  <c r="F15" i="8"/>
  <c r="E15" i="8"/>
  <c r="D15" i="8"/>
  <c r="AD14" i="8"/>
  <c r="AC14" i="8"/>
  <c r="AB14" i="8"/>
  <c r="AA14" i="8"/>
  <c r="Z14" i="8"/>
  <c r="Y14" i="8"/>
  <c r="X14" i="8"/>
  <c r="W14" i="8"/>
  <c r="V14" i="8"/>
  <c r="U14" i="8"/>
  <c r="T14" i="8"/>
  <c r="S14" i="8"/>
  <c r="O14" i="8"/>
  <c r="N14" i="8"/>
  <c r="M14" i="8"/>
  <c r="L14" i="8"/>
  <c r="K14" i="8"/>
  <c r="J14" i="8"/>
  <c r="I14" i="8"/>
  <c r="H14" i="8"/>
  <c r="G14" i="8"/>
  <c r="F14" i="8"/>
  <c r="E14" i="8"/>
  <c r="D14" i="8"/>
  <c r="AD13" i="8"/>
  <c r="AC13" i="8"/>
  <c r="AB13" i="8"/>
  <c r="AA13" i="8"/>
  <c r="Z13" i="8"/>
  <c r="Y13" i="8"/>
  <c r="X13" i="8"/>
  <c r="W13" i="8"/>
  <c r="V13" i="8"/>
  <c r="U13" i="8"/>
  <c r="T13" i="8"/>
  <c r="S13" i="8"/>
  <c r="O13" i="8"/>
  <c r="N13" i="8"/>
  <c r="M13" i="8"/>
  <c r="L13" i="8"/>
  <c r="K13" i="8"/>
  <c r="J13" i="8"/>
  <c r="I13" i="8"/>
  <c r="H13" i="8"/>
  <c r="G13" i="8"/>
  <c r="F13" i="8"/>
  <c r="E13" i="8"/>
  <c r="D13" i="8"/>
  <c r="AD12" i="8"/>
  <c r="AC12" i="8"/>
  <c r="AB12" i="8"/>
  <c r="AA12" i="8"/>
  <c r="Z12" i="8"/>
  <c r="Y12" i="8"/>
  <c r="X12" i="8"/>
  <c r="W12" i="8"/>
  <c r="V12" i="8"/>
  <c r="U12" i="8"/>
  <c r="T12" i="8"/>
  <c r="S12" i="8"/>
  <c r="O12" i="8"/>
  <c r="N12" i="8"/>
  <c r="M12" i="8"/>
  <c r="L12" i="8"/>
  <c r="K12" i="8"/>
  <c r="J12" i="8"/>
  <c r="I12" i="8"/>
  <c r="H12" i="8"/>
  <c r="G12" i="8"/>
  <c r="F12" i="8"/>
  <c r="E12" i="8"/>
  <c r="D12" i="8"/>
  <c r="AD11" i="8"/>
  <c r="AC11" i="8"/>
  <c r="AB11" i="8"/>
  <c r="AA11" i="8"/>
  <c r="Z11" i="8"/>
  <c r="Y11" i="8"/>
  <c r="X11" i="8"/>
  <c r="W11" i="8"/>
  <c r="V11" i="8"/>
  <c r="U11" i="8"/>
  <c r="T11" i="8"/>
  <c r="S11" i="8"/>
  <c r="O11" i="8"/>
  <c r="N11" i="8"/>
  <c r="M11" i="8"/>
  <c r="L11" i="8"/>
  <c r="K11" i="8"/>
  <c r="J11" i="8"/>
  <c r="I11" i="8"/>
  <c r="H11" i="8"/>
  <c r="G11" i="8"/>
  <c r="F11" i="8"/>
  <c r="E11" i="8"/>
  <c r="D11" i="8"/>
  <c r="AD10" i="8"/>
  <c r="AC10" i="8"/>
  <c r="AB10" i="8"/>
  <c r="AA10" i="8"/>
  <c r="Z10" i="8"/>
  <c r="Y10" i="8"/>
  <c r="X10" i="8"/>
  <c r="W10" i="8"/>
  <c r="V10" i="8"/>
  <c r="U10" i="8"/>
  <c r="T10" i="8"/>
  <c r="S10" i="8"/>
  <c r="O10" i="8"/>
  <c r="N10" i="8"/>
  <c r="M10" i="8"/>
  <c r="L10" i="8"/>
  <c r="K10" i="8"/>
  <c r="J10" i="8"/>
  <c r="I10" i="8"/>
  <c r="H10" i="8"/>
  <c r="G10" i="8"/>
  <c r="F10" i="8"/>
  <c r="E10" i="8"/>
  <c r="D10" i="8"/>
  <c r="AD9" i="8"/>
  <c r="AC9" i="8"/>
  <c r="AB9" i="8"/>
  <c r="AA9" i="8"/>
  <c r="Z9" i="8"/>
  <c r="Y9" i="8"/>
  <c r="X9" i="8"/>
  <c r="W9" i="8"/>
  <c r="V9" i="8"/>
  <c r="U9" i="8"/>
  <c r="T9" i="8"/>
  <c r="S9" i="8"/>
  <c r="O9" i="8"/>
  <c r="N9" i="8"/>
  <c r="M9" i="8"/>
  <c r="L9" i="8"/>
  <c r="K9" i="8"/>
  <c r="J9" i="8"/>
  <c r="I9" i="8"/>
  <c r="H9" i="8"/>
  <c r="G9" i="8"/>
  <c r="F9" i="8"/>
  <c r="E9" i="8"/>
  <c r="D9" i="8"/>
  <c r="AD8" i="8"/>
  <c r="AC8" i="8"/>
  <c r="AB8" i="8"/>
  <c r="AA8" i="8"/>
  <c r="Z8" i="8"/>
  <c r="Y8" i="8"/>
  <c r="X8" i="8"/>
  <c r="W8" i="8"/>
  <c r="V8" i="8"/>
  <c r="U8" i="8"/>
  <c r="T8" i="8"/>
  <c r="S8" i="8"/>
  <c r="O8" i="8"/>
  <c r="N8" i="8"/>
  <c r="M8" i="8"/>
  <c r="L8" i="8"/>
  <c r="K8" i="8"/>
  <c r="J8" i="8"/>
  <c r="I8" i="8"/>
  <c r="H8" i="8"/>
  <c r="G8" i="8"/>
  <c r="F8" i="8"/>
  <c r="E8" i="8"/>
  <c r="D8" i="8"/>
  <c r="Q137" i="9" l="1"/>
  <c r="AE129" i="9"/>
  <c r="AD129" i="9"/>
  <c r="AC129" i="9"/>
  <c r="AF129" i="9" s="1"/>
  <c r="T129" i="9"/>
  <c r="T128" i="9"/>
  <c r="T127" i="9"/>
  <c r="AC121" i="9"/>
  <c r="S115" i="9"/>
  <c r="AE115" i="9" s="1"/>
  <c r="R115" i="9"/>
  <c r="AD115" i="9" s="1"/>
  <c r="Q115" i="9"/>
  <c r="AC115" i="9" s="1"/>
  <c r="S114" i="9"/>
  <c r="AE114" i="9" s="1"/>
  <c r="R114" i="9"/>
  <c r="AD114" i="9" s="1"/>
  <c r="Q114" i="9"/>
  <c r="AC114" i="9" s="1"/>
  <c r="AE113" i="9"/>
  <c r="AD113" i="9"/>
  <c r="AC113" i="9"/>
  <c r="AF113" i="9" s="1"/>
  <c r="T113" i="9"/>
  <c r="S112" i="9"/>
  <c r="R112" i="9"/>
  <c r="Q112" i="9"/>
  <c r="S111" i="9"/>
  <c r="S110" i="9"/>
  <c r="R110" i="9"/>
  <c r="Q110" i="9"/>
  <c r="S109" i="9"/>
  <c r="AE109" i="9" s="1"/>
  <c r="R109" i="9"/>
  <c r="AD109" i="9" s="1"/>
  <c r="Q109" i="9"/>
  <c r="S108" i="9"/>
  <c r="AE108" i="9" s="1"/>
  <c r="R108" i="9"/>
  <c r="AD108" i="9" s="1"/>
  <c r="Q108" i="9"/>
  <c r="S107" i="9"/>
  <c r="AE107" i="9" s="1"/>
  <c r="R107" i="9"/>
  <c r="AD107" i="9" s="1"/>
  <c r="Q107" i="9"/>
  <c r="S106" i="9"/>
  <c r="AE106" i="9" s="1"/>
  <c r="R106" i="9"/>
  <c r="AD106" i="9" s="1"/>
  <c r="Q106" i="9"/>
  <c r="AC105" i="9"/>
  <c r="S105" i="9"/>
  <c r="R99" i="9"/>
  <c r="AD99" i="9" s="1"/>
  <c r="S99" i="9"/>
  <c r="AE99" i="9" s="1"/>
  <c r="Q99" i="9"/>
  <c r="S98" i="9"/>
  <c r="AE98" i="9" s="1"/>
  <c r="R98" i="9"/>
  <c r="AD98" i="9" s="1"/>
  <c r="Q98" i="9"/>
  <c r="AE97" i="9"/>
  <c r="AD97" i="9"/>
  <c r="AC97" i="9"/>
  <c r="AF97" i="9" s="1"/>
  <c r="T97" i="9"/>
  <c r="S96" i="9"/>
  <c r="R96" i="9"/>
  <c r="Q96" i="9"/>
  <c r="S95" i="9"/>
  <c r="S94" i="9"/>
  <c r="R94" i="9"/>
  <c r="Q94" i="9"/>
  <c r="S93" i="9"/>
  <c r="AE93" i="9" s="1"/>
  <c r="R93" i="9"/>
  <c r="AD93" i="9" s="1"/>
  <c r="Q93" i="9"/>
  <c r="S92" i="9"/>
  <c r="AE92" i="9" s="1"/>
  <c r="R92" i="9"/>
  <c r="AD92" i="9" s="1"/>
  <c r="Q92" i="9"/>
  <c r="S91" i="9"/>
  <c r="AE91" i="9" s="1"/>
  <c r="R91" i="9"/>
  <c r="AD91" i="9" s="1"/>
  <c r="Q91" i="9"/>
  <c r="R90" i="9"/>
  <c r="AD90" i="9" s="1"/>
  <c r="Q90" i="9"/>
  <c r="AE89" i="9"/>
  <c r="AC89" i="9"/>
  <c r="R89" i="9"/>
  <c r="S83" i="9"/>
  <c r="AE83" i="9" s="1"/>
  <c r="R83" i="9"/>
  <c r="AD83" i="9" s="1"/>
  <c r="Q83" i="9"/>
  <c r="S82" i="9"/>
  <c r="AE82" i="9" s="1"/>
  <c r="R82" i="9"/>
  <c r="AD82" i="9" s="1"/>
  <c r="Q82" i="9"/>
  <c r="AE81" i="9"/>
  <c r="AD81" i="9"/>
  <c r="AC81" i="9"/>
  <c r="T81" i="9"/>
  <c r="S80" i="9"/>
  <c r="R80" i="9"/>
  <c r="Q80" i="9"/>
  <c r="S79" i="9"/>
  <c r="S78" i="9"/>
  <c r="R78" i="9"/>
  <c r="Q78" i="9"/>
  <c r="S77" i="9"/>
  <c r="AE77" i="9" s="1"/>
  <c r="R77" i="9"/>
  <c r="AD77" i="9" s="1"/>
  <c r="Q77" i="9"/>
  <c r="AC77" i="9" s="1"/>
  <c r="S76" i="9"/>
  <c r="AE76" i="9" s="1"/>
  <c r="R76" i="9"/>
  <c r="AD76" i="9" s="1"/>
  <c r="Q76" i="9"/>
  <c r="S75" i="9"/>
  <c r="AE75" i="9" s="1"/>
  <c r="R75" i="9"/>
  <c r="AD75" i="9" s="1"/>
  <c r="Q75" i="9"/>
  <c r="S74" i="9"/>
  <c r="AE74" i="9" s="1"/>
  <c r="R74" i="9"/>
  <c r="AD74" i="9" s="1"/>
  <c r="Q74" i="9"/>
  <c r="AC73" i="9"/>
  <c r="S73" i="9"/>
  <c r="S67" i="9"/>
  <c r="AE67" i="9" s="1"/>
  <c r="R67" i="9"/>
  <c r="AD67" i="9" s="1"/>
  <c r="Q67" i="9"/>
  <c r="AC67" i="9" s="1"/>
  <c r="R66" i="9"/>
  <c r="AD66" i="9" s="1"/>
  <c r="S66" i="9"/>
  <c r="AE66" i="9" s="1"/>
  <c r="Q66" i="9"/>
  <c r="AE65" i="9"/>
  <c r="AD65" i="9"/>
  <c r="AC65" i="9"/>
  <c r="T65" i="9"/>
  <c r="R64" i="9"/>
  <c r="Q64" i="9"/>
  <c r="S64" i="9"/>
  <c r="S63" i="9"/>
  <c r="R63" i="9"/>
  <c r="T63" i="9" s="1"/>
  <c r="S62" i="9"/>
  <c r="R62" i="9"/>
  <c r="Q62" i="9"/>
  <c r="S61" i="9"/>
  <c r="AE61" i="9" s="1"/>
  <c r="R61" i="9"/>
  <c r="AD61" i="9" s="1"/>
  <c r="Q61" i="9"/>
  <c r="AC61" i="9" s="1"/>
  <c r="S60" i="9"/>
  <c r="AE60" i="9" s="1"/>
  <c r="R60" i="9"/>
  <c r="AD60" i="9" s="1"/>
  <c r="Q60" i="9"/>
  <c r="Q59" i="9"/>
  <c r="AC59" i="9" s="1"/>
  <c r="S59" i="9"/>
  <c r="AE59" i="9" s="1"/>
  <c r="R59" i="9"/>
  <c r="AD59" i="9" s="1"/>
  <c r="S58" i="9"/>
  <c r="AE58" i="9" s="1"/>
  <c r="R58" i="9"/>
  <c r="AD58" i="9" s="1"/>
  <c r="Q58" i="9"/>
  <c r="AC57" i="9"/>
  <c r="S57" i="9"/>
  <c r="AE57" i="9" s="1"/>
  <c r="R51" i="9"/>
  <c r="AD51" i="9" s="1"/>
  <c r="S51" i="9"/>
  <c r="AE51" i="9" s="1"/>
  <c r="Q51" i="9"/>
  <c r="AC51" i="9" s="1"/>
  <c r="AF51" i="9" s="1"/>
  <c r="S50" i="9"/>
  <c r="AE50" i="9" s="1"/>
  <c r="R50" i="9"/>
  <c r="AD50" i="9" s="1"/>
  <c r="Q50" i="9"/>
  <c r="AC50" i="9" s="1"/>
  <c r="S48" i="9"/>
  <c r="R48" i="9"/>
  <c r="Q48" i="9"/>
  <c r="S47" i="9"/>
  <c r="S46" i="9"/>
  <c r="R46" i="9"/>
  <c r="Q46" i="9"/>
  <c r="S45" i="9"/>
  <c r="AE45" i="9" s="1"/>
  <c r="R45" i="9"/>
  <c r="AD45" i="9" s="1"/>
  <c r="Q45" i="9"/>
  <c r="AC45" i="9" s="1"/>
  <c r="S44" i="9"/>
  <c r="AE44" i="9" s="1"/>
  <c r="R44" i="9"/>
  <c r="AD44" i="9" s="1"/>
  <c r="Q44" i="9"/>
  <c r="AC44" i="9" s="1"/>
  <c r="S43" i="9"/>
  <c r="AE43" i="9" s="1"/>
  <c r="R43" i="9"/>
  <c r="AD43" i="9" s="1"/>
  <c r="Q43" i="9"/>
  <c r="AC43" i="9" s="1"/>
  <c r="S42" i="9"/>
  <c r="AE42" i="9" s="1"/>
  <c r="R42" i="9"/>
  <c r="AD42" i="9" s="1"/>
  <c r="Q42" i="9"/>
  <c r="AC41" i="9"/>
  <c r="S41" i="9"/>
  <c r="S35" i="9"/>
  <c r="AE35" i="9" s="1"/>
  <c r="R35" i="9"/>
  <c r="AD35" i="9" s="1"/>
  <c r="Q35" i="9"/>
  <c r="S34" i="9"/>
  <c r="AE34" i="9" s="1"/>
  <c r="R34" i="9"/>
  <c r="AD34" i="9" s="1"/>
  <c r="Q34" i="9"/>
  <c r="AE33" i="9"/>
  <c r="AD33" i="9"/>
  <c r="AC33" i="9"/>
  <c r="T33" i="9"/>
  <c r="R32" i="9"/>
  <c r="Q32" i="9"/>
  <c r="S32" i="9"/>
  <c r="S31" i="9"/>
  <c r="S30" i="9"/>
  <c r="R30" i="9"/>
  <c r="Q30" i="9"/>
  <c r="S29" i="9"/>
  <c r="AE29" i="9" s="1"/>
  <c r="R29" i="9"/>
  <c r="AD29" i="9" s="1"/>
  <c r="Q29" i="9"/>
  <c r="R28" i="9"/>
  <c r="AD28" i="9" s="1"/>
  <c r="S28" i="9"/>
  <c r="AE28" i="9" s="1"/>
  <c r="Q28" i="9"/>
  <c r="S27" i="9"/>
  <c r="AE27" i="9" s="1"/>
  <c r="R27" i="9"/>
  <c r="AD27" i="9" s="1"/>
  <c r="Q27" i="9"/>
  <c r="S26" i="9"/>
  <c r="AE26" i="9" s="1"/>
  <c r="R26" i="9"/>
  <c r="AD26" i="9" s="1"/>
  <c r="Q26" i="9"/>
  <c r="AC25" i="9"/>
  <c r="S25" i="9"/>
  <c r="AE25" i="9" s="1"/>
  <c r="Q19" i="9"/>
  <c r="S19" i="9"/>
  <c r="AE19" i="9" s="1"/>
  <c r="R19" i="9"/>
  <c r="AD19" i="9" s="1"/>
  <c r="S18" i="9"/>
  <c r="AE18" i="9" s="1"/>
  <c r="R18" i="9"/>
  <c r="AD18" i="9" s="1"/>
  <c r="Q18" i="9"/>
  <c r="AE17" i="9"/>
  <c r="AD17" i="9"/>
  <c r="AC17" i="9"/>
  <c r="T17" i="9"/>
  <c r="S16" i="9"/>
  <c r="R16" i="9"/>
  <c r="Q16" i="9"/>
  <c r="S15" i="9"/>
  <c r="S14" i="9"/>
  <c r="R14" i="9"/>
  <c r="Q14" i="9"/>
  <c r="S13" i="9"/>
  <c r="R13" i="9"/>
  <c r="AD13" i="9" s="1"/>
  <c r="Q13" i="9"/>
  <c r="AC13" i="9" s="1"/>
  <c r="S12" i="9"/>
  <c r="AE12" i="9" s="1"/>
  <c r="R12" i="9"/>
  <c r="AD12" i="9" s="1"/>
  <c r="Q12" i="9"/>
  <c r="AC12" i="9" s="1"/>
  <c r="S11" i="9"/>
  <c r="R11" i="9"/>
  <c r="AD11" i="9" s="1"/>
  <c r="Q11" i="9"/>
  <c r="AC11" i="9" s="1"/>
  <c r="S10" i="9"/>
  <c r="AE10" i="9" s="1"/>
  <c r="R10" i="9"/>
  <c r="AD10" i="9" s="1"/>
  <c r="Q10" i="9"/>
  <c r="AC10" i="9" s="1"/>
  <c r="AC9" i="9"/>
  <c r="S9" i="9"/>
  <c r="AE9" i="9" s="1"/>
  <c r="BC356" i="8"/>
  <c r="I326" i="14" s="1"/>
  <c r="BB356" i="8"/>
  <c r="H326" i="14" s="1"/>
  <c r="BC355" i="8"/>
  <c r="I325" i="14" s="1"/>
  <c r="BB355" i="8"/>
  <c r="H325" i="14" s="1"/>
  <c r="BD354" i="8"/>
  <c r="J320" i="14" s="1"/>
  <c r="BB354" i="8"/>
  <c r="H320" i="14" s="1"/>
  <c r="BD353" i="8"/>
  <c r="J319" i="14" s="1"/>
  <c r="BB353" i="8"/>
  <c r="H319" i="14" s="1"/>
  <c r="BD352" i="8"/>
  <c r="J314" i="14" s="1"/>
  <c r="BC352" i="8"/>
  <c r="I314" i="14" s="1"/>
  <c r="BD351" i="8"/>
  <c r="J313" i="14" s="1"/>
  <c r="BC351" i="8"/>
  <c r="I313" i="14" s="1"/>
  <c r="BC347" i="8"/>
  <c r="I324" i="14" s="1"/>
  <c r="BB347" i="8"/>
  <c r="H324" i="14" s="1"/>
  <c r="BC346" i="8"/>
  <c r="I323" i="14" s="1"/>
  <c r="BB346" i="8"/>
  <c r="H323" i="14" s="1"/>
  <c r="BC345" i="8"/>
  <c r="I322" i="14" s="1"/>
  <c r="BB345" i="8"/>
  <c r="H322" i="14" s="1"/>
  <c r="BC344" i="8"/>
  <c r="I321" i="14" s="1"/>
  <c r="BB344" i="8"/>
  <c r="H321" i="14" s="1"/>
  <c r="BD343" i="8"/>
  <c r="J318" i="14" s="1"/>
  <c r="BB343" i="8"/>
  <c r="H318" i="14" s="1"/>
  <c r="BD342" i="8"/>
  <c r="J317" i="14" s="1"/>
  <c r="BB342" i="8"/>
  <c r="H317" i="14" s="1"/>
  <c r="BD341" i="8"/>
  <c r="J316" i="14" s="1"/>
  <c r="BB341" i="8"/>
  <c r="H316" i="14" s="1"/>
  <c r="BD340" i="8"/>
  <c r="J315" i="14" s="1"/>
  <c r="BB340" i="8"/>
  <c r="H315" i="14" s="1"/>
  <c r="BD339" i="8"/>
  <c r="J312" i="14" s="1"/>
  <c r="BC339" i="8"/>
  <c r="I312" i="14" s="1"/>
  <c r="BD338" i="8"/>
  <c r="J311" i="14" s="1"/>
  <c r="BC338" i="8"/>
  <c r="I311" i="14" s="1"/>
  <c r="BD337" i="8"/>
  <c r="J310" i="14" s="1"/>
  <c r="BC337" i="8"/>
  <c r="I310" i="14" s="1"/>
  <c r="BD336" i="8"/>
  <c r="J309" i="14" s="1"/>
  <c r="BC336" i="8"/>
  <c r="I309" i="14" s="1"/>
  <c r="AP317" i="8"/>
  <c r="AO317" i="8"/>
  <c r="AN317" i="8"/>
  <c r="BE316" i="8"/>
  <c r="K289" i="14" s="1"/>
  <c r="AR316" i="8"/>
  <c r="AJ316" i="8"/>
  <c r="AL316" i="8"/>
  <c r="AK316" i="8"/>
  <c r="BE315" i="8"/>
  <c r="K288" i="14" s="1"/>
  <c r="AR315" i="8"/>
  <c r="AQ315" i="8"/>
  <c r="AI315" i="8"/>
  <c r="AH315" i="8"/>
  <c r="AW315" i="8" s="1"/>
  <c r="C288" i="14" s="1"/>
  <c r="BE314" i="8"/>
  <c r="K283" i="14" s="1"/>
  <c r="AR314" i="8"/>
  <c r="AL314" i="8"/>
  <c r="BA314" i="8" s="1"/>
  <c r="G283" i="14" s="1"/>
  <c r="AJ314" i="8"/>
  <c r="AY314" i="8" s="1"/>
  <c r="E283" i="14" s="1"/>
  <c r="BE313" i="8"/>
  <c r="K282" i="14" s="1"/>
  <c r="AQ313" i="8"/>
  <c r="AH313" i="8"/>
  <c r="BE312" i="8"/>
  <c r="K277" i="14" s="1"/>
  <c r="AI312" i="8"/>
  <c r="AX312" i="8" s="1"/>
  <c r="D277" i="14" s="1"/>
  <c r="AR312" i="8"/>
  <c r="BG312" i="8" s="1"/>
  <c r="M277" i="14" s="1"/>
  <c r="AL312" i="8"/>
  <c r="AK312" i="8"/>
  <c r="AJ312" i="8"/>
  <c r="BE311" i="8"/>
  <c r="K276" i="14" s="1"/>
  <c r="AH311" i="8"/>
  <c r="AW311" i="8" s="1"/>
  <c r="C276" i="14" s="1"/>
  <c r="BE310" i="8"/>
  <c r="K292" i="14" s="1"/>
  <c r="Y292" i="14" s="1"/>
  <c r="BD310" i="8"/>
  <c r="J292" i="14" s="1"/>
  <c r="X292" i="14" s="1"/>
  <c r="BC310" i="8"/>
  <c r="I292" i="14" s="1"/>
  <c r="W292" i="14" s="1"/>
  <c r="AQ310" i="8"/>
  <c r="BF310" i="8" s="1"/>
  <c r="L292" i="14" s="1"/>
  <c r="Z292" i="14" s="1"/>
  <c r="AJ310" i="8"/>
  <c r="AY310" i="8" s="1"/>
  <c r="E292" i="14" s="1"/>
  <c r="S292" i="14" s="1"/>
  <c r="AI310" i="8"/>
  <c r="AH310" i="8"/>
  <c r="BE309" i="8"/>
  <c r="K291" i="14" s="1"/>
  <c r="BD309" i="8"/>
  <c r="J291" i="14" s="1"/>
  <c r="X291" i="14" s="1"/>
  <c r="BC309" i="8"/>
  <c r="I291" i="14" s="1"/>
  <c r="W291" i="14" s="1"/>
  <c r="AQ309" i="8"/>
  <c r="AL309" i="8"/>
  <c r="BE308" i="8"/>
  <c r="K290" i="14" s="1"/>
  <c r="BD308" i="8"/>
  <c r="J290" i="14" s="1"/>
  <c r="BC308" i="8"/>
  <c r="I290" i="14" s="1"/>
  <c r="AI308" i="8"/>
  <c r="AQ308" i="8"/>
  <c r="BF308" i="8" s="1"/>
  <c r="L290" i="14" s="1"/>
  <c r="AL308" i="8"/>
  <c r="AK308" i="8"/>
  <c r="AJ308" i="8"/>
  <c r="AY308" i="8" s="1"/>
  <c r="E290" i="14" s="1"/>
  <c r="BE307" i="8"/>
  <c r="K287" i="14" s="1"/>
  <c r="AR307" i="8"/>
  <c r="AH307" i="8"/>
  <c r="BE306" i="8"/>
  <c r="K286" i="14" s="1"/>
  <c r="AQ306" i="8"/>
  <c r="AL306" i="8"/>
  <c r="AK306" i="8"/>
  <c r="AJ306" i="8"/>
  <c r="AY306" i="8" s="1"/>
  <c r="E286" i="14" s="1"/>
  <c r="AI306" i="8"/>
  <c r="BE305" i="8"/>
  <c r="K285" i="14" s="1"/>
  <c r="AR305" i="8"/>
  <c r="AM305" i="8"/>
  <c r="AH305" i="8"/>
  <c r="BE304" i="8"/>
  <c r="K284" i="14" s="1"/>
  <c r="AQ304" i="8"/>
  <c r="AL304" i="8"/>
  <c r="AK304" i="8"/>
  <c r="AJ304" i="8"/>
  <c r="AY304" i="8" s="1"/>
  <c r="E284" i="14" s="1"/>
  <c r="AI304" i="8"/>
  <c r="AX304" i="8" s="1"/>
  <c r="D284" i="14" s="1"/>
  <c r="BE303" i="8"/>
  <c r="K281" i="14" s="1"/>
  <c r="AR303" i="8"/>
  <c r="AQ303" i="8"/>
  <c r="AH303" i="8"/>
  <c r="BE302" i="8"/>
  <c r="K280" i="14" s="1"/>
  <c r="AQ302" i="8"/>
  <c r="AL302" i="8"/>
  <c r="AK302" i="8"/>
  <c r="AZ302" i="8" s="1"/>
  <c r="F280" i="14" s="1"/>
  <c r="AJ302" i="8"/>
  <c r="AY302" i="8" s="1"/>
  <c r="E280" i="14" s="1"/>
  <c r="AI302" i="8"/>
  <c r="AX302" i="8" s="1"/>
  <c r="D280" i="14" s="1"/>
  <c r="BE301" i="8"/>
  <c r="K279" i="14" s="1"/>
  <c r="AQ301" i="8"/>
  <c r="AH301" i="8"/>
  <c r="BE300" i="8"/>
  <c r="K278" i="14" s="1"/>
  <c r="AR300" i="8"/>
  <c r="AQ300" i="8"/>
  <c r="AL300" i="8"/>
  <c r="AI300" i="8"/>
  <c r="AX300" i="8" s="1"/>
  <c r="D278" i="14" s="1"/>
  <c r="BE299" i="8"/>
  <c r="K275" i="14" s="1"/>
  <c r="AQ299" i="8"/>
  <c r="BF299" i="8" s="1"/>
  <c r="L275" i="14" s="1"/>
  <c r="AI299" i="8"/>
  <c r="AL299" i="8"/>
  <c r="BE298" i="8"/>
  <c r="K274" i="14" s="1"/>
  <c r="AR298" i="8"/>
  <c r="BG298" i="8" s="1"/>
  <c r="M274" i="14" s="1"/>
  <c r="AK298" i="8"/>
  <c r="AJ298" i="8"/>
  <c r="AI298" i="8"/>
  <c r="AH298" i="8"/>
  <c r="BE297" i="8"/>
  <c r="K273" i="14" s="1"/>
  <c r="AQ297" i="8"/>
  <c r="AL297" i="8"/>
  <c r="AI297" i="8"/>
  <c r="BE296" i="8"/>
  <c r="K272" i="14" s="1"/>
  <c r="AR296" i="8"/>
  <c r="BG296" i="8" s="1"/>
  <c r="M272" i="14" s="1"/>
  <c r="AK296" i="8"/>
  <c r="AJ296" i="8"/>
  <c r="AI296" i="8"/>
  <c r="AH296" i="8"/>
  <c r="BE295" i="8"/>
  <c r="K271" i="14" s="1"/>
  <c r="BD295" i="8"/>
  <c r="J271" i="14" s="1"/>
  <c r="BC295" i="8"/>
  <c r="I271" i="14" s="1"/>
  <c r="AR295" i="8"/>
  <c r="AJ295" i="8"/>
  <c r="AH295" i="8"/>
  <c r="BE294" i="8"/>
  <c r="K270" i="14" s="1"/>
  <c r="BD294" i="8"/>
  <c r="J270" i="14" s="1"/>
  <c r="BC294" i="8"/>
  <c r="I270" i="14" s="1"/>
  <c r="AR294" i="8"/>
  <c r="BG294" i="8" s="1"/>
  <c r="M270" i="14" s="1"/>
  <c r="AL294" i="8"/>
  <c r="AK294" i="8"/>
  <c r="AZ294" i="8" s="1"/>
  <c r="F270" i="14" s="1"/>
  <c r="AJ294" i="8"/>
  <c r="BE293" i="8"/>
  <c r="BD293" i="8"/>
  <c r="BC293" i="8"/>
  <c r="AR293" i="8"/>
  <c r="AQ293" i="8"/>
  <c r="BF293" i="8" s="1"/>
  <c r="AL293" i="8"/>
  <c r="AJ293" i="8"/>
  <c r="AI293" i="8"/>
  <c r="BE292" i="8"/>
  <c r="K269" i="14" s="1"/>
  <c r="BD292" i="8"/>
  <c r="J269" i="14" s="1"/>
  <c r="BC292" i="8"/>
  <c r="I269" i="14" s="1"/>
  <c r="AQ292" i="8"/>
  <c r="AM292" i="8"/>
  <c r="AL292" i="8"/>
  <c r="BA292" i="8" s="1"/>
  <c r="G269" i="14" s="1"/>
  <c r="AI292" i="8"/>
  <c r="BE291" i="8"/>
  <c r="BD291" i="8"/>
  <c r="BC291" i="8"/>
  <c r="AQ291" i="8"/>
  <c r="BF291" i="8" s="1"/>
  <c r="AL291" i="8"/>
  <c r="AK291" i="8"/>
  <c r="AJ291" i="8"/>
  <c r="AY291" i="8" s="1"/>
  <c r="AI291" i="8"/>
  <c r="BE290" i="8"/>
  <c r="K268" i="14" s="1"/>
  <c r="BD290" i="8"/>
  <c r="J268" i="14" s="1"/>
  <c r="BC290" i="8"/>
  <c r="I268" i="14" s="1"/>
  <c r="AQ290" i="8"/>
  <c r="AK290" i="8"/>
  <c r="AI290" i="8"/>
  <c r="AH290" i="8"/>
  <c r="AW290" i="8" s="1"/>
  <c r="C268" i="14" s="1"/>
  <c r="BE289" i="8"/>
  <c r="BD289" i="8"/>
  <c r="BC289" i="8"/>
  <c r="AR289" i="8"/>
  <c r="AH289" i="8"/>
  <c r="BE288" i="8"/>
  <c r="K267" i="14" s="1"/>
  <c r="BD288" i="8"/>
  <c r="J267" i="14" s="1"/>
  <c r="BC288" i="8"/>
  <c r="I267" i="14" s="1"/>
  <c r="AL288" i="8"/>
  <c r="AK288" i="8"/>
  <c r="AJ288" i="8"/>
  <c r="AH288" i="8"/>
  <c r="AP277" i="8"/>
  <c r="BE276" i="8"/>
  <c r="K252" i="14" s="1"/>
  <c r="AR276" i="8"/>
  <c r="BG276" i="8" s="1"/>
  <c r="M252" i="14" s="1"/>
  <c r="AQ276" i="8"/>
  <c r="BF276" i="8" s="1"/>
  <c r="L252" i="14" s="1"/>
  <c r="AO276" i="8"/>
  <c r="AN276" i="8"/>
  <c r="AM276" i="8"/>
  <c r="AL276" i="8"/>
  <c r="BA276" i="8" s="1"/>
  <c r="G252" i="14" s="1"/>
  <c r="AK276" i="8"/>
  <c r="AZ276" i="8" s="1"/>
  <c r="F252" i="14" s="1"/>
  <c r="AJ276" i="8"/>
  <c r="AY276" i="8" s="1"/>
  <c r="E252" i="14" s="1"/>
  <c r="AI276" i="8"/>
  <c r="AX276" i="8" s="1"/>
  <c r="D252" i="14" s="1"/>
  <c r="AH276" i="8"/>
  <c r="BE275" i="8"/>
  <c r="K251" i="14" s="1"/>
  <c r="AR275" i="8"/>
  <c r="BG275" i="8" s="1"/>
  <c r="M251" i="14" s="1"/>
  <c r="AQ275" i="8"/>
  <c r="BF275" i="8" s="1"/>
  <c r="L251" i="14" s="1"/>
  <c r="AO275" i="8"/>
  <c r="AN275" i="8"/>
  <c r="AM275" i="8"/>
  <c r="AL275" i="8"/>
  <c r="BA275" i="8" s="1"/>
  <c r="G251" i="14" s="1"/>
  <c r="AK275" i="8"/>
  <c r="AZ275" i="8" s="1"/>
  <c r="F251" i="14" s="1"/>
  <c r="AJ275" i="8"/>
  <c r="AY275" i="8" s="1"/>
  <c r="E251" i="14" s="1"/>
  <c r="AI275" i="8"/>
  <c r="AX275" i="8" s="1"/>
  <c r="D251" i="14" s="1"/>
  <c r="AH275" i="8"/>
  <c r="AW275" i="8" s="1"/>
  <c r="C251" i="14" s="1"/>
  <c r="BE274" i="8"/>
  <c r="K246" i="14" s="1"/>
  <c r="AR274" i="8"/>
  <c r="BG274" i="8" s="1"/>
  <c r="M246" i="14" s="1"/>
  <c r="AQ274" i="8"/>
  <c r="BF274" i="8" s="1"/>
  <c r="L246" i="14" s="1"/>
  <c r="AO274" i="8"/>
  <c r="AN274" i="8"/>
  <c r="AM274" i="8"/>
  <c r="AL274" i="8"/>
  <c r="BA274" i="8" s="1"/>
  <c r="G246" i="14" s="1"/>
  <c r="AK274" i="8"/>
  <c r="AZ274" i="8" s="1"/>
  <c r="F246" i="14" s="1"/>
  <c r="AJ274" i="8"/>
  <c r="AY274" i="8" s="1"/>
  <c r="E246" i="14" s="1"/>
  <c r="AI274" i="8"/>
  <c r="AX274" i="8" s="1"/>
  <c r="D246" i="14" s="1"/>
  <c r="AH274" i="8"/>
  <c r="BE273" i="8"/>
  <c r="K245" i="14" s="1"/>
  <c r="AR273" i="8"/>
  <c r="BG273" i="8" s="1"/>
  <c r="M245" i="14" s="1"/>
  <c r="AQ273" i="8"/>
  <c r="BF273" i="8" s="1"/>
  <c r="L245" i="14" s="1"/>
  <c r="AO273" i="8"/>
  <c r="AN273" i="8"/>
  <c r="AM273" i="8"/>
  <c r="AL273" i="8"/>
  <c r="BA273" i="8" s="1"/>
  <c r="G245" i="14" s="1"/>
  <c r="AK273" i="8"/>
  <c r="AZ273" i="8" s="1"/>
  <c r="F245" i="14" s="1"/>
  <c r="AJ273" i="8"/>
  <c r="AY273" i="8" s="1"/>
  <c r="E245" i="14" s="1"/>
  <c r="AI273" i="8"/>
  <c r="AX273" i="8" s="1"/>
  <c r="D245" i="14" s="1"/>
  <c r="AH273" i="8"/>
  <c r="AW273" i="8" s="1"/>
  <c r="C245" i="14" s="1"/>
  <c r="BE272" i="8"/>
  <c r="K240" i="14" s="1"/>
  <c r="AQ272" i="8"/>
  <c r="BF272" i="8" s="1"/>
  <c r="L240" i="14" s="1"/>
  <c r="AJ272" i="8"/>
  <c r="AY272" i="8" s="1"/>
  <c r="E240" i="14" s="1"/>
  <c r="AR272" i="8"/>
  <c r="BG272" i="8" s="1"/>
  <c r="M240" i="14" s="1"/>
  <c r="AO272" i="8"/>
  <c r="AN272" i="8"/>
  <c r="AM272" i="8"/>
  <c r="AL272" i="8"/>
  <c r="BA272" i="8" s="1"/>
  <c r="G240" i="14" s="1"/>
  <c r="AK272" i="8"/>
  <c r="AZ272" i="8" s="1"/>
  <c r="F240" i="14" s="1"/>
  <c r="AI272" i="8"/>
  <c r="AX272" i="8" s="1"/>
  <c r="D240" i="14" s="1"/>
  <c r="AH272" i="8"/>
  <c r="BE271" i="8"/>
  <c r="K239" i="14" s="1"/>
  <c r="AR271" i="8"/>
  <c r="BG271" i="8" s="1"/>
  <c r="M239" i="14" s="1"/>
  <c r="AQ271" i="8"/>
  <c r="BF271" i="8" s="1"/>
  <c r="L239" i="14" s="1"/>
  <c r="AO271" i="8"/>
  <c r="AN271" i="8"/>
  <c r="AM271" i="8"/>
  <c r="AL271" i="8"/>
  <c r="BA271" i="8" s="1"/>
  <c r="G239" i="14" s="1"/>
  <c r="AK271" i="8"/>
  <c r="AZ271" i="8" s="1"/>
  <c r="F239" i="14" s="1"/>
  <c r="AJ271" i="8"/>
  <c r="AY271" i="8" s="1"/>
  <c r="E239" i="14" s="1"/>
  <c r="AI271" i="8"/>
  <c r="AX271" i="8" s="1"/>
  <c r="D239" i="14" s="1"/>
  <c r="AH271" i="8"/>
  <c r="BE270" i="8"/>
  <c r="K255" i="14" s="1"/>
  <c r="Y255" i="14" s="1"/>
  <c r="AR270" i="8"/>
  <c r="BG270" i="8" s="1"/>
  <c r="M255" i="14" s="1"/>
  <c r="AA255" i="14" s="1"/>
  <c r="AA256" i="14" s="1"/>
  <c r="AQ270" i="8"/>
  <c r="BF270" i="8" s="1"/>
  <c r="L255" i="14" s="1"/>
  <c r="Z255" i="14" s="1"/>
  <c r="AO270" i="8"/>
  <c r="AN270" i="8"/>
  <c r="AM270" i="8"/>
  <c r="AL270" i="8"/>
  <c r="BA270" i="8" s="1"/>
  <c r="G255" i="14" s="1"/>
  <c r="U255" i="14" s="1"/>
  <c r="AK270" i="8"/>
  <c r="AZ270" i="8" s="1"/>
  <c r="F255" i="14" s="1"/>
  <c r="T255" i="14" s="1"/>
  <c r="AJ270" i="8"/>
  <c r="AY270" i="8" s="1"/>
  <c r="E255" i="14" s="1"/>
  <c r="S255" i="14" s="1"/>
  <c r="AI270" i="8"/>
  <c r="AX270" i="8" s="1"/>
  <c r="D255" i="14" s="1"/>
  <c r="R255" i="14" s="1"/>
  <c r="AH270" i="8"/>
  <c r="BE269" i="8"/>
  <c r="K254" i="14" s="1"/>
  <c r="AR269" i="8"/>
  <c r="BG269" i="8" s="1"/>
  <c r="M254" i="14" s="1"/>
  <c r="AQ269" i="8"/>
  <c r="BF269" i="8" s="1"/>
  <c r="L254" i="14" s="1"/>
  <c r="AO269" i="8"/>
  <c r="AN269" i="8"/>
  <c r="AM269" i="8"/>
  <c r="AL269" i="8"/>
  <c r="BA269" i="8" s="1"/>
  <c r="G254" i="14" s="1"/>
  <c r="AK269" i="8"/>
  <c r="AZ269" i="8" s="1"/>
  <c r="F254" i="14" s="1"/>
  <c r="AJ269" i="8"/>
  <c r="AY269" i="8" s="1"/>
  <c r="E254" i="14" s="1"/>
  <c r="AI269" i="8"/>
  <c r="AX269" i="8" s="1"/>
  <c r="D254" i="14" s="1"/>
  <c r="AH269" i="8"/>
  <c r="AW269" i="8" s="1"/>
  <c r="C254" i="14" s="1"/>
  <c r="BE268" i="8"/>
  <c r="K253" i="14" s="1"/>
  <c r="AR268" i="8"/>
  <c r="BG268" i="8" s="1"/>
  <c r="M253" i="14" s="1"/>
  <c r="AQ268" i="8"/>
  <c r="BF268" i="8" s="1"/>
  <c r="L253" i="14" s="1"/>
  <c r="AO268" i="8"/>
  <c r="AN268" i="8"/>
  <c r="AM268" i="8"/>
  <c r="AL268" i="8"/>
  <c r="BA268" i="8" s="1"/>
  <c r="G253" i="14" s="1"/>
  <c r="AK268" i="8"/>
  <c r="AJ268" i="8"/>
  <c r="AY268" i="8" s="1"/>
  <c r="E253" i="14" s="1"/>
  <c r="AI268" i="8"/>
  <c r="AX268" i="8" s="1"/>
  <c r="D253" i="14" s="1"/>
  <c r="AH268" i="8"/>
  <c r="AW268" i="8" s="1"/>
  <c r="C253" i="14" s="1"/>
  <c r="BE267" i="8"/>
  <c r="K250" i="14" s="1"/>
  <c r="AR267" i="8"/>
  <c r="BG267" i="8" s="1"/>
  <c r="M250" i="14" s="1"/>
  <c r="AQ267" i="8"/>
  <c r="BF267" i="8" s="1"/>
  <c r="L250" i="14" s="1"/>
  <c r="AO267" i="8"/>
  <c r="AN267" i="8"/>
  <c r="AM267" i="8"/>
  <c r="AL267" i="8"/>
  <c r="BA267" i="8" s="1"/>
  <c r="G250" i="14" s="1"/>
  <c r="AK267" i="8"/>
  <c r="AZ267" i="8" s="1"/>
  <c r="F250" i="14" s="1"/>
  <c r="AJ267" i="8"/>
  <c r="AY267" i="8" s="1"/>
  <c r="E250" i="14" s="1"/>
  <c r="AI267" i="8"/>
  <c r="AX267" i="8" s="1"/>
  <c r="D250" i="14" s="1"/>
  <c r="AH267" i="8"/>
  <c r="BE266" i="8"/>
  <c r="K249" i="14" s="1"/>
  <c r="AM266" i="8"/>
  <c r="AR266" i="8"/>
  <c r="BG266" i="8" s="1"/>
  <c r="M249" i="14" s="1"/>
  <c r="AQ266" i="8"/>
  <c r="BF266" i="8" s="1"/>
  <c r="L249" i="14" s="1"/>
  <c r="AO266" i="8"/>
  <c r="AN266" i="8"/>
  <c r="AL266" i="8"/>
  <c r="BA266" i="8" s="1"/>
  <c r="G249" i="14" s="1"/>
  <c r="AK266" i="8"/>
  <c r="AZ266" i="8" s="1"/>
  <c r="F249" i="14" s="1"/>
  <c r="AJ266" i="8"/>
  <c r="AY266" i="8" s="1"/>
  <c r="E249" i="14" s="1"/>
  <c r="AI266" i="8"/>
  <c r="AX266" i="8" s="1"/>
  <c r="D249" i="14" s="1"/>
  <c r="AH266" i="8"/>
  <c r="BE265" i="8"/>
  <c r="K248" i="14" s="1"/>
  <c r="AR265" i="8"/>
  <c r="BG265" i="8" s="1"/>
  <c r="M248" i="14" s="1"/>
  <c r="AQ265" i="8"/>
  <c r="BF265" i="8" s="1"/>
  <c r="L248" i="14" s="1"/>
  <c r="AO265" i="8"/>
  <c r="AN265" i="8"/>
  <c r="AM265" i="8"/>
  <c r="AL265" i="8"/>
  <c r="BA265" i="8" s="1"/>
  <c r="G248" i="14" s="1"/>
  <c r="AK265" i="8"/>
  <c r="AZ265" i="8" s="1"/>
  <c r="F248" i="14" s="1"/>
  <c r="AJ265" i="8"/>
  <c r="AY265" i="8" s="1"/>
  <c r="E248" i="14" s="1"/>
  <c r="AI265" i="8"/>
  <c r="AX265" i="8" s="1"/>
  <c r="D248" i="14" s="1"/>
  <c r="AH265" i="8"/>
  <c r="BE264" i="8"/>
  <c r="K247" i="14" s="1"/>
  <c r="AR264" i="8"/>
  <c r="BG264" i="8" s="1"/>
  <c r="M247" i="14" s="1"/>
  <c r="AQ264" i="8"/>
  <c r="BF264" i="8" s="1"/>
  <c r="L247" i="14" s="1"/>
  <c r="AO264" i="8"/>
  <c r="AN264" i="8"/>
  <c r="AM264" i="8"/>
  <c r="AL264" i="8"/>
  <c r="BA264" i="8" s="1"/>
  <c r="G247" i="14" s="1"/>
  <c r="AK264" i="8"/>
  <c r="AZ264" i="8" s="1"/>
  <c r="F247" i="14" s="1"/>
  <c r="AJ264" i="8"/>
  <c r="AY264" i="8" s="1"/>
  <c r="E247" i="14" s="1"/>
  <c r="AI264" i="8"/>
  <c r="AX264" i="8" s="1"/>
  <c r="D247" i="14" s="1"/>
  <c r="AH264" i="8"/>
  <c r="AW264" i="8" s="1"/>
  <c r="C247" i="14" s="1"/>
  <c r="BE263" i="8"/>
  <c r="K244" i="14" s="1"/>
  <c r="AR263" i="8"/>
  <c r="BG263" i="8" s="1"/>
  <c r="M244" i="14" s="1"/>
  <c r="AQ263" i="8"/>
  <c r="BF263" i="8" s="1"/>
  <c r="L244" i="14" s="1"/>
  <c r="AO263" i="8"/>
  <c r="AN263" i="8"/>
  <c r="AM263" i="8"/>
  <c r="AL263" i="8"/>
  <c r="BA263" i="8" s="1"/>
  <c r="G244" i="14" s="1"/>
  <c r="AK263" i="8"/>
  <c r="AZ263" i="8" s="1"/>
  <c r="F244" i="14" s="1"/>
  <c r="AJ263" i="8"/>
  <c r="AY263" i="8" s="1"/>
  <c r="E244" i="14" s="1"/>
  <c r="AI263" i="8"/>
  <c r="AX263" i="8" s="1"/>
  <c r="D244" i="14" s="1"/>
  <c r="AH263" i="8"/>
  <c r="BE262" i="8"/>
  <c r="K243" i="14" s="1"/>
  <c r="AR262" i="8"/>
  <c r="BG262" i="8" s="1"/>
  <c r="M243" i="14" s="1"/>
  <c r="AQ262" i="8"/>
  <c r="BF262" i="8" s="1"/>
  <c r="L243" i="14" s="1"/>
  <c r="AO262" i="8"/>
  <c r="AN262" i="8"/>
  <c r="AM262" i="8"/>
  <c r="AL262" i="8"/>
  <c r="BA262" i="8" s="1"/>
  <c r="G243" i="14" s="1"/>
  <c r="AK262" i="8"/>
  <c r="AZ262" i="8" s="1"/>
  <c r="F243" i="14" s="1"/>
  <c r="AJ262" i="8"/>
  <c r="AY262" i="8" s="1"/>
  <c r="E243" i="14" s="1"/>
  <c r="AI262" i="8"/>
  <c r="AX262" i="8" s="1"/>
  <c r="D243" i="14" s="1"/>
  <c r="AH262" i="8"/>
  <c r="BE261" i="8"/>
  <c r="K242" i="14" s="1"/>
  <c r="AR261" i="8"/>
  <c r="BG261" i="8" s="1"/>
  <c r="M242" i="14" s="1"/>
  <c r="AQ261" i="8"/>
  <c r="BF261" i="8" s="1"/>
  <c r="L242" i="14" s="1"/>
  <c r="AO261" i="8"/>
  <c r="AN261" i="8"/>
  <c r="AM261" i="8"/>
  <c r="AL261" i="8"/>
  <c r="BA261" i="8" s="1"/>
  <c r="G242" i="14" s="1"/>
  <c r="AK261" i="8"/>
  <c r="AZ261" i="8" s="1"/>
  <c r="F242" i="14" s="1"/>
  <c r="AJ261" i="8"/>
  <c r="AY261" i="8" s="1"/>
  <c r="E242" i="14" s="1"/>
  <c r="AI261" i="8"/>
  <c r="AX261" i="8" s="1"/>
  <c r="D242" i="14" s="1"/>
  <c r="AH261" i="8"/>
  <c r="BE260" i="8"/>
  <c r="K241" i="14" s="1"/>
  <c r="AR260" i="8"/>
  <c r="BG260" i="8" s="1"/>
  <c r="M241" i="14" s="1"/>
  <c r="AQ260" i="8"/>
  <c r="BF260" i="8" s="1"/>
  <c r="L241" i="14" s="1"/>
  <c r="AO260" i="8"/>
  <c r="AN260" i="8"/>
  <c r="AM260" i="8"/>
  <c r="AL260" i="8"/>
  <c r="BA260" i="8" s="1"/>
  <c r="G241" i="14" s="1"/>
  <c r="AK260" i="8"/>
  <c r="AZ260" i="8" s="1"/>
  <c r="F241" i="14" s="1"/>
  <c r="AJ260" i="8"/>
  <c r="AY260" i="8" s="1"/>
  <c r="E241" i="14" s="1"/>
  <c r="AI260" i="8"/>
  <c r="AX260" i="8" s="1"/>
  <c r="D241" i="14" s="1"/>
  <c r="AH260" i="8"/>
  <c r="AW260" i="8" s="1"/>
  <c r="C241" i="14" s="1"/>
  <c r="BE259" i="8"/>
  <c r="K238" i="14" s="1"/>
  <c r="AR259" i="8"/>
  <c r="BG259" i="8" s="1"/>
  <c r="M238" i="14" s="1"/>
  <c r="AQ259" i="8"/>
  <c r="BF259" i="8" s="1"/>
  <c r="L238" i="14" s="1"/>
  <c r="AO259" i="8"/>
  <c r="AN259" i="8"/>
  <c r="AM259" i="8"/>
  <c r="AL259" i="8"/>
  <c r="BA259" i="8" s="1"/>
  <c r="G238" i="14" s="1"/>
  <c r="AK259" i="8"/>
  <c r="AZ259" i="8" s="1"/>
  <c r="F238" i="14" s="1"/>
  <c r="AJ259" i="8"/>
  <c r="AY259" i="8" s="1"/>
  <c r="E238" i="14" s="1"/>
  <c r="AI259" i="8"/>
  <c r="AX259" i="8" s="1"/>
  <c r="D238" i="14" s="1"/>
  <c r="AH259" i="8"/>
  <c r="BE258" i="8"/>
  <c r="K237" i="14" s="1"/>
  <c r="AR258" i="8"/>
  <c r="BG258" i="8" s="1"/>
  <c r="M237" i="14" s="1"/>
  <c r="AQ258" i="8"/>
  <c r="BF258" i="8" s="1"/>
  <c r="L237" i="14" s="1"/>
  <c r="AO258" i="8"/>
  <c r="AN258" i="8"/>
  <c r="AM258" i="8"/>
  <c r="AL258" i="8"/>
  <c r="BA258" i="8" s="1"/>
  <c r="G237" i="14" s="1"/>
  <c r="AK258" i="8"/>
  <c r="AZ258" i="8" s="1"/>
  <c r="F237" i="14" s="1"/>
  <c r="AJ258" i="8"/>
  <c r="AY258" i="8" s="1"/>
  <c r="E237" i="14" s="1"/>
  <c r="AI258" i="8"/>
  <c r="AX258" i="8" s="1"/>
  <c r="D237" i="14" s="1"/>
  <c r="AH258" i="8"/>
  <c r="BE257" i="8"/>
  <c r="K236" i="14" s="1"/>
  <c r="AR257" i="8"/>
  <c r="BG257" i="8" s="1"/>
  <c r="M236" i="14" s="1"/>
  <c r="AQ257" i="8"/>
  <c r="BF257" i="8" s="1"/>
  <c r="L236" i="14" s="1"/>
  <c r="AO257" i="8"/>
  <c r="AN257" i="8"/>
  <c r="AM257" i="8"/>
  <c r="AL257" i="8"/>
  <c r="BA257" i="8" s="1"/>
  <c r="G236" i="14" s="1"/>
  <c r="AK257" i="8"/>
  <c r="AZ257" i="8" s="1"/>
  <c r="F236" i="14" s="1"/>
  <c r="AJ257" i="8"/>
  <c r="AI257" i="8"/>
  <c r="AX257" i="8" s="1"/>
  <c r="D236" i="14" s="1"/>
  <c r="AH257" i="8"/>
  <c r="AW257" i="8" s="1"/>
  <c r="C236" i="14" s="1"/>
  <c r="BE256" i="8"/>
  <c r="K235" i="14" s="1"/>
  <c r="AR256" i="8"/>
  <c r="BG256" i="8" s="1"/>
  <c r="M235" i="14" s="1"/>
  <c r="AQ256" i="8"/>
  <c r="BF256" i="8" s="1"/>
  <c r="L235" i="14" s="1"/>
  <c r="AO256" i="8"/>
  <c r="AN256" i="8"/>
  <c r="AM256" i="8"/>
  <c r="AL256" i="8"/>
  <c r="BA256" i="8" s="1"/>
  <c r="G235" i="14" s="1"/>
  <c r="AK256" i="8"/>
  <c r="AZ256" i="8" s="1"/>
  <c r="F235" i="14" s="1"/>
  <c r="AJ256" i="8"/>
  <c r="AY256" i="8" s="1"/>
  <c r="E235" i="14" s="1"/>
  <c r="AI256" i="8"/>
  <c r="AX256" i="8" s="1"/>
  <c r="D235" i="14" s="1"/>
  <c r="AH256" i="8"/>
  <c r="BE255" i="8"/>
  <c r="K234" i="14" s="1"/>
  <c r="AR255" i="8"/>
  <c r="BG255" i="8" s="1"/>
  <c r="M234" i="14" s="1"/>
  <c r="AQ255" i="8"/>
  <c r="BF255" i="8" s="1"/>
  <c r="L234" i="14" s="1"/>
  <c r="AO255" i="8"/>
  <c r="AN255" i="8"/>
  <c r="AM255" i="8"/>
  <c r="AL255" i="8"/>
  <c r="BA255" i="8" s="1"/>
  <c r="G234" i="14" s="1"/>
  <c r="AK255" i="8"/>
  <c r="AZ255" i="8" s="1"/>
  <c r="F234" i="14" s="1"/>
  <c r="AJ255" i="8"/>
  <c r="AY255" i="8" s="1"/>
  <c r="E234" i="14" s="1"/>
  <c r="AI255" i="8"/>
  <c r="AX255" i="8" s="1"/>
  <c r="D234" i="14" s="1"/>
  <c r="AH255" i="8"/>
  <c r="BE254" i="8"/>
  <c r="K233" i="14" s="1"/>
  <c r="AR254" i="8"/>
  <c r="BG254" i="8" s="1"/>
  <c r="M233" i="14" s="1"/>
  <c r="AQ254" i="8"/>
  <c r="BF254" i="8" s="1"/>
  <c r="L233" i="14" s="1"/>
  <c r="Z233" i="14" s="1"/>
  <c r="AO254" i="8"/>
  <c r="AN254" i="8"/>
  <c r="AM254" i="8"/>
  <c r="AL254" i="8"/>
  <c r="BA254" i="8" s="1"/>
  <c r="G233" i="14" s="1"/>
  <c r="AK254" i="8"/>
  <c r="AZ254" i="8" s="1"/>
  <c r="F233" i="14" s="1"/>
  <c r="AJ254" i="8"/>
  <c r="AY254" i="8" s="1"/>
  <c r="E233" i="14" s="1"/>
  <c r="S233" i="14" s="1"/>
  <c r="AI254" i="8"/>
  <c r="AX254" i="8" s="1"/>
  <c r="D233" i="14" s="1"/>
  <c r="R233" i="14" s="1"/>
  <c r="AH254" i="8"/>
  <c r="AW254" i="8" s="1"/>
  <c r="C233" i="14" s="1"/>
  <c r="BE253" i="8"/>
  <c r="AR253" i="8"/>
  <c r="BG253" i="8" s="1"/>
  <c r="AQ253" i="8"/>
  <c r="BF253" i="8" s="1"/>
  <c r="AO253" i="8"/>
  <c r="AN253" i="8"/>
  <c r="AM253" i="8"/>
  <c r="AL253" i="8"/>
  <c r="BA253" i="8" s="1"/>
  <c r="AK253" i="8"/>
  <c r="AZ253" i="8" s="1"/>
  <c r="AJ253" i="8"/>
  <c r="AY253" i="8" s="1"/>
  <c r="AI253" i="8"/>
  <c r="AX253" i="8" s="1"/>
  <c r="AH253" i="8"/>
  <c r="BE252" i="8"/>
  <c r="K232" i="14" s="1"/>
  <c r="AR252" i="8"/>
  <c r="BG252" i="8" s="1"/>
  <c r="M232" i="14" s="1"/>
  <c r="AQ252" i="8"/>
  <c r="BF252" i="8" s="1"/>
  <c r="L232" i="14" s="1"/>
  <c r="Z232" i="14" s="1"/>
  <c r="AO252" i="8"/>
  <c r="AN252" i="8"/>
  <c r="AM252" i="8"/>
  <c r="AL252" i="8"/>
  <c r="AK252" i="8"/>
  <c r="AZ252" i="8" s="1"/>
  <c r="F232" i="14" s="1"/>
  <c r="AJ252" i="8"/>
  <c r="AY252" i="8" s="1"/>
  <c r="E232" i="14" s="1"/>
  <c r="AI252" i="8"/>
  <c r="AX252" i="8" s="1"/>
  <c r="D232" i="14" s="1"/>
  <c r="AH252" i="8"/>
  <c r="BE251" i="8"/>
  <c r="AR251" i="8"/>
  <c r="BG251" i="8" s="1"/>
  <c r="AQ251" i="8"/>
  <c r="BF251" i="8" s="1"/>
  <c r="AO251" i="8"/>
  <c r="AN251" i="8"/>
  <c r="AM251" i="8"/>
  <c r="AL251" i="8"/>
  <c r="BA251" i="8" s="1"/>
  <c r="AK251" i="8"/>
  <c r="AZ251" i="8" s="1"/>
  <c r="AJ251" i="8"/>
  <c r="AY251" i="8" s="1"/>
  <c r="AI251" i="8"/>
  <c r="AX251" i="8" s="1"/>
  <c r="AH251" i="8"/>
  <c r="AW251" i="8" s="1"/>
  <c r="BE250" i="8"/>
  <c r="K231" i="14" s="1"/>
  <c r="AR250" i="8"/>
  <c r="BG250" i="8" s="1"/>
  <c r="M231" i="14" s="1"/>
  <c r="AQ250" i="8"/>
  <c r="BF250" i="8" s="1"/>
  <c r="L231" i="14" s="1"/>
  <c r="Z231" i="14" s="1"/>
  <c r="AO250" i="8"/>
  <c r="AN250" i="8"/>
  <c r="AM250" i="8"/>
  <c r="AL250" i="8"/>
  <c r="BA250" i="8" s="1"/>
  <c r="G231" i="14" s="1"/>
  <c r="AK250" i="8"/>
  <c r="AZ250" i="8" s="1"/>
  <c r="F231" i="14" s="1"/>
  <c r="AJ250" i="8"/>
  <c r="AY250" i="8" s="1"/>
  <c r="E231" i="14" s="1"/>
  <c r="S231" i="14" s="1"/>
  <c r="AI250" i="8"/>
  <c r="AX250" i="8" s="1"/>
  <c r="D231" i="14" s="1"/>
  <c r="AH250" i="8"/>
  <c r="BE249" i="8"/>
  <c r="AR249" i="8"/>
  <c r="BG249" i="8" s="1"/>
  <c r="AQ249" i="8"/>
  <c r="BF249" i="8" s="1"/>
  <c r="AO249" i="8"/>
  <c r="AN249" i="8"/>
  <c r="AM249" i="8"/>
  <c r="AL249" i="8"/>
  <c r="BA249" i="8" s="1"/>
  <c r="AK249" i="8"/>
  <c r="AZ249" i="8" s="1"/>
  <c r="AJ249" i="8"/>
  <c r="AY249" i="8" s="1"/>
  <c r="AI249" i="8"/>
  <c r="AX249" i="8" s="1"/>
  <c r="AH249" i="8"/>
  <c r="BE248" i="8"/>
  <c r="K230" i="14" s="1"/>
  <c r="AR248" i="8"/>
  <c r="AQ248" i="8"/>
  <c r="AO248" i="8"/>
  <c r="AN248" i="8"/>
  <c r="AM248" i="8"/>
  <c r="AL248" i="8"/>
  <c r="BA248" i="8" s="1"/>
  <c r="G230" i="14" s="1"/>
  <c r="AK248" i="8"/>
  <c r="AJ248" i="8"/>
  <c r="AY248" i="8" s="1"/>
  <c r="E230" i="14" s="1"/>
  <c r="AI248" i="8"/>
  <c r="AX248" i="8" s="1"/>
  <c r="D230" i="14" s="1"/>
  <c r="AH248" i="8"/>
  <c r="AP237" i="8"/>
  <c r="BE236" i="8"/>
  <c r="K215" i="14" s="1"/>
  <c r="AH236" i="8"/>
  <c r="AW236" i="8" s="1"/>
  <c r="C215" i="14" s="1"/>
  <c r="AR236" i="8"/>
  <c r="BG236" i="8" s="1"/>
  <c r="M215" i="14" s="1"/>
  <c r="AQ236" i="8"/>
  <c r="BF236" i="8" s="1"/>
  <c r="L215" i="14" s="1"/>
  <c r="AO236" i="8"/>
  <c r="AN236" i="8"/>
  <c r="AM236" i="8"/>
  <c r="AL236" i="8"/>
  <c r="BA236" i="8" s="1"/>
  <c r="G215" i="14" s="1"/>
  <c r="AK236" i="8"/>
  <c r="AZ236" i="8" s="1"/>
  <c r="F215" i="14" s="1"/>
  <c r="AJ236" i="8"/>
  <c r="AY236" i="8" s="1"/>
  <c r="E215" i="14" s="1"/>
  <c r="AI236" i="8"/>
  <c r="BE235" i="8"/>
  <c r="K214" i="14" s="1"/>
  <c r="AR235" i="8"/>
  <c r="BG235" i="8" s="1"/>
  <c r="M214" i="14" s="1"/>
  <c r="AQ235" i="8"/>
  <c r="BF235" i="8" s="1"/>
  <c r="L214" i="14" s="1"/>
  <c r="AO235" i="8"/>
  <c r="AN235" i="8"/>
  <c r="AM235" i="8"/>
  <c r="AL235" i="8"/>
  <c r="BA235" i="8" s="1"/>
  <c r="G214" i="14" s="1"/>
  <c r="AK235" i="8"/>
  <c r="AZ235" i="8" s="1"/>
  <c r="F214" i="14" s="1"/>
  <c r="AJ235" i="8"/>
  <c r="AY235" i="8" s="1"/>
  <c r="E214" i="14" s="1"/>
  <c r="AI235" i="8"/>
  <c r="AX235" i="8" s="1"/>
  <c r="D214" i="14" s="1"/>
  <c r="AH235" i="8"/>
  <c r="BE234" i="8"/>
  <c r="K209" i="14" s="1"/>
  <c r="AR234" i="8"/>
  <c r="BG234" i="8" s="1"/>
  <c r="M209" i="14" s="1"/>
  <c r="AQ234" i="8"/>
  <c r="BF234" i="8" s="1"/>
  <c r="L209" i="14" s="1"/>
  <c r="AO234" i="8"/>
  <c r="AN234" i="8"/>
  <c r="AM234" i="8"/>
  <c r="AL234" i="8"/>
  <c r="BA234" i="8" s="1"/>
  <c r="G209" i="14" s="1"/>
  <c r="AK234" i="8"/>
  <c r="AZ234" i="8" s="1"/>
  <c r="F209" i="14" s="1"/>
  <c r="AJ234" i="8"/>
  <c r="AY234" i="8" s="1"/>
  <c r="E209" i="14" s="1"/>
  <c r="AI234" i="8"/>
  <c r="AX234" i="8" s="1"/>
  <c r="D209" i="14" s="1"/>
  <c r="AH234" i="8"/>
  <c r="AW234" i="8" s="1"/>
  <c r="C209" i="14" s="1"/>
  <c r="BE233" i="8"/>
  <c r="K208" i="14" s="1"/>
  <c r="AQ233" i="8"/>
  <c r="BF233" i="8" s="1"/>
  <c r="L208" i="14" s="1"/>
  <c r="AR233" i="8"/>
  <c r="BG233" i="8" s="1"/>
  <c r="M208" i="14" s="1"/>
  <c r="AO233" i="8"/>
  <c r="AN233" i="8"/>
  <c r="AM233" i="8"/>
  <c r="AL233" i="8"/>
  <c r="BA233" i="8" s="1"/>
  <c r="G208" i="14" s="1"/>
  <c r="AK233" i="8"/>
  <c r="AZ233" i="8" s="1"/>
  <c r="F208" i="14" s="1"/>
  <c r="AJ233" i="8"/>
  <c r="AY233" i="8" s="1"/>
  <c r="E208" i="14" s="1"/>
  <c r="AI233" i="8"/>
  <c r="AX233" i="8" s="1"/>
  <c r="D208" i="14" s="1"/>
  <c r="AH233" i="8"/>
  <c r="BE232" i="8"/>
  <c r="K203" i="14" s="1"/>
  <c r="AR232" i="8"/>
  <c r="BG232" i="8" s="1"/>
  <c r="M203" i="14" s="1"/>
  <c r="AQ232" i="8"/>
  <c r="BF232" i="8" s="1"/>
  <c r="L203" i="14" s="1"/>
  <c r="AO232" i="8"/>
  <c r="AN232" i="8"/>
  <c r="AM232" i="8"/>
  <c r="AL232" i="8"/>
  <c r="BA232" i="8" s="1"/>
  <c r="G203" i="14" s="1"/>
  <c r="AK232" i="8"/>
  <c r="AZ232" i="8" s="1"/>
  <c r="F203" i="14" s="1"/>
  <c r="AJ232" i="8"/>
  <c r="AI232" i="8"/>
  <c r="AX232" i="8" s="1"/>
  <c r="D203" i="14" s="1"/>
  <c r="AH232" i="8"/>
  <c r="AW232" i="8" s="1"/>
  <c r="C203" i="14" s="1"/>
  <c r="BE231" i="8"/>
  <c r="K202" i="14" s="1"/>
  <c r="AR231" i="8"/>
  <c r="BG231" i="8" s="1"/>
  <c r="M202" i="14" s="1"/>
  <c r="AQ231" i="8"/>
  <c r="BF231" i="8" s="1"/>
  <c r="L202" i="14" s="1"/>
  <c r="AO231" i="8"/>
  <c r="AN231" i="8"/>
  <c r="AM231" i="8"/>
  <c r="AL231" i="8"/>
  <c r="BA231" i="8" s="1"/>
  <c r="G202" i="14" s="1"/>
  <c r="AK231" i="8"/>
  <c r="AZ231" i="8" s="1"/>
  <c r="F202" i="14" s="1"/>
  <c r="AJ231" i="8"/>
  <c r="AY231" i="8" s="1"/>
  <c r="E202" i="14" s="1"/>
  <c r="AI231" i="8"/>
  <c r="AX231" i="8" s="1"/>
  <c r="D202" i="14" s="1"/>
  <c r="AH231" i="8"/>
  <c r="BE230" i="8"/>
  <c r="K218" i="14" s="1"/>
  <c r="Y218" i="14" s="1"/>
  <c r="AR230" i="8"/>
  <c r="BG230" i="8" s="1"/>
  <c r="M218" i="14" s="1"/>
  <c r="AA218" i="14" s="1"/>
  <c r="AA219" i="14" s="1"/>
  <c r="AQ230" i="8"/>
  <c r="BF230" i="8" s="1"/>
  <c r="L218" i="14" s="1"/>
  <c r="Z218" i="14" s="1"/>
  <c r="AO230" i="8"/>
  <c r="AN230" i="8"/>
  <c r="AM230" i="8"/>
  <c r="AL230" i="8"/>
  <c r="BA230" i="8" s="1"/>
  <c r="G218" i="14" s="1"/>
  <c r="U218" i="14" s="1"/>
  <c r="AK230" i="8"/>
  <c r="AZ230" i="8" s="1"/>
  <c r="F218" i="14" s="1"/>
  <c r="T218" i="14" s="1"/>
  <c r="AJ230" i="8"/>
  <c r="AY230" i="8" s="1"/>
  <c r="E218" i="14" s="1"/>
  <c r="S218" i="14" s="1"/>
  <c r="AI230" i="8"/>
  <c r="AX230" i="8" s="1"/>
  <c r="D218" i="14" s="1"/>
  <c r="R218" i="14" s="1"/>
  <c r="AH230" i="8"/>
  <c r="AW230" i="8" s="1"/>
  <c r="C218" i="14" s="1"/>
  <c r="Q218" i="14" s="1"/>
  <c r="BE229" i="8"/>
  <c r="K217" i="14" s="1"/>
  <c r="AR229" i="8"/>
  <c r="BG229" i="8" s="1"/>
  <c r="M217" i="14" s="1"/>
  <c r="AQ229" i="8"/>
  <c r="BF229" i="8" s="1"/>
  <c r="L217" i="14" s="1"/>
  <c r="AO229" i="8"/>
  <c r="AN229" i="8"/>
  <c r="AM229" i="8"/>
  <c r="AL229" i="8"/>
  <c r="BA229" i="8" s="1"/>
  <c r="G217" i="14" s="1"/>
  <c r="AK229" i="8"/>
  <c r="AZ229" i="8" s="1"/>
  <c r="F217" i="14" s="1"/>
  <c r="AJ229" i="8"/>
  <c r="AY229" i="8" s="1"/>
  <c r="E217" i="14" s="1"/>
  <c r="AI229" i="8"/>
  <c r="AX229" i="8" s="1"/>
  <c r="D217" i="14" s="1"/>
  <c r="AH229" i="8"/>
  <c r="AW229" i="8" s="1"/>
  <c r="C217" i="14" s="1"/>
  <c r="BE228" i="8"/>
  <c r="K216" i="14" s="1"/>
  <c r="AR228" i="8"/>
  <c r="BG228" i="8" s="1"/>
  <c r="M216" i="14" s="1"/>
  <c r="AQ228" i="8"/>
  <c r="BF228" i="8" s="1"/>
  <c r="L216" i="14" s="1"/>
  <c r="AO228" i="8"/>
  <c r="AN228" i="8"/>
  <c r="AM228" i="8"/>
  <c r="AL228" i="8"/>
  <c r="BA228" i="8" s="1"/>
  <c r="G216" i="14" s="1"/>
  <c r="AK228" i="8"/>
  <c r="AZ228" i="8" s="1"/>
  <c r="F216" i="14" s="1"/>
  <c r="AJ228" i="8"/>
  <c r="AY228" i="8" s="1"/>
  <c r="E216" i="14" s="1"/>
  <c r="AI228" i="8"/>
  <c r="AX228" i="8" s="1"/>
  <c r="D216" i="14" s="1"/>
  <c r="AH228" i="8"/>
  <c r="BE227" i="8"/>
  <c r="K213" i="14" s="1"/>
  <c r="AR227" i="8"/>
  <c r="BG227" i="8" s="1"/>
  <c r="M213" i="14" s="1"/>
  <c r="AQ227" i="8"/>
  <c r="BF227" i="8" s="1"/>
  <c r="L213" i="14" s="1"/>
  <c r="AO227" i="8"/>
  <c r="AN227" i="8"/>
  <c r="AM227" i="8"/>
  <c r="AL227" i="8"/>
  <c r="BA227" i="8" s="1"/>
  <c r="G213" i="14" s="1"/>
  <c r="AK227" i="8"/>
  <c r="AZ227" i="8" s="1"/>
  <c r="F213" i="14" s="1"/>
  <c r="AJ227" i="8"/>
  <c r="AY227" i="8" s="1"/>
  <c r="E213" i="14" s="1"/>
  <c r="AI227" i="8"/>
  <c r="AX227" i="8" s="1"/>
  <c r="D213" i="14" s="1"/>
  <c r="AH227" i="8"/>
  <c r="BE226" i="8"/>
  <c r="K212" i="14" s="1"/>
  <c r="AR226" i="8"/>
  <c r="BG226" i="8" s="1"/>
  <c r="M212" i="14" s="1"/>
  <c r="AQ226" i="8"/>
  <c r="BF226" i="8" s="1"/>
  <c r="L212" i="14" s="1"/>
  <c r="AO226" i="8"/>
  <c r="AN226" i="8"/>
  <c r="AM226" i="8"/>
  <c r="AL226" i="8"/>
  <c r="BA226" i="8" s="1"/>
  <c r="G212" i="14" s="1"/>
  <c r="AK226" i="8"/>
  <c r="AZ226" i="8" s="1"/>
  <c r="F212" i="14" s="1"/>
  <c r="AJ226" i="8"/>
  <c r="AY226" i="8" s="1"/>
  <c r="E212" i="14" s="1"/>
  <c r="AI226" i="8"/>
  <c r="AX226" i="8" s="1"/>
  <c r="D212" i="14" s="1"/>
  <c r="AH226" i="8"/>
  <c r="BE225" i="8"/>
  <c r="K211" i="14" s="1"/>
  <c r="AR225" i="8"/>
  <c r="BG225" i="8" s="1"/>
  <c r="M211" i="14" s="1"/>
  <c r="AQ225" i="8"/>
  <c r="BF225" i="8" s="1"/>
  <c r="L211" i="14" s="1"/>
  <c r="AO225" i="8"/>
  <c r="AN225" i="8"/>
  <c r="AM225" i="8"/>
  <c r="AL225" i="8"/>
  <c r="BA225" i="8" s="1"/>
  <c r="G211" i="14" s="1"/>
  <c r="AK225" i="8"/>
  <c r="AZ225" i="8" s="1"/>
  <c r="F211" i="14" s="1"/>
  <c r="AJ225" i="8"/>
  <c r="AY225" i="8" s="1"/>
  <c r="E211" i="14" s="1"/>
  <c r="AI225" i="8"/>
  <c r="AX225" i="8" s="1"/>
  <c r="D211" i="14" s="1"/>
  <c r="AH225" i="8"/>
  <c r="AW225" i="8" s="1"/>
  <c r="C211" i="14" s="1"/>
  <c r="BE224" i="8"/>
  <c r="K210" i="14" s="1"/>
  <c r="AR224" i="8"/>
  <c r="BG224" i="8" s="1"/>
  <c r="M210" i="14" s="1"/>
  <c r="AQ224" i="8"/>
  <c r="BF224" i="8" s="1"/>
  <c r="L210" i="14" s="1"/>
  <c r="AO224" i="8"/>
  <c r="AN224" i="8"/>
  <c r="AM224" i="8"/>
  <c r="AL224" i="8"/>
  <c r="BA224" i="8" s="1"/>
  <c r="G210" i="14" s="1"/>
  <c r="AK224" i="8"/>
  <c r="AZ224" i="8" s="1"/>
  <c r="F210" i="14" s="1"/>
  <c r="AJ224" i="8"/>
  <c r="AY224" i="8" s="1"/>
  <c r="E210" i="14" s="1"/>
  <c r="AI224" i="8"/>
  <c r="AX224" i="8" s="1"/>
  <c r="D210" i="14" s="1"/>
  <c r="AH224" i="8"/>
  <c r="BE223" i="8"/>
  <c r="K207" i="14" s="1"/>
  <c r="AR223" i="8"/>
  <c r="BG223" i="8" s="1"/>
  <c r="M207" i="14" s="1"/>
  <c r="AQ223" i="8"/>
  <c r="BF223" i="8" s="1"/>
  <c r="L207" i="14" s="1"/>
  <c r="AO223" i="8"/>
  <c r="AN223" i="8"/>
  <c r="AM223" i="8"/>
  <c r="AL223" i="8"/>
  <c r="BA223" i="8" s="1"/>
  <c r="G207" i="14" s="1"/>
  <c r="AK223" i="8"/>
  <c r="AZ223" i="8" s="1"/>
  <c r="F207" i="14" s="1"/>
  <c r="AJ223" i="8"/>
  <c r="AY223" i="8" s="1"/>
  <c r="E207" i="14" s="1"/>
  <c r="AI223" i="8"/>
  <c r="AX223" i="8" s="1"/>
  <c r="D207" i="14" s="1"/>
  <c r="AH223" i="8"/>
  <c r="BE222" i="8"/>
  <c r="K206" i="14" s="1"/>
  <c r="AR222" i="8"/>
  <c r="BG222" i="8" s="1"/>
  <c r="M206" i="14" s="1"/>
  <c r="AQ222" i="8"/>
  <c r="BF222" i="8" s="1"/>
  <c r="L206" i="14" s="1"/>
  <c r="AO222" i="8"/>
  <c r="AN222" i="8"/>
  <c r="AM222" i="8"/>
  <c r="AL222" i="8"/>
  <c r="BA222" i="8" s="1"/>
  <c r="G206" i="14" s="1"/>
  <c r="AK222" i="8"/>
  <c r="AZ222" i="8" s="1"/>
  <c r="F206" i="14" s="1"/>
  <c r="AJ222" i="8"/>
  <c r="AY222" i="8" s="1"/>
  <c r="E206" i="14" s="1"/>
  <c r="AI222" i="8"/>
  <c r="AX222" i="8" s="1"/>
  <c r="D206" i="14" s="1"/>
  <c r="AH222" i="8"/>
  <c r="BE221" i="8"/>
  <c r="K205" i="14" s="1"/>
  <c r="AR221" i="8"/>
  <c r="BG221" i="8" s="1"/>
  <c r="M205" i="14" s="1"/>
  <c r="AQ221" i="8"/>
  <c r="BF221" i="8" s="1"/>
  <c r="L205" i="14" s="1"/>
  <c r="AO221" i="8"/>
  <c r="AN221" i="8"/>
  <c r="AM221" i="8"/>
  <c r="AL221" i="8"/>
  <c r="BA221" i="8" s="1"/>
  <c r="G205" i="14" s="1"/>
  <c r="AK221" i="8"/>
  <c r="AZ221" i="8" s="1"/>
  <c r="F205" i="14" s="1"/>
  <c r="AJ221" i="8"/>
  <c r="AY221" i="8" s="1"/>
  <c r="E205" i="14" s="1"/>
  <c r="AI221" i="8"/>
  <c r="AX221" i="8" s="1"/>
  <c r="D205" i="14" s="1"/>
  <c r="AH221" i="8"/>
  <c r="AW221" i="8" s="1"/>
  <c r="C205" i="14" s="1"/>
  <c r="BE220" i="8"/>
  <c r="K204" i="14" s="1"/>
  <c r="AR220" i="8"/>
  <c r="BG220" i="8" s="1"/>
  <c r="M204" i="14" s="1"/>
  <c r="AQ220" i="8"/>
  <c r="BF220" i="8" s="1"/>
  <c r="L204" i="14" s="1"/>
  <c r="AO220" i="8"/>
  <c r="AN220" i="8"/>
  <c r="AM220" i="8"/>
  <c r="AL220" i="8"/>
  <c r="BA220" i="8" s="1"/>
  <c r="G204" i="14" s="1"/>
  <c r="AK220" i="8"/>
  <c r="AZ220" i="8" s="1"/>
  <c r="F204" i="14" s="1"/>
  <c r="AJ220" i="8"/>
  <c r="AY220" i="8" s="1"/>
  <c r="E204" i="14" s="1"/>
  <c r="AI220" i="8"/>
  <c r="AX220" i="8" s="1"/>
  <c r="D204" i="14" s="1"/>
  <c r="AH220" i="8"/>
  <c r="BE219" i="8"/>
  <c r="K201" i="14" s="1"/>
  <c r="AR219" i="8"/>
  <c r="BG219" i="8" s="1"/>
  <c r="M201" i="14" s="1"/>
  <c r="AQ219" i="8"/>
  <c r="BF219" i="8" s="1"/>
  <c r="L201" i="14" s="1"/>
  <c r="AO219" i="8"/>
  <c r="AN219" i="8"/>
  <c r="AM219" i="8"/>
  <c r="AL219" i="8"/>
  <c r="BA219" i="8" s="1"/>
  <c r="G201" i="14" s="1"/>
  <c r="AK219" i="8"/>
  <c r="AZ219" i="8" s="1"/>
  <c r="F201" i="14" s="1"/>
  <c r="AJ219" i="8"/>
  <c r="AY219" i="8" s="1"/>
  <c r="E201" i="14" s="1"/>
  <c r="AI219" i="8"/>
  <c r="AX219" i="8" s="1"/>
  <c r="D201" i="14" s="1"/>
  <c r="AH219" i="8"/>
  <c r="BE218" i="8"/>
  <c r="K200" i="14" s="1"/>
  <c r="AR218" i="8"/>
  <c r="BG218" i="8" s="1"/>
  <c r="M200" i="14" s="1"/>
  <c r="AQ218" i="8"/>
  <c r="BF218" i="8" s="1"/>
  <c r="L200" i="14" s="1"/>
  <c r="AO218" i="8"/>
  <c r="AN218" i="8"/>
  <c r="AM218" i="8"/>
  <c r="AL218" i="8"/>
  <c r="BA218" i="8" s="1"/>
  <c r="G200" i="14" s="1"/>
  <c r="AK218" i="8"/>
  <c r="AZ218" i="8" s="1"/>
  <c r="F200" i="14" s="1"/>
  <c r="AJ218" i="8"/>
  <c r="AY218" i="8" s="1"/>
  <c r="E200" i="14" s="1"/>
  <c r="AI218" i="8"/>
  <c r="AX218" i="8" s="1"/>
  <c r="D200" i="14" s="1"/>
  <c r="AH218" i="8"/>
  <c r="BE217" i="8"/>
  <c r="K199" i="14" s="1"/>
  <c r="AK217" i="8"/>
  <c r="AZ217" i="8" s="1"/>
  <c r="F199" i="14" s="1"/>
  <c r="AR217" i="8"/>
  <c r="BG217" i="8" s="1"/>
  <c r="M199" i="14" s="1"/>
  <c r="AQ217" i="8"/>
  <c r="BF217" i="8" s="1"/>
  <c r="L199" i="14" s="1"/>
  <c r="AO217" i="8"/>
  <c r="AN217" i="8"/>
  <c r="AM217" i="8"/>
  <c r="AL217" i="8"/>
  <c r="BA217" i="8" s="1"/>
  <c r="G199" i="14" s="1"/>
  <c r="AJ217" i="8"/>
  <c r="AY217" i="8" s="1"/>
  <c r="E199" i="14" s="1"/>
  <c r="AI217" i="8"/>
  <c r="AX217" i="8" s="1"/>
  <c r="D199" i="14" s="1"/>
  <c r="AH217" i="8"/>
  <c r="AW217" i="8" s="1"/>
  <c r="C199" i="14" s="1"/>
  <c r="BE216" i="8"/>
  <c r="K198" i="14" s="1"/>
  <c r="AR216" i="8"/>
  <c r="BG216" i="8" s="1"/>
  <c r="M198" i="14" s="1"/>
  <c r="AQ216" i="8"/>
  <c r="BF216" i="8" s="1"/>
  <c r="L198" i="14" s="1"/>
  <c r="AO216" i="8"/>
  <c r="AN216" i="8"/>
  <c r="AM216" i="8"/>
  <c r="AL216" i="8"/>
  <c r="BA216" i="8" s="1"/>
  <c r="G198" i="14" s="1"/>
  <c r="AK216" i="8"/>
  <c r="AZ216" i="8" s="1"/>
  <c r="F198" i="14" s="1"/>
  <c r="AJ216" i="8"/>
  <c r="AY216" i="8" s="1"/>
  <c r="E198" i="14" s="1"/>
  <c r="AI216" i="8"/>
  <c r="AX216" i="8" s="1"/>
  <c r="D198" i="14" s="1"/>
  <c r="AH216" i="8"/>
  <c r="BE215" i="8"/>
  <c r="K197" i="14" s="1"/>
  <c r="AR215" i="8"/>
  <c r="BG215" i="8" s="1"/>
  <c r="M197" i="14" s="1"/>
  <c r="AQ215" i="8"/>
  <c r="BF215" i="8" s="1"/>
  <c r="L197" i="14" s="1"/>
  <c r="AO215" i="8"/>
  <c r="AN215" i="8"/>
  <c r="AM215" i="8"/>
  <c r="AL215" i="8"/>
  <c r="BA215" i="8" s="1"/>
  <c r="G197" i="14" s="1"/>
  <c r="AK215" i="8"/>
  <c r="AZ215" i="8" s="1"/>
  <c r="F197" i="14" s="1"/>
  <c r="AJ215" i="8"/>
  <c r="AY215" i="8" s="1"/>
  <c r="E197" i="14" s="1"/>
  <c r="AI215" i="8"/>
  <c r="AX215" i="8" s="1"/>
  <c r="D197" i="14" s="1"/>
  <c r="AH215" i="8"/>
  <c r="BE214" i="8"/>
  <c r="K196" i="14" s="1"/>
  <c r="AR214" i="8"/>
  <c r="BG214" i="8" s="1"/>
  <c r="M196" i="14" s="1"/>
  <c r="AQ214" i="8"/>
  <c r="BF214" i="8" s="1"/>
  <c r="L196" i="14" s="1"/>
  <c r="Z196" i="14" s="1"/>
  <c r="AO214" i="8"/>
  <c r="AN214" i="8"/>
  <c r="AM214" i="8"/>
  <c r="AL214" i="8"/>
  <c r="BA214" i="8" s="1"/>
  <c r="G196" i="14" s="1"/>
  <c r="AK214" i="8"/>
  <c r="AZ214" i="8" s="1"/>
  <c r="F196" i="14" s="1"/>
  <c r="AJ214" i="8"/>
  <c r="AY214" i="8" s="1"/>
  <c r="E196" i="14" s="1"/>
  <c r="S196" i="14" s="1"/>
  <c r="AI214" i="8"/>
  <c r="AX214" i="8" s="1"/>
  <c r="D196" i="14" s="1"/>
  <c r="R196" i="14" s="1"/>
  <c r="AH214" i="8"/>
  <c r="AW214" i="8" s="1"/>
  <c r="C196" i="14" s="1"/>
  <c r="BE213" i="8"/>
  <c r="AR213" i="8"/>
  <c r="BG213" i="8" s="1"/>
  <c r="AQ213" i="8"/>
  <c r="BF213" i="8" s="1"/>
  <c r="AO213" i="8"/>
  <c r="AN213" i="8"/>
  <c r="AM213" i="8"/>
  <c r="AL213" i="8"/>
  <c r="BA213" i="8" s="1"/>
  <c r="AK213" i="8"/>
  <c r="AZ213" i="8" s="1"/>
  <c r="AJ213" i="8"/>
  <c r="AI213" i="8"/>
  <c r="AX213" i="8" s="1"/>
  <c r="AH213" i="8"/>
  <c r="AW213" i="8" s="1"/>
  <c r="BE212" i="8"/>
  <c r="K195" i="14" s="1"/>
  <c r="AR212" i="8"/>
  <c r="BG212" i="8" s="1"/>
  <c r="M195" i="14" s="1"/>
  <c r="AQ212" i="8"/>
  <c r="BF212" i="8" s="1"/>
  <c r="L195" i="14" s="1"/>
  <c r="Z195" i="14" s="1"/>
  <c r="AO212" i="8"/>
  <c r="AN212" i="8"/>
  <c r="AM212" i="8"/>
  <c r="AL212" i="8"/>
  <c r="BA212" i="8" s="1"/>
  <c r="G195" i="14" s="1"/>
  <c r="AK212" i="8"/>
  <c r="AZ212" i="8" s="1"/>
  <c r="F195" i="14" s="1"/>
  <c r="AJ212" i="8"/>
  <c r="AY212" i="8" s="1"/>
  <c r="E195" i="14" s="1"/>
  <c r="AI212" i="8"/>
  <c r="AX212" i="8" s="1"/>
  <c r="D195" i="14" s="1"/>
  <c r="AH212" i="8"/>
  <c r="BE211" i="8"/>
  <c r="AR211" i="8"/>
  <c r="BG211" i="8" s="1"/>
  <c r="AQ211" i="8"/>
  <c r="BF211" i="8" s="1"/>
  <c r="AO211" i="8"/>
  <c r="AN211" i="8"/>
  <c r="AM211" i="8"/>
  <c r="AL211" i="8"/>
  <c r="BA211" i="8" s="1"/>
  <c r="AK211" i="8"/>
  <c r="AZ211" i="8" s="1"/>
  <c r="AJ211" i="8"/>
  <c r="AY211" i="8" s="1"/>
  <c r="AI211" i="8"/>
  <c r="AX211" i="8" s="1"/>
  <c r="AH211" i="8"/>
  <c r="BE210" i="8"/>
  <c r="K194" i="14" s="1"/>
  <c r="AR210" i="8"/>
  <c r="BG210" i="8" s="1"/>
  <c r="M194" i="14" s="1"/>
  <c r="AQ210" i="8"/>
  <c r="BF210" i="8" s="1"/>
  <c r="L194" i="14" s="1"/>
  <c r="Z194" i="14" s="1"/>
  <c r="AO210" i="8"/>
  <c r="AN210" i="8"/>
  <c r="AM210" i="8"/>
  <c r="AL210" i="8"/>
  <c r="BA210" i="8" s="1"/>
  <c r="G194" i="14" s="1"/>
  <c r="AK210" i="8"/>
  <c r="AZ210" i="8" s="1"/>
  <c r="F194" i="14" s="1"/>
  <c r="AJ210" i="8"/>
  <c r="AY210" i="8" s="1"/>
  <c r="E194" i="14" s="1"/>
  <c r="S194" i="14" s="1"/>
  <c r="AI210" i="8"/>
  <c r="AX210" i="8" s="1"/>
  <c r="D194" i="14" s="1"/>
  <c r="AH210" i="8"/>
  <c r="AW210" i="8" s="1"/>
  <c r="C194" i="14" s="1"/>
  <c r="BE209" i="8"/>
  <c r="AR209" i="8"/>
  <c r="BG209" i="8" s="1"/>
  <c r="AQ209" i="8"/>
  <c r="BF209" i="8" s="1"/>
  <c r="AO209" i="8"/>
  <c r="AN209" i="8"/>
  <c r="AM209" i="8"/>
  <c r="AL209" i="8"/>
  <c r="BA209" i="8" s="1"/>
  <c r="AK209" i="8"/>
  <c r="AZ209" i="8" s="1"/>
  <c r="AJ209" i="8"/>
  <c r="AY209" i="8" s="1"/>
  <c r="AI209" i="8"/>
  <c r="AH209" i="8"/>
  <c r="AW209" i="8" s="1"/>
  <c r="BE208" i="8"/>
  <c r="K193" i="14" s="1"/>
  <c r="AR208" i="8"/>
  <c r="AQ208" i="8"/>
  <c r="AO208" i="8"/>
  <c r="AN208" i="8"/>
  <c r="AM208" i="8"/>
  <c r="AL208" i="8"/>
  <c r="AK208" i="8"/>
  <c r="AZ208" i="8" s="1"/>
  <c r="F193" i="14" s="1"/>
  <c r="AJ208" i="8"/>
  <c r="AI208" i="8"/>
  <c r="AH208" i="8"/>
  <c r="AP197" i="8"/>
  <c r="BE196" i="8"/>
  <c r="K178" i="14" s="1"/>
  <c r="AR196" i="8"/>
  <c r="BG196" i="8" s="1"/>
  <c r="M178" i="14" s="1"/>
  <c r="AQ196" i="8"/>
  <c r="BF196" i="8" s="1"/>
  <c r="L178" i="14" s="1"/>
  <c r="AO196" i="8"/>
  <c r="AN196" i="8"/>
  <c r="AM196" i="8"/>
  <c r="AL196" i="8"/>
  <c r="BA196" i="8" s="1"/>
  <c r="G178" i="14" s="1"/>
  <c r="AK196" i="8"/>
  <c r="AZ196" i="8" s="1"/>
  <c r="F178" i="14" s="1"/>
  <c r="AJ196" i="8"/>
  <c r="AY196" i="8" s="1"/>
  <c r="E178" i="14" s="1"/>
  <c r="AI196" i="8"/>
  <c r="AX196" i="8" s="1"/>
  <c r="D178" i="14" s="1"/>
  <c r="AH196" i="8"/>
  <c r="BE195" i="8"/>
  <c r="K177" i="14" s="1"/>
  <c r="AR195" i="8"/>
  <c r="BG195" i="8" s="1"/>
  <c r="M177" i="14" s="1"/>
  <c r="AQ195" i="8"/>
  <c r="BF195" i="8" s="1"/>
  <c r="L177" i="14" s="1"/>
  <c r="AO195" i="8"/>
  <c r="AN195" i="8"/>
  <c r="AM195" i="8"/>
  <c r="AL195" i="8"/>
  <c r="BA195" i="8" s="1"/>
  <c r="G177" i="14" s="1"/>
  <c r="AK195" i="8"/>
  <c r="AZ195" i="8" s="1"/>
  <c r="F177" i="14" s="1"/>
  <c r="AJ195" i="8"/>
  <c r="AY195" i="8" s="1"/>
  <c r="E177" i="14" s="1"/>
  <c r="AI195" i="8"/>
  <c r="AX195" i="8" s="1"/>
  <c r="D177" i="14" s="1"/>
  <c r="AH195" i="8"/>
  <c r="AW195" i="8" s="1"/>
  <c r="C177" i="14" s="1"/>
  <c r="BE194" i="8"/>
  <c r="K172" i="14" s="1"/>
  <c r="AR194" i="8"/>
  <c r="BG194" i="8" s="1"/>
  <c r="M172" i="14" s="1"/>
  <c r="AQ194" i="8"/>
  <c r="BF194" i="8" s="1"/>
  <c r="L172" i="14" s="1"/>
  <c r="AO194" i="8"/>
  <c r="AN194" i="8"/>
  <c r="AM194" i="8"/>
  <c r="AL194" i="8"/>
  <c r="BA194" i="8" s="1"/>
  <c r="G172" i="14" s="1"/>
  <c r="AK194" i="8"/>
  <c r="AZ194" i="8" s="1"/>
  <c r="F172" i="14" s="1"/>
  <c r="AJ194" i="8"/>
  <c r="AY194" i="8" s="1"/>
  <c r="E172" i="14" s="1"/>
  <c r="AI194" i="8"/>
  <c r="AX194" i="8" s="1"/>
  <c r="D172" i="14" s="1"/>
  <c r="AH194" i="8"/>
  <c r="BE193" i="8"/>
  <c r="K171" i="14" s="1"/>
  <c r="AR193" i="8"/>
  <c r="BG193" i="8" s="1"/>
  <c r="M171" i="14" s="1"/>
  <c r="AQ193" i="8"/>
  <c r="BF193" i="8" s="1"/>
  <c r="L171" i="14" s="1"/>
  <c r="AO193" i="8"/>
  <c r="AN193" i="8"/>
  <c r="AM193" i="8"/>
  <c r="AL193" i="8"/>
  <c r="BA193" i="8" s="1"/>
  <c r="G171" i="14" s="1"/>
  <c r="AK193" i="8"/>
  <c r="AZ193" i="8" s="1"/>
  <c r="F171" i="14" s="1"/>
  <c r="AJ193" i="8"/>
  <c r="AI193" i="8"/>
  <c r="AX193" i="8" s="1"/>
  <c r="D171" i="14" s="1"/>
  <c r="AH193" i="8"/>
  <c r="AW193" i="8" s="1"/>
  <c r="C171" i="14" s="1"/>
  <c r="BE192" i="8"/>
  <c r="K166" i="14" s="1"/>
  <c r="AQ192" i="8"/>
  <c r="BF192" i="8" s="1"/>
  <c r="L166" i="14" s="1"/>
  <c r="AR192" i="8"/>
  <c r="BG192" i="8" s="1"/>
  <c r="M166" i="14" s="1"/>
  <c r="AO192" i="8"/>
  <c r="AN192" i="8"/>
  <c r="AM192" i="8"/>
  <c r="AL192" i="8"/>
  <c r="BA192" i="8" s="1"/>
  <c r="G166" i="14" s="1"/>
  <c r="AK192" i="8"/>
  <c r="AZ192" i="8" s="1"/>
  <c r="F166" i="14" s="1"/>
  <c r="AJ192" i="8"/>
  <c r="AY192" i="8" s="1"/>
  <c r="E166" i="14" s="1"/>
  <c r="AI192" i="8"/>
  <c r="AX192" i="8" s="1"/>
  <c r="D166" i="14" s="1"/>
  <c r="AH192" i="8"/>
  <c r="BE191" i="8"/>
  <c r="K165" i="14" s="1"/>
  <c r="AR191" i="8"/>
  <c r="BG191" i="8" s="1"/>
  <c r="M165" i="14" s="1"/>
  <c r="AQ191" i="8"/>
  <c r="BF191" i="8" s="1"/>
  <c r="L165" i="14" s="1"/>
  <c r="AO191" i="8"/>
  <c r="AN191" i="8"/>
  <c r="AM191" i="8"/>
  <c r="AL191" i="8"/>
  <c r="BA191" i="8" s="1"/>
  <c r="G165" i="14" s="1"/>
  <c r="AK191" i="8"/>
  <c r="AZ191" i="8" s="1"/>
  <c r="F165" i="14" s="1"/>
  <c r="AJ191" i="8"/>
  <c r="AY191" i="8" s="1"/>
  <c r="E165" i="14" s="1"/>
  <c r="AI191" i="8"/>
  <c r="AX191" i="8" s="1"/>
  <c r="D165" i="14" s="1"/>
  <c r="AH191" i="8"/>
  <c r="BE190" i="8"/>
  <c r="K181" i="14" s="1"/>
  <c r="Y181" i="14" s="1"/>
  <c r="AR190" i="8"/>
  <c r="BG190" i="8" s="1"/>
  <c r="M181" i="14" s="1"/>
  <c r="AA181" i="14" s="1"/>
  <c r="AA182" i="14" s="1"/>
  <c r="AQ190" i="8"/>
  <c r="BF190" i="8" s="1"/>
  <c r="L181" i="14" s="1"/>
  <c r="Z181" i="14" s="1"/>
  <c r="AO190" i="8"/>
  <c r="AN190" i="8"/>
  <c r="AM190" i="8"/>
  <c r="AL190" i="8"/>
  <c r="BA190" i="8" s="1"/>
  <c r="G181" i="14" s="1"/>
  <c r="U181" i="14" s="1"/>
  <c r="AK190" i="8"/>
  <c r="AZ190" i="8" s="1"/>
  <c r="F181" i="14" s="1"/>
  <c r="T181" i="14" s="1"/>
  <c r="AJ190" i="8"/>
  <c r="AY190" i="8" s="1"/>
  <c r="E181" i="14" s="1"/>
  <c r="S181" i="14" s="1"/>
  <c r="AI190" i="8"/>
  <c r="AX190" i="8" s="1"/>
  <c r="D181" i="14" s="1"/>
  <c r="R181" i="14" s="1"/>
  <c r="AH190" i="8"/>
  <c r="BE189" i="8"/>
  <c r="K180" i="14" s="1"/>
  <c r="AQ189" i="8"/>
  <c r="BF189" i="8" s="1"/>
  <c r="L180" i="14" s="1"/>
  <c r="AR189" i="8"/>
  <c r="BG189" i="8" s="1"/>
  <c r="M180" i="14" s="1"/>
  <c r="AO189" i="8"/>
  <c r="AN189" i="8"/>
  <c r="AM189" i="8"/>
  <c r="AL189" i="8"/>
  <c r="BA189" i="8" s="1"/>
  <c r="G180" i="14" s="1"/>
  <c r="AK189" i="8"/>
  <c r="AZ189" i="8" s="1"/>
  <c r="F180" i="14" s="1"/>
  <c r="AJ189" i="8"/>
  <c r="AY189" i="8" s="1"/>
  <c r="E180" i="14" s="1"/>
  <c r="AI189" i="8"/>
  <c r="AX189" i="8" s="1"/>
  <c r="D180" i="14" s="1"/>
  <c r="AH189" i="8"/>
  <c r="BE188" i="8"/>
  <c r="K179" i="14" s="1"/>
  <c r="AR188" i="8"/>
  <c r="BG188" i="8" s="1"/>
  <c r="M179" i="14" s="1"/>
  <c r="AQ188" i="8"/>
  <c r="BF188" i="8" s="1"/>
  <c r="L179" i="14" s="1"/>
  <c r="AO188" i="8"/>
  <c r="AN188" i="8"/>
  <c r="AM188" i="8"/>
  <c r="AL188" i="8"/>
  <c r="BA188" i="8" s="1"/>
  <c r="G179" i="14" s="1"/>
  <c r="AK188" i="8"/>
  <c r="AZ188" i="8" s="1"/>
  <c r="F179" i="14" s="1"/>
  <c r="AJ188" i="8"/>
  <c r="AY188" i="8" s="1"/>
  <c r="E179" i="14" s="1"/>
  <c r="AI188" i="8"/>
  <c r="AX188" i="8" s="1"/>
  <c r="D179" i="14" s="1"/>
  <c r="AH188" i="8"/>
  <c r="AW188" i="8" s="1"/>
  <c r="C179" i="14" s="1"/>
  <c r="BE187" i="8"/>
  <c r="K176" i="14" s="1"/>
  <c r="AR187" i="8"/>
  <c r="BG187" i="8" s="1"/>
  <c r="M176" i="14" s="1"/>
  <c r="AQ187" i="8"/>
  <c r="BF187" i="8" s="1"/>
  <c r="L176" i="14" s="1"/>
  <c r="AO187" i="8"/>
  <c r="AN187" i="8"/>
  <c r="AM187" i="8"/>
  <c r="AL187" i="8"/>
  <c r="BA187" i="8" s="1"/>
  <c r="G176" i="14" s="1"/>
  <c r="AK187" i="8"/>
  <c r="AZ187" i="8" s="1"/>
  <c r="F176" i="14" s="1"/>
  <c r="AJ187" i="8"/>
  <c r="AY187" i="8" s="1"/>
  <c r="E176" i="14" s="1"/>
  <c r="AI187" i="8"/>
  <c r="AX187" i="8" s="1"/>
  <c r="D176" i="14" s="1"/>
  <c r="AH187" i="8"/>
  <c r="AW187" i="8" s="1"/>
  <c r="C176" i="14" s="1"/>
  <c r="BE186" i="8"/>
  <c r="K175" i="14" s="1"/>
  <c r="AR186" i="8"/>
  <c r="BG186" i="8" s="1"/>
  <c r="M175" i="14" s="1"/>
  <c r="AN186" i="8"/>
  <c r="AQ186" i="8"/>
  <c r="BF186" i="8" s="1"/>
  <c r="L175" i="14" s="1"/>
  <c r="AO186" i="8"/>
  <c r="AM186" i="8"/>
  <c r="AL186" i="8"/>
  <c r="BA186" i="8" s="1"/>
  <c r="G175" i="14" s="1"/>
  <c r="AK186" i="8"/>
  <c r="AZ186" i="8" s="1"/>
  <c r="F175" i="14" s="1"/>
  <c r="AJ186" i="8"/>
  <c r="AY186" i="8" s="1"/>
  <c r="E175" i="14" s="1"/>
  <c r="AI186" i="8"/>
  <c r="AX186" i="8" s="1"/>
  <c r="D175" i="14" s="1"/>
  <c r="AH186" i="8"/>
  <c r="BE185" i="8"/>
  <c r="K174" i="14" s="1"/>
  <c r="AR185" i="8"/>
  <c r="BG185" i="8" s="1"/>
  <c r="M174" i="14" s="1"/>
  <c r="AQ185" i="8"/>
  <c r="BF185" i="8" s="1"/>
  <c r="L174" i="14" s="1"/>
  <c r="AO185" i="8"/>
  <c r="AN185" i="8"/>
  <c r="AM185" i="8"/>
  <c r="AL185" i="8"/>
  <c r="BA185" i="8" s="1"/>
  <c r="G174" i="14" s="1"/>
  <c r="AK185" i="8"/>
  <c r="AZ185" i="8" s="1"/>
  <c r="F174" i="14" s="1"/>
  <c r="AJ185" i="8"/>
  <c r="AY185" i="8" s="1"/>
  <c r="E174" i="14" s="1"/>
  <c r="AI185" i="8"/>
  <c r="AX185" i="8" s="1"/>
  <c r="D174" i="14" s="1"/>
  <c r="AH185" i="8"/>
  <c r="BE184" i="8"/>
  <c r="K173" i="14" s="1"/>
  <c r="AH184" i="8"/>
  <c r="AW184" i="8" s="1"/>
  <c r="C173" i="14" s="1"/>
  <c r="AR184" i="8"/>
  <c r="BG184" i="8" s="1"/>
  <c r="M173" i="14" s="1"/>
  <c r="AQ184" i="8"/>
  <c r="BF184" i="8" s="1"/>
  <c r="L173" i="14" s="1"/>
  <c r="AO184" i="8"/>
  <c r="AN184" i="8"/>
  <c r="AM184" i="8"/>
  <c r="AL184" i="8"/>
  <c r="BA184" i="8" s="1"/>
  <c r="G173" i="14" s="1"/>
  <c r="AK184" i="8"/>
  <c r="AZ184" i="8" s="1"/>
  <c r="F173" i="14" s="1"/>
  <c r="AJ184" i="8"/>
  <c r="AY184" i="8" s="1"/>
  <c r="E173" i="14" s="1"/>
  <c r="AI184" i="8"/>
  <c r="AX184" i="8" s="1"/>
  <c r="D173" i="14" s="1"/>
  <c r="BE183" i="8"/>
  <c r="K170" i="14" s="1"/>
  <c r="AR183" i="8"/>
  <c r="BG183" i="8" s="1"/>
  <c r="M170" i="14" s="1"/>
  <c r="AQ183" i="8"/>
  <c r="BF183" i="8" s="1"/>
  <c r="L170" i="14" s="1"/>
  <c r="AO183" i="8"/>
  <c r="AN183" i="8"/>
  <c r="AM183" i="8"/>
  <c r="AL183" i="8"/>
  <c r="BA183" i="8" s="1"/>
  <c r="G170" i="14" s="1"/>
  <c r="AK183" i="8"/>
  <c r="AZ183" i="8" s="1"/>
  <c r="F170" i="14" s="1"/>
  <c r="AJ183" i="8"/>
  <c r="AY183" i="8" s="1"/>
  <c r="E170" i="14" s="1"/>
  <c r="AI183" i="8"/>
  <c r="AX183" i="8" s="1"/>
  <c r="D170" i="14" s="1"/>
  <c r="AH183" i="8"/>
  <c r="AW183" i="8" s="1"/>
  <c r="C170" i="14" s="1"/>
  <c r="BE182" i="8"/>
  <c r="K169" i="14" s="1"/>
  <c r="AR182" i="8"/>
  <c r="BG182" i="8" s="1"/>
  <c r="M169" i="14" s="1"/>
  <c r="AQ182" i="8"/>
  <c r="BF182" i="8" s="1"/>
  <c r="L169" i="14" s="1"/>
  <c r="AO182" i="8"/>
  <c r="AN182" i="8"/>
  <c r="AM182" i="8"/>
  <c r="AL182" i="8"/>
  <c r="BA182" i="8" s="1"/>
  <c r="G169" i="14" s="1"/>
  <c r="AK182" i="8"/>
  <c r="AZ182" i="8" s="1"/>
  <c r="F169" i="14" s="1"/>
  <c r="AJ182" i="8"/>
  <c r="AY182" i="8" s="1"/>
  <c r="E169" i="14" s="1"/>
  <c r="AI182" i="8"/>
  <c r="AX182" i="8" s="1"/>
  <c r="D169" i="14" s="1"/>
  <c r="AH182" i="8"/>
  <c r="BE181" i="8"/>
  <c r="K168" i="14" s="1"/>
  <c r="AR181" i="8"/>
  <c r="BG181" i="8" s="1"/>
  <c r="M168" i="14" s="1"/>
  <c r="AQ181" i="8"/>
  <c r="BF181" i="8" s="1"/>
  <c r="L168" i="14" s="1"/>
  <c r="AO181" i="8"/>
  <c r="AN181" i="8"/>
  <c r="AM181" i="8"/>
  <c r="AL181" i="8"/>
  <c r="BA181" i="8" s="1"/>
  <c r="G168" i="14" s="1"/>
  <c r="AK181" i="8"/>
  <c r="AZ181" i="8" s="1"/>
  <c r="F168" i="14" s="1"/>
  <c r="AJ181" i="8"/>
  <c r="AY181" i="8" s="1"/>
  <c r="E168" i="14" s="1"/>
  <c r="AI181" i="8"/>
  <c r="AX181" i="8" s="1"/>
  <c r="D168" i="14" s="1"/>
  <c r="AH181" i="8"/>
  <c r="BE180" i="8"/>
  <c r="K167" i="14" s="1"/>
  <c r="AR180" i="8"/>
  <c r="BG180" i="8" s="1"/>
  <c r="M167" i="14" s="1"/>
  <c r="AQ180" i="8"/>
  <c r="BF180" i="8" s="1"/>
  <c r="L167" i="14" s="1"/>
  <c r="AO180" i="8"/>
  <c r="AN180" i="8"/>
  <c r="AM180" i="8"/>
  <c r="AL180" i="8"/>
  <c r="BA180" i="8" s="1"/>
  <c r="G167" i="14" s="1"/>
  <c r="AK180" i="8"/>
  <c r="AZ180" i="8" s="1"/>
  <c r="F167" i="14" s="1"/>
  <c r="AJ180" i="8"/>
  <c r="AY180" i="8" s="1"/>
  <c r="E167" i="14" s="1"/>
  <c r="AI180" i="8"/>
  <c r="AX180" i="8" s="1"/>
  <c r="D167" i="14" s="1"/>
  <c r="AH180" i="8"/>
  <c r="AW180" i="8" s="1"/>
  <c r="C167" i="14" s="1"/>
  <c r="BE179" i="8"/>
  <c r="K164" i="14" s="1"/>
  <c r="AH179" i="8"/>
  <c r="AW179" i="8" s="1"/>
  <c r="C164" i="14" s="1"/>
  <c r="AR179" i="8"/>
  <c r="BG179" i="8" s="1"/>
  <c r="M164" i="14" s="1"/>
  <c r="AQ179" i="8"/>
  <c r="BF179" i="8" s="1"/>
  <c r="L164" i="14" s="1"/>
  <c r="AO179" i="8"/>
  <c r="AN179" i="8"/>
  <c r="AM179" i="8"/>
  <c r="AL179" i="8"/>
  <c r="BA179" i="8" s="1"/>
  <c r="G164" i="14" s="1"/>
  <c r="AK179" i="8"/>
  <c r="AZ179" i="8" s="1"/>
  <c r="F164" i="14" s="1"/>
  <c r="AJ179" i="8"/>
  <c r="AY179" i="8" s="1"/>
  <c r="E164" i="14" s="1"/>
  <c r="AI179" i="8"/>
  <c r="AX179" i="8" s="1"/>
  <c r="D164" i="14" s="1"/>
  <c r="BE178" i="8"/>
  <c r="K163" i="14" s="1"/>
  <c r="AR178" i="8"/>
  <c r="BG178" i="8" s="1"/>
  <c r="M163" i="14" s="1"/>
  <c r="AQ178" i="8"/>
  <c r="BF178" i="8" s="1"/>
  <c r="L163" i="14" s="1"/>
  <c r="AO178" i="8"/>
  <c r="AN178" i="8"/>
  <c r="AM178" i="8"/>
  <c r="AL178" i="8"/>
  <c r="BA178" i="8" s="1"/>
  <c r="G163" i="14" s="1"/>
  <c r="AK178" i="8"/>
  <c r="AZ178" i="8" s="1"/>
  <c r="F163" i="14" s="1"/>
  <c r="AJ178" i="8"/>
  <c r="AY178" i="8" s="1"/>
  <c r="E163" i="14" s="1"/>
  <c r="AI178" i="8"/>
  <c r="AX178" i="8" s="1"/>
  <c r="D163" i="14" s="1"/>
  <c r="AH178" i="8"/>
  <c r="BE177" i="8"/>
  <c r="K162" i="14" s="1"/>
  <c r="AR177" i="8"/>
  <c r="BG177" i="8" s="1"/>
  <c r="M162" i="14" s="1"/>
  <c r="AQ177" i="8"/>
  <c r="BF177" i="8" s="1"/>
  <c r="L162" i="14" s="1"/>
  <c r="AO177" i="8"/>
  <c r="AN177" i="8"/>
  <c r="AM177" i="8"/>
  <c r="AL177" i="8"/>
  <c r="BA177" i="8" s="1"/>
  <c r="G162" i="14" s="1"/>
  <c r="AK177" i="8"/>
  <c r="AZ177" i="8" s="1"/>
  <c r="F162" i="14" s="1"/>
  <c r="AJ177" i="8"/>
  <c r="AY177" i="8" s="1"/>
  <c r="E162" i="14" s="1"/>
  <c r="AI177" i="8"/>
  <c r="AX177" i="8" s="1"/>
  <c r="D162" i="14" s="1"/>
  <c r="AH177" i="8"/>
  <c r="BE176" i="8"/>
  <c r="K161" i="14" s="1"/>
  <c r="AH176" i="8"/>
  <c r="AW176" i="8" s="1"/>
  <c r="C161" i="14" s="1"/>
  <c r="AR176" i="8"/>
  <c r="BG176" i="8" s="1"/>
  <c r="M161" i="14" s="1"/>
  <c r="AQ176" i="8"/>
  <c r="BF176" i="8" s="1"/>
  <c r="L161" i="14" s="1"/>
  <c r="AO176" i="8"/>
  <c r="AN176" i="8"/>
  <c r="AM176" i="8"/>
  <c r="AL176" i="8"/>
  <c r="BA176" i="8" s="1"/>
  <c r="G161" i="14" s="1"/>
  <c r="AK176" i="8"/>
  <c r="AZ176" i="8" s="1"/>
  <c r="F161" i="14" s="1"/>
  <c r="AJ176" i="8"/>
  <c r="AY176" i="8" s="1"/>
  <c r="E161" i="14" s="1"/>
  <c r="AI176" i="8"/>
  <c r="AX176" i="8" s="1"/>
  <c r="D161" i="14" s="1"/>
  <c r="BE175" i="8"/>
  <c r="K160" i="14" s="1"/>
  <c r="AR175" i="8"/>
  <c r="BG175" i="8" s="1"/>
  <c r="M160" i="14" s="1"/>
  <c r="AQ175" i="8"/>
  <c r="BF175" i="8" s="1"/>
  <c r="L160" i="14" s="1"/>
  <c r="AO175" i="8"/>
  <c r="AN175" i="8"/>
  <c r="AM175" i="8"/>
  <c r="AL175" i="8"/>
  <c r="BA175" i="8" s="1"/>
  <c r="G160" i="14" s="1"/>
  <c r="AK175" i="8"/>
  <c r="AZ175" i="8" s="1"/>
  <c r="F160" i="14" s="1"/>
  <c r="AJ175" i="8"/>
  <c r="AY175" i="8" s="1"/>
  <c r="E160" i="14" s="1"/>
  <c r="AI175" i="8"/>
  <c r="AX175" i="8" s="1"/>
  <c r="D160" i="14" s="1"/>
  <c r="AH175" i="8"/>
  <c r="BE174" i="8"/>
  <c r="K159" i="14" s="1"/>
  <c r="AR174" i="8"/>
  <c r="BG174" i="8" s="1"/>
  <c r="M159" i="14" s="1"/>
  <c r="AQ174" i="8"/>
  <c r="BF174" i="8" s="1"/>
  <c r="L159" i="14" s="1"/>
  <c r="Z159" i="14" s="1"/>
  <c r="AO174" i="8"/>
  <c r="AN174" i="8"/>
  <c r="AM174" i="8"/>
  <c r="AL174" i="8"/>
  <c r="BA174" i="8" s="1"/>
  <c r="G159" i="14" s="1"/>
  <c r="AK174" i="8"/>
  <c r="AZ174" i="8" s="1"/>
  <c r="F159" i="14" s="1"/>
  <c r="AJ174" i="8"/>
  <c r="AY174" i="8" s="1"/>
  <c r="E159" i="14" s="1"/>
  <c r="S159" i="14" s="1"/>
  <c r="AI174" i="8"/>
  <c r="AX174" i="8" s="1"/>
  <c r="D159" i="14" s="1"/>
  <c r="R159" i="14" s="1"/>
  <c r="AH174" i="8"/>
  <c r="AW174" i="8" s="1"/>
  <c r="C159" i="14" s="1"/>
  <c r="BE173" i="8"/>
  <c r="AR173" i="8"/>
  <c r="BG173" i="8" s="1"/>
  <c r="AQ173" i="8"/>
  <c r="BF173" i="8" s="1"/>
  <c r="AO173" i="8"/>
  <c r="AN173" i="8"/>
  <c r="AM173" i="8"/>
  <c r="AL173" i="8"/>
  <c r="BA173" i="8" s="1"/>
  <c r="AK173" i="8"/>
  <c r="AZ173" i="8" s="1"/>
  <c r="AJ173" i="8"/>
  <c r="AY173" i="8" s="1"/>
  <c r="AI173" i="8"/>
  <c r="AX173" i="8" s="1"/>
  <c r="AH173" i="8"/>
  <c r="AW173" i="8" s="1"/>
  <c r="BE172" i="8"/>
  <c r="K158" i="14" s="1"/>
  <c r="AR172" i="8"/>
  <c r="BG172" i="8" s="1"/>
  <c r="M158" i="14" s="1"/>
  <c r="AQ172" i="8"/>
  <c r="BF172" i="8" s="1"/>
  <c r="L158" i="14" s="1"/>
  <c r="Z158" i="14" s="1"/>
  <c r="AO172" i="8"/>
  <c r="AN172" i="8"/>
  <c r="AM172" i="8"/>
  <c r="AL172" i="8"/>
  <c r="BA172" i="8" s="1"/>
  <c r="G158" i="14" s="1"/>
  <c r="AK172" i="8"/>
  <c r="AZ172" i="8" s="1"/>
  <c r="F158" i="14" s="1"/>
  <c r="AJ172" i="8"/>
  <c r="AY172" i="8" s="1"/>
  <c r="E158" i="14" s="1"/>
  <c r="AI172" i="8"/>
  <c r="AX172" i="8" s="1"/>
  <c r="D158" i="14" s="1"/>
  <c r="AH172" i="8"/>
  <c r="BE171" i="8"/>
  <c r="AR171" i="8"/>
  <c r="BG171" i="8" s="1"/>
  <c r="AQ171" i="8"/>
  <c r="BF171" i="8" s="1"/>
  <c r="AO171" i="8"/>
  <c r="AN171" i="8"/>
  <c r="AM171" i="8"/>
  <c r="AL171" i="8"/>
  <c r="BA171" i="8" s="1"/>
  <c r="AK171" i="8"/>
  <c r="AZ171" i="8" s="1"/>
  <c r="AJ171" i="8"/>
  <c r="AY171" i="8" s="1"/>
  <c r="AI171" i="8"/>
  <c r="AX171" i="8" s="1"/>
  <c r="AH171" i="8"/>
  <c r="AW171" i="8" s="1"/>
  <c r="BE170" i="8"/>
  <c r="K157" i="14" s="1"/>
  <c r="AR170" i="8"/>
  <c r="BG170" i="8" s="1"/>
  <c r="M157" i="14" s="1"/>
  <c r="AQ170" i="8"/>
  <c r="BF170" i="8" s="1"/>
  <c r="L157" i="14" s="1"/>
  <c r="Z157" i="14" s="1"/>
  <c r="AO170" i="8"/>
  <c r="AN170" i="8"/>
  <c r="AM170" i="8"/>
  <c r="AL170" i="8"/>
  <c r="BA170" i="8" s="1"/>
  <c r="G157" i="14" s="1"/>
  <c r="AK170" i="8"/>
  <c r="AZ170" i="8" s="1"/>
  <c r="F157" i="14" s="1"/>
  <c r="AJ170" i="8"/>
  <c r="AY170" i="8" s="1"/>
  <c r="E157" i="14" s="1"/>
  <c r="S157" i="14" s="1"/>
  <c r="AI170" i="8"/>
  <c r="AX170" i="8" s="1"/>
  <c r="D157" i="14" s="1"/>
  <c r="AH170" i="8"/>
  <c r="BE169" i="8"/>
  <c r="AR169" i="8"/>
  <c r="BG169" i="8" s="1"/>
  <c r="AQ169" i="8"/>
  <c r="BF169" i="8" s="1"/>
  <c r="AO169" i="8"/>
  <c r="AN169" i="8"/>
  <c r="AM169" i="8"/>
  <c r="AL169" i="8"/>
  <c r="BA169" i="8" s="1"/>
  <c r="AK169" i="8"/>
  <c r="AZ169" i="8" s="1"/>
  <c r="AJ169" i="8"/>
  <c r="AY169" i="8" s="1"/>
  <c r="AI169" i="8"/>
  <c r="AX169" i="8" s="1"/>
  <c r="AH169" i="8"/>
  <c r="BE168" i="8"/>
  <c r="K156" i="14" s="1"/>
  <c r="AR168" i="8"/>
  <c r="BG168" i="8" s="1"/>
  <c r="M156" i="14" s="1"/>
  <c r="AQ168" i="8"/>
  <c r="AO168" i="8"/>
  <c r="AN168" i="8"/>
  <c r="AM168" i="8"/>
  <c r="AL168" i="8"/>
  <c r="BA168" i="8" s="1"/>
  <c r="G156" i="14" s="1"/>
  <c r="AK168" i="8"/>
  <c r="AJ168" i="8"/>
  <c r="AY168" i="8" s="1"/>
  <c r="E156" i="14" s="1"/>
  <c r="AI168" i="8"/>
  <c r="AH168" i="8"/>
  <c r="AP157" i="8"/>
  <c r="BE156" i="8"/>
  <c r="K141" i="14" s="1"/>
  <c r="AR156" i="8"/>
  <c r="BG156" i="8" s="1"/>
  <c r="M141" i="14" s="1"/>
  <c r="AQ156" i="8"/>
  <c r="BF156" i="8" s="1"/>
  <c r="L141" i="14" s="1"/>
  <c r="AO156" i="8"/>
  <c r="AN156" i="8"/>
  <c r="AM156" i="8"/>
  <c r="AL156" i="8"/>
  <c r="BA156" i="8" s="1"/>
  <c r="G141" i="14" s="1"/>
  <c r="AK156" i="8"/>
  <c r="AZ156" i="8" s="1"/>
  <c r="F141" i="14" s="1"/>
  <c r="AJ156" i="8"/>
  <c r="AY156" i="8" s="1"/>
  <c r="E141" i="14" s="1"/>
  <c r="AI156" i="8"/>
  <c r="AX156" i="8" s="1"/>
  <c r="D141" i="14" s="1"/>
  <c r="AH156" i="8"/>
  <c r="BE155" i="8"/>
  <c r="K140" i="14" s="1"/>
  <c r="AR155" i="8"/>
  <c r="BG155" i="8" s="1"/>
  <c r="M140" i="14" s="1"/>
  <c r="AQ155" i="8"/>
  <c r="BF155" i="8" s="1"/>
  <c r="L140" i="14" s="1"/>
  <c r="AO155" i="8"/>
  <c r="AN155" i="8"/>
  <c r="AM155" i="8"/>
  <c r="AL155" i="8"/>
  <c r="BA155" i="8" s="1"/>
  <c r="G140" i="14" s="1"/>
  <c r="AK155" i="8"/>
  <c r="AZ155" i="8" s="1"/>
  <c r="F140" i="14" s="1"/>
  <c r="AJ155" i="8"/>
  <c r="AY155" i="8" s="1"/>
  <c r="E140" i="14" s="1"/>
  <c r="AI155" i="8"/>
  <c r="AX155" i="8" s="1"/>
  <c r="D140" i="14" s="1"/>
  <c r="AH155" i="8"/>
  <c r="BE154" i="8"/>
  <c r="K135" i="14" s="1"/>
  <c r="AR154" i="8"/>
  <c r="BG154" i="8" s="1"/>
  <c r="M135" i="14" s="1"/>
  <c r="AQ154" i="8"/>
  <c r="BF154" i="8" s="1"/>
  <c r="L135" i="14" s="1"/>
  <c r="AO154" i="8"/>
  <c r="AN154" i="8"/>
  <c r="AM154" i="8"/>
  <c r="AL154" i="8"/>
  <c r="BA154" i="8" s="1"/>
  <c r="G135" i="14" s="1"/>
  <c r="AK154" i="8"/>
  <c r="AZ154" i="8" s="1"/>
  <c r="F135" i="14" s="1"/>
  <c r="AJ154" i="8"/>
  <c r="AY154" i="8" s="1"/>
  <c r="E135" i="14" s="1"/>
  <c r="AI154" i="8"/>
  <c r="AX154" i="8" s="1"/>
  <c r="D135" i="14" s="1"/>
  <c r="AH154" i="8"/>
  <c r="BE153" i="8"/>
  <c r="K134" i="14" s="1"/>
  <c r="AR153" i="8"/>
  <c r="BG153" i="8" s="1"/>
  <c r="M134" i="14" s="1"/>
  <c r="AQ153" i="8"/>
  <c r="BF153" i="8" s="1"/>
  <c r="L134" i="14" s="1"/>
  <c r="AO153" i="8"/>
  <c r="AN153" i="8"/>
  <c r="AM153" i="8"/>
  <c r="AL153" i="8"/>
  <c r="BA153" i="8" s="1"/>
  <c r="G134" i="14" s="1"/>
  <c r="AK153" i="8"/>
  <c r="AZ153" i="8" s="1"/>
  <c r="F134" i="14" s="1"/>
  <c r="AJ153" i="8"/>
  <c r="AY153" i="8" s="1"/>
  <c r="E134" i="14" s="1"/>
  <c r="AI153" i="8"/>
  <c r="AX153" i="8" s="1"/>
  <c r="D134" i="14" s="1"/>
  <c r="AH153" i="8"/>
  <c r="AW153" i="8" s="1"/>
  <c r="C134" i="14" s="1"/>
  <c r="BE152" i="8"/>
  <c r="K129" i="14" s="1"/>
  <c r="AR152" i="8"/>
  <c r="BG152" i="8" s="1"/>
  <c r="M129" i="14" s="1"/>
  <c r="AQ152" i="8"/>
  <c r="BF152" i="8" s="1"/>
  <c r="L129" i="14" s="1"/>
  <c r="AO152" i="8"/>
  <c r="AN152" i="8"/>
  <c r="AM152" i="8"/>
  <c r="AL152" i="8"/>
  <c r="BA152" i="8" s="1"/>
  <c r="G129" i="14" s="1"/>
  <c r="AK152" i="8"/>
  <c r="AZ152" i="8" s="1"/>
  <c r="F129" i="14" s="1"/>
  <c r="AJ152" i="8"/>
  <c r="AY152" i="8" s="1"/>
  <c r="E129" i="14" s="1"/>
  <c r="AI152" i="8"/>
  <c r="AX152" i="8" s="1"/>
  <c r="D129" i="14" s="1"/>
  <c r="AH152" i="8"/>
  <c r="AW152" i="8" s="1"/>
  <c r="C129" i="14" s="1"/>
  <c r="BE151" i="8"/>
  <c r="K128" i="14" s="1"/>
  <c r="AR151" i="8"/>
  <c r="BG151" i="8" s="1"/>
  <c r="M128" i="14" s="1"/>
  <c r="AQ151" i="8"/>
  <c r="BF151" i="8" s="1"/>
  <c r="L128" i="14" s="1"/>
  <c r="AO151" i="8"/>
  <c r="AN151" i="8"/>
  <c r="AM151" i="8"/>
  <c r="AL151" i="8"/>
  <c r="BA151" i="8" s="1"/>
  <c r="G128" i="14" s="1"/>
  <c r="AK151" i="8"/>
  <c r="AZ151" i="8" s="1"/>
  <c r="F128" i="14" s="1"/>
  <c r="AJ151" i="8"/>
  <c r="AY151" i="8" s="1"/>
  <c r="E128" i="14" s="1"/>
  <c r="AI151" i="8"/>
  <c r="AX151" i="8" s="1"/>
  <c r="D128" i="14" s="1"/>
  <c r="AH151" i="8"/>
  <c r="BE150" i="8"/>
  <c r="K144" i="14" s="1"/>
  <c r="Y144" i="14" s="1"/>
  <c r="AR150" i="8"/>
  <c r="BG150" i="8" s="1"/>
  <c r="M144" i="14" s="1"/>
  <c r="AA144" i="14" s="1"/>
  <c r="AA145" i="14" s="1"/>
  <c r="AQ150" i="8"/>
  <c r="BF150" i="8" s="1"/>
  <c r="L144" i="14" s="1"/>
  <c r="Z144" i="14" s="1"/>
  <c r="AO150" i="8"/>
  <c r="AN150" i="8"/>
  <c r="AM150" i="8"/>
  <c r="AL150" i="8"/>
  <c r="BA150" i="8" s="1"/>
  <c r="G144" i="14" s="1"/>
  <c r="U144" i="14" s="1"/>
  <c r="AK150" i="8"/>
  <c r="AZ150" i="8" s="1"/>
  <c r="F144" i="14" s="1"/>
  <c r="T144" i="14" s="1"/>
  <c r="AJ150" i="8"/>
  <c r="AY150" i="8" s="1"/>
  <c r="E144" i="14" s="1"/>
  <c r="S144" i="14" s="1"/>
  <c r="AI150" i="8"/>
  <c r="AX150" i="8" s="1"/>
  <c r="D144" i="14" s="1"/>
  <c r="R144" i="14" s="1"/>
  <c r="AH150" i="8"/>
  <c r="AW150" i="8" s="1"/>
  <c r="C144" i="14" s="1"/>
  <c r="Q144" i="14" s="1"/>
  <c r="BE149" i="8"/>
  <c r="K143" i="14" s="1"/>
  <c r="AR149" i="8"/>
  <c r="BG149" i="8" s="1"/>
  <c r="M143" i="14" s="1"/>
  <c r="AQ149" i="8"/>
  <c r="BF149" i="8" s="1"/>
  <c r="L143" i="14" s="1"/>
  <c r="AO149" i="8"/>
  <c r="AN149" i="8"/>
  <c r="AM149" i="8"/>
  <c r="AL149" i="8"/>
  <c r="BA149" i="8" s="1"/>
  <c r="G143" i="14" s="1"/>
  <c r="AK149" i="8"/>
  <c r="AZ149" i="8" s="1"/>
  <c r="F143" i="14" s="1"/>
  <c r="AJ149" i="8"/>
  <c r="AY149" i="8" s="1"/>
  <c r="E143" i="14" s="1"/>
  <c r="AI149" i="8"/>
  <c r="AX149" i="8" s="1"/>
  <c r="D143" i="14" s="1"/>
  <c r="AH149" i="8"/>
  <c r="BE148" i="8"/>
  <c r="K142" i="14" s="1"/>
  <c r="AR148" i="8"/>
  <c r="BG148" i="8" s="1"/>
  <c r="M142" i="14" s="1"/>
  <c r="AQ148" i="8"/>
  <c r="BF148" i="8" s="1"/>
  <c r="L142" i="14" s="1"/>
  <c r="AO148" i="8"/>
  <c r="AN148" i="8"/>
  <c r="AM148" i="8"/>
  <c r="AL148" i="8"/>
  <c r="BA148" i="8" s="1"/>
  <c r="G142" i="14" s="1"/>
  <c r="AK148" i="8"/>
  <c r="AZ148" i="8" s="1"/>
  <c r="F142" i="14" s="1"/>
  <c r="AJ148" i="8"/>
  <c r="AY148" i="8" s="1"/>
  <c r="E142" i="14" s="1"/>
  <c r="AI148" i="8"/>
  <c r="AX148" i="8" s="1"/>
  <c r="D142" i="14" s="1"/>
  <c r="AH148" i="8"/>
  <c r="AW148" i="8" s="1"/>
  <c r="C142" i="14" s="1"/>
  <c r="BE147" i="8"/>
  <c r="K139" i="14" s="1"/>
  <c r="AR147" i="8"/>
  <c r="BG147" i="8" s="1"/>
  <c r="M139" i="14" s="1"/>
  <c r="AQ147" i="8"/>
  <c r="BF147" i="8" s="1"/>
  <c r="L139" i="14" s="1"/>
  <c r="AO147" i="8"/>
  <c r="AN147" i="8"/>
  <c r="AM147" i="8"/>
  <c r="AL147" i="8"/>
  <c r="BA147" i="8" s="1"/>
  <c r="G139" i="14" s="1"/>
  <c r="AK147" i="8"/>
  <c r="AZ147" i="8" s="1"/>
  <c r="F139" i="14" s="1"/>
  <c r="AJ147" i="8"/>
  <c r="AY147" i="8" s="1"/>
  <c r="E139" i="14" s="1"/>
  <c r="AI147" i="8"/>
  <c r="AX147" i="8" s="1"/>
  <c r="D139" i="14" s="1"/>
  <c r="AH147" i="8"/>
  <c r="AW147" i="8" s="1"/>
  <c r="C139" i="14" s="1"/>
  <c r="BE146" i="8"/>
  <c r="K138" i="14" s="1"/>
  <c r="AO146" i="8"/>
  <c r="AR146" i="8"/>
  <c r="BG146" i="8" s="1"/>
  <c r="M138" i="14" s="1"/>
  <c r="AQ146" i="8"/>
  <c r="BF146" i="8" s="1"/>
  <c r="L138" i="14" s="1"/>
  <c r="AN146" i="8"/>
  <c r="AM146" i="8"/>
  <c r="AL146" i="8"/>
  <c r="BA146" i="8" s="1"/>
  <c r="G138" i="14" s="1"/>
  <c r="AK146" i="8"/>
  <c r="AZ146" i="8" s="1"/>
  <c r="F138" i="14" s="1"/>
  <c r="AJ146" i="8"/>
  <c r="AY146" i="8" s="1"/>
  <c r="E138" i="14" s="1"/>
  <c r="AI146" i="8"/>
  <c r="AX146" i="8" s="1"/>
  <c r="D138" i="14" s="1"/>
  <c r="AH146" i="8"/>
  <c r="BE145" i="8"/>
  <c r="K137" i="14" s="1"/>
  <c r="AR145" i="8"/>
  <c r="BG145" i="8" s="1"/>
  <c r="M137" i="14" s="1"/>
  <c r="AQ145" i="8"/>
  <c r="BF145" i="8" s="1"/>
  <c r="L137" i="14" s="1"/>
  <c r="AO145" i="8"/>
  <c r="AN145" i="8"/>
  <c r="AM145" i="8"/>
  <c r="AL145" i="8"/>
  <c r="BA145" i="8" s="1"/>
  <c r="G137" i="14" s="1"/>
  <c r="AK145" i="8"/>
  <c r="AZ145" i="8" s="1"/>
  <c r="F137" i="14" s="1"/>
  <c r="AJ145" i="8"/>
  <c r="AY145" i="8" s="1"/>
  <c r="E137" i="14" s="1"/>
  <c r="AI145" i="8"/>
  <c r="AX145" i="8" s="1"/>
  <c r="D137" i="14" s="1"/>
  <c r="AH145" i="8"/>
  <c r="AW145" i="8" s="1"/>
  <c r="C137" i="14" s="1"/>
  <c r="BE144" i="8"/>
  <c r="K136" i="14" s="1"/>
  <c r="AR144" i="8"/>
  <c r="BG144" i="8" s="1"/>
  <c r="M136" i="14" s="1"/>
  <c r="AQ144" i="8"/>
  <c r="BF144" i="8" s="1"/>
  <c r="L136" i="14" s="1"/>
  <c r="AO144" i="8"/>
  <c r="AN144" i="8"/>
  <c r="AM144" i="8"/>
  <c r="AL144" i="8"/>
  <c r="BA144" i="8" s="1"/>
  <c r="G136" i="14" s="1"/>
  <c r="AK144" i="8"/>
  <c r="AZ144" i="8" s="1"/>
  <c r="F136" i="14" s="1"/>
  <c r="AJ144" i="8"/>
  <c r="AY144" i="8" s="1"/>
  <c r="E136" i="14" s="1"/>
  <c r="AI144" i="8"/>
  <c r="AX144" i="8" s="1"/>
  <c r="D136" i="14" s="1"/>
  <c r="AH144" i="8"/>
  <c r="AW144" i="8" s="1"/>
  <c r="C136" i="14" s="1"/>
  <c r="BE143" i="8"/>
  <c r="K133" i="14" s="1"/>
  <c r="AR143" i="8"/>
  <c r="BG143" i="8" s="1"/>
  <c r="M133" i="14" s="1"/>
  <c r="AQ143" i="8"/>
  <c r="BF143" i="8" s="1"/>
  <c r="L133" i="14" s="1"/>
  <c r="AO143" i="8"/>
  <c r="AN143" i="8"/>
  <c r="AM143" i="8"/>
  <c r="AL143" i="8"/>
  <c r="BA143" i="8" s="1"/>
  <c r="G133" i="14" s="1"/>
  <c r="AK143" i="8"/>
  <c r="AZ143" i="8" s="1"/>
  <c r="F133" i="14" s="1"/>
  <c r="AJ143" i="8"/>
  <c r="AY143" i="8" s="1"/>
  <c r="E133" i="14" s="1"/>
  <c r="AI143" i="8"/>
  <c r="AX143" i="8" s="1"/>
  <c r="D133" i="14" s="1"/>
  <c r="AH143" i="8"/>
  <c r="BE142" i="8"/>
  <c r="K132" i="14" s="1"/>
  <c r="AR142" i="8"/>
  <c r="BG142" i="8" s="1"/>
  <c r="M132" i="14" s="1"/>
  <c r="AQ142" i="8"/>
  <c r="BF142" i="8" s="1"/>
  <c r="L132" i="14" s="1"/>
  <c r="AO142" i="8"/>
  <c r="AN142" i="8"/>
  <c r="AM142" i="8"/>
  <c r="AL142" i="8"/>
  <c r="BA142" i="8" s="1"/>
  <c r="G132" i="14" s="1"/>
  <c r="AK142" i="8"/>
  <c r="AZ142" i="8" s="1"/>
  <c r="F132" i="14" s="1"/>
  <c r="AJ142" i="8"/>
  <c r="AY142" i="8" s="1"/>
  <c r="E132" i="14" s="1"/>
  <c r="AI142" i="8"/>
  <c r="AX142" i="8" s="1"/>
  <c r="D132" i="14" s="1"/>
  <c r="AH142" i="8"/>
  <c r="AW142" i="8" s="1"/>
  <c r="C132" i="14" s="1"/>
  <c r="BE141" i="8"/>
  <c r="K131" i="14" s="1"/>
  <c r="AR141" i="8"/>
  <c r="BG141" i="8" s="1"/>
  <c r="M131" i="14" s="1"/>
  <c r="AQ141" i="8"/>
  <c r="BF141" i="8" s="1"/>
  <c r="L131" i="14" s="1"/>
  <c r="AO141" i="8"/>
  <c r="AN141" i="8"/>
  <c r="AM141" i="8"/>
  <c r="AL141" i="8"/>
  <c r="BA141" i="8" s="1"/>
  <c r="G131" i="14" s="1"/>
  <c r="AK141" i="8"/>
  <c r="AZ141" i="8" s="1"/>
  <c r="F131" i="14" s="1"/>
  <c r="AJ141" i="8"/>
  <c r="AY141" i="8" s="1"/>
  <c r="E131" i="14" s="1"/>
  <c r="AI141" i="8"/>
  <c r="AX141" i="8" s="1"/>
  <c r="D131" i="14" s="1"/>
  <c r="AH141" i="8"/>
  <c r="BE140" i="8"/>
  <c r="K130" i="14" s="1"/>
  <c r="AR140" i="8"/>
  <c r="BG140" i="8" s="1"/>
  <c r="M130" i="14" s="1"/>
  <c r="AQ140" i="8"/>
  <c r="BF140" i="8" s="1"/>
  <c r="L130" i="14" s="1"/>
  <c r="AO140" i="8"/>
  <c r="AN140" i="8"/>
  <c r="AM140" i="8"/>
  <c r="AL140" i="8"/>
  <c r="BA140" i="8" s="1"/>
  <c r="G130" i="14" s="1"/>
  <c r="AK140" i="8"/>
  <c r="AZ140" i="8" s="1"/>
  <c r="F130" i="14" s="1"/>
  <c r="AJ140" i="8"/>
  <c r="AY140" i="8" s="1"/>
  <c r="E130" i="14" s="1"/>
  <c r="AI140" i="8"/>
  <c r="AX140" i="8" s="1"/>
  <c r="D130" i="14" s="1"/>
  <c r="AH140" i="8"/>
  <c r="AW140" i="8" s="1"/>
  <c r="C130" i="14" s="1"/>
  <c r="BE139" i="8"/>
  <c r="K127" i="14" s="1"/>
  <c r="AR139" i="8"/>
  <c r="BG139" i="8" s="1"/>
  <c r="M127" i="14" s="1"/>
  <c r="AQ139" i="8"/>
  <c r="BF139" i="8" s="1"/>
  <c r="L127" i="14" s="1"/>
  <c r="AO139" i="8"/>
  <c r="AN139" i="8"/>
  <c r="AM139" i="8"/>
  <c r="AL139" i="8"/>
  <c r="BA139" i="8" s="1"/>
  <c r="G127" i="14" s="1"/>
  <c r="AK139" i="8"/>
  <c r="AZ139" i="8" s="1"/>
  <c r="F127" i="14" s="1"/>
  <c r="AJ139" i="8"/>
  <c r="AY139" i="8" s="1"/>
  <c r="E127" i="14" s="1"/>
  <c r="AI139" i="8"/>
  <c r="AX139" i="8" s="1"/>
  <c r="D127" i="14" s="1"/>
  <c r="AH139" i="8"/>
  <c r="BE138" i="8"/>
  <c r="K126" i="14" s="1"/>
  <c r="AR138" i="8"/>
  <c r="BG138" i="8" s="1"/>
  <c r="M126" i="14" s="1"/>
  <c r="AQ138" i="8"/>
  <c r="BF138" i="8" s="1"/>
  <c r="L126" i="14" s="1"/>
  <c r="AO138" i="8"/>
  <c r="AN138" i="8"/>
  <c r="AM138" i="8"/>
  <c r="AL138" i="8"/>
  <c r="BA138" i="8" s="1"/>
  <c r="G126" i="14" s="1"/>
  <c r="AK138" i="8"/>
  <c r="AZ138" i="8" s="1"/>
  <c r="F126" i="14" s="1"/>
  <c r="AJ138" i="8"/>
  <c r="AY138" i="8" s="1"/>
  <c r="E126" i="14" s="1"/>
  <c r="AI138" i="8"/>
  <c r="AX138" i="8" s="1"/>
  <c r="D126" i="14" s="1"/>
  <c r="AH138" i="8"/>
  <c r="BE137" i="8"/>
  <c r="K125" i="14" s="1"/>
  <c r="AR137" i="8"/>
  <c r="BG137" i="8" s="1"/>
  <c r="M125" i="14" s="1"/>
  <c r="AQ137" i="8"/>
  <c r="BF137" i="8" s="1"/>
  <c r="L125" i="14" s="1"/>
  <c r="AO137" i="8"/>
  <c r="AN137" i="8"/>
  <c r="AM137" i="8"/>
  <c r="AL137" i="8"/>
  <c r="BA137" i="8" s="1"/>
  <c r="G125" i="14" s="1"/>
  <c r="AK137" i="8"/>
  <c r="AZ137" i="8" s="1"/>
  <c r="F125" i="14" s="1"/>
  <c r="AJ137" i="8"/>
  <c r="AY137" i="8" s="1"/>
  <c r="E125" i="14" s="1"/>
  <c r="AI137" i="8"/>
  <c r="AH137" i="8"/>
  <c r="AW137" i="8" s="1"/>
  <c r="C125" i="14" s="1"/>
  <c r="BE136" i="8"/>
  <c r="K124" i="14" s="1"/>
  <c r="AQ136" i="8"/>
  <c r="BF136" i="8" s="1"/>
  <c r="L124" i="14" s="1"/>
  <c r="AR136" i="8"/>
  <c r="BG136" i="8" s="1"/>
  <c r="M124" i="14" s="1"/>
  <c r="AO136" i="8"/>
  <c r="AN136" i="8"/>
  <c r="AM136" i="8"/>
  <c r="AL136" i="8"/>
  <c r="BA136" i="8" s="1"/>
  <c r="G124" i="14" s="1"/>
  <c r="AK136" i="8"/>
  <c r="AZ136" i="8" s="1"/>
  <c r="F124" i="14" s="1"/>
  <c r="AJ136" i="8"/>
  <c r="AY136" i="8" s="1"/>
  <c r="E124" i="14" s="1"/>
  <c r="AI136" i="8"/>
  <c r="AX136" i="8" s="1"/>
  <c r="D124" i="14" s="1"/>
  <c r="AH136" i="8"/>
  <c r="BE135" i="8"/>
  <c r="K123" i="14" s="1"/>
  <c r="AR135" i="8"/>
  <c r="BG135" i="8" s="1"/>
  <c r="M123" i="14" s="1"/>
  <c r="AQ135" i="8"/>
  <c r="BF135" i="8" s="1"/>
  <c r="L123" i="14" s="1"/>
  <c r="AO135" i="8"/>
  <c r="AN135" i="8"/>
  <c r="AM135" i="8"/>
  <c r="AL135" i="8"/>
  <c r="BA135" i="8" s="1"/>
  <c r="G123" i="14" s="1"/>
  <c r="AK135" i="8"/>
  <c r="AZ135" i="8" s="1"/>
  <c r="F123" i="14" s="1"/>
  <c r="AJ135" i="8"/>
  <c r="AY135" i="8" s="1"/>
  <c r="E123" i="14" s="1"/>
  <c r="AI135" i="8"/>
  <c r="AX135" i="8" s="1"/>
  <c r="D123" i="14" s="1"/>
  <c r="AH135" i="8"/>
  <c r="BE134" i="8"/>
  <c r="K122" i="14" s="1"/>
  <c r="AR134" i="8"/>
  <c r="BG134" i="8" s="1"/>
  <c r="M122" i="14" s="1"/>
  <c r="AQ134" i="8"/>
  <c r="BF134" i="8" s="1"/>
  <c r="L122" i="14" s="1"/>
  <c r="Z122" i="14" s="1"/>
  <c r="AO134" i="8"/>
  <c r="AN134" i="8"/>
  <c r="AM134" i="8"/>
  <c r="AL134" i="8"/>
  <c r="BA134" i="8" s="1"/>
  <c r="G122" i="14" s="1"/>
  <c r="AK134" i="8"/>
  <c r="AZ134" i="8" s="1"/>
  <c r="F122" i="14" s="1"/>
  <c r="AJ134" i="8"/>
  <c r="AY134" i="8" s="1"/>
  <c r="E122" i="14" s="1"/>
  <c r="S122" i="14" s="1"/>
  <c r="AI134" i="8"/>
  <c r="AX134" i="8" s="1"/>
  <c r="D122" i="14" s="1"/>
  <c r="R122" i="14" s="1"/>
  <c r="AH134" i="8"/>
  <c r="BE133" i="8"/>
  <c r="AR133" i="8"/>
  <c r="BG133" i="8" s="1"/>
  <c r="AQ133" i="8"/>
  <c r="BF133" i="8" s="1"/>
  <c r="AO133" i="8"/>
  <c r="AN133" i="8"/>
  <c r="AM133" i="8"/>
  <c r="AL133" i="8"/>
  <c r="BA133" i="8" s="1"/>
  <c r="AK133" i="8"/>
  <c r="AZ133" i="8" s="1"/>
  <c r="AJ133" i="8"/>
  <c r="AY133" i="8" s="1"/>
  <c r="AI133" i="8"/>
  <c r="AX133" i="8" s="1"/>
  <c r="AH133" i="8"/>
  <c r="BE132" i="8"/>
  <c r="K121" i="14" s="1"/>
  <c r="AR132" i="8"/>
  <c r="BG132" i="8" s="1"/>
  <c r="M121" i="14" s="1"/>
  <c r="AQ132" i="8"/>
  <c r="BF132" i="8" s="1"/>
  <c r="L121" i="14" s="1"/>
  <c r="Z121" i="14" s="1"/>
  <c r="AO132" i="8"/>
  <c r="AN132" i="8"/>
  <c r="AM132" i="8"/>
  <c r="AL132" i="8"/>
  <c r="BA132" i="8" s="1"/>
  <c r="G121" i="14" s="1"/>
  <c r="AK132" i="8"/>
  <c r="AZ132" i="8" s="1"/>
  <c r="F121" i="14" s="1"/>
  <c r="AJ132" i="8"/>
  <c r="AY132" i="8" s="1"/>
  <c r="E121" i="14" s="1"/>
  <c r="AI132" i="8"/>
  <c r="AX132" i="8" s="1"/>
  <c r="D121" i="14" s="1"/>
  <c r="AH132" i="8"/>
  <c r="BE131" i="8"/>
  <c r="AJ131" i="8"/>
  <c r="AY131" i="8" s="1"/>
  <c r="AR131" i="8"/>
  <c r="BG131" i="8" s="1"/>
  <c r="AQ131" i="8"/>
  <c r="BF131" i="8" s="1"/>
  <c r="AO131" i="8"/>
  <c r="AN131" i="8"/>
  <c r="AM131" i="8"/>
  <c r="AL131" i="8"/>
  <c r="BA131" i="8" s="1"/>
  <c r="AK131" i="8"/>
  <c r="AZ131" i="8" s="1"/>
  <c r="AI131" i="8"/>
  <c r="AX131" i="8" s="1"/>
  <c r="AH131" i="8"/>
  <c r="AW131" i="8" s="1"/>
  <c r="BE130" i="8"/>
  <c r="K120" i="14" s="1"/>
  <c r="AR130" i="8"/>
  <c r="BG130" i="8" s="1"/>
  <c r="M120" i="14" s="1"/>
  <c r="AQ130" i="8"/>
  <c r="BF130" i="8" s="1"/>
  <c r="L120" i="14" s="1"/>
  <c r="Z120" i="14" s="1"/>
  <c r="AO130" i="8"/>
  <c r="AN130" i="8"/>
  <c r="AM130" i="8"/>
  <c r="AL130" i="8"/>
  <c r="BA130" i="8" s="1"/>
  <c r="G120" i="14" s="1"/>
  <c r="AK130" i="8"/>
  <c r="AZ130" i="8" s="1"/>
  <c r="F120" i="14" s="1"/>
  <c r="AJ130" i="8"/>
  <c r="AY130" i="8" s="1"/>
  <c r="E120" i="14" s="1"/>
  <c r="S120" i="14" s="1"/>
  <c r="AI130" i="8"/>
  <c r="AH130" i="8"/>
  <c r="AW130" i="8" s="1"/>
  <c r="C120" i="14" s="1"/>
  <c r="BE129" i="8"/>
  <c r="AR129" i="8"/>
  <c r="BG129" i="8" s="1"/>
  <c r="AQ129" i="8"/>
  <c r="BF129" i="8" s="1"/>
  <c r="AO129" i="8"/>
  <c r="AN129" i="8"/>
  <c r="AM129" i="8"/>
  <c r="AL129" i="8"/>
  <c r="BA129" i="8" s="1"/>
  <c r="AK129" i="8"/>
  <c r="AZ129" i="8" s="1"/>
  <c r="AJ129" i="8"/>
  <c r="AY129" i="8" s="1"/>
  <c r="AI129" i="8"/>
  <c r="AX129" i="8" s="1"/>
  <c r="AH129" i="8"/>
  <c r="BE128" i="8"/>
  <c r="AR128" i="8"/>
  <c r="AQ128" i="8"/>
  <c r="AO128" i="8"/>
  <c r="AN128" i="8"/>
  <c r="AM128" i="8"/>
  <c r="AL128" i="8"/>
  <c r="BA128" i="8" s="1"/>
  <c r="G119" i="14" s="1"/>
  <c r="AK128" i="8"/>
  <c r="AJ128" i="8"/>
  <c r="AY128" i="8" s="1"/>
  <c r="E119" i="14" s="1"/>
  <c r="AI128" i="8"/>
  <c r="AX128" i="8" s="1"/>
  <c r="D119" i="14" s="1"/>
  <c r="AH128" i="8"/>
  <c r="AR116" i="8"/>
  <c r="BG116" i="8" s="1"/>
  <c r="M104" i="14" s="1"/>
  <c r="AQ116" i="8"/>
  <c r="BF116" i="8" s="1"/>
  <c r="L104" i="14" s="1"/>
  <c r="AO116" i="8"/>
  <c r="AN116" i="8"/>
  <c r="AM116" i="8"/>
  <c r="AL116" i="8"/>
  <c r="BA116" i="8" s="1"/>
  <c r="G104" i="14" s="1"/>
  <c r="AK116" i="8"/>
  <c r="AZ116" i="8" s="1"/>
  <c r="F104" i="14" s="1"/>
  <c r="AJ116" i="8"/>
  <c r="AY116" i="8" s="1"/>
  <c r="E104" i="14" s="1"/>
  <c r="AI116" i="8"/>
  <c r="AX116" i="8" s="1"/>
  <c r="D104" i="14" s="1"/>
  <c r="AH116" i="8"/>
  <c r="AW116" i="8" s="1"/>
  <c r="C104" i="14" s="1"/>
  <c r="AR115" i="8"/>
  <c r="BG115" i="8" s="1"/>
  <c r="M103" i="14" s="1"/>
  <c r="AQ115" i="8"/>
  <c r="BF115" i="8" s="1"/>
  <c r="L103" i="14" s="1"/>
  <c r="AO115" i="8"/>
  <c r="AN115" i="8"/>
  <c r="AM115" i="8"/>
  <c r="AL115" i="8"/>
  <c r="BA115" i="8" s="1"/>
  <c r="G103" i="14" s="1"/>
  <c r="AK115" i="8"/>
  <c r="AZ115" i="8" s="1"/>
  <c r="F103" i="14" s="1"/>
  <c r="AJ115" i="8"/>
  <c r="AY115" i="8" s="1"/>
  <c r="E103" i="14" s="1"/>
  <c r="AI115" i="8"/>
  <c r="AX115" i="8" s="1"/>
  <c r="D103" i="14" s="1"/>
  <c r="AH115" i="8"/>
  <c r="AW115" i="8" s="1"/>
  <c r="C103" i="14" s="1"/>
  <c r="AR114" i="8"/>
  <c r="BG114" i="8" s="1"/>
  <c r="M98" i="14" s="1"/>
  <c r="AQ114" i="8"/>
  <c r="BF114" i="8" s="1"/>
  <c r="L98" i="14" s="1"/>
  <c r="AO114" i="8"/>
  <c r="AN114" i="8"/>
  <c r="AM114" i="8"/>
  <c r="AL114" i="8"/>
  <c r="BA114" i="8" s="1"/>
  <c r="G98" i="14" s="1"/>
  <c r="AK114" i="8"/>
  <c r="AZ114" i="8" s="1"/>
  <c r="F98" i="14" s="1"/>
  <c r="AJ114" i="8"/>
  <c r="AY114" i="8" s="1"/>
  <c r="E98" i="14" s="1"/>
  <c r="AI114" i="8"/>
  <c r="AX114" i="8" s="1"/>
  <c r="D98" i="14" s="1"/>
  <c r="AH114" i="8"/>
  <c r="AR113" i="8"/>
  <c r="BG113" i="8" s="1"/>
  <c r="M97" i="14" s="1"/>
  <c r="AQ113" i="8"/>
  <c r="BF113" i="8" s="1"/>
  <c r="L97" i="14" s="1"/>
  <c r="AO113" i="8"/>
  <c r="AN113" i="8"/>
  <c r="AM113" i="8"/>
  <c r="AL113" i="8"/>
  <c r="BA113" i="8" s="1"/>
  <c r="G97" i="14" s="1"/>
  <c r="AK113" i="8"/>
  <c r="AZ113" i="8" s="1"/>
  <c r="F97" i="14" s="1"/>
  <c r="AJ113" i="8"/>
  <c r="AY113" i="8" s="1"/>
  <c r="E97" i="14" s="1"/>
  <c r="AI113" i="8"/>
  <c r="AX113" i="8" s="1"/>
  <c r="D97" i="14" s="1"/>
  <c r="AH113" i="8"/>
  <c r="AR112" i="8"/>
  <c r="BG112" i="8" s="1"/>
  <c r="M92" i="14" s="1"/>
  <c r="AQ112" i="8"/>
  <c r="BF112" i="8" s="1"/>
  <c r="L92" i="14" s="1"/>
  <c r="AO112" i="8"/>
  <c r="AN112" i="8"/>
  <c r="AM112" i="8"/>
  <c r="AL112" i="8"/>
  <c r="BA112" i="8" s="1"/>
  <c r="G92" i="14" s="1"/>
  <c r="AK112" i="8"/>
  <c r="AZ112" i="8" s="1"/>
  <c r="F92" i="14" s="1"/>
  <c r="AJ112" i="8"/>
  <c r="AY112" i="8" s="1"/>
  <c r="E92" i="14" s="1"/>
  <c r="AI112" i="8"/>
  <c r="AX112" i="8" s="1"/>
  <c r="D92" i="14" s="1"/>
  <c r="AH112" i="8"/>
  <c r="AR111" i="8"/>
  <c r="BG111" i="8" s="1"/>
  <c r="M91" i="14" s="1"/>
  <c r="AQ111" i="8"/>
  <c r="BF111" i="8" s="1"/>
  <c r="L91" i="14" s="1"/>
  <c r="AO111" i="8"/>
  <c r="AN111" i="8"/>
  <c r="AM111" i="8"/>
  <c r="AL111" i="8"/>
  <c r="BA111" i="8" s="1"/>
  <c r="G91" i="14" s="1"/>
  <c r="AK111" i="8"/>
  <c r="AZ111" i="8" s="1"/>
  <c r="F91" i="14" s="1"/>
  <c r="AJ111" i="8"/>
  <c r="AY111" i="8" s="1"/>
  <c r="E91" i="14" s="1"/>
  <c r="AI111" i="8"/>
  <c r="AX111" i="8" s="1"/>
  <c r="D91" i="14" s="1"/>
  <c r="AH111" i="8"/>
  <c r="AN110" i="8"/>
  <c r="AR110" i="8"/>
  <c r="BG110" i="8" s="1"/>
  <c r="M107" i="14" s="1"/>
  <c r="AA107" i="14" s="1"/>
  <c r="AA108" i="14" s="1"/>
  <c r="AQ110" i="8"/>
  <c r="BF110" i="8" s="1"/>
  <c r="L107" i="14" s="1"/>
  <c r="Z107" i="14" s="1"/>
  <c r="AO110" i="8"/>
  <c r="AM110" i="8"/>
  <c r="AL110" i="8"/>
  <c r="BA110" i="8" s="1"/>
  <c r="G107" i="14" s="1"/>
  <c r="U107" i="14" s="1"/>
  <c r="AK110" i="8"/>
  <c r="AZ110" i="8" s="1"/>
  <c r="F107" i="14" s="1"/>
  <c r="T107" i="14" s="1"/>
  <c r="AJ110" i="8"/>
  <c r="AY110" i="8" s="1"/>
  <c r="E107" i="14" s="1"/>
  <c r="S107" i="14" s="1"/>
  <c r="AI110" i="8"/>
  <c r="AX110" i="8" s="1"/>
  <c r="D107" i="14" s="1"/>
  <c r="R107" i="14" s="1"/>
  <c r="AH110" i="8"/>
  <c r="AR109" i="8"/>
  <c r="BG109" i="8" s="1"/>
  <c r="M106" i="14" s="1"/>
  <c r="AQ109" i="8"/>
  <c r="BF109" i="8" s="1"/>
  <c r="L106" i="14" s="1"/>
  <c r="AO109" i="8"/>
  <c r="AN109" i="8"/>
  <c r="AM109" i="8"/>
  <c r="AL109" i="8"/>
  <c r="BA109" i="8" s="1"/>
  <c r="G106" i="14" s="1"/>
  <c r="AK109" i="8"/>
  <c r="AZ109" i="8" s="1"/>
  <c r="F106" i="14" s="1"/>
  <c r="AJ109" i="8"/>
  <c r="AY109" i="8" s="1"/>
  <c r="E106" i="14" s="1"/>
  <c r="AI109" i="8"/>
  <c r="AX109" i="8" s="1"/>
  <c r="D106" i="14" s="1"/>
  <c r="AH109" i="8"/>
  <c r="AR108" i="8"/>
  <c r="BG108" i="8" s="1"/>
  <c r="M105" i="14" s="1"/>
  <c r="AQ108" i="8"/>
  <c r="BF108" i="8" s="1"/>
  <c r="L105" i="14" s="1"/>
  <c r="AO108" i="8"/>
  <c r="AN108" i="8"/>
  <c r="AM108" i="8"/>
  <c r="AL108" i="8"/>
  <c r="BA108" i="8" s="1"/>
  <c r="G105" i="14" s="1"/>
  <c r="AK108" i="8"/>
  <c r="AZ108" i="8" s="1"/>
  <c r="F105" i="14" s="1"/>
  <c r="AJ108" i="8"/>
  <c r="AY108" i="8" s="1"/>
  <c r="E105" i="14" s="1"/>
  <c r="AI108" i="8"/>
  <c r="AX108" i="8" s="1"/>
  <c r="D105" i="14" s="1"/>
  <c r="AH108" i="8"/>
  <c r="AR107" i="8"/>
  <c r="BG107" i="8" s="1"/>
  <c r="M102" i="14" s="1"/>
  <c r="AQ107" i="8"/>
  <c r="BF107" i="8" s="1"/>
  <c r="L102" i="14" s="1"/>
  <c r="AO107" i="8"/>
  <c r="AN107" i="8"/>
  <c r="AM107" i="8"/>
  <c r="AL107" i="8"/>
  <c r="BA107" i="8" s="1"/>
  <c r="G102" i="14" s="1"/>
  <c r="AK107" i="8"/>
  <c r="AZ107" i="8" s="1"/>
  <c r="F102" i="14" s="1"/>
  <c r="AJ107" i="8"/>
  <c r="AY107" i="8" s="1"/>
  <c r="E102" i="14" s="1"/>
  <c r="AI107" i="8"/>
  <c r="AX107" i="8" s="1"/>
  <c r="D102" i="14" s="1"/>
  <c r="AH107" i="8"/>
  <c r="BD106" i="8"/>
  <c r="J101" i="14" s="1"/>
  <c r="AR106" i="8"/>
  <c r="BG106" i="8" s="1"/>
  <c r="M101" i="14" s="1"/>
  <c r="AQ106" i="8"/>
  <c r="BF106" i="8" s="1"/>
  <c r="L101" i="14" s="1"/>
  <c r="AO106" i="8"/>
  <c r="AN106" i="8"/>
  <c r="AM106" i="8"/>
  <c r="AL106" i="8"/>
  <c r="BA106" i="8" s="1"/>
  <c r="G101" i="14" s="1"/>
  <c r="AK106" i="8"/>
  <c r="AZ106" i="8" s="1"/>
  <c r="F101" i="14" s="1"/>
  <c r="AJ106" i="8"/>
  <c r="AY106" i="8" s="1"/>
  <c r="E101" i="14" s="1"/>
  <c r="AI106" i="8"/>
  <c r="AX106" i="8" s="1"/>
  <c r="D101" i="14" s="1"/>
  <c r="AH106" i="8"/>
  <c r="AW106" i="8" s="1"/>
  <c r="C101" i="14" s="1"/>
  <c r="AR105" i="8"/>
  <c r="BG105" i="8" s="1"/>
  <c r="M100" i="14" s="1"/>
  <c r="AQ105" i="8"/>
  <c r="BF105" i="8" s="1"/>
  <c r="L100" i="14" s="1"/>
  <c r="AO105" i="8"/>
  <c r="AN105" i="8"/>
  <c r="AM105" i="8"/>
  <c r="AL105" i="8"/>
  <c r="BA105" i="8" s="1"/>
  <c r="G100" i="14" s="1"/>
  <c r="AK105" i="8"/>
  <c r="AZ105" i="8" s="1"/>
  <c r="F100" i="14" s="1"/>
  <c r="AJ105" i="8"/>
  <c r="AY105" i="8" s="1"/>
  <c r="E100" i="14" s="1"/>
  <c r="AI105" i="8"/>
  <c r="AX105" i="8" s="1"/>
  <c r="D100" i="14" s="1"/>
  <c r="AH105" i="8"/>
  <c r="AW105" i="8" s="1"/>
  <c r="C100" i="14" s="1"/>
  <c r="AR104" i="8"/>
  <c r="BG104" i="8" s="1"/>
  <c r="M99" i="14" s="1"/>
  <c r="AQ104" i="8"/>
  <c r="BF104" i="8" s="1"/>
  <c r="L99" i="14" s="1"/>
  <c r="AO104" i="8"/>
  <c r="AN104" i="8"/>
  <c r="AM104" i="8"/>
  <c r="AL104" i="8"/>
  <c r="BA104" i="8" s="1"/>
  <c r="G99" i="14" s="1"/>
  <c r="AK104" i="8"/>
  <c r="AZ104" i="8" s="1"/>
  <c r="F99" i="14" s="1"/>
  <c r="AJ104" i="8"/>
  <c r="AI104" i="8"/>
  <c r="AX104" i="8" s="1"/>
  <c r="D99" i="14" s="1"/>
  <c r="AH104" i="8"/>
  <c r="AW104" i="8" s="1"/>
  <c r="C99" i="14" s="1"/>
  <c r="AI103" i="8"/>
  <c r="AX103" i="8" s="1"/>
  <c r="D96" i="14" s="1"/>
  <c r="AR103" i="8"/>
  <c r="BG103" i="8" s="1"/>
  <c r="M96" i="14" s="1"/>
  <c r="AQ103" i="8"/>
  <c r="BF103" i="8" s="1"/>
  <c r="L96" i="14" s="1"/>
  <c r="AO103" i="8"/>
  <c r="AN103" i="8"/>
  <c r="AM103" i="8"/>
  <c r="AL103" i="8"/>
  <c r="BA103" i="8" s="1"/>
  <c r="G96" i="14" s="1"/>
  <c r="AK103" i="8"/>
  <c r="AZ103" i="8" s="1"/>
  <c r="F96" i="14" s="1"/>
  <c r="AJ103" i="8"/>
  <c r="AY103" i="8" s="1"/>
  <c r="E96" i="14" s="1"/>
  <c r="AH103" i="8"/>
  <c r="BC102" i="8"/>
  <c r="I95" i="14" s="1"/>
  <c r="AR102" i="8"/>
  <c r="BG102" i="8" s="1"/>
  <c r="M95" i="14" s="1"/>
  <c r="AQ102" i="8"/>
  <c r="BF102" i="8" s="1"/>
  <c r="L95" i="14" s="1"/>
  <c r="AO102" i="8"/>
  <c r="AN102" i="8"/>
  <c r="AM102" i="8"/>
  <c r="AL102" i="8"/>
  <c r="BA102" i="8" s="1"/>
  <c r="G95" i="14" s="1"/>
  <c r="AK102" i="8"/>
  <c r="AZ102" i="8" s="1"/>
  <c r="F95" i="14" s="1"/>
  <c r="AJ102" i="8"/>
  <c r="AY102" i="8" s="1"/>
  <c r="E95" i="14" s="1"/>
  <c r="AI102" i="8"/>
  <c r="AX102" i="8" s="1"/>
  <c r="D95" i="14" s="1"/>
  <c r="AH102" i="8"/>
  <c r="AR101" i="8"/>
  <c r="BG101" i="8" s="1"/>
  <c r="M94" i="14" s="1"/>
  <c r="AQ101" i="8"/>
  <c r="BF101" i="8" s="1"/>
  <c r="L94" i="14" s="1"/>
  <c r="AO101" i="8"/>
  <c r="AN101" i="8"/>
  <c r="AM101" i="8"/>
  <c r="AL101" i="8"/>
  <c r="BA101" i="8" s="1"/>
  <c r="G94" i="14" s="1"/>
  <c r="AK101" i="8"/>
  <c r="AZ101" i="8" s="1"/>
  <c r="F94" i="14" s="1"/>
  <c r="AJ101" i="8"/>
  <c r="AY101" i="8" s="1"/>
  <c r="E94" i="14" s="1"/>
  <c r="AI101" i="8"/>
  <c r="AX101" i="8" s="1"/>
  <c r="D94" i="14" s="1"/>
  <c r="AH101" i="8"/>
  <c r="AR100" i="8"/>
  <c r="BG100" i="8" s="1"/>
  <c r="M93" i="14" s="1"/>
  <c r="AQ100" i="8"/>
  <c r="BF100" i="8" s="1"/>
  <c r="L93" i="14" s="1"/>
  <c r="AO100" i="8"/>
  <c r="AN100" i="8"/>
  <c r="AM100" i="8"/>
  <c r="AL100" i="8"/>
  <c r="BA100" i="8" s="1"/>
  <c r="G93" i="14" s="1"/>
  <c r="AK100" i="8"/>
  <c r="AZ100" i="8" s="1"/>
  <c r="F93" i="14" s="1"/>
  <c r="AJ100" i="8"/>
  <c r="AY100" i="8" s="1"/>
  <c r="E93" i="14" s="1"/>
  <c r="AI100" i="8"/>
  <c r="AX100" i="8" s="1"/>
  <c r="D93" i="14" s="1"/>
  <c r="AH100" i="8"/>
  <c r="AR99" i="8"/>
  <c r="BG99" i="8" s="1"/>
  <c r="M90" i="14" s="1"/>
  <c r="AQ99" i="8"/>
  <c r="BF99" i="8" s="1"/>
  <c r="L90" i="14" s="1"/>
  <c r="AO99" i="8"/>
  <c r="AN99" i="8"/>
  <c r="AM99" i="8"/>
  <c r="AL99" i="8"/>
  <c r="BA99" i="8" s="1"/>
  <c r="G90" i="14" s="1"/>
  <c r="AK99" i="8"/>
  <c r="AZ99" i="8" s="1"/>
  <c r="F90" i="14" s="1"/>
  <c r="AJ99" i="8"/>
  <c r="AY99" i="8" s="1"/>
  <c r="E90" i="14" s="1"/>
  <c r="AI99" i="8"/>
  <c r="AX99" i="8" s="1"/>
  <c r="D90" i="14" s="1"/>
  <c r="AH99" i="8"/>
  <c r="BB98" i="8"/>
  <c r="H89" i="14" s="1"/>
  <c r="AR98" i="8"/>
  <c r="BG98" i="8" s="1"/>
  <c r="M89" i="14" s="1"/>
  <c r="AQ98" i="8"/>
  <c r="BF98" i="8" s="1"/>
  <c r="L89" i="14" s="1"/>
  <c r="AO98" i="8"/>
  <c r="AN98" i="8"/>
  <c r="AM98" i="8"/>
  <c r="AL98" i="8"/>
  <c r="BA98" i="8" s="1"/>
  <c r="G89" i="14" s="1"/>
  <c r="AK98" i="8"/>
  <c r="AZ98" i="8" s="1"/>
  <c r="F89" i="14" s="1"/>
  <c r="AJ98" i="8"/>
  <c r="AY98" i="8" s="1"/>
  <c r="E89" i="14" s="1"/>
  <c r="AI98" i="8"/>
  <c r="AX98" i="8" s="1"/>
  <c r="D89" i="14" s="1"/>
  <c r="AH98" i="8"/>
  <c r="AW98" i="8" s="1"/>
  <c r="C89" i="14" s="1"/>
  <c r="AR97" i="8"/>
  <c r="BG97" i="8" s="1"/>
  <c r="M88" i="14" s="1"/>
  <c r="AQ97" i="8"/>
  <c r="BF97" i="8" s="1"/>
  <c r="L88" i="14" s="1"/>
  <c r="AO97" i="8"/>
  <c r="AN97" i="8"/>
  <c r="AM97" i="8"/>
  <c r="AL97" i="8"/>
  <c r="BA97" i="8" s="1"/>
  <c r="G88" i="14" s="1"/>
  <c r="AK97" i="8"/>
  <c r="AZ97" i="8" s="1"/>
  <c r="F88" i="14" s="1"/>
  <c r="AJ97" i="8"/>
  <c r="AI97" i="8"/>
  <c r="AX97" i="8" s="1"/>
  <c r="D88" i="14" s="1"/>
  <c r="AH97" i="8"/>
  <c r="AW97" i="8" s="1"/>
  <c r="C88" i="14" s="1"/>
  <c r="AR96" i="8"/>
  <c r="BG96" i="8" s="1"/>
  <c r="M87" i="14" s="1"/>
  <c r="AQ96" i="8"/>
  <c r="BF96" i="8" s="1"/>
  <c r="L87" i="14" s="1"/>
  <c r="AO96" i="8"/>
  <c r="AN96" i="8"/>
  <c r="AM96" i="8"/>
  <c r="AL96" i="8"/>
  <c r="BA96" i="8" s="1"/>
  <c r="G87" i="14" s="1"/>
  <c r="AK96" i="8"/>
  <c r="AZ96" i="8" s="1"/>
  <c r="F87" i="14" s="1"/>
  <c r="AJ96" i="8"/>
  <c r="AY96" i="8" s="1"/>
  <c r="E87" i="14" s="1"/>
  <c r="AI96" i="8"/>
  <c r="AX96" i="8" s="1"/>
  <c r="D87" i="14" s="1"/>
  <c r="AH96" i="8"/>
  <c r="AW96" i="8" s="1"/>
  <c r="C87" i="14" s="1"/>
  <c r="AR95" i="8"/>
  <c r="BG95" i="8" s="1"/>
  <c r="M86" i="14" s="1"/>
  <c r="AQ95" i="8"/>
  <c r="BF95" i="8" s="1"/>
  <c r="L86" i="14" s="1"/>
  <c r="AO95" i="8"/>
  <c r="AN95" i="8"/>
  <c r="AM95" i="8"/>
  <c r="AL95" i="8"/>
  <c r="BA95" i="8" s="1"/>
  <c r="G86" i="14" s="1"/>
  <c r="AK95" i="8"/>
  <c r="AZ95" i="8" s="1"/>
  <c r="F86" i="14" s="1"/>
  <c r="AJ95" i="8"/>
  <c r="AY95" i="8" s="1"/>
  <c r="E86" i="14" s="1"/>
  <c r="AI95" i="8"/>
  <c r="AX95" i="8" s="1"/>
  <c r="D86" i="14" s="1"/>
  <c r="AH95" i="8"/>
  <c r="AR94" i="8"/>
  <c r="BG94" i="8" s="1"/>
  <c r="M85" i="14" s="1"/>
  <c r="AQ94" i="8"/>
  <c r="BF94" i="8" s="1"/>
  <c r="L85" i="14" s="1"/>
  <c r="Z85" i="14" s="1"/>
  <c r="AO94" i="8"/>
  <c r="AN94" i="8"/>
  <c r="AM94" i="8"/>
  <c r="AL94" i="8"/>
  <c r="BA94" i="8" s="1"/>
  <c r="G85" i="14" s="1"/>
  <c r="AK94" i="8"/>
  <c r="AZ94" i="8" s="1"/>
  <c r="F85" i="14" s="1"/>
  <c r="AJ94" i="8"/>
  <c r="AY94" i="8" s="1"/>
  <c r="E85" i="14" s="1"/>
  <c r="S85" i="14" s="1"/>
  <c r="AI94" i="8"/>
  <c r="AX94" i="8" s="1"/>
  <c r="D85" i="14" s="1"/>
  <c r="R85" i="14" s="1"/>
  <c r="AH94" i="8"/>
  <c r="AW94" i="8" s="1"/>
  <c r="C85" i="14" s="1"/>
  <c r="AR93" i="8"/>
  <c r="BG93" i="8" s="1"/>
  <c r="AQ93" i="8"/>
  <c r="BF93" i="8" s="1"/>
  <c r="AO93" i="8"/>
  <c r="AN93" i="8"/>
  <c r="AM93" i="8"/>
  <c r="AL93" i="8"/>
  <c r="BA93" i="8" s="1"/>
  <c r="AK93" i="8"/>
  <c r="AZ93" i="8" s="1"/>
  <c r="AJ93" i="8"/>
  <c r="AY93" i="8" s="1"/>
  <c r="AI93" i="8"/>
  <c r="AX93" i="8" s="1"/>
  <c r="AH93" i="8"/>
  <c r="AW93" i="8" s="1"/>
  <c r="AR92" i="8"/>
  <c r="BG92" i="8" s="1"/>
  <c r="M84" i="14" s="1"/>
  <c r="AQ92" i="8"/>
  <c r="BF92" i="8" s="1"/>
  <c r="L84" i="14" s="1"/>
  <c r="Z84" i="14" s="1"/>
  <c r="AO92" i="8"/>
  <c r="AN92" i="8"/>
  <c r="AM92" i="8"/>
  <c r="AL92" i="8"/>
  <c r="BA92" i="8" s="1"/>
  <c r="G84" i="14" s="1"/>
  <c r="AK92" i="8"/>
  <c r="AZ92" i="8" s="1"/>
  <c r="F84" i="14" s="1"/>
  <c r="AJ92" i="8"/>
  <c r="AY92" i="8" s="1"/>
  <c r="E84" i="14" s="1"/>
  <c r="AI92" i="8"/>
  <c r="AX92" i="8" s="1"/>
  <c r="D84" i="14" s="1"/>
  <c r="AH92" i="8"/>
  <c r="AW92" i="8" s="1"/>
  <c r="C84" i="14" s="1"/>
  <c r="AR91" i="8"/>
  <c r="BG91" i="8" s="1"/>
  <c r="AQ91" i="8"/>
  <c r="BF91" i="8" s="1"/>
  <c r="AO91" i="8"/>
  <c r="AN91" i="8"/>
  <c r="AM91" i="8"/>
  <c r="AL91" i="8"/>
  <c r="BA91" i="8" s="1"/>
  <c r="AK91" i="8"/>
  <c r="AZ91" i="8" s="1"/>
  <c r="AJ91" i="8"/>
  <c r="AY91" i="8" s="1"/>
  <c r="AI91" i="8"/>
  <c r="AX91" i="8" s="1"/>
  <c r="AH91" i="8"/>
  <c r="AR90" i="8"/>
  <c r="BG90" i="8" s="1"/>
  <c r="M83" i="14" s="1"/>
  <c r="AQ90" i="8"/>
  <c r="BF90" i="8" s="1"/>
  <c r="L83" i="14" s="1"/>
  <c r="Z83" i="14" s="1"/>
  <c r="AO90" i="8"/>
  <c r="AN90" i="8"/>
  <c r="AM90" i="8"/>
  <c r="AL90" i="8"/>
  <c r="BA90" i="8" s="1"/>
  <c r="G83" i="14" s="1"/>
  <c r="AK90" i="8"/>
  <c r="AZ90" i="8" s="1"/>
  <c r="F83" i="14" s="1"/>
  <c r="AJ90" i="8"/>
  <c r="AY90" i="8" s="1"/>
  <c r="E83" i="14" s="1"/>
  <c r="S83" i="14" s="1"/>
  <c r="AI90" i="8"/>
  <c r="AX90" i="8" s="1"/>
  <c r="D83" i="14" s="1"/>
  <c r="AH90" i="8"/>
  <c r="AW90" i="8" s="1"/>
  <c r="C83" i="14" s="1"/>
  <c r="AR89" i="8"/>
  <c r="BG89" i="8" s="1"/>
  <c r="AQ89" i="8"/>
  <c r="BF89" i="8" s="1"/>
  <c r="AO89" i="8"/>
  <c r="AN89" i="8"/>
  <c r="AM89" i="8"/>
  <c r="AL89" i="8"/>
  <c r="BA89" i="8" s="1"/>
  <c r="AK89" i="8"/>
  <c r="AZ89" i="8" s="1"/>
  <c r="AJ89" i="8"/>
  <c r="AY89" i="8" s="1"/>
  <c r="AI89" i="8"/>
  <c r="AX89" i="8" s="1"/>
  <c r="AH89" i="8"/>
  <c r="AW89" i="8" s="1"/>
  <c r="AR88" i="8"/>
  <c r="AQ88" i="8"/>
  <c r="AO88" i="8"/>
  <c r="AN88" i="8"/>
  <c r="AM88" i="8"/>
  <c r="AL88" i="8"/>
  <c r="AK88" i="8"/>
  <c r="AJ88" i="8"/>
  <c r="AI88" i="8"/>
  <c r="AH88" i="8"/>
  <c r="AP77" i="8"/>
  <c r="BE76" i="8"/>
  <c r="K67" i="14" s="1"/>
  <c r="AR76" i="8"/>
  <c r="BG76" i="8" s="1"/>
  <c r="M67" i="14" s="1"/>
  <c r="AQ76" i="8"/>
  <c r="BF76" i="8" s="1"/>
  <c r="L67" i="14" s="1"/>
  <c r="AO76" i="8"/>
  <c r="AN76" i="8"/>
  <c r="AM76" i="8"/>
  <c r="AL76" i="8"/>
  <c r="BA76" i="8" s="1"/>
  <c r="G67" i="14" s="1"/>
  <c r="AK76" i="8"/>
  <c r="AZ76" i="8" s="1"/>
  <c r="F67" i="14" s="1"/>
  <c r="AJ76" i="8"/>
  <c r="AY76" i="8" s="1"/>
  <c r="E67" i="14" s="1"/>
  <c r="AI76" i="8"/>
  <c r="AX76" i="8" s="1"/>
  <c r="D67" i="14" s="1"/>
  <c r="AH76" i="8"/>
  <c r="AW76" i="8" s="1"/>
  <c r="C67" i="14" s="1"/>
  <c r="BE75" i="8"/>
  <c r="K66" i="14" s="1"/>
  <c r="AR75" i="8"/>
  <c r="BG75" i="8" s="1"/>
  <c r="M66" i="14" s="1"/>
  <c r="AQ75" i="8"/>
  <c r="BF75" i="8" s="1"/>
  <c r="L66" i="14" s="1"/>
  <c r="AO75" i="8"/>
  <c r="AN75" i="8"/>
  <c r="AM75" i="8"/>
  <c r="AL75" i="8"/>
  <c r="BA75" i="8" s="1"/>
  <c r="G66" i="14" s="1"/>
  <c r="AK75" i="8"/>
  <c r="AZ75" i="8" s="1"/>
  <c r="F66" i="14" s="1"/>
  <c r="AJ75" i="8"/>
  <c r="AY75" i="8" s="1"/>
  <c r="E66" i="14" s="1"/>
  <c r="AI75" i="8"/>
  <c r="AX75" i="8" s="1"/>
  <c r="D66" i="14" s="1"/>
  <c r="AH75" i="8"/>
  <c r="BE74" i="8"/>
  <c r="K61" i="14" s="1"/>
  <c r="AR74" i="8"/>
  <c r="BG74" i="8" s="1"/>
  <c r="M61" i="14" s="1"/>
  <c r="AQ74" i="8"/>
  <c r="BF74" i="8" s="1"/>
  <c r="L61" i="14" s="1"/>
  <c r="AO74" i="8"/>
  <c r="AN74" i="8"/>
  <c r="AM74" i="8"/>
  <c r="AL74" i="8"/>
  <c r="BA74" i="8" s="1"/>
  <c r="G61" i="14" s="1"/>
  <c r="AK74" i="8"/>
  <c r="AZ74" i="8" s="1"/>
  <c r="F61" i="14" s="1"/>
  <c r="AJ74" i="8"/>
  <c r="AI74" i="8"/>
  <c r="AX74" i="8" s="1"/>
  <c r="D61" i="14" s="1"/>
  <c r="AH74" i="8"/>
  <c r="AW74" i="8" s="1"/>
  <c r="C61" i="14" s="1"/>
  <c r="BE73" i="8"/>
  <c r="K60" i="14" s="1"/>
  <c r="AR73" i="8"/>
  <c r="BG73" i="8" s="1"/>
  <c r="M60" i="14" s="1"/>
  <c r="AQ73" i="8"/>
  <c r="BF73" i="8" s="1"/>
  <c r="L60" i="14" s="1"/>
  <c r="AO73" i="8"/>
  <c r="AN73" i="8"/>
  <c r="AM73" i="8"/>
  <c r="AL73" i="8"/>
  <c r="BA73" i="8" s="1"/>
  <c r="G60" i="14" s="1"/>
  <c r="AK73" i="8"/>
  <c r="AZ73" i="8" s="1"/>
  <c r="F60" i="14" s="1"/>
  <c r="AJ73" i="8"/>
  <c r="AY73" i="8" s="1"/>
  <c r="E60" i="14" s="1"/>
  <c r="AI73" i="8"/>
  <c r="AX73" i="8" s="1"/>
  <c r="D60" i="14" s="1"/>
  <c r="AH73" i="8"/>
  <c r="BE72" i="8"/>
  <c r="K55" i="14" s="1"/>
  <c r="AR72" i="8"/>
  <c r="BG72" i="8" s="1"/>
  <c r="M55" i="14" s="1"/>
  <c r="AQ72" i="8"/>
  <c r="BF72" i="8" s="1"/>
  <c r="L55" i="14" s="1"/>
  <c r="AO72" i="8"/>
  <c r="AN72" i="8"/>
  <c r="AM72" i="8"/>
  <c r="AL72" i="8"/>
  <c r="BA72" i="8" s="1"/>
  <c r="G55" i="14" s="1"/>
  <c r="AK72" i="8"/>
  <c r="AZ72" i="8" s="1"/>
  <c r="F55" i="14" s="1"/>
  <c r="AJ72" i="8"/>
  <c r="AY72" i="8" s="1"/>
  <c r="E55" i="14" s="1"/>
  <c r="AI72" i="8"/>
  <c r="AX72" i="8" s="1"/>
  <c r="D55" i="14" s="1"/>
  <c r="AH72" i="8"/>
  <c r="BE71" i="8"/>
  <c r="K54" i="14" s="1"/>
  <c r="AR71" i="8"/>
  <c r="BG71" i="8" s="1"/>
  <c r="M54" i="14" s="1"/>
  <c r="AQ71" i="8"/>
  <c r="BF71" i="8" s="1"/>
  <c r="L54" i="14" s="1"/>
  <c r="AO71" i="8"/>
  <c r="AN71" i="8"/>
  <c r="AM71" i="8"/>
  <c r="AL71" i="8"/>
  <c r="BA71" i="8" s="1"/>
  <c r="G54" i="14" s="1"/>
  <c r="AK71" i="8"/>
  <c r="AZ71" i="8" s="1"/>
  <c r="F54" i="14" s="1"/>
  <c r="AJ71" i="8"/>
  <c r="AY71" i="8" s="1"/>
  <c r="E54" i="14" s="1"/>
  <c r="AI71" i="8"/>
  <c r="AX71" i="8" s="1"/>
  <c r="D54" i="14" s="1"/>
  <c r="AH71" i="8"/>
  <c r="AW71" i="8" s="1"/>
  <c r="C54" i="14" s="1"/>
  <c r="BE70" i="8"/>
  <c r="K70" i="14" s="1"/>
  <c r="Y70" i="14" s="1"/>
  <c r="AJ70" i="8"/>
  <c r="AY70" i="8" s="1"/>
  <c r="E70" i="14" s="1"/>
  <c r="S70" i="14" s="1"/>
  <c r="AR70" i="8"/>
  <c r="BG70" i="8" s="1"/>
  <c r="M70" i="14" s="1"/>
  <c r="AA70" i="14" s="1"/>
  <c r="AA71" i="14" s="1"/>
  <c r="AQ70" i="8"/>
  <c r="BF70" i="8" s="1"/>
  <c r="L70" i="14" s="1"/>
  <c r="Z70" i="14" s="1"/>
  <c r="AO70" i="8"/>
  <c r="AN70" i="8"/>
  <c r="AM70" i="8"/>
  <c r="AL70" i="8"/>
  <c r="BA70" i="8" s="1"/>
  <c r="G70" i="14" s="1"/>
  <c r="U70" i="14" s="1"/>
  <c r="AK70" i="8"/>
  <c r="AZ70" i="8" s="1"/>
  <c r="F70" i="14" s="1"/>
  <c r="T70" i="14" s="1"/>
  <c r="AI70" i="8"/>
  <c r="AX70" i="8" s="1"/>
  <c r="D70" i="14" s="1"/>
  <c r="R70" i="14" s="1"/>
  <c r="AH70" i="8"/>
  <c r="AW70" i="8" s="1"/>
  <c r="C70" i="14" s="1"/>
  <c r="Q70" i="14" s="1"/>
  <c r="BE69" i="8"/>
  <c r="K69" i="14" s="1"/>
  <c r="AR69" i="8"/>
  <c r="BG69" i="8" s="1"/>
  <c r="M69" i="14" s="1"/>
  <c r="AQ69" i="8"/>
  <c r="BF69" i="8" s="1"/>
  <c r="L69" i="14" s="1"/>
  <c r="AO69" i="8"/>
  <c r="AN69" i="8"/>
  <c r="AM69" i="8"/>
  <c r="AL69" i="8"/>
  <c r="BA69" i="8" s="1"/>
  <c r="G69" i="14" s="1"/>
  <c r="AK69" i="8"/>
  <c r="AZ69" i="8" s="1"/>
  <c r="F69" i="14" s="1"/>
  <c r="AJ69" i="8"/>
  <c r="AY69" i="8" s="1"/>
  <c r="E69" i="14" s="1"/>
  <c r="AI69" i="8"/>
  <c r="AX69" i="8" s="1"/>
  <c r="D69" i="14" s="1"/>
  <c r="AH69" i="8"/>
  <c r="BE68" i="8"/>
  <c r="K68" i="14" s="1"/>
  <c r="AR68" i="8"/>
  <c r="BG68" i="8" s="1"/>
  <c r="M68" i="14" s="1"/>
  <c r="AQ68" i="8"/>
  <c r="BF68" i="8" s="1"/>
  <c r="L68" i="14" s="1"/>
  <c r="AO68" i="8"/>
  <c r="AN68" i="8"/>
  <c r="AM68" i="8"/>
  <c r="AL68" i="8"/>
  <c r="BA68" i="8" s="1"/>
  <c r="G68" i="14" s="1"/>
  <c r="AK68" i="8"/>
  <c r="AZ68" i="8" s="1"/>
  <c r="F68" i="14" s="1"/>
  <c r="AJ68" i="8"/>
  <c r="AY68" i="8" s="1"/>
  <c r="E68" i="14" s="1"/>
  <c r="AI68" i="8"/>
  <c r="AX68" i="8" s="1"/>
  <c r="D68" i="14" s="1"/>
  <c r="AH68" i="8"/>
  <c r="BE67" i="8"/>
  <c r="K65" i="14" s="1"/>
  <c r="AR67" i="8"/>
  <c r="BG67" i="8" s="1"/>
  <c r="M65" i="14" s="1"/>
  <c r="AQ67" i="8"/>
  <c r="BF67" i="8" s="1"/>
  <c r="L65" i="14" s="1"/>
  <c r="AO67" i="8"/>
  <c r="AN67" i="8"/>
  <c r="AM67" i="8"/>
  <c r="AL67" i="8"/>
  <c r="BA67" i="8" s="1"/>
  <c r="G65" i="14" s="1"/>
  <c r="AK67" i="8"/>
  <c r="AZ67" i="8" s="1"/>
  <c r="F65" i="14" s="1"/>
  <c r="AJ67" i="8"/>
  <c r="AY67" i="8" s="1"/>
  <c r="E65" i="14" s="1"/>
  <c r="AI67" i="8"/>
  <c r="AH67" i="8"/>
  <c r="AW67" i="8" s="1"/>
  <c r="C65" i="14" s="1"/>
  <c r="BD66" i="8"/>
  <c r="J64" i="14" s="1"/>
  <c r="BE66" i="8"/>
  <c r="K64" i="14" s="1"/>
  <c r="AR66" i="8"/>
  <c r="BG66" i="8" s="1"/>
  <c r="M64" i="14" s="1"/>
  <c r="AQ66" i="8"/>
  <c r="BF66" i="8" s="1"/>
  <c r="L64" i="14" s="1"/>
  <c r="AO66" i="8"/>
  <c r="AN66" i="8"/>
  <c r="AM66" i="8"/>
  <c r="AL66" i="8"/>
  <c r="BA66" i="8" s="1"/>
  <c r="G64" i="14" s="1"/>
  <c r="AK66" i="8"/>
  <c r="AZ66" i="8" s="1"/>
  <c r="F64" i="14" s="1"/>
  <c r="AJ66" i="8"/>
  <c r="AY66" i="8" s="1"/>
  <c r="E64" i="14" s="1"/>
  <c r="AI66" i="8"/>
  <c r="AX66" i="8" s="1"/>
  <c r="D64" i="14" s="1"/>
  <c r="AH66" i="8"/>
  <c r="BE65" i="8"/>
  <c r="K63" i="14" s="1"/>
  <c r="AR65" i="8"/>
  <c r="BG65" i="8" s="1"/>
  <c r="M63" i="14" s="1"/>
  <c r="AQ65" i="8"/>
  <c r="BF65" i="8" s="1"/>
  <c r="L63" i="14" s="1"/>
  <c r="AO65" i="8"/>
  <c r="AN65" i="8"/>
  <c r="AM65" i="8"/>
  <c r="AL65" i="8"/>
  <c r="BA65" i="8" s="1"/>
  <c r="G63" i="14" s="1"/>
  <c r="AK65" i="8"/>
  <c r="AZ65" i="8" s="1"/>
  <c r="F63" i="14" s="1"/>
  <c r="AJ65" i="8"/>
  <c r="AY65" i="8" s="1"/>
  <c r="E63" i="14" s="1"/>
  <c r="AI65" i="8"/>
  <c r="AX65" i="8" s="1"/>
  <c r="D63" i="14" s="1"/>
  <c r="AH65" i="8"/>
  <c r="AW65" i="8" s="1"/>
  <c r="C63" i="14" s="1"/>
  <c r="BE64" i="8"/>
  <c r="K62" i="14" s="1"/>
  <c r="AR64" i="8"/>
  <c r="BG64" i="8" s="1"/>
  <c r="M62" i="14" s="1"/>
  <c r="AQ64" i="8"/>
  <c r="BF64" i="8" s="1"/>
  <c r="L62" i="14" s="1"/>
  <c r="AO64" i="8"/>
  <c r="AN64" i="8"/>
  <c r="AM64" i="8"/>
  <c r="AL64" i="8"/>
  <c r="BA64" i="8" s="1"/>
  <c r="G62" i="14" s="1"/>
  <c r="AK64" i="8"/>
  <c r="AZ64" i="8" s="1"/>
  <c r="F62" i="14" s="1"/>
  <c r="AJ64" i="8"/>
  <c r="AY64" i="8" s="1"/>
  <c r="E62" i="14" s="1"/>
  <c r="AI64" i="8"/>
  <c r="AX64" i="8" s="1"/>
  <c r="D62" i="14" s="1"/>
  <c r="AH64" i="8"/>
  <c r="BE63" i="8"/>
  <c r="K59" i="14" s="1"/>
  <c r="AR63" i="8"/>
  <c r="BG63" i="8" s="1"/>
  <c r="M59" i="14" s="1"/>
  <c r="AQ63" i="8"/>
  <c r="BF63" i="8" s="1"/>
  <c r="L59" i="14" s="1"/>
  <c r="AO63" i="8"/>
  <c r="AN63" i="8"/>
  <c r="AM63" i="8"/>
  <c r="AL63" i="8"/>
  <c r="BA63" i="8" s="1"/>
  <c r="G59" i="14" s="1"/>
  <c r="AK63" i="8"/>
  <c r="AZ63" i="8" s="1"/>
  <c r="F59" i="14" s="1"/>
  <c r="AJ63" i="8"/>
  <c r="AY63" i="8" s="1"/>
  <c r="E59" i="14" s="1"/>
  <c r="AI63" i="8"/>
  <c r="AX63" i="8" s="1"/>
  <c r="D59" i="14" s="1"/>
  <c r="AH63" i="8"/>
  <c r="BC62" i="8"/>
  <c r="I58" i="14" s="1"/>
  <c r="BE62" i="8"/>
  <c r="K58" i="14" s="1"/>
  <c r="AR62" i="8"/>
  <c r="BG62" i="8" s="1"/>
  <c r="M58" i="14" s="1"/>
  <c r="AQ62" i="8"/>
  <c r="BF62" i="8" s="1"/>
  <c r="L58" i="14" s="1"/>
  <c r="AO62" i="8"/>
  <c r="AN62" i="8"/>
  <c r="AM62" i="8"/>
  <c r="AL62" i="8"/>
  <c r="BA62" i="8" s="1"/>
  <c r="G58" i="14" s="1"/>
  <c r="AK62" i="8"/>
  <c r="AZ62" i="8" s="1"/>
  <c r="F58" i="14" s="1"/>
  <c r="AJ62" i="8"/>
  <c r="AY62" i="8" s="1"/>
  <c r="E58" i="14" s="1"/>
  <c r="AI62" i="8"/>
  <c r="AX62" i="8" s="1"/>
  <c r="D58" i="14" s="1"/>
  <c r="AH62" i="8"/>
  <c r="BE61" i="8"/>
  <c r="K57" i="14" s="1"/>
  <c r="AK61" i="8"/>
  <c r="AZ61" i="8" s="1"/>
  <c r="F57" i="14" s="1"/>
  <c r="AR61" i="8"/>
  <c r="BG61" i="8" s="1"/>
  <c r="M57" i="14" s="1"/>
  <c r="AQ61" i="8"/>
  <c r="BF61" i="8" s="1"/>
  <c r="L57" i="14" s="1"/>
  <c r="AO61" i="8"/>
  <c r="AN61" i="8"/>
  <c r="AM61" i="8"/>
  <c r="AL61" i="8"/>
  <c r="BA61" i="8" s="1"/>
  <c r="G57" i="14" s="1"/>
  <c r="AJ61" i="8"/>
  <c r="AY61" i="8" s="1"/>
  <c r="E57" i="14" s="1"/>
  <c r="AI61" i="8"/>
  <c r="AX61" i="8" s="1"/>
  <c r="D57" i="14" s="1"/>
  <c r="AH61" i="8"/>
  <c r="AW61" i="8" s="1"/>
  <c r="C57" i="14" s="1"/>
  <c r="BE60" i="8"/>
  <c r="K56" i="14" s="1"/>
  <c r="AR60" i="8"/>
  <c r="BG60" i="8" s="1"/>
  <c r="M56" i="14" s="1"/>
  <c r="AQ60" i="8"/>
  <c r="BF60" i="8" s="1"/>
  <c r="L56" i="14" s="1"/>
  <c r="AO60" i="8"/>
  <c r="AN60" i="8"/>
  <c r="AM60" i="8"/>
  <c r="AL60" i="8"/>
  <c r="BA60" i="8" s="1"/>
  <c r="G56" i="14" s="1"/>
  <c r="AK60" i="8"/>
  <c r="AZ60" i="8" s="1"/>
  <c r="F56" i="14" s="1"/>
  <c r="AJ60" i="8"/>
  <c r="AY60" i="8" s="1"/>
  <c r="E56" i="14" s="1"/>
  <c r="AI60" i="8"/>
  <c r="AX60" i="8" s="1"/>
  <c r="D56" i="14" s="1"/>
  <c r="AH60" i="8"/>
  <c r="BE59" i="8"/>
  <c r="K53" i="14" s="1"/>
  <c r="AR59" i="8"/>
  <c r="BG59" i="8" s="1"/>
  <c r="M53" i="14" s="1"/>
  <c r="AQ59" i="8"/>
  <c r="BF59" i="8" s="1"/>
  <c r="L53" i="14" s="1"/>
  <c r="AO59" i="8"/>
  <c r="AN59" i="8"/>
  <c r="AM59" i="8"/>
  <c r="AL59" i="8"/>
  <c r="BA59" i="8" s="1"/>
  <c r="G53" i="14" s="1"/>
  <c r="AK59" i="8"/>
  <c r="AZ59" i="8" s="1"/>
  <c r="F53" i="14" s="1"/>
  <c r="AJ59" i="8"/>
  <c r="AY59" i="8" s="1"/>
  <c r="E53" i="14" s="1"/>
  <c r="AI59" i="8"/>
  <c r="AX59" i="8" s="1"/>
  <c r="D53" i="14" s="1"/>
  <c r="AH59" i="8"/>
  <c r="BB58" i="8"/>
  <c r="H52" i="14" s="1"/>
  <c r="BE58" i="8"/>
  <c r="K52" i="14" s="1"/>
  <c r="AR58" i="8"/>
  <c r="BG58" i="8" s="1"/>
  <c r="M52" i="14" s="1"/>
  <c r="AQ58" i="8"/>
  <c r="BF58" i="8" s="1"/>
  <c r="L52" i="14" s="1"/>
  <c r="AO58" i="8"/>
  <c r="AN58" i="8"/>
  <c r="AM58" i="8"/>
  <c r="AL58" i="8"/>
  <c r="BA58" i="8" s="1"/>
  <c r="G52" i="14" s="1"/>
  <c r="AK58" i="8"/>
  <c r="AZ58" i="8" s="1"/>
  <c r="F52" i="14" s="1"/>
  <c r="AJ58" i="8"/>
  <c r="AY58" i="8" s="1"/>
  <c r="E52" i="14" s="1"/>
  <c r="AI58" i="8"/>
  <c r="AX58" i="8" s="1"/>
  <c r="D52" i="14" s="1"/>
  <c r="AH58" i="8"/>
  <c r="BE57" i="8"/>
  <c r="K51" i="14" s="1"/>
  <c r="AR57" i="8"/>
  <c r="BG57" i="8" s="1"/>
  <c r="M51" i="14" s="1"/>
  <c r="AQ57" i="8"/>
  <c r="BF57" i="8" s="1"/>
  <c r="L51" i="14" s="1"/>
  <c r="AO57" i="8"/>
  <c r="AN57" i="8"/>
  <c r="AM57" i="8"/>
  <c r="AL57" i="8"/>
  <c r="BA57" i="8" s="1"/>
  <c r="G51" i="14" s="1"/>
  <c r="AK57" i="8"/>
  <c r="AZ57" i="8" s="1"/>
  <c r="F51" i="14" s="1"/>
  <c r="AJ57" i="8"/>
  <c r="AY57" i="8" s="1"/>
  <c r="E51" i="14" s="1"/>
  <c r="AI57" i="8"/>
  <c r="AX57" i="8" s="1"/>
  <c r="D51" i="14" s="1"/>
  <c r="AH57" i="8"/>
  <c r="AW57" i="8" s="1"/>
  <c r="C51" i="14" s="1"/>
  <c r="BE56" i="8"/>
  <c r="K50" i="14" s="1"/>
  <c r="AO56" i="8"/>
  <c r="AR56" i="8"/>
  <c r="BG56" i="8" s="1"/>
  <c r="M50" i="14" s="1"/>
  <c r="AQ56" i="8"/>
  <c r="BF56" i="8" s="1"/>
  <c r="L50" i="14" s="1"/>
  <c r="AN56" i="8"/>
  <c r="AM56" i="8"/>
  <c r="AL56" i="8"/>
  <c r="BA56" i="8" s="1"/>
  <c r="G50" i="14" s="1"/>
  <c r="AK56" i="8"/>
  <c r="AZ56" i="8" s="1"/>
  <c r="F50" i="14" s="1"/>
  <c r="AJ56" i="8"/>
  <c r="AY56" i="8" s="1"/>
  <c r="E50" i="14" s="1"/>
  <c r="AI56" i="8"/>
  <c r="AX56" i="8" s="1"/>
  <c r="D50" i="14" s="1"/>
  <c r="AH56" i="8"/>
  <c r="BE55" i="8"/>
  <c r="K49" i="14" s="1"/>
  <c r="AQ55" i="8"/>
  <c r="BF55" i="8" s="1"/>
  <c r="L49" i="14" s="1"/>
  <c r="AR55" i="8"/>
  <c r="BG55" i="8" s="1"/>
  <c r="M49" i="14" s="1"/>
  <c r="AO55" i="8"/>
  <c r="AN55" i="8"/>
  <c r="AM55" i="8"/>
  <c r="AL55" i="8"/>
  <c r="BA55" i="8" s="1"/>
  <c r="G49" i="14" s="1"/>
  <c r="AK55" i="8"/>
  <c r="AZ55" i="8" s="1"/>
  <c r="F49" i="14" s="1"/>
  <c r="AJ55" i="8"/>
  <c r="AY55" i="8" s="1"/>
  <c r="E49" i="14" s="1"/>
  <c r="AI55" i="8"/>
  <c r="AX55" i="8" s="1"/>
  <c r="D49" i="14" s="1"/>
  <c r="AH55" i="8"/>
  <c r="AW55" i="8" s="1"/>
  <c r="C49" i="14" s="1"/>
  <c r="BE54" i="8"/>
  <c r="K48" i="14" s="1"/>
  <c r="AR54" i="8"/>
  <c r="BG54" i="8" s="1"/>
  <c r="M48" i="14" s="1"/>
  <c r="AQ54" i="8"/>
  <c r="BF54" i="8" s="1"/>
  <c r="L48" i="14" s="1"/>
  <c r="Z48" i="14" s="1"/>
  <c r="AO54" i="8"/>
  <c r="AN54" i="8"/>
  <c r="AM54" i="8"/>
  <c r="AL54" i="8"/>
  <c r="BA54" i="8" s="1"/>
  <c r="G48" i="14" s="1"/>
  <c r="AK54" i="8"/>
  <c r="AZ54" i="8" s="1"/>
  <c r="F48" i="14" s="1"/>
  <c r="AJ54" i="8"/>
  <c r="AY54" i="8" s="1"/>
  <c r="E48" i="14" s="1"/>
  <c r="S48" i="14" s="1"/>
  <c r="AI54" i="8"/>
  <c r="AX54" i="8" s="1"/>
  <c r="D48" i="14" s="1"/>
  <c r="R48" i="14" s="1"/>
  <c r="AH54" i="8"/>
  <c r="BE53" i="8"/>
  <c r="AR53" i="8"/>
  <c r="BG53" i="8" s="1"/>
  <c r="AQ53" i="8"/>
  <c r="BF53" i="8" s="1"/>
  <c r="AO53" i="8"/>
  <c r="AN53" i="8"/>
  <c r="AM53" i="8"/>
  <c r="AL53" i="8"/>
  <c r="BA53" i="8" s="1"/>
  <c r="AK53" i="8"/>
  <c r="AZ53" i="8" s="1"/>
  <c r="AJ53" i="8"/>
  <c r="AY53" i="8" s="1"/>
  <c r="AI53" i="8"/>
  <c r="AX53" i="8" s="1"/>
  <c r="AH53" i="8"/>
  <c r="BE52" i="8"/>
  <c r="K47" i="14" s="1"/>
  <c r="AM52" i="8"/>
  <c r="AR52" i="8"/>
  <c r="BG52" i="8" s="1"/>
  <c r="M47" i="14" s="1"/>
  <c r="AQ52" i="8"/>
  <c r="BF52" i="8" s="1"/>
  <c r="L47" i="14" s="1"/>
  <c r="Z47" i="14" s="1"/>
  <c r="AO52" i="8"/>
  <c r="AN52" i="8"/>
  <c r="AL52" i="8"/>
  <c r="BA52" i="8" s="1"/>
  <c r="G47" i="14" s="1"/>
  <c r="AK52" i="8"/>
  <c r="AZ52" i="8" s="1"/>
  <c r="F47" i="14" s="1"/>
  <c r="AJ52" i="8"/>
  <c r="AY52" i="8" s="1"/>
  <c r="E47" i="14" s="1"/>
  <c r="AI52" i="8"/>
  <c r="AX52" i="8" s="1"/>
  <c r="D47" i="14" s="1"/>
  <c r="AH52" i="8"/>
  <c r="BE51" i="8"/>
  <c r="AR51" i="8"/>
  <c r="BG51" i="8" s="1"/>
  <c r="AQ51" i="8"/>
  <c r="BF51" i="8" s="1"/>
  <c r="AO51" i="8"/>
  <c r="AN51" i="8"/>
  <c r="AM51" i="8"/>
  <c r="AL51" i="8"/>
  <c r="BA51" i="8" s="1"/>
  <c r="AK51" i="8"/>
  <c r="AZ51" i="8" s="1"/>
  <c r="AJ51" i="8"/>
  <c r="AY51" i="8" s="1"/>
  <c r="AI51" i="8"/>
  <c r="AX51" i="8" s="1"/>
  <c r="AH51" i="8"/>
  <c r="BE50" i="8"/>
  <c r="K46" i="14" s="1"/>
  <c r="AR50" i="8"/>
  <c r="BG50" i="8" s="1"/>
  <c r="M46" i="14" s="1"/>
  <c r="AQ50" i="8"/>
  <c r="BF50" i="8" s="1"/>
  <c r="L46" i="14" s="1"/>
  <c r="Z46" i="14" s="1"/>
  <c r="AO50" i="8"/>
  <c r="AN50" i="8"/>
  <c r="AM50" i="8"/>
  <c r="AL50" i="8"/>
  <c r="BA50" i="8" s="1"/>
  <c r="G46" i="14" s="1"/>
  <c r="AK50" i="8"/>
  <c r="AZ50" i="8" s="1"/>
  <c r="F46" i="14" s="1"/>
  <c r="AJ50" i="8"/>
  <c r="AY50" i="8" s="1"/>
  <c r="E46" i="14" s="1"/>
  <c r="S46" i="14" s="1"/>
  <c r="AI50" i="8"/>
  <c r="AX50" i="8" s="1"/>
  <c r="D46" i="14" s="1"/>
  <c r="AH50" i="8"/>
  <c r="AW50" i="8" s="1"/>
  <c r="C46" i="14" s="1"/>
  <c r="BE49" i="8"/>
  <c r="AQ49" i="8"/>
  <c r="BF49" i="8" s="1"/>
  <c r="AR49" i="8"/>
  <c r="BG49" i="8" s="1"/>
  <c r="AO49" i="8"/>
  <c r="AN49" i="8"/>
  <c r="AM49" i="8"/>
  <c r="AL49" i="8"/>
  <c r="BA49" i="8" s="1"/>
  <c r="AK49" i="8"/>
  <c r="AZ49" i="8" s="1"/>
  <c r="AJ49" i="8"/>
  <c r="AY49" i="8" s="1"/>
  <c r="AI49" i="8"/>
  <c r="AX49" i="8" s="1"/>
  <c r="AH49" i="8"/>
  <c r="BE48" i="8"/>
  <c r="K45" i="14" s="1"/>
  <c r="AR48" i="8"/>
  <c r="AQ48" i="8"/>
  <c r="AO48" i="8"/>
  <c r="AN48" i="8"/>
  <c r="AM48" i="8"/>
  <c r="AL48" i="8"/>
  <c r="BA48" i="8" s="1"/>
  <c r="G45" i="14" s="1"/>
  <c r="AK48" i="8"/>
  <c r="AJ48" i="8"/>
  <c r="AI48" i="8"/>
  <c r="AH48" i="8"/>
  <c r="AP37" i="8"/>
  <c r="BE36" i="8"/>
  <c r="K30" i="14" s="1"/>
  <c r="AR36" i="8"/>
  <c r="BG36" i="8" s="1"/>
  <c r="M30" i="14" s="1"/>
  <c r="AQ36" i="8"/>
  <c r="BF36" i="8" s="1"/>
  <c r="L30" i="14" s="1"/>
  <c r="AP116" i="8"/>
  <c r="AO36" i="8"/>
  <c r="AN36" i="8"/>
  <c r="AM36" i="8"/>
  <c r="AL36" i="8"/>
  <c r="BA36" i="8" s="1"/>
  <c r="G30" i="14" s="1"/>
  <c r="AK36" i="8"/>
  <c r="AZ36" i="8" s="1"/>
  <c r="F30" i="14" s="1"/>
  <c r="AJ36" i="8"/>
  <c r="AY36" i="8" s="1"/>
  <c r="E30" i="14" s="1"/>
  <c r="AI36" i="8"/>
  <c r="AX36" i="8" s="1"/>
  <c r="D30" i="14" s="1"/>
  <c r="AH36" i="8"/>
  <c r="AW36" i="8" s="1"/>
  <c r="C30" i="14" s="1"/>
  <c r="BE35" i="8"/>
  <c r="K29" i="14" s="1"/>
  <c r="AR35" i="8"/>
  <c r="BG35" i="8" s="1"/>
  <c r="M29" i="14" s="1"/>
  <c r="AQ35" i="8"/>
  <c r="BF35" i="8" s="1"/>
  <c r="L29" i="14" s="1"/>
  <c r="AO35" i="8"/>
  <c r="AN35" i="8"/>
  <c r="AM35" i="8"/>
  <c r="AL35" i="8"/>
  <c r="BA35" i="8" s="1"/>
  <c r="G29" i="14" s="1"/>
  <c r="AK35" i="8"/>
  <c r="AZ35" i="8" s="1"/>
  <c r="F29" i="14" s="1"/>
  <c r="AJ35" i="8"/>
  <c r="AY35" i="8" s="1"/>
  <c r="E29" i="14" s="1"/>
  <c r="AI35" i="8"/>
  <c r="AX35" i="8" s="1"/>
  <c r="D29" i="14" s="1"/>
  <c r="AH35" i="8"/>
  <c r="BE34" i="8"/>
  <c r="K24" i="14" s="1"/>
  <c r="AR34" i="8"/>
  <c r="BG34" i="8" s="1"/>
  <c r="M24" i="14" s="1"/>
  <c r="AQ34" i="8"/>
  <c r="BF34" i="8" s="1"/>
  <c r="L24" i="14" s="1"/>
  <c r="AP114" i="8"/>
  <c r="AO34" i="8"/>
  <c r="AN34" i="8"/>
  <c r="AM34" i="8"/>
  <c r="AL34" i="8"/>
  <c r="BA34" i="8" s="1"/>
  <c r="G24" i="14" s="1"/>
  <c r="AK34" i="8"/>
  <c r="AZ34" i="8" s="1"/>
  <c r="F24" i="14" s="1"/>
  <c r="AJ34" i="8"/>
  <c r="AY34" i="8" s="1"/>
  <c r="E24" i="14" s="1"/>
  <c r="AI34" i="8"/>
  <c r="AX34" i="8" s="1"/>
  <c r="D24" i="14" s="1"/>
  <c r="AH34" i="8"/>
  <c r="BE33" i="8"/>
  <c r="K23" i="14" s="1"/>
  <c r="AR33" i="8"/>
  <c r="BG33" i="8" s="1"/>
  <c r="M23" i="14" s="1"/>
  <c r="AQ33" i="8"/>
  <c r="BF33" i="8" s="1"/>
  <c r="L23" i="14" s="1"/>
  <c r="AO33" i="8"/>
  <c r="AN33" i="8"/>
  <c r="AM33" i="8"/>
  <c r="AL33" i="8"/>
  <c r="BA33" i="8" s="1"/>
  <c r="G23" i="14" s="1"/>
  <c r="AK33" i="8"/>
  <c r="AZ33" i="8" s="1"/>
  <c r="F23" i="14" s="1"/>
  <c r="AJ33" i="8"/>
  <c r="AY33" i="8" s="1"/>
  <c r="E23" i="14" s="1"/>
  <c r="AI33" i="8"/>
  <c r="AX33" i="8" s="1"/>
  <c r="D23" i="14" s="1"/>
  <c r="AH33" i="8"/>
  <c r="AW33" i="8" s="1"/>
  <c r="C23" i="14" s="1"/>
  <c r="BE32" i="8"/>
  <c r="K18" i="14" s="1"/>
  <c r="AK32" i="8"/>
  <c r="AZ32" i="8" s="1"/>
  <c r="F18" i="14" s="1"/>
  <c r="AJ32" i="8"/>
  <c r="AY32" i="8" s="1"/>
  <c r="E18" i="14" s="1"/>
  <c r="AR32" i="8"/>
  <c r="BG32" i="8" s="1"/>
  <c r="M18" i="14" s="1"/>
  <c r="AQ32" i="8"/>
  <c r="BF32" i="8" s="1"/>
  <c r="L18" i="14" s="1"/>
  <c r="AO32" i="8"/>
  <c r="AN32" i="8"/>
  <c r="AM32" i="8"/>
  <c r="AL32" i="8"/>
  <c r="BA32" i="8" s="1"/>
  <c r="G18" i="14" s="1"/>
  <c r="AI32" i="8"/>
  <c r="AX32" i="8" s="1"/>
  <c r="D18" i="14" s="1"/>
  <c r="AH32" i="8"/>
  <c r="AW32" i="8" s="1"/>
  <c r="C18" i="14" s="1"/>
  <c r="BE31" i="8"/>
  <c r="K17" i="14" s="1"/>
  <c r="AR31" i="8"/>
  <c r="BG31" i="8" s="1"/>
  <c r="M17" i="14" s="1"/>
  <c r="AQ31" i="8"/>
  <c r="BF31" i="8" s="1"/>
  <c r="L17" i="14" s="1"/>
  <c r="AP111" i="8"/>
  <c r="AO31" i="8"/>
  <c r="AN31" i="8"/>
  <c r="AM31" i="8"/>
  <c r="AL31" i="8"/>
  <c r="BA31" i="8" s="1"/>
  <c r="G17" i="14" s="1"/>
  <c r="AK31" i="8"/>
  <c r="AZ31" i="8" s="1"/>
  <c r="F17" i="14" s="1"/>
  <c r="AJ31" i="8"/>
  <c r="AY31" i="8" s="1"/>
  <c r="E17" i="14" s="1"/>
  <c r="AI31" i="8"/>
  <c r="AX31" i="8" s="1"/>
  <c r="D17" i="14" s="1"/>
  <c r="AH31" i="8"/>
  <c r="BL30" i="8"/>
  <c r="BE30" i="8"/>
  <c r="K33" i="14" s="1"/>
  <c r="Y33" i="14" s="1"/>
  <c r="AR30" i="8"/>
  <c r="BG30" i="8" s="1"/>
  <c r="M33" i="14" s="1"/>
  <c r="AA33" i="14" s="1"/>
  <c r="AA34" i="14" s="1"/>
  <c r="AQ30" i="8"/>
  <c r="BF30" i="8" s="1"/>
  <c r="L33" i="14" s="1"/>
  <c r="Z33" i="14" s="1"/>
  <c r="AO30" i="8"/>
  <c r="AN30" i="8"/>
  <c r="AM30" i="8"/>
  <c r="AL30" i="8"/>
  <c r="BA30" i="8" s="1"/>
  <c r="G33" i="14" s="1"/>
  <c r="U33" i="14" s="1"/>
  <c r="AK30" i="8"/>
  <c r="AZ30" i="8" s="1"/>
  <c r="F33" i="14" s="1"/>
  <c r="T33" i="14" s="1"/>
  <c r="AJ30" i="8"/>
  <c r="AY30" i="8" s="1"/>
  <c r="E33" i="14" s="1"/>
  <c r="S33" i="14" s="1"/>
  <c r="AI30" i="8"/>
  <c r="AX30" i="8" s="1"/>
  <c r="D33" i="14" s="1"/>
  <c r="R33" i="14" s="1"/>
  <c r="AH30" i="8"/>
  <c r="BL29" i="8"/>
  <c r="BE29" i="8"/>
  <c r="K32" i="14" s="1"/>
  <c r="AR29" i="8"/>
  <c r="BG29" i="8" s="1"/>
  <c r="M32" i="14" s="1"/>
  <c r="AQ29" i="8"/>
  <c r="BF29" i="8" s="1"/>
  <c r="L32" i="14" s="1"/>
  <c r="AO29" i="8"/>
  <c r="AN29" i="8"/>
  <c r="AM29" i="8"/>
  <c r="AL29" i="8"/>
  <c r="BA29" i="8" s="1"/>
  <c r="G32" i="14" s="1"/>
  <c r="AK29" i="8"/>
  <c r="AZ29" i="8" s="1"/>
  <c r="F32" i="14" s="1"/>
  <c r="AJ29" i="8"/>
  <c r="AY29" i="8" s="1"/>
  <c r="E32" i="14" s="1"/>
  <c r="AI29" i="8"/>
  <c r="AX29" i="8" s="1"/>
  <c r="D32" i="14" s="1"/>
  <c r="AH29" i="8"/>
  <c r="BL28" i="8"/>
  <c r="BE28" i="8"/>
  <c r="K31" i="14" s="1"/>
  <c r="AR28" i="8"/>
  <c r="BG28" i="8" s="1"/>
  <c r="M31" i="14" s="1"/>
  <c r="AQ28" i="8"/>
  <c r="BF28" i="8" s="1"/>
  <c r="L31" i="14" s="1"/>
  <c r="AO28" i="8"/>
  <c r="AN28" i="8"/>
  <c r="AM28" i="8"/>
  <c r="AL28" i="8"/>
  <c r="BA28" i="8" s="1"/>
  <c r="G31" i="14" s="1"/>
  <c r="AK28" i="8"/>
  <c r="AZ28" i="8" s="1"/>
  <c r="F31" i="14" s="1"/>
  <c r="AJ28" i="8"/>
  <c r="AY28" i="8" s="1"/>
  <c r="E31" i="14" s="1"/>
  <c r="AI28" i="8"/>
  <c r="AX28" i="8" s="1"/>
  <c r="D31" i="14" s="1"/>
  <c r="AH28" i="8"/>
  <c r="BE27" i="8"/>
  <c r="K28" i="14" s="1"/>
  <c r="AR27" i="8"/>
  <c r="BG27" i="8" s="1"/>
  <c r="M28" i="14" s="1"/>
  <c r="AQ27" i="8"/>
  <c r="BF27" i="8" s="1"/>
  <c r="L28" i="14" s="1"/>
  <c r="AO27" i="8"/>
  <c r="AN27" i="8"/>
  <c r="AM27" i="8"/>
  <c r="AL27" i="8"/>
  <c r="BA27" i="8" s="1"/>
  <c r="G28" i="14" s="1"/>
  <c r="AK27" i="8"/>
  <c r="AZ27" i="8" s="1"/>
  <c r="F28" i="14" s="1"/>
  <c r="AJ27" i="8"/>
  <c r="AY27" i="8" s="1"/>
  <c r="E28" i="14" s="1"/>
  <c r="AI27" i="8"/>
  <c r="AX27" i="8" s="1"/>
  <c r="D28" i="14" s="1"/>
  <c r="AH27" i="8"/>
  <c r="BD26" i="8"/>
  <c r="J27" i="14" s="1"/>
  <c r="BE26" i="8"/>
  <c r="K27" i="14" s="1"/>
  <c r="AR26" i="8"/>
  <c r="BG26" i="8" s="1"/>
  <c r="M27" i="14" s="1"/>
  <c r="AQ26" i="8"/>
  <c r="BF26" i="8" s="1"/>
  <c r="L27" i="14" s="1"/>
  <c r="AO26" i="8"/>
  <c r="AN26" i="8"/>
  <c r="AM26" i="8"/>
  <c r="AL26" i="8"/>
  <c r="BA26" i="8" s="1"/>
  <c r="G27" i="14" s="1"/>
  <c r="AK26" i="8"/>
  <c r="AZ26" i="8" s="1"/>
  <c r="F27" i="14" s="1"/>
  <c r="AJ26" i="8"/>
  <c r="AY26" i="8" s="1"/>
  <c r="E27" i="14" s="1"/>
  <c r="AI26" i="8"/>
  <c r="AX26" i="8" s="1"/>
  <c r="D27" i="14" s="1"/>
  <c r="AH26" i="8"/>
  <c r="AW26" i="8" s="1"/>
  <c r="C27" i="14" s="1"/>
  <c r="BE25" i="8"/>
  <c r="K26" i="14" s="1"/>
  <c r="AR25" i="8"/>
  <c r="BG25" i="8" s="1"/>
  <c r="M26" i="14" s="1"/>
  <c r="AQ25" i="8"/>
  <c r="BF25" i="8" s="1"/>
  <c r="L26" i="14" s="1"/>
  <c r="AO25" i="8"/>
  <c r="AN25" i="8"/>
  <c r="AM25" i="8"/>
  <c r="AL25" i="8"/>
  <c r="BA25" i="8" s="1"/>
  <c r="G26" i="14" s="1"/>
  <c r="AK25" i="8"/>
  <c r="AZ25" i="8" s="1"/>
  <c r="F26" i="14" s="1"/>
  <c r="AJ25" i="8"/>
  <c r="AY25" i="8" s="1"/>
  <c r="E26" i="14" s="1"/>
  <c r="AI25" i="8"/>
  <c r="AX25" i="8" s="1"/>
  <c r="D26" i="14" s="1"/>
  <c r="AH25" i="8"/>
  <c r="BE24" i="8"/>
  <c r="K25" i="14" s="1"/>
  <c r="AR24" i="8"/>
  <c r="BG24" i="8" s="1"/>
  <c r="M25" i="14" s="1"/>
  <c r="AQ24" i="8"/>
  <c r="BF24" i="8" s="1"/>
  <c r="L25" i="14" s="1"/>
  <c r="AP104" i="8"/>
  <c r="AO24" i="8"/>
  <c r="AN24" i="8"/>
  <c r="AM24" i="8"/>
  <c r="AL24" i="8"/>
  <c r="BA24" i="8" s="1"/>
  <c r="G25" i="14" s="1"/>
  <c r="AK24" i="8"/>
  <c r="AZ24" i="8" s="1"/>
  <c r="F25" i="14" s="1"/>
  <c r="AJ24" i="8"/>
  <c r="AY24" i="8" s="1"/>
  <c r="E25" i="14" s="1"/>
  <c r="AI24" i="8"/>
  <c r="AX24" i="8" s="1"/>
  <c r="D25" i="14" s="1"/>
  <c r="AH24" i="8"/>
  <c r="BE23" i="8"/>
  <c r="K22" i="14" s="1"/>
  <c r="AR23" i="8"/>
  <c r="BG23" i="8" s="1"/>
  <c r="M22" i="14" s="1"/>
  <c r="AQ23" i="8"/>
  <c r="BF23" i="8" s="1"/>
  <c r="L22" i="14" s="1"/>
  <c r="AO23" i="8"/>
  <c r="AN23" i="8"/>
  <c r="AM23" i="8"/>
  <c r="AL23" i="8"/>
  <c r="BA23" i="8" s="1"/>
  <c r="G22" i="14" s="1"/>
  <c r="AK23" i="8"/>
  <c r="AZ23" i="8" s="1"/>
  <c r="F22" i="14" s="1"/>
  <c r="AJ23" i="8"/>
  <c r="AY23" i="8" s="1"/>
  <c r="E22" i="14" s="1"/>
  <c r="AI23" i="8"/>
  <c r="AX23" i="8" s="1"/>
  <c r="D22" i="14" s="1"/>
  <c r="AH23" i="8"/>
  <c r="AW23" i="8" s="1"/>
  <c r="C22" i="14" s="1"/>
  <c r="BC22" i="8"/>
  <c r="I21" i="14" s="1"/>
  <c r="BE22" i="8"/>
  <c r="K21" i="14" s="1"/>
  <c r="AR22" i="8"/>
  <c r="BG22" i="8" s="1"/>
  <c r="M21" i="14" s="1"/>
  <c r="AQ22" i="8"/>
  <c r="BF22" i="8" s="1"/>
  <c r="L21" i="14" s="1"/>
  <c r="AO22" i="8"/>
  <c r="AN22" i="8"/>
  <c r="AM22" i="8"/>
  <c r="AL22" i="8"/>
  <c r="BA22" i="8" s="1"/>
  <c r="G21" i="14" s="1"/>
  <c r="AK22" i="8"/>
  <c r="AZ22" i="8" s="1"/>
  <c r="F21" i="14" s="1"/>
  <c r="AJ22" i="8"/>
  <c r="AY22" i="8" s="1"/>
  <c r="E21" i="14" s="1"/>
  <c r="AI22" i="8"/>
  <c r="AX22" i="8" s="1"/>
  <c r="D21" i="14" s="1"/>
  <c r="AH22" i="8"/>
  <c r="BE21" i="8"/>
  <c r="K20" i="14" s="1"/>
  <c r="AR21" i="8"/>
  <c r="BG21" i="8" s="1"/>
  <c r="M20" i="14" s="1"/>
  <c r="AQ21" i="8"/>
  <c r="BF21" i="8" s="1"/>
  <c r="L20" i="14" s="1"/>
  <c r="AO21" i="8"/>
  <c r="AN21" i="8"/>
  <c r="AM21" i="8"/>
  <c r="AL21" i="8"/>
  <c r="BA21" i="8" s="1"/>
  <c r="G20" i="14" s="1"/>
  <c r="AK21" i="8"/>
  <c r="AZ21" i="8" s="1"/>
  <c r="F20" i="14" s="1"/>
  <c r="AJ21" i="8"/>
  <c r="AY21" i="8" s="1"/>
  <c r="E20" i="14" s="1"/>
  <c r="AI21" i="8"/>
  <c r="AX21" i="8" s="1"/>
  <c r="D20" i="14" s="1"/>
  <c r="AH21" i="8"/>
  <c r="AW21" i="8" s="1"/>
  <c r="C20" i="14" s="1"/>
  <c r="BE20" i="8"/>
  <c r="K19" i="14" s="1"/>
  <c r="AR20" i="8"/>
  <c r="BG20" i="8" s="1"/>
  <c r="M19" i="14" s="1"/>
  <c r="AQ20" i="8"/>
  <c r="BF20" i="8" s="1"/>
  <c r="L19" i="14" s="1"/>
  <c r="AO20" i="8"/>
  <c r="AN20" i="8"/>
  <c r="AM20" i="8"/>
  <c r="AL20" i="8"/>
  <c r="BA20" i="8" s="1"/>
  <c r="G19" i="14" s="1"/>
  <c r="AK20" i="8"/>
  <c r="AZ20" i="8" s="1"/>
  <c r="F19" i="14" s="1"/>
  <c r="AJ20" i="8"/>
  <c r="AY20" i="8" s="1"/>
  <c r="E19" i="14" s="1"/>
  <c r="AI20" i="8"/>
  <c r="AX20" i="8" s="1"/>
  <c r="D19" i="14" s="1"/>
  <c r="AH20" i="8"/>
  <c r="BE19" i="8"/>
  <c r="K16" i="14" s="1"/>
  <c r="AR19" i="8"/>
  <c r="BG19" i="8" s="1"/>
  <c r="M16" i="14" s="1"/>
  <c r="AQ19" i="8"/>
  <c r="BF19" i="8" s="1"/>
  <c r="L16" i="14" s="1"/>
  <c r="AO19" i="8"/>
  <c r="AN19" i="8"/>
  <c r="AM19" i="8"/>
  <c r="AL19" i="8"/>
  <c r="BA19" i="8" s="1"/>
  <c r="G16" i="14" s="1"/>
  <c r="AK19" i="8"/>
  <c r="AZ19" i="8" s="1"/>
  <c r="F16" i="14" s="1"/>
  <c r="AJ19" i="8"/>
  <c r="AY19" i="8" s="1"/>
  <c r="E16" i="14" s="1"/>
  <c r="AI19" i="8"/>
  <c r="AX19" i="8" s="1"/>
  <c r="D16" i="14" s="1"/>
  <c r="AH19" i="8"/>
  <c r="BB18" i="8"/>
  <c r="H15" i="14" s="1"/>
  <c r="BE18" i="8"/>
  <c r="K15" i="14" s="1"/>
  <c r="AR18" i="8"/>
  <c r="BG18" i="8" s="1"/>
  <c r="M15" i="14" s="1"/>
  <c r="AQ18" i="8"/>
  <c r="BF18" i="8" s="1"/>
  <c r="L15" i="14" s="1"/>
  <c r="AP98" i="8"/>
  <c r="AO18" i="8"/>
  <c r="AN18" i="8"/>
  <c r="AM18" i="8"/>
  <c r="AL18" i="8"/>
  <c r="BA18" i="8" s="1"/>
  <c r="G15" i="14" s="1"/>
  <c r="AK18" i="8"/>
  <c r="AZ18" i="8" s="1"/>
  <c r="F15" i="14" s="1"/>
  <c r="AJ18" i="8"/>
  <c r="AY18" i="8" s="1"/>
  <c r="E15" i="14" s="1"/>
  <c r="AI18" i="8"/>
  <c r="AH18" i="8"/>
  <c r="AW18" i="8" s="1"/>
  <c r="C15" i="14" s="1"/>
  <c r="BE17" i="8"/>
  <c r="K14" i="14" s="1"/>
  <c r="AR17" i="8"/>
  <c r="BG17" i="8" s="1"/>
  <c r="M14" i="14" s="1"/>
  <c r="AQ17" i="8"/>
  <c r="BF17" i="8" s="1"/>
  <c r="L14" i="14" s="1"/>
  <c r="AO17" i="8"/>
  <c r="AN17" i="8"/>
  <c r="AM17" i="8"/>
  <c r="AL17" i="8"/>
  <c r="BA17" i="8" s="1"/>
  <c r="G14" i="14" s="1"/>
  <c r="AK17" i="8"/>
  <c r="AZ17" i="8" s="1"/>
  <c r="F14" i="14" s="1"/>
  <c r="AJ17" i="8"/>
  <c r="AY17" i="8" s="1"/>
  <c r="E14" i="14" s="1"/>
  <c r="AI17" i="8"/>
  <c r="AX17" i="8" s="1"/>
  <c r="D14" i="14" s="1"/>
  <c r="AH17" i="8"/>
  <c r="BE16" i="8"/>
  <c r="K13" i="14" s="1"/>
  <c r="AK16" i="8"/>
  <c r="AZ16" i="8" s="1"/>
  <c r="F13" i="14" s="1"/>
  <c r="AR16" i="8"/>
  <c r="BG16" i="8" s="1"/>
  <c r="M13" i="14" s="1"/>
  <c r="AQ16" i="8"/>
  <c r="BF16" i="8" s="1"/>
  <c r="L13" i="14" s="1"/>
  <c r="AO16" i="8"/>
  <c r="AN16" i="8"/>
  <c r="AM16" i="8"/>
  <c r="AL16" i="8"/>
  <c r="BA16" i="8" s="1"/>
  <c r="G13" i="14" s="1"/>
  <c r="AJ16" i="8"/>
  <c r="AY16" i="8" s="1"/>
  <c r="E13" i="14" s="1"/>
  <c r="AI16" i="8"/>
  <c r="AX16" i="8" s="1"/>
  <c r="D13" i="14" s="1"/>
  <c r="AH16" i="8"/>
  <c r="BE15" i="8"/>
  <c r="K12" i="14" s="1"/>
  <c r="AR15" i="8"/>
  <c r="BG15" i="8" s="1"/>
  <c r="M12" i="14" s="1"/>
  <c r="AQ15" i="8"/>
  <c r="BF15" i="8" s="1"/>
  <c r="L12" i="14" s="1"/>
  <c r="AO15" i="8"/>
  <c r="AN15" i="8"/>
  <c r="AM15" i="8"/>
  <c r="AL15" i="8"/>
  <c r="BA15" i="8" s="1"/>
  <c r="G12" i="14" s="1"/>
  <c r="AK15" i="8"/>
  <c r="AZ15" i="8" s="1"/>
  <c r="F12" i="14" s="1"/>
  <c r="AJ15" i="8"/>
  <c r="AY15" i="8" s="1"/>
  <c r="E12" i="14" s="1"/>
  <c r="AI15" i="8"/>
  <c r="AX15" i="8" s="1"/>
  <c r="D12" i="14" s="1"/>
  <c r="AH15" i="8"/>
  <c r="BE14" i="8"/>
  <c r="K11" i="14" s="1"/>
  <c r="AR14" i="8"/>
  <c r="BG14" i="8" s="1"/>
  <c r="M11" i="14" s="1"/>
  <c r="AQ14" i="8"/>
  <c r="BF14" i="8" s="1"/>
  <c r="L11" i="14" s="1"/>
  <c r="Z11" i="14" s="1"/>
  <c r="AP94" i="8"/>
  <c r="AO14" i="8"/>
  <c r="AN14" i="8"/>
  <c r="AM14" i="8"/>
  <c r="AL14" i="8"/>
  <c r="BA14" i="8" s="1"/>
  <c r="G11" i="14" s="1"/>
  <c r="AK14" i="8"/>
  <c r="AZ14" i="8" s="1"/>
  <c r="F11" i="14" s="1"/>
  <c r="AJ14" i="8"/>
  <c r="AY14" i="8" s="1"/>
  <c r="E11" i="14" s="1"/>
  <c r="S11" i="14" s="1"/>
  <c r="AI14" i="8"/>
  <c r="AX14" i="8" s="1"/>
  <c r="D11" i="14" s="1"/>
  <c r="R11" i="14" s="1"/>
  <c r="AH14" i="8"/>
  <c r="BE13" i="8"/>
  <c r="AR13" i="8"/>
  <c r="BG13" i="8" s="1"/>
  <c r="AQ13" i="8"/>
  <c r="BF13" i="8" s="1"/>
  <c r="AO13" i="8"/>
  <c r="AN13" i="8"/>
  <c r="AM13" i="8"/>
  <c r="AL13" i="8"/>
  <c r="BA13" i="8" s="1"/>
  <c r="AK13" i="8"/>
  <c r="AZ13" i="8" s="1"/>
  <c r="AJ13" i="8"/>
  <c r="AY13" i="8" s="1"/>
  <c r="AI13" i="8"/>
  <c r="AX13" i="8" s="1"/>
  <c r="AH13" i="8"/>
  <c r="AW13" i="8" s="1"/>
  <c r="BE12" i="8"/>
  <c r="K10" i="14" s="1"/>
  <c r="AR12" i="8"/>
  <c r="BG12" i="8" s="1"/>
  <c r="M10" i="14" s="1"/>
  <c r="AQ12" i="8"/>
  <c r="BF12" i="8" s="1"/>
  <c r="L10" i="14" s="1"/>
  <c r="Z10" i="14" s="1"/>
  <c r="AP92" i="8"/>
  <c r="AO12" i="8"/>
  <c r="AN12" i="8"/>
  <c r="AM12" i="8"/>
  <c r="AL12" i="8"/>
  <c r="BA12" i="8" s="1"/>
  <c r="G10" i="14" s="1"/>
  <c r="AK12" i="8"/>
  <c r="AZ12" i="8" s="1"/>
  <c r="F10" i="14" s="1"/>
  <c r="AJ12" i="8"/>
  <c r="AY12" i="8" s="1"/>
  <c r="E10" i="14" s="1"/>
  <c r="AI12" i="8"/>
  <c r="AX12" i="8" s="1"/>
  <c r="D10" i="14" s="1"/>
  <c r="AH12" i="8"/>
  <c r="BE11" i="8"/>
  <c r="AR11" i="8"/>
  <c r="BG11" i="8" s="1"/>
  <c r="AQ11" i="8"/>
  <c r="BF11" i="8" s="1"/>
  <c r="AO11" i="8"/>
  <c r="AN11" i="8"/>
  <c r="AM11" i="8"/>
  <c r="AL11" i="8"/>
  <c r="BA11" i="8" s="1"/>
  <c r="AK11" i="8"/>
  <c r="AZ11" i="8" s="1"/>
  <c r="AJ11" i="8"/>
  <c r="AY11" i="8" s="1"/>
  <c r="AI11" i="8"/>
  <c r="AX11" i="8" s="1"/>
  <c r="AH11" i="8"/>
  <c r="BE10" i="8"/>
  <c r="K9" i="14" s="1"/>
  <c r="AR10" i="8"/>
  <c r="BG10" i="8" s="1"/>
  <c r="M9" i="14" s="1"/>
  <c r="AQ10" i="8"/>
  <c r="BF10" i="8" s="1"/>
  <c r="L9" i="14" s="1"/>
  <c r="Z9" i="14" s="1"/>
  <c r="AO10" i="8"/>
  <c r="AN10" i="8"/>
  <c r="AM10" i="8"/>
  <c r="AL10" i="8"/>
  <c r="BA10" i="8" s="1"/>
  <c r="G9" i="14" s="1"/>
  <c r="AK10" i="8"/>
  <c r="AZ10" i="8" s="1"/>
  <c r="F9" i="14" s="1"/>
  <c r="AJ10" i="8"/>
  <c r="AY10" i="8" s="1"/>
  <c r="E9" i="14" s="1"/>
  <c r="S9" i="14" s="1"/>
  <c r="AI10" i="8"/>
  <c r="AX10" i="8" s="1"/>
  <c r="D9" i="14" s="1"/>
  <c r="AH10" i="8"/>
  <c r="BE9" i="8"/>
  <c r="AR9" i="8"/>
  <c r="BG9" i="8" s="1"/>
  <c r="AQ9" i="8"/>
  <c r="BF9" i="8" s="1"/>
  <c r="AO9" i="8"/>
  <c r="AN9" i="8"/>
  <c r="AM9" i="8"/>
  <c r="AL9" i="8"/>
  <c r="BA9" i="8" s="1"/>
  <c r="AK9" i="8"/>
  <c r="AZ9" i="8" s="1"/>
  <c r="AJ9" i="8"/>
  <c r="AY9" i="8" s="1"/>
  <c r="AI9" i="8"/>
  <c r="AX9" i="8" s="1"/>
  <c r="AH9" i="8"/>
  <c r="BE8" i="8"/>
  <c r="AR8" i="8"/>
  <c r="AQ8" i="8"/>
  <c r="BF8" i="8" s="1"/>
  <c r="L8" i="14" s="1"/>
  <c r="AO8" i="8"/>
  <c r="AN8" i="8"/>
  <c r="AM8" i="8"/>
  <c r="AL8" i="8"/>
  <c r="AK8" i="8"/>
  <c r="AJ8" i="8"/>
  <c r="AI8" i="8"/>
  <c r="AH8" i="8"/>
  <c r="AF33" i="9" l="1"/>
  <c r="AF17" i="9"/>
  <c r="AF65" i="9"/>
  <c r="AF81" i="9"/>
  <c r="K182" i="14"/>
  <c r="T159" i="14"/>
  <c r="T182" i="14" s="1"/>
  <c r="K293" i="14"/>
  <c r="K219" i="14"/>
  <c r="K71" i="14"/>
  <c r="BE157" i="8"/>
  <c r="K119" i="14"/>
  <c r="K145" i="14" s="1"/>
  <c r="BE37" i="8"/>
  <c r="K8" i="14"/>
  <c r="K34" i="14" s="1"/>
  <c r="K256" i="14"/>
  <c r="M182" i="14"/>
  <c r="F219" i="14"/>
  <c r="R119" i="14"/>
  <c r="S119" i="14"/>
  <c r="E145" i="14"/>
  <c r="Z217" i="14"/>
  <c r="Z219" i="14" s="1"/>
  <c r="G71" i="14"/>
  <c r="G145" i="14"/>
  <c r="T196" i="14"/>
  <c r="T219" i="14" s="1"/>
  <c r="R230" i="14"/>
  <c r="D256" i="14"/>
  <c r="S230" i="14"/>
  <c r="L34" i="14"/>
  <c r="N27" i="14"/>
  <c r="X27" i="14"/>
  <c r="AB27" i="14" s="1"/>
  <c r="S156" i="14"/>
  <c r="Z254" i="14"/>
  <c r="Z256" i="14" s="1"/>
  <c r="G182" i="14"/>
  <c r="T233" i="14"/>
  <c r="T256" i="14" s="1"/>
  <c r="T85" i="14"/>
  <c r="T108" i="14" s="1"/>
  <c r="AF67" i="9"/>
  <c r="R121" i="9"/>
  <c r="AD121" i="9" s="1"/>
  <c r="AP95" i="8"/>
  <c r="AP335" i="8" s="1"/>
  <c r="AP99" i="8"/>
  <c r="AP105" i="8"/>
  <c r="AP345" i="8" s="1"/>
  <c r="BL26" i="8"/>
  <c r="AP100" i="8"/>
  <c r="AF77" i="9"/>
  <c r="AM303" i="8"/>
  <c r="T78" i="9"/>
  <c r="S90" i="9"/>
  <c r="AE90" i="9" s="1"/>
  <c r="R105" i="9"/>
  <c r="AP115" i="8"/>
  <c r="AP355" i="8" s="1"/>
  <c r="AM307" i="8"/>
  <c r="R49" i="9"/>
  <c r="R145" i="9" s="1"/>
  <c r="T42" i="9"/>
  <c r="T48" i="9"/>
  <c r="AP88" i="8"/>
  <c r="AP328" i="8" s="1"/>
  <c r="R73" i="9"/>
  <c r="AD73" i="9" s="1"/>
  <c r="AP113" i="8"/>
  <c r="AS113" i="8" s="1"/>
  <c r="AM311" i="8"/>
  <c r="AM351" i="8" s="1"/>
  <c r="R57" i="9"/>
  <c r="R68" i="9" s="1"/>
  <c r="BF37" i="8"/>
  <c r="T94" i="9"/>
  <c r="AP101" i="8"/>
  <c r="AP341" i="8" s="1"/>
  <c r="AP112" i="8"/>
  <c r="AS112" i="8" s="1"/>
  <c r="T46" i="9"/>
  <c r="AF43" i="9"/>
  <c r="AS16" i="8"/>
  <c r="AP110" i="8"/>
  <c r="AM37" i="8"/>
  <c r="AM43" i="8" s="1"/>
  <c r="BA77" i="8"/>
  <c r="AS65" i="8"/>
  <c r="R31" i="9"/>
  <c r="Q31" i="9"/>
  <c r="Q36" i="9" s="1"/>
  <c r="AP90" i="8"/>
  <c r="AS90" i="8" s="1"/>
  <c r="AP109" i="8"/>
  <c r="AS62" i="8"/>
  <c r="AI117" i="8"/>
  <c r="AS94" i="8"/>
  <c r="AP107" i="8"/>
  <c r="AP347" i="8" s="1"/>
  <c r="AP108" i="8"/>
  <c r="AM117" i="8"/>
  <c r="AM123" i="8" s="1"/>
  <c r="AM197" i="8"/>
  <c r="AM203" i="8" s="1"/>
  <c r="AN351" i="8"/>
  <c r="AS70" i="8"/>
  <c r="AP96" i="8"/>
  <c r="AP336" i="8" s="1"/>
  <c r="AW16" i="8"/>
  <c r="C13" i="14" s="1"/>
  <c r="AS22" i="8"/>
  <c r="AP102" i="8"/>
  <c r="AP342" i="8" s="1"/>
  <c r="AS51" i="8"/>
  <c r="AH237" i="8"/>
  <c r="AW250" i="8"/>
  <c r="C231" i="14" s="1"/>
  <c r="AS250" i="8"/>
  <c r="AP89" i="8"/>
  <c r="AP329" i="8" s="1"/>
  <c r="AP97" i="8"/>
  <c r="BB249" i="8"/>
  <c r="BB248" i="8"/>
  <c r="H230" i="14" s="1"/>
  <c r="AP103" i="8"/>
  <c r="AS103" i="8" s="1"/>
  <c r="AO77" i="8"/>
  <c r="AO83" i="8" s="1"/>
  <c r="AP91" i="8"/>
  <c r="AS91" i="8" s="1"/>
  <c r="AP93" i="8"/>
  <c r="AP333" i="8" s="1"/>
  <c r="AM295" i="8"/>
  <c r="AM309" i="8"/>
  <c r="AM349" i="8" s="1"/>
  <c r="R41" i="9"/>
  <c r="AS210" i="8"/>
  <c r="AS264" i="8"/>
  <c r="AM297" i="8"/>
  <c r="Q68" i="9"/>
  <c r="AM314" i="8"/>
  <c r="AM354" i="8" s="1"/>
  <c r="R95" i="9"/>
  <c r="R100" i="9" s="1"/>
  <c r="Q95" i="9"/>
  <c r="Q100" i="9" s="1"/>
  <c r="AS171" i="8"/>
  <c r="R15" i="9"/>
  <c r="T15" i="9" s="1"/>
  <c r="Q79" i="9"/>
  <c r="Q84" i="9" s="1"/>
  <c r="R79" i="9"/>
  <c r="R84" i="9" s="1"/>
  <c r="T96" i="9"/>
  <c r="AO349" i="8"/>
  <c r="T80" i="9"/>
  <c r="T110" i="9"/>
  <c r="AM299" i="8"/>
  <c r="Q49" i="9"/>
  <c r="Q145" i="9" s="1"/>
  <c r="R25" i="9"/>
  <c r="T25" i="9" s="1"/>
  <c r="T13" i="9"/>
  <c r="AE13" i="9"/>
  <c r="AF13" i="9" s="1"/>
  <c r="AD25" i="9"/>
  <c r="AF25" i="9" s="1"/>
  <c r="AE11" i="9"/>
  <c r="AF11" i="9" s="1"/>
  <c r="T11" i="9"/>
  <c r="T14" i="9"/>
  <c r="AC83" i="9"/>
  <c r="AF83" i="9" s="1"/>
  <c r="T83" i="9"/>
  <c r="AC28" i="9"/>
  <c r="AF28" i="9" s="1"/>
  <c r="T28" i="9"/>
  <c r="AF61" i="9"/>
  <c r="R9" i="9"/>
  <c r="T16" i="9"/>
  <c r="S36" i="9"/>
  <c r="AC66" i="9"/>
  <c r="AF66" i="9" s="1"/>
  <c r="T66" i="9"/>
  <c r="AC26" i="9"/>
  <c r="AF26" i="9" s="1"/>
  <c r="T26" i="9"/>
  <c r="AC29" i="9"/>
  <c r="AF29" i="9" s="1"/>
  <c r="T29" i="9"/>
  <c r="T32" i="9"/>
  <c r="AC35" i="9"/>
  <c r="AF35" i="9" s="1"/>
  <c r="T35" i="9"/>
  <c r="AE41" i="9"/>
  <c r="T43" i="9"/>
  <c r="R47" i="9"/>
  <c r="AF59" i="9"/>
  <c r="AE73" i="9"/>
  <c r="S84" i="9"/>
  <c r="T74" i="9"/>
  <c r="AC74" i="9"/>
  <c r="AF74" i="9" s="1"/>
  <c r="T76" i="9"/>
  <c r="AC76" i="9"/>
  <c r="AF76" i="9" s="1"/>
  <c r="T10" i="9"/>
  <c r="T12" i="9"/>
  <c r="Q20" i="9"/>
  <c r="AF44" i="9"/>
  <c r="S49" i="9"/>
  <c r="S52" i="9" s="1"/>
  <c r="T30" i="9"/>
  <c r="T75" i="9"/>
  <c r="AC75" i="9"/>
  <c r="AF75" i="9" s="1"/>
  <c r="T45" i="9"/>
  <c r="AC98" i="9"/>
  <c r="AF98" i="9" s="1"/>
  <c r="T98" i="9"/>
  <c r="S20" i="9"/>
  <c r="AC18" i="9"/>
  <c r="AF18" i="9" s="1"/>
  <c r="T18" i="9"/>
  <c r="AC27" i="9"/>
  <c r="AF27" i="9" s="1"/>
  <c r="T27" i="9"/>
  <c r="T44" i="9"/>
  <c r="S68" i="9"/>
  <c r="T62" i="9"/>
  <c r="T64" i="9"/>
  <c r="AC19" i="9"/>
  <c r="AF19" i="9" s="1"/>
  <c r="T19" i="9"/>
  <c r="AC34" i="9"/>
  <c r="AF34" i="9" s="1"/>
  <c r="T34" i="9"/>
  <c r="T60" i="9"/>
  <c r="AC60" i="9"/>
  <c r="AF60" i="9" s="1"/>
  <c r="AC106" i="9"/>
  <c r="AF106" i="9" s="1"/>
  <c r="T106" i="9"/>
  <c r="AF10" i="9"/>
  <c r="AF12" i="9"/>
  <c r="AF45" i="9"/>
  <c r="AF50" i="9"/>
  <c r="R111" i="9"/>
  <c r="Q111" i="9"/>
  <c r="Q116" i="9" s="1"/>
  <c r="F144" i="9"/>
  <c r="C137" i="9"/>
  <c r="AC137" i="9"/>
  <c r="M138" i="9"/>
  <c r="L139" i="9"/>
  <c r="K140" i="9"/>
  <c r="J141" i="9"/>
  <c r="Q125" i="9"/>
  <c r="F142" i="9"/>
  <c r="M143" i="9"/>
  <c r="E144" i="9"/>
  <c r="K145" i="9"/>
  <c r="D146" i="9"/>
  <c r="D147" i="9"/>
  <c r="D148" i="9"/>
  <c r="AC42" i="9"/>
  <c r="AF42" i="9" s="1"/>
  <c r="AC92" i="9"/>
  <c r="AF92" i="9" s="1"/>
  <c r="T92" i="9"/>
  <c r="T112" i="9"/>
  <c r="Q144" i="9"/>
  <c r="AF115" i="9"/>
  <c r="D137" i="9"/>
  <c r="C138" i="9"/>
  <c r="M139" i="9"/>
  <c r="L140" i="9"/>
  <c r="K141" i="9"/>
  <c r="J142" i="9"/>
  <c r="Q126" i="9"/>
  <c r="C143" i="9"/>
  <c r="L145" i="9"/>
  <c r="E146" i="9"/>
  <c r="E147" i="9"/>
  <c r="E148" i="9"/>
  <c r="T50" i="9"/>
  <c r="T51" i="9"/>
  <c r="T58" i="9"/>
  <c r="T67" i="9"/>
  <c r="AC99" i="9"/>
  <c r="AF99" i="9" s="1"/>
  <c r="T99" i="9"/>
  <c r="S116" i="9"/>
  <c r="AE105" i="9"/>
  <c r="AC107" i="9"/>
  <c r="AF107" i="9" s="1"/>
  <c r="T107" i="9"/>
  <c r="S143" i="9"/>
  <c r="F145" i="9"/>
  <c r="E137" i="9"/>
  <c r="D138" i="9"/>
  <c r="C139" i="9"/>
  <c r="M140" i="9"/>
  <c r="L141" i="9"/>
  <c r="K142" i="9"/>
  <c r="D143" i="9"/>
  <c r="J144" i="9"/>
  <c r="M145" i="9"/>
  <c r="F146" i="9"/>
  <c r="F147" i="9"/>
  <c r="F148" i="9"/>
  <c r="Q47" i="9"/>
  <c r="AC58" i="9"/>
  <c r="AC93" i="9"/>
  <c r="AF93" i="9" s="1"/>
  <c r="T93" i="9"/>
  <c r="F137" i="9"/>
  <c r="E138" i="9"/>
  <c r="D139" i="9"/>
  <c r="C140" i="9"/>
  <c r="M141" i="9"/>
  <c r="L142" i="9"/>
  <c r="E143" i="9"/>
  <c r="K144" i="9"/>
  <c r="C145" i="9"/>
  <c r="J146" i="9"/>
  <c r="J147" i="9"/>
  <c r="J148" i="9"/>
  <c r="AC108" i="9"/>
  <c r="AF108" i="9" s="1"/>
  <c r="T108" i="9"/>
  <c r="T114" i="9"/>
  <c r="F138" i="9"/>
  <c r="E139" i="9"/>
  <c r="D140" i="9"/>
  <c r="C141" i="9"/>
  <c r="M142" i="9"/>
  <c r="L144" i="9"/>
  <c r="D145" i="9"/>
  <c r="K146" i="9"/>
  <c r="K147" i="9"/>
  <c r="K148" i="9"/>
  <c r="T77" i="9"/>
  <c r="AC82" i="9"/>
  <c r="AF82" i="9" s="1"/>
  <c r="T82" i="9"/>
  <c r="AC90" i="9"/>
  <c r="R144" i="9"/>
  <c r="K137" i="9"/>
  <c r="J138" i="9"/>
  <c r="Q122" i="9"/>
  <c r="F139" i="9"/>
  <c r="E140" i="9"/>
  <c r="D141" i="9"/>
  <c r="C142" i="9"/>
  <c r="J143" i="9"/>
  <c r="M144" i="9"/>
  <c r="E145" i="9"/>
  <c r="L146" i="9"/>
  <c r="L147" i="9"/>
  <c r="L148" i="9"/>
  <c r="T61" i="9"/>
  <c r="AD89" i="9"/>
  <c r="AF89" i="9" s="1"/>
  <c r="T89" i="9"/>
  <c r="AC109" i="9"/>
  <c r="AF109" i="9" s="1"/>
  <c r="T109" i="9"/>
  <c r="S144" i="9"/>
  <c r="T115" i="9"/>
  <c r="L137" i="9"/>
  <c r="K138" i="9"/>
  <c r="J139" i="9"/>
  <c r="Q123" i="9"/>
  <c r="F140" i="9"/>
  <c r="E141" i="9"/>
  <c r="D142" i="9"/>
  <c r="K143" i="9"/>
  <c r="C144" i="9"/>
  <c r="M146" i="9"/>
  <c r="M147" i="9"/>
  <c r="M148" i="9"/>
  <c r="T59" i="9"/>
  <c r="AC91" i="9"/>
  <c r="AF91" i="9" s="1"/>
  <c r="T91" i="9"/>
  <c r="F143" i="9"/>
  <c r="AF114" i="9"/>
  <c r="M137" i="9"/>
  <c r="L138" i="9"/>
  <c r="K139" i="9"/>
  <c r="J140" i="9"/>
  <c r="Q124" i="9"/>
  <c r="F141" i="9"/>
  <c r="E142" i="9"/>
  <c r="L143" i="9"/>
  <c r="D144" i="9"/>
  <c r="J145" i="9"/>
  <c r="C146" i="9"/>
  <c r="C147" i="9"/>
  <c r="C148" i="9"/>
  <c r="Q130" i="9"/>
  <c r="Q131" i="9"/>
  <c r="T105" i="9"/>
  <c r="R130" i="9"/>
  <c r="R131" i="9"/>
  <c r="S130" i="9"/>
  <c r="S131" i="9"/>
  <c r="T73" i="9"/>
  <c r="AD105" i="9"/>
  <c r="J137" i="9"/>
  <c r="R122" i="9"/>
  <c r="R123" i="9"/>
  <c r="R124" i="9"/>
  <c r="R125" i="9"/>
  <c r="R126" i="9"/>
  <c r="R142" i="9" s="1"/>
  <c r="S121" i="9"/>
  <c r="S122" i="9"/>
  <c r="S123" i="9"/>
  <c r="S124" i="9"/>
  <c r="S125" i="9"/>
  <c r="S126" i="9"/>
  <c r="S142" i="9" s="1"/>
  <c r="AW15" i="8"/>
  <c r="C12" i="14" s="1"/>
  <c r="AS15" i="8"/>
  <c r="AW19" i="8"/>
  <c r="C16" i="14" s="1"/>
  <c r="AS19" i="8"/>
  <c r="AO37" i="8"/>
  <c r="AO43" i="8" s="1"/>
  <c r="AH37" i="8"/>
  <c r="AS8" i="8"/>
  <c r="AW8" i="8"/>
  <c r="C8" i="14" s="1"/>
  <c r="AW10" i="8"/>
  <c r="C9" i="14" s="1"/>
  <c r="AS10" i="8"/>
  <c r="AW12" i="8"/>
  <c r="C10" i="14" s="1"/>
  <c r="AS12" i="8"/>
  <c r="AW14" i="8"/>
  <c r="C11" i="14" s="1"/>
  <c r="T11" i="14" s="1"/>
  <c r="T34" i="14" s="1"/>
  <c r="AS14" i="8"/>
  <c r="AI37" i="8"/>
  <c r="AX8" i="8"/>
  <c r="D8" i="14" s="1"/>
  <c r="AN37" i="8"/>
  <c r="AJ37" i="8"/>
  <c r="AY8" i="8"/>
  <c r="AR37" i="8"/>
  <c r="BG8" i="8"/>
  <c r="AW17" i="8"/>
  <c r="C14" i="14" s="1"/>
  <c r="AS17" i="8"/>
  <c r="AX18" i="8"/>
  <c r="AS18" i="8"/>
  <c r="AW9" i="8"/>
  <c r="AS9" i="8"/>
  <c r="AL37" i="8"/>
  <c r="BA8" i="8"/>
  <c r="AW11" i="8"/>
  <c r="AS11" i="8"/>
  <c r="AS50" i="8"/>
  <c r="BL18" i="8"/>
  <c r="AS23" i="8"/>
  <c r="AW28" i="8"/>
  <c r="C31" i="14" s="1"/>
  <c r="AS28" i="8"/>
  <c r="AP352" i="8"/>
  <c r="BE112" i="8"/>
  <c r="AS32" i="8"/>
  <c r="AW51" i="8"/>
  <c r="AS52" i="8"/>
  <c r="AW52" i="8"/>
  <c r="C47" i="14" s="1"/>
  <c r="AS66" i="8"/>
  <c r="AW68" i="8"/>
  <c r="C68" i="14" s="1"/>
  <c r="AS68" i="8"/>
  <c r="AS71" i="8"/>
  <c r="AY97" i="8"/>
  <c r="E88" i="14" s="1"/>
  <c r="AS97" i="8"/>
  <c r="AW111" i="8"/>
  <c r="C91" i="14" s="1"/>
  <c r="AS111" i="8"/>
  <c r="AW112" i="8"/>
  <c r="C92" i="14" s="1"/>
  <c r="AN197" i="8"/>
  <c r="AN203" i="8" s="1"/>
  <c r="AO197" i="8"/>
  <c r="AO203" i="8" s="1"/>
  <c r="AZ268" i="8"/>
  <c r="F253" i="14" s="1"/>
  <c r="AS268" i="8"/>
  <c r="AK37" i="8"/>
  <c r="AW60" i="8"/>
  <c r="C56" i="14" s="1"/>
  <c r="AS60" i="8"/>
  <c r="AS13" i="8"/>
  <c r="AW24" i="8"/>
  <c r="C25" i="14" s="1"/>
  <c r="AS24" i="8"/>
  <c r="AP344" i="8"/>
  <c r="BE104" i="8"/>
  <c r="K99" i="14" s="1"/>
  <c r="AW25" i="8"/>
  <c r="C26" i="14" s="1"/>
  <c r="AS25" i="8"/>
  <c r="AW29" i="8"/>
  <c r="C32" i="14" s="1"/>
  <c r="AS29" i="8"/>
  <c r="AS33" i="8"/>
  <c r="AJ77" i="8"/>
  <c r="AY48" i="8"/>
  <c r="E45" i="14" s="1"/>
  <c r="AW53" i="8"/>
  <c r="AS53" i="8"/>
  <c r="AW54" i="8"/>
  <c r="C48" i="14" s="1"/>
  <c r="T48" i="14" s="1"/>
  <c r="T71" i="14" s="1"/>
  <c r="AS54" i="8"/>
  <c r="AW64" i="8"/>
  <c r="C62" i="14" s="1"/>
  <c r="AS64" i="8"/>
  <c r="AW66" i="8"/>
  <c r="AL157" i="8"/>
  <c r="AZ8" i="8"/>
  <c r="AP334" i="8"/>
  <c r="BE94" i="8"/>
  <c r="AW20" i="8"/>
  <c r="C19" i="14" s="1"/>
  <c r="AS20" i="8"/>
  <c r="AW30" i="8"/>
  <c r="C33" i="14" s="1"/>
  <c r="Q33" i="14" s="1"/>
  <c r="AS30" i="8"/>
  <c r="AK77" i="8"/>
  <c r="AZ48" i="8"/>
  <c r="AS57" i="8"/>
  <c r="AS58" i="8"/>
  <c r="AW58" i="8"/>
  <c r="AW69" i="8"/>
  <c r="C69" i="14" s="1"/>
  <c r="Z69" i="14" s="1"/>
  <c r="Z71" i="14" s="1"/>
  <c r="AS69" i="8"/>
  <c r="AY74" i="8"/>
  <c r="E61" i="14" s="1"/>
  <c r="AS74" i="8"/>
  <c r="AW110" i="8"/>
  <c r="C107" i="14" s="1"/>
  <c r="Q107" i="14" s="1"/>
  <c r="AS110" i="8"/>
  <c r="AX130" i="8"/>
  <c r="D120" i="14" s="1"/>
  <c r="AS130" i="8"/>
  <c r="AP337" i="8"/>
  <c r="BE97" i="8"/>
  <c r="K88" i="14" s="1"/>
  <c r="AH77" i="8"/>
  <c r="AW31" i="8"/>
  <c r="C17" i="14" s="1"/>
  <c r="AS31" i="8"/>
  <c r="AL77" i="8"/>
  <c r="AW48" i="8"/>
  <c r="C45" i="14" s="1"/>
  <c r="AS48" i="8"/>
  <c r="AW49" i="8"/>
  <c r="AS49" i="8"/>
  <c r="AW72" i="8"/>
  <c r="C55" i="14" s="1"/>
  <c r="AS72" i="8"/>
  <c r="BA88" i="8"/>
  <c r="AL117" i="8"/>
  <c r="AW95" i="8"/>
  <c r="C86" i="14" s="1"/>
  <c r="BA157" i="8"/>
  <c r="AW156" i="8"/>
  <c r="C141" i="14" s="1"/>
  <c r="AS156" i="8"/>
  <c r="BB229" i="8"/>
  <c r="H217" i="14" s="1"/>
  <c r="BB209" i="8"/>
  <c r="BB230" i="8"/>
  <c r="H218" i="14" s="1"/>
  <c r="BB210" i="8"/>
  <c r="H194" i="14" s="1"/>
  <c r="BB212" i="8"/>
  <c r="H195" i="14" s="1"/>
  <c r="BB213" i="8"/>
  <c r="BB214" i="8"/>
  <c r="H196" i="14" s="1"/>
  <c r="BB215" i="8"/>
  <c r="H197" i="14" s="1"/>
  <c r="BB208" i="8"/>
  <c r="H193" i="14" s="1"/>
  <c r="BB228" i="8"/>
  <c r="H216" i="14" s="1"/>
  <c r="BB211" i="8"/>
  <c r="AQ37" i="8"/>
  <c r="AP332" i="8"/>
  <c r="BE92" i="8"/>
  <c r="K84" i="14" s="1"/>
  <c r="AS36" i="8"/>
  <c r="AM77" i="8"/>
  <c r="AM83" i="8" s="1"/>
  <c r="AW59" i="8"/>
  <c r="C53" i="14" s="1"/>
  <c r="AS59" i="8"/>
  <c r="AS61" i="8"/>
  <c r="AW62" i="8"/>
  <c r="AX67" i="8"/>
  <c r="D65" i="14" s="1"/>
  <c r="AS67" i="8"/>
  <c r="AS75" i="8"/>
  <c r="AW75" i="8"/>
  <c r="C66" i="14" s="1"/>
  <c r="AJ117" i="8"/>
  <c r="AY88" i="8"/>
  <c r="E82" i="14" s="1"/>
  <c r="AW91" i="8"/>
  <c r="AY104" i="8"/>
  <c r="AS104" i="8"/>
  <c r="AW109" i="8"/>
  <c r="C106" i="14" s="1"/>
  <c r="AS109" i="8"/>
  <c r="AW136" i="8"/>
  <c r="C124" i="14" s="1"/>
  <c r="AS136" i="8"/>
  <c r="AP339" i="8"/>
  <c r="BE99" i="8"/>
  <c r="K90" i="14" s="1"/>
  <c r="BH26" i="8"/>
  <c r="AS34" i="8"/>
  <c r="AP354" i="8"/>
  <c r="BE114" i="8"/>
  <c r="K98" i="14" s="1"/>
  <c r="AW34" i="8"/>
  <c r="C24" i="14" s="1"/>
  <c r="AN77" i="8"/>
  <c r="AN83" i="8" s="1"/>
  <c r="AW56" i="8"/>
  <c r="C50" i="14" s="1"/>
  <c r="AS56" i="8"/>
  <c r="AX137" i="8"/>
  <c r="D125" i="14" s="1"/>
  <c r="AS137" i="8"/>
  <c r="AW22" i="8"/>
  <c r="AW27" i="8"/>
  <c r="C28" i="14" s="1"/>
  <c r="AS27" i="8"/>
  <c r="AW35" i="8"/>
  <c r="C29" i="14" s="1"/>
  <c r="AS35" i="8"/>
  <c r="AP330" i="8"/>
  <c r="BE90" i="8"/>
  <c r="K83" i="14" s="1"/>
  <c r="AP338" i="8"/>
  <c r="BE98" i="8"/>
  <c r="AS21" i="8"/>
  <c r="AQ77" i="8"/>
  <c r="BF48" i="8"/>
  <c r="AW63" i="8"/>
  <c r="C59" i="14" s="1"/>
  <c r="AS63" i="8"/>
  <c r="AQ157" i="8"/>
  <c r="BF128" i="8"/>
  <c r="BD210" i="8"/>
  <c r="J194" i="14" s="1"/>
  <c r="BD229" i="8"/>
  <c r="J217" i="14" s="1"/>
  <c r="X217" i="14" s="1"/>
  <c r="BD209" i="8"/>
  <c r="BD213" i="8"/>
  <c r="AI77" i="8"/>
  <c r="AR77" i="8"/>
  <c r="AS76" i="8"/>
  <c r="AN117" i="8"/>
  <c r="AN123" i="8" s="1"/>
  <c r="AK117" i="8"/>
  <c r="AZ88" i="8"/>
  <c r="AW102" i="8"/>
  <c r="C95" i="14" s="1"/>
  <c r="AW108" i="8"/>
  <c r="C105" i="14" s="1"/>
  <c r="AS108" i="8"/>
  <c r="AS116" i="8"/>
  <c r="AS148" i="8"/>
  <c r="AW256" i="8"/>
  <c r="C235" i="14" s="1"/>
  <c r="AS256" i="8"/>
  <c r="AW73" i="8"/>
  <c r="C60" i="14" s="1"/>
  <c r="AS73" i="8"/>
  <c r="AO117" i="8"/>
  <c r="AO123" i="8" s="1"/>
  <c r="AQ117" i="8"/>
  <c r="AW100" i="8"/>
  <c r="C93" i="14" s="1"/>
  <c r="AS100" i="8"/>
  <c r="AW114" i="8"/>
  <c r="C98" i="14" s="1"/>
  <c r="AS114" i="8"/>
  <c r="AY157" i="8"/>
  <c r="BG128" i="8"/>
  <c r="AR157" i="8"/>
  <c r="AS140" i="8"/>
  <c r="AY193" i="8"/>
  <c r="E171" i="14" s="1"/>
  <c r="E182" i="14" s="1"/>
  <c r="AS193" i="8"/>
  <c r="AP340" i="8"/>
  <c r="BE100" i="8"/>
  <c r="K93" i="14" s="1"/>
  <c r="BL22" i="8"/>
  <c r="AS26" i="8"/>
  <c r="AP348" i="8"/>
  <c r="BE108" i="8"/>
  <c r="K105" i="14" s="1"/>
  <c r="AP349" i="8"/>
  <c r="BE109" i="8"/>
  <c r="AP350" i="8"/>
  <c r="BE110" i="8"/>
  <c r="K107" i="14" s="1"/>
  <c r="Y107" i="14" s="1"/>
  <c r="AP351" i="8"/>
  <c r="BE111" i="8"/>
  <c r="BE77" i="8"/>
  <c r="AS55" i="8"/>
  <c r="AH117" i="8"/>
  <c r="AW88" i="8"/>
  <c r="C82" i="14" s="1"/>
  <c r="AR117" i="8"/>
  <c r="BG88" i="8"/>
  <c r="AW101" i="8"/>
  <c r="C94" i="14" s="1"/>
  <c r="AW107" i="8"/>
  <c r="C102" i="14" s="1"/>
  <c r="AK157" i="8"/>
  <c r="AZ128" i="8"/>
  <c r="AS131" i="8"/>
  <c r="AS132" i="8"/>
  <c r="AW132" i="8"/>
  <c r="C121" i="14" s="1"/>
  <c r="AW133" i="8"/>
  <c r="AS133" i="8"/>
  <c r="AS138" i="8"/>
  <c r="AW138" i="8"/>
  <c r="C126" i="14" s="1"/>
  <c r="AW155" i="8"/>
  <c r="C140" i="14" s="1"/>
  <c r="AS155" i="8"/>
  <c r="AR277" i="8"/>
  <c r="BG248" i="8"/>
  <c r="AN333" i="8"/>
  <c r="AX48" i="8"/>
  <c r="D45" i="14" s="1"/>
  <c r="AS92" i="8"/>
  <c r="AS96" i="8"/>
  <c r="AS98" i="8"/>
  <c r="AW99" i="8"/>
  <c r="C90" i="14" s="1"/>
  <c r="AS99" i="8"/>
  <c r="AH157" i="8"/>
  <c r="AW128" i="8"/>
  <c r="C119" i="14" s="1"/>
  <c r="AS128" i="8"/>
  <c r="AW129" i="8"/>
  <c r="AS129" i="8"/>
  <c r="AW139" i="8"/>
  <c r="C127" i="14" s="1"/>
  <c r="AS139" i="8"/>
  <c r="AS223" i="8"/>
  <c r="AW223" i="8"/>
  <c r="C207" i="14" s="1"/>
  <c r="AP106" i="8"/>
  <c r="BG48" i="8"/>
  <c r="AW103" i="8"/>
  <c r="C96" i="14" s="1"/>
  <c r="AM157" i="8"/>
  <c r="AW134" i="8"/>
  <c r="C122" i="14" s="1"/>
  <c r="T122" i="14" s="1"/>
  <c r="T145" i="14" s="1"/>
  <c r="AS134" i="8"/>
  <c r="AW135" i="8"/>
  <c r="C123" i="14" s="1"/>
  <c r="AS135" i="8"/>
  <c r="AW191" i="8"/>
  <c r="C165" i="14" s="1"/>
  <c r="AS191" i="8"/>
  <c r="AP356" i="8"/>
  <c r="BE116" i="8"/>
  <c r="K104" i="14" s="1"/>
  <c r="AW113" i="8"/>
  <c r="C97" i="14" s="1"/>
  <c r="AN157" i="8"/>
  <c r="AN163" i="8" s="1"/>
  <c r="AO157" i="8"/>
  <c r="AO163" i="8" s="1"/>
  <c r="AJ157" i="8"/>
  <c r="BA197" i="8"/>
  <c r="AW189" i="8"/>
  <c r="C180" i="14" s="1"/>
  <c r="Z180" i="14" s="1"/>
  <c r="Z182" i="14" s="1"/>
  <c r="AS189" i="8"/>
  <c r="AI157" i="8"/>
  <c r="AS172" i="8"/>
  <c r="AS173" i="8"/>
  <c r="AZ237" i="8"/>
  <c r="AN336" i="8"/>
  <c r="AO340" i="8"/>
  <c r="AW261" i="8"/>
  <c r="C242" i="14" s="1"/>
  <c r="AS261" i="8"/>
  <c r="M343" i="8"/>
  <c r="AX88" i="8"/>
  <c r="BF88" i="8"/>
  <c r="AS142" i="8"/>
  <c r="AS143" i="8"/>
  <c r="AW143" i="8"/>
  <c r="C133" i="14" s="1"/>
  <c r="AW151" i="8"/>
  <c r="C128" i="14" s="1"/>
  <c r="AS151" i="8"/>
  <c r="AW170" i="8"/>
  <c r="C157" i="14" s="1"/>
  <c r="AS170" i="8"/>
  <c r="AW172" i="8"/>
  <c r="C158" i="14" s="1"/>
  <c r="AW175" i="8"/>
  <c r="C160" i="14" s="1"/>
  <c r="AS175" i="8"/>
  <c r="AS178" i="8"/>
  <c r="AS182" i="8"/>
  <c r="AS186" i="8"/>
  <c r="AM237" i="8"/>
  <c r="AM243" i="8" s="1"/>
  <c r="AW212" i="8"/>
  <c r="C195" i="14" s="1"/>
  <c r="AS212" i="8"/>
  <c r="BC230" i="8"/>
  <c r="I218" i="14" s="1"/>
  <c r="W218" i="14" s="1"/>
  <c r="BC210" i="8"/>
  <c r="I194" i="14" s="1"/>
  <c r="BC211" i="8"/>
  <c r="BC213" i="8"/>
  <c r="BC214" i="8"/>
  <c r="I196" i="14" s="1"/>
  <c r="BC215" i="8"/>
  <c r="I197" i="14" s="1"/>
  <c r="BC229" i="8"/>
  <c r="I217" i="14" s="1"/>
  <c r="W217" i="14" s="1"/>
  <c r="BC209" i="8"/>
  <c r="BC212" i="8"/>
  <c r="I195" i="14" s="1"/>
  <c r="BC208" i="8"/>
  <c r="I193" i="14" s="1"/>
  <c r="BC228" i="8"/>
  <c r="I216" i="14" s="1"/>
  <c r="AS221" i="8"/>
  <c r="AS231" i="8"/>
  <c r="AW231" i="8"/>
  <c r="C202" i="14" s="1"/>
  <c r="AY232" i="8"/>
  <c r="E203" i="14" s="1"/>
  <c r="AS232" i="8"/>
  <c r="AS144" i="8"/>
  <c r="AS147" i="8"/>
  <c r="AW149" i="8"/>
  <c r="C143" i="14" s="1"/>
  <c r="Z143" i="14" s="1"/>
  <c r="Z145" i="14" s="1"/>
  <c r="AS149" i="8"/>
  <c r="AI197" i="8"/>
  <c r="AX168" i="8"/>
  <c r="AQ197" i="8"/>
  <c r="BF168" i="8"/>
  <c r="AW177" i="8"/>
  <c r="C162" i="14" s="1"/>
  <c r="AS177" i="8"/>
  <c r="AW178" i="8"/>
  <c r="C163" i="14" s="1"/>
  <c r="AW181" i="8"/>
  <c r="C168" i="14" s="1"/>
  <c r="AS181" i="8"/>
  <c r="AW182" i="8"/>
  <c r="C169" i="14" s="1"/>
  <c r="AW185" i="8"/>
  <c r="C174" i="14" s="1"/>
  <c r="AS185" i="8"/>
  <c r="AW186" i="8"/>
  <c r="C175" i="14" s="1"/>
  <c r="AS195" i="8"/>
  <c r="AO237" i="8"/>
  <c r="AO243" i="8" s="1"/>
  <c r="AR237" i="8"/>
  <c r="BG208" i="8"/>
  <c r="BD211" i="8"/>
  <c r="BD212" i="8"/>
  <c r="J195" i="14" s="1"/>
  <c r="BD214" i="8"/>
  <c r="J196" i="14" s="1"/>
  <c r="BD215" i="8"/>
  <c r="J197" i="14" s="1"/>
  <c r="BD228" i="8"/>
  <c r="J216" i="14" s="1"/>
  <c r="BD208" i="8"/>
  <c r="J193" i="14" s="1"/>
  <c r="BD230" i="8"/>
  <c r="J218" i="14" s="1"/>
  <c r="X218" i="14" s="1"/>
  <c r="AS230" i="8"/>
  <c r="AN335" i="8"/>
  <c r="AW146" i="8"/>
  <c r="C138" i="14" s="1"/>
  <c r="AS146" i="8"/>
  <c r="AS153" i="8"/>
  <c r="AJ197" i="8"/>
  <c r="AW190" i="8"/>
  <c r="C181" i="14" s="1"/>
  <c r="Q181" i="14" s="1"/>
  <c r="AS190" i="8"/>
  <c r="AW194" i="8"/>
  <c r="C172" i="14" s="1"/>
  <c r="AS194" i="8"/>
  <c r="AS211" i="8"/>
  <c r="AW211" i="8"/>
  <c r="AS234" i="8"/>
  <c r="AN338" i="8"/>
  <c r="AN339" i="8"/>
  <c r="AW141" i="8"/>
  <c r="C131" i="14" s="1"/>
  <c r="AS141" i="8"/>
  <c r="AS152" i="8"/>
  <c r="AW154" i="8"/>
  <c r="C135" i="14" s="1"/>
  <c r="AS154" i="8"/>
  <c r="AK197" i="8"/>
  <c r="AZ168" i="8"/>
  <c r="BG197" i="8"/>
  <c r="AX208" i="8"/>
  <c r="D193" i="14" s="1"/>
  <c r="AI237" i="8"/>
  <c r="BF208" i="8"/>
  <c r="AQ237" i="8"/>
  <c r="AX209" i="8"/>
  <c r="AS209" i="8"/>
  <c r="AY213" i="8"/>
  <c r="AS213" i="8"/>
  <c r="AO330" i="8"/>
  <c r="AO331" i="8"/>
  <c r="AN337" i="8"/>
  <c r="AY257" i="8"/>
  <c r="AS257" i="8"/>
  <c r="AL197" i="8"/>
  <c r="AW169" i="8"/>
  <c r="AS169" i="8"/>
  <c r="AS174" i="8"/>
  <c r="AS179" i="8"/>
  <c r="AS183" i="8"/>
  <c r="AS187" i="8"/>
  <c r="AS214" i="8"/>
  <c r="AW233" i="8"/>
  <c r="C208" i="14" s="1"/>
  <c r="AS233" i="8"/>
  <c r="AQ277" i="8"/>
  <c r="BF248" i="8"/>
  <c r="AO329" i="8"/>
  <c r="AS258" i="8"/>
  <c r="AW258" i="8"/>
  <c r="C237" i="14" s="1"/>
  <c r="AS219" i="8"/>
  <c r="AW219" i="8"/>
  <c r="C201" i="14" s="1"/>
  <c r="AX236" i="8"/>
  <c r="D215" i="14" s="1"/>
  <c r="AS236" i="8"/>
  <c r="AN331" i="8"/>
  <c r="AL332" i="8"/>
  <c r="BA252" i="8"/>
  <c r="BB268" i="8"/>
  <c r="H253" i="14" s="1"/>
  <c r="BB270" i="8"/>
  <c r="H255" i="14" s="1"/>
  <c r="BB250" i="8"/>
  <c r="H231" i="14" s="1"/>
  <c r="BB251" i="8"/>
  <c r="BB252" i="8"/>
  <c r="H232" i="14" s="1"/>
  <c r="BB253" i="8"/>
  <c r="BB269" i="8"/>
  <c r="H254" i="14" s="1"/>
  <c r="BB254" i="8"/>
  <c r="H233" i="14" s="1"/>
  <c r="BB255" i="8"/>
  <c r="H234" i="14" s="1"/>
  <c r="AO336" i="8"/>
  <c r="AO337" i="8"/>
  <c r="AO338" i="8"/>
  <c r="AO344" i="8"/>
  <c r="AH197" i="8"/>
  <c r="AW192" i="8"/>
  <c r="C166" i="14" s="1"/>
  <c r="AS192" i="8"/>
  <c r="AJ237" i="8"/>
  <c r="AY208" i="8"/>
  <c r="E193" i="14" s="1"/>
  <c r="AS225" i="8"/>
  <c r="AK277" i="8"/>
  <c r="AZ248" i="8"/>
  <c r="AS251" i="8"/>
  <c r="AO332" i="8"/>
  <c r="AN334" i="8"/>
  <c r="AO335" i="8"/>
  <c r="AO339" i="8"/>
  <c r="AS260" i="8"/>
  <c r="AN343" i="8"/>
  <c r="AS269" i="8"/>
  <c r="AR197" i="8"/>
  <c r="AW228" i="8"/>
  <c r="C216" i="14" s="1"/>
  <c r="AS228" i="8"/>
  <c r="AL277" i="8"/>
  <c r="AH277" i="8"/>
  <c r="AW248" i="8"/>
  <c r="C230" i="14" s="1"/>
  <c r="AS248" i="8"/>
  <c r="AS252" i="8"/>
  <c r="AW252" i="8"/>
  <c r="C232" i="14" s="1"/>
  <c r="AW253" i="8"/>
  <c r="AS253" i="8"/>
  <c r="AO334" i="8"/>
  <c r="AW259" i="8"/>
  <c r="C238" i="14" s="1"/>
  <c r="AS259" i="8"/>
  <c r="AO346" i="8"/>
  <c r="AO353" i="8"/>
  <c r="AS274" i="8"/>
  <c r="AW274" i="8"/>
  <c r="C246" i="14" s="1"/>
  <c r="AS145" i="8"/>
  <c r="AS150" i="8"/>
  <c r="AS168" i="8"/>
  <c r="AS176" i="8"/>
  <c r="AS180" i="8"/>
  <c r="AS184" i="8"/>
  <c r="AS188" i="8"/>
  <c r="BA208" i="8"/>
  <c r="AL237" i="8"/>
  <c r="AW208" i="8"/>
  <c r="C193" i="14" s="1"/>
  <c r="AS208" i="8"/>
  <c r="AW215" i="8"/>
  <c r="C197" i="14" s="1"/>
  <c r="AS215" i="8"/>
  <c r="AS217" i="8"/>
  <c r="AW224" i="8"/>
  <c r="C210" i="14" s="1"/>
  <c r="AS224" i="8"/>
  <c r="AW226" i="8"/>
  <c r="C212" i="14" s="1"/>
  <c r="AS226" i="8"/>
  <c r="AS229" i="8"/>
  <c r="AM277" i="8"/>
  <c r="AM283" i="8" s="1"/>
  <c r="AI277" i="8"/>
  <c r="AW249" i="8"/>
  <c r="AS249" i="8"/>
  <c r="AW255" i="8"/>
  <c r="C234" i="14" s="1"/>
  <c r="AS255" i="8"/>
  <c r="AN342" i="8"/>
  <c r="AS273" i="8"/>
  <c r="I329" i="8"/>
  <c r="T329" i="8"/>
  <c r="AI289" i="8"/>
  <c r="AB329" i="8"/>
  <c r="AQ289" i="8"/>
  <c r="AL334" i="8"/>
  <c r="BA294" i="8"/>
  <c r="AW168" i="8"/>
  <c r="C156" i="14" s="1"/>
  <c r="BE197" i="8"/>
  <c r="AW196" i="8"/>
  <c r="C178" i="14" s="1"/>
  <c r="AS196" i="8"/>
  <c r="BE237" i="8"/>
  <c r="AW220" i="8"/>
  <c r="C204" i="14" s="1"/>
  <c r="AS220" i="8"/>
  <c r="AW222" i="8"/>
  <c r="C206" i="14" s="1"/>
  <c r="AS222" i="8"/>
  <c r="AN328" i="8"/>
  <c r="AN277" i="8"/>
  <c r="AO342" i="8"/>
  <c r="AO348" i="8"/>
  <c r="AN350" i="8"/>
  <c r="AN352" i="8"/>
  <c r="AO352" i="8"/>
  <c r="E331" i="8"/>
  <c r="M331" i="8"/>
  <c r="X331" i="8"/>
  <c r="AM291" i="8"/>
  <c r="AM331" i="8" s="1"/>
  <c r="AK331" i="8"/>
  <c r="AZ291" i="8"/>
  <c r="AZ331" i="8" s="1"/>
  <c r="AN237" i="8"/>
  <c r="AN243" i="8" s="1"/>
  <c r="AW216" i="8"/>
  <c r="C198" i="14" s="1"/>
  <c r="AS216" i="8"/>
  <c r="AW218" i="8"/>
  <c r="C200" i="14" s="1"/>
  <c r="AS218" i="8"/>
  <c r="AS227" i="8"/>
  <c r="AW227" i="8"/>
  <c r="C213" i="14" s="1"/>
  <c r="AS235" i="8"/>
  <c r="AW235" i="8"/>
  <c r="C214" i="14" s="1"/>
  <c r="AO328" i="8"/>
  <c r="AO277" i="8"/>
  <c r="AO283" i="8" s="1"/>
  <c r="AN329" i="8"/>
  <c r="AN330" i="8"/>
  <c r="D331" i="8"/>
  <c r="AO350" i="8"/>
  <c r="G337" i="8"/>
  <c r="AS262" i="8"/>
  <c r="AW262" i="8"/>
  <c r="C243" i="14" s="1"/>
  <c r="AO343" i="8"/>
  <c r="AN344" i="8"/>
  <c r="AW270" i="8"/>
  <c r="C255" i="14" s="1"/>
  <c r="Q255" i="14" s="1"/>
  <c r="AS270" i="8"/>
  <c r="I345" i="8"/>
  <c r="T345" i="8"/>
  <c r="AI305" i="8"/>
  <c r="AB345" i="8"/>
  <c r="AQ305" i="8"/>
  <c r="AN332" i="8"/>
  <c r="AO333" i="8"/>
  <c r="AN340" i="8"/>
  <c r="AO351" i="8"/>
  <c r="AW276" i="8"/>
  <c r="C252" i="14" s="1"/>
  <c r="AS276" i="8"/>
  <c r="AL328" i="8"/>
  <c r="BA288" i="8"/>
  <c r="G267" i="14" s="1"/>
  <c r="AK237" i="8"/>
  <c r="BE277" i="8"/>
  <c r="AN345" i="8"/>
  <c r="AW267" i="8"/>
  <c r="C250" i="14" s="1"/>
  <c r="AS267" i="8"/>
  <c r="AW271" i="8"/>
  <c r="C239" i="14" s="1"/>
  <c r="AS271" i="8"/>
  <c r="AJ277" i="8"/>
  <c r="AJ328" i="8"/>
  <c r="AY288" i="8"/>
  <c r="E267" i="14" s="1"/>
  <c r="AR329" i="8"/>
  <c r="BG289" i="8"/>
  <c r="BG329" i="8" s="1"/>
  <c r="AX342" i="8"/>
  <c r="D317" i="14" s="1"/>
  <c r="AX277" i="8"/>
  <c r="AS254" i="8"/>
  <c r="E341" i="8"/>
  <c r="AO345" i="8"/>
  <c r="AN346" i="8"/>
  <c r="AN356" i="8"/>
  <c r="F328" i="8"/>
  <c r="N328" i="8"/>
  <c r="Y328" i="8"/>
  <c r="AM288" i="8"/>
  <c r="AN341" i="8"/>
  <c r="AW265" i="8"/>
  <c r="C248" i="14" s="1"/>
  <c r="AS265" i="8"/>
  <c r="AN347" i="8"/>
  <c r="AW272" i="8"/>
  <c r="C240" i="14" s="1"/>
  <c r="AS272" i="8"/>
  <c r="AN355" i="8"/>
  <c r="AO356" i="8"/>
  <c r="H339" i="8"/>
  <c r="S339" i="8"/>
  <c r="AH299" i="8"/>
  <c r="AA339" i="8"/>
  <c r="J341" i="8"/>
  <c r="U341" i="8"/>
  <c r="AJ301" i="8"/>
  <c r="AC341" i="8"/>
  <c r="AR301" i="8"/>
  <c r="AO341" i="8"/>
  <c r="AW263" i="8"/>
  <c r="C244" i="14" s="1"/>
  <c r="AS263" i="8"/>
  <c r="AS266" i="8"/>
  <c r="AW266" i="8"/>
  <c r="C249" i="14" s="1"/>
  <c r="AO347" i="8"/>
  <c r="AN348" i="8"/>
  <c r="AN349" i="8"/>
  <c r="AN353" i="8"/>
  <c r="AO354" i="8"/>
  <c r="AO355" i="8"/>
  <c r="K335" i="8"/>
  <c r="V335" i="8"/>
  <c r="AK295" i="8"/>
  <c r="AD335" i="8"/>
  <c r="I351" i="8"/>
  <c r="T351" i="8"/>
  <c r="AI311" i="8"/>
  <c r="AB351" i="8"/>
  <c r="AQ311" i="8"/>
  <c r="G328" i="8"/>
  <c r="O328" i="8"/>
  <c r="Z328" i="8"/>
  <c r="AK328" i="8"/>
  <c r="J329" i="8"/>
  <c r="U329" i="8"/>
  <c r="AC329" i="8"/>
  <c r="J330" i="8"/>
  <c r="U330" i="8"/>
  <c r="AJ290" i="8"/>
  <c r="AC330" i="8"/>
  <c r="AR290" i="8"/>
  <c r="AL331" i="8"/>
  <c r="BA291" i="8"/>
  <c r="BA331" i="8" s="1"/>
  <c r="J332" i="8"/>
  <c r="U332" i="8"/>
  <c r="AJ292" i="8"/>
  <c r="AC332" i="8"/>
  <c r="S333" i="8"/>
  <c r="AR333" i="8"/>
  <c r="BG293" i="8"/>
  <c r="BG333" i="8" s="1"/>
  <c r="F334" i="8"/>
  <c r="N334" i="8"/>
  <c r="Y334" i="8"/>
  <c r="AM294" i="8"/>
  <c r="AM334" i="8" s="1"/>
  <c r="BG334" i="8"/>
  <c r="M307" i="14" s="1"/>
  <c r="D336" i="8"/>
  <c r="L336" i="8"/>
  <c r="W336" i="8"/>
  <c r="AL296" i="8"/>
  <c r="AH336" i="8"/>
  <c r="AW296" i="8"/>
  <c r="C272" i="14" s="1"/>
  <c r="J337" i="8"/>
  <c r="U337" i="8"/>
  <c r="AJ297" i="8"/>
  <c r="AC337" i="8"/>
  <c r="AR297" i="8"/>
  <c r="BC302" i="8"/>
  <c r="I280" i="14" s="1"/>
  <c r="K343" i="8"/>
  <c r="V343" i="8"/>
  <c r="AK303" i="8"/>
  <c r="AD343" i="8"/>
  <c r="AL356" i="8"/>
  <c r="BA316" i="8"/>
  <c r="AJ356" i="8"/>
  <c r="AY316" i="8"/>
  <c r="H328" i="8"/>
  <c r="S328" i="8"/>
  <c r="AA328" i="8"/>
  <c r="AZ288" i="8"/>
  <c r="F267" i="14" s="1"/>
  <c r="K329" i="8"/>
  <c r="V329" i="8"/>
  <c r="AD329" i="8"/>
  <c r="G331" i="8"/>
  <c r="O331" i="8"/>
  <c r="Z331" i="8"/>
  <c r="BF331" i="8"/>
  <c r="K332" i="8"/>
  <c r="V332" i="8"/>
  <c r="AK292" i="8"/>
  <c r="AD332" i="8"/>
  <c r="AJ336" i="8"/>
  <c r="AY296" i="8"/>
  <c r="D338" i="8"/>
  <c r="L338" i="8"/>
  <c r="W338" i="8"/>
  <c r="AL298" i="8"/>
  <c r="AH338" i="8"/>
  <c r="AW298" i="8"/>
  <c r="C274" i="14" s="1"/>
  <c r="J339" i="8"/>
  <c r="U339" i="8"/>
  <c r="AJ299" i="8"/>
  <c r="AC339" i="8"/>
  <c r="AR299" i="8"/>
  <c r="E344" i="8"/>
  <c r="M344" i="8"/>
  <c r="X344" i="8"/>
  <c r="AM304" i="8"/>
  <c r="AM344" i="8" s="1"/>
  <c r="AJ344" i="8"/>
  <c r="AN354" i="8"/>
  <c r="I328" i="8"/>
  <c r="T328" i="8"/>
  <c r="AB328" i="8"/>
  <c r="D329" i="8"/>
  <c r="L329" i="8"/>
  <c r="W329" i="8"/>
  <c r="AL289" i="8"/>
  <c r="AH329" i="8"/>
  <c r="AW289" i="8"/>
  <c r="D330" i="8"/>
  <c r="L330" i="8"/>
  <c r="W330" i="8"/>
  <c r="AL290" i="8"/>
  <c r="AH330" i="8"/>
  <c r="H331" i="8"/>
  <c r="S331" i="8"/>
  <c r="AH291" i="8"/>
  <c r="AA331" i="8"/>
  <c r="H334" i="8"/>
  <c r="S334" i="8"/>
  <c r="AH294" i="8"/>
  <c r="AA334" i="8"/>
  <c r="AZ334" i="8"/>
  <c r="F307" i="14" s="1"/>
  <c r="AM335" i="8"/>
  <c r="F336" i="8"/>
  <c r="N336" i="8"/>
  <c r="Y336" i="8"/>
  <c r="AM296" i="8"/>
  <c r="AJ338" i="8"/>
  <c r="AY298" i="8"/>
  <c r="AX340" i="8"/>
  <c r="D315" i="14" s="1"/>
  <c r="AQ341" i="8"/>
  <c r="AM343" i="8"/>
  <c r="G348" i="8"/>
  <c r="O348" i="8"/>
  <c r="Z348" i="8"/>
  <c r="F356" i="8"/>
  <c r="N356" i="8"/>
  <c r="Y356" i="8"/>
  <c r="AM316" i="8"/>
  <c r="AM356" i="8" s="1"/>
  <c r="J328" i="8"/>
  <c r="U328" i="8"/>
  <c r="AC328" i="8"/>
  <c r="AQ288" i="8"/>
  <c r="E329" i="8"/>
  <c r="AJ289" i="8"/>
  <c r="E330" i="8"/>
  <c r="M330" i="8"/>
  <c r="X330" i="8"/>
  <c r="AM290" i="8"/>
  <c r="AM330" i="8" s="1"/>
  <c r="AI330" i="8"/>
  <c r="AX290" i="8"/>
  <c r="D268" i="14" s="1"/>
  <c r="AY331" i="8"/>
  <c r="AM332" i="8"/>
  <c r="K333" i="8"/>
  <c r="V333" i="8"/>
  <c r="AK293" i="8"/>
  <c r="AD333" i="8"/>
  <c r="AR335" i="8"/>
  <c r="BG295" i="8"/>
  <c r="BG336" i="8"/>
  <c r="M309" i="14" s="1"/>
  <c r="AM337" i="8"/>
  <c r="AL337" i="8"/>
  <c r="BA297" i="8"/>
  <c r="F338" i="8"/>
  <c r="N338" i="8"/>
  <c r="Y338" i="8"/>
  <c r="AM298" i="8"/>
  <c r="AM338" i="8" s="1"/>
  <c r="AL340" i="8"/>
  <c r="BA300" i="8"/>
  <c r="AR347" i="8"/>
  <c r="BG307" i="8"/>
  <c r="M287" i="14" s="1"/>
  <c r="BA354" i="8"/>
  <c r="G320" i="14" s="1"/>
  <c r="AS275" i="8"/>
  <c r="K328" i="8"/>
  <c r="V328" i="8"/>
  <c r="AD328" i="8"/>
  <c r="AR288" i="8"/>
  <c r="F329" i="8"/>
  <c r="N329" i="8"/>
  <c r="Y329" i="8"/>
  <c r="AK289" i="8"/>
  <c r="F330" i="8"/>
  <c r="AK330" i="8"/>
  <c r="AZ290" i="8"/>
  <c r="J331" i="8"/>
  <c r="AJ331" i="8"/>
  <c r="AQ332" i="8"/>
  <c r="BF292" i="8"/>
  <c r="AI333" i="8"/>
  <c r="AX293" i="8"/>
  <c r="AX333" i="8" s="1"/>
  <c r="S335" i="8"/>
  <c r="AQ337" i="8"/>
  <c r="BF297" i="8"/>
  <c r="BG338" i="8"/>
  <c r="M311" i="14" s="1"/>
  <c r="AM339" i="8"/>
  <c r="AL339" i="8"/>
  <c r="BA299" i="8"/>
  <c r="G275" i="14" s="1"/>
  <c r="D328" i="8"/>
  <c r="L328" i="8"/>
  <c r="W328" i="8"/>
  <c r="AH328" i="8"/>
  <c r="G329" i="8"/>
  <c r="O329" i="8"/>
  <c r="Z329" i="8"/>
  <c r="AM289" i="8"/>
  <c r="AM329" i="8" s="1"/>
  <c r="G330" i="8"/>
  <c r="O330" i="8"/>
  <c r="Z330" i="8"/>
  <c r="AQ330" i="8"/>
  <c r="BF290" i="8"/>
  <c r="AR292" i="8"/>
  <c r="E333" i="8"/>
  <c r="M333" i="8"/>
  <c r="X333" i="8"/>
  <c r="AM293" i="8"/>
  <c r="AM333" i="8" s="1"/>
  <c r="AJ333" i="8"/>
  <c r="AK334" i="8"/>
  <c r="I335" i="8"/>
  <c r="T335" i="8"/>
  <c r="AI295" i="8"/>
  <c r="AB335" i="8"/>
  <c r="AQ295" i="8"/>
  <c r="AI336" i="8"/>
  <c r="AX296" i="8"/>
  <c r="N339" i="8"/>
  <c r="AQ339" i="8"/>
  <c r="G340" i="8"/>
  <c r="O340" i="8"/>
  <c r="Z340" i="8"/>
  <c r="AR340" i="8"/>
  <c r="BG300" i="8"/>
  <c r="BF301" i="8"/>
  <c r="AY342" i="8"/>
  <c r="E317" i="14" s="1"/>
  <c r="E328" i="8"/>
  <c r="M328" i="8"/>
  <c r="X328" i="8"/>
  <c r="AI288" i="8"/>
  <c r="AW288" i="8"/>
  <c r="C267" i="14" s="1"/>
  <c r="BE317" i="8"/>
  <c r="H329" i="8"/>
  <c r="W331" i="8"/>
  <c r="AI331" i="8"/>
  <c r="AX291" i="8"/>
  <c r="AX331" i="8" s="1"/>
  <c r="H332" i="8"/>
  <c r="S332" i="8"/>
  <c r="AH292" i="8"/>
  <c r="AA332" i="8"/>
  <c r="F333" i="8"/>
  <c r="N333" i="8"/>
  <c r="Y333" i="8"/>
  <c r="AJ334" i="8"/>
  <c r="AY294" i="8"/>
  <c r="H337" i="8"/>
  <c r="S337" i="8"/>
  <c r="AH297" i="8"/>
  <c r="AA337" i="8"/>
  <c r="AI338" i="8"/>
  <c r="AX298" i="8"/>
  <c r="AY346" i="8"/>
  <c r="E323" i="14" s="1"/>
  <c r="S329" i="8"/>
  <c r="AA329" i="8"/>
  <c r="K330" i="8"/>
  <c r="V330" i="8"/>
  <c r="AD330" i="8"/>
  <c r="F331" i="8"/>
  <c r="N331" i="8"/>
  <c r="Y331" i="8"/>
  <c r="I332" i="8"/>
  <c r="T332" i="8"/>
  <c r="AB332" i="8"/>
  <c r="D333" i="8"/>
  <c r="L333" i="8"/>
  <c r="W333" i="8"/>
  <c r="AH293" i="8"/>
  <c r="G334" i="8"/>
  <c r="O334" i="8"/>
  <c r="Z334" i="8"/>
  <c r="J335" i="8"/>
  <c r="U335" i="8"/>
  <c r="AC335" i="8"/>
  <c r="E336" i="8"/>
  <c r="M336" i="8"/>
  <c r="X336" i="8"/>
  <c r="I337" i="8"/>
  <c r="T337" i="8"/>
  <c r="AB337" i="8"/>
  <c r="E338" i="8"/>
  <c r="M338" i="8"/>
  <c r="X338" i="8"/>
  <c r="I339" i="8"/>
  <c r="T339" i="8"/>
  <c r="AB339" i="8"/>
  <c r="H340" i="8"/>
  <c r="S340" i="8"/>
  <c r="AH300" i="8"/>
  <c r="AA340" i="8"/>
  <c r="AQ340" i="8"/>
  <c r="BF300" i="8"/>
  <c r="I341" i="8"/>
  <c r="T341" i="8"/>
  <c r="AI301" i="8"/>
  <c r="AB341" i="8"/>
  <c r="J342" i="8"/>
  <c r="U342" i="8"/>
  <c r="AC342" i="8"/>
  <c r="AR302" i="8"/>
  <c r="D343" i="8"/>
  <c r="L343" i="8"/>
  <c r="W343" i="8"/>
  <c r="AI344" i="8"/>
  <c r="AL349" i="8"/>
  <c r="BA309" i="8"/>
  <c r="K350" i="8"/>
  <c r="V350" i="8"/>
  <c r="AK310" i="8"/>
  <c r="AD350" i="8"/>
  <c r="AH353" i="8"/>
  <c r="AI355" i="8"/>
  <c r="AX315" i="8"/>
  <c r="BF333" i="8"/>
  <c r="I334" i="8"/>
  <c r="T334" i="8"/>
  <c r="AB334" i="8"/>
  <c r="D335" i="8"/>
  <c r="L335" i="8"/>
  <c r="W335" i="8"/>
  <c r="AH335" i="8"/>
  <c r="G336" i="8"/>
  <c r="O336" i="8"/>
  <c r="Z336" i="8"/>
  <c r="AK336" i="8"/>
  <c r="K337" i="8"/>
  <c r="V337" i="8"/>
  <c r="AD337" i="8"/>
  <c r="G338" i="8"/>
  <c r="O338" i="8"/>
  <c r="Z338" i="8"/>
  <c r="AK338" i="8"/>
  <c r="K339" i="8"/>
  <c r="V339" i="8"/>
  <c r="AD339" i="8"/>
  <c r="J340" i="8"/>
  <c r="U340" i="8"/>
  <c r="AC340" i="8"/>
  <c r="K341" i="8"/>
  <c r="V341" i="8"/>
  <c r="AD341" i="8"/>
  <c r="D342" i="8"/>
  <c r="AI342" i="8"/>
  <c r="AZ342" i="8"/>
  <c r="F317" i="14" s="1"/>
  <c r="F343" i="8"/>
  <c r="N343" i="8"/>
  <c r="AQ343" i="8"/>
  <c r="BF303" i="8"/>
  <c r="L281" i="14" s="1"/>
  <c r="F344" i="8"/>
  <c r="N344" i="8"/>
  <c r="Y344" i="8"/>
  <c r="AK344" i="8"/>
  <c r="AZ304" i="8"/>
  <c r="J345" i="8"/>
  <c r="I347" i="8"/>
  <c r="T347" i="8"/>
  <c r="AI307" i="8"/>
  <c r="AB347" i="8"/>
  <c r="AQ307" i="8"/>
  <c r="AY348" i="8"/>
  <c r="E327" i="14" s="1"/>
  <c r="Y349" i="8"/>
  <c r="AQ349" i="8"/>
  <c r="BF309" i="8"/>
  <c r="E350" i="8"/>
  <c r="M350" i="8"/>
  <c r="X350" i="8"/>
  <c r="AM310" i="8"/>
  <c r="AM350" i="8" s="1"/>
  <c r="AI350" i="8"/>
  <c r="AX310" i="8"/>
  <c r="BF350" i="8"/>
  <c r="L329" i="14" s="1"/>
  <c r="Z329" i="14" s="1"/>
  <c r="J353" i="8"/>
  <c r="U353" i="8"/>
  <c r="AJ313" i="8"/>
  <c r="AC353" i="8"/>
  <c r="AR313" i="8"/>
  <c r="AR355" i="8"/>
  <c r="BG315" i="8"/>
  <c r="N330" i="8"/>
  <c r="Y330" i="8"/>
  <c r="I331" i="8"/>
  <c r="T331" i="8"/>
  <c r="AB331" i="8"/>
  <c r="D332" i="8"/>
  <c r="L332" i="8"/>
  <c r="W332" i="8"/>
  <c r="G333" i="8"/>
  <c r="O333" i="8"/>
  <c r="Z333" i="8"/>
  <c r="AY293" i="8"/>
  <c r="AY333" i="8" s="1"/>
  <c r="J334" i="8"/>
  <c r="U334" i="8"/>
  <c r="AC334" i="8"/>
  <c r="AQ294" i="8"/>
  <c r="E335" i="8"/>
  <c r="M335" i="8"/>
  <c r="X335" i="8"/>
  <c r="AW295" i="8"/>
  <c r="C271" i="14" s="1"/>
  <c r="H336" i="8"/>
  <c r="S336" i="8"/>
  <c r="AA336" i="8"/>
  <c r="AZ296" i="8"/>
  <c r="D337" i="8"/>
  <c r="L337" i="8"/>
  <c r="W337" i="8"/>
  <c r="H338" i="8"/>
  <c r="S338" i="8"/>
  <c r="AA338" i="8"/>
  <c r="AZ298" i="8"/>
  <c r="D339" i="8"/>
  <c r="L339" i="8"/>
  <c r="W339" i="8"/>
  <c r="K340" i="8"/>
  <c r="V340" i="8"/>
  <c r="AD340" i="8"/>
  <c r="D341" i="8"/>
  <c r="L341" i="8"/>
  <c r="W341" i="8"/>
  <c r="AL301" i="8"/>
  <c r="AH341" i="8"/>
  <c r="AW301" i="8"/>
  <c r="C279" i="14" s="1"/>
  <c r="E342" i="8"/>
  <c r="M342" i="8"/>
  <c r="X342" i="8"/>
  <c r="AM302" i="8"/>
  <c r="AM342" i="8" s="1"/>
  <c r="AJ342" i="8"/>
  <c r="AR343" i="8"/>
  <c r="BG303" i="8"/>
  <c r="M281" i="14" s="1"/>
  <c r="G344" i="8"/>
  <c r="O344" i="8"/>
  <c r="Z344" i="8"/>
  <c r="K345" i="8"/>
  <c r="V345" i="8"/>
  <c r="AK305" i="8"/>
  <c r="AD345" i="8"/>
  <c r="AI346" i="8"/>
  <c r="AX306" i="8"/>
  <c r="K351" i="8"/>
  <c r="V351" i="8"/>
  <c r="AK311" i="8"/>
  <c r="AD351" i="8"/>
  <c r="E352" i="8"/>
  <c r="M352" i="8"/>
  <c r="X352" i="8"/>
  <c r="AJ352" i="8"/>
  <c r="AY312" i="8"/>
  <c r="E277" i="14" s="1"/>
  <c r="F354" i="8"/>
  <c r="N354" i="8"/>
  <c r="Y354" i="8"/>
  <c r="U331" i="8"/>
  <c r="AC331" i="8"/>
  <c r="AQ331" i="8"/>
  <c r="E332" i="8"/>
  <c r="M332" i="8"/>
  <c r="X332" i="8"/>
  <c r="AI332" i="8"/>
  <c r="H333" i="8"/>
  <c r="AA333" i="8"/>
  <c r="AL333" i="8"/>
  <c r="K334" i="8"/>
  <c r="V334" i="8"/>
  <c r="AD334" i="8"/>
  <c r="AR334" i="8"/>
  <c r="F335" i="8"/>
  <c r="N335" i="8"/>
  <c r="Y335" i="8"/>
  <c r="AJ335" i="8"/>
  <c r="I336" i="8"/>
  <c r="T336" i="8"/>
  <c r="AB336" i="8"/>
  <c r="E337" i="8"/>
  <c r="M337" i="8"/>
  <c r="X337" i="8"/>
  <c r="AI337" i="8"/>
  <c r="I338" i="8"/>
  <c r="T338" i="8"/>
  <c r="AB338" i="8"/>
  <c r="E339" i="8"/>
  <c r="M339" i="8"/>
  <c r="X339" i="8"/>
  <c r="AI339" i="8"/>
  <c r="AX299" i="8"/>
  <c r="D275" i="14" s="1"/>
  <c r="AI340" i="8"/>
  <c r="F342" i="8"/>
  <c r="N342" i="8"/>
  <c r="Y342" i="8"/>
  <c r="AK342" i="8"/>
  <c r="E346" i="8"/>
  <c r="M346" i="8"/>
  <c r="X346" i="8"/>
  <c r="AM306" i="8"/>
  <c r="AM346" i="8" s="1"/>
  <c r="BD306" i="8"/>
  <c r="J286" i="14" s="1"/>
  <c r="K347" i="8"/>
  <c r="V347" i="8"/>
  <c r="AK307" i="8"/>
  <c r="AD347" i="8"/>
  <c r="AI348" i="8"/>
  <c r="AX308" i="8"/>
  <c r="H349" i="8"/>
  <c r="S349" i="8"/>
  <c r="AH309" i="8"/>
  <c r="AA349" i="8"/>
  <c r="J357" i="8"/>
  <c r="U357" i="8"/>
  <c r="AC357" i="8"/>
  <c r="M329" i="8"/>
  <c r="X329" i="8"/>
  <c r="H330" i="8"/>
  <c r="S330" i="8"/>
  <c r="AA330" i="8"/>
  <c r="K331" i="8"/>
  <c r="V331" i="8"/>
  <c r="AD331" i="8"/>
  <c r="AR291" i="8"/>
  <c r="F332" i="8"/>
  <c r="N332" i="8"/>
  <c r="Y332" i="8"/>
  <c r="AX292" i="8"/>
  <c r="I333" i="8"/>
  <c r="T333" i="8"/>
  <c r="AB333" i="8"/>
  <c r="BA293" i="8"/>
  <c r="BA333" i="8" s="1"/>
  <c r="D334" i="8"/>
  <c r="L334" i="8"/>
  <c r="W334" i="8"/>
  <c r="G335" i="8"/>
  <c r="O335" i="8"/>
  <c r="Z335" i="8"/>
  <c r="AY295" i="8"/>
  <c r="J336" i="8"/>
  <c r="U336" i="8"/>
  <c r="AC336" i="8"/>
  <c r="AQ296" i="8"/>
  <c r="F337" i="8"/>
  <c r="N337" i="8"/>
  <c r="Y337" i="8"/>
  <c r="AX297" i="8"/>
  <c r="D273" i="14" s="1"/>
  <c r="J338" i="8"/>
  <c r="U338" i="8"/>
  <c r="AC338" i="8"/>
  <c r="AQ298" i="8"/>
  <c r="BB298" i="8"/>
  <c r="H274" i="14" s="1"/>
  <c r="F339" i="8"/>
  <c r="Y339" i="8"/>
  <c r="E340" i="8"/>
  <c r="M340" i="8"/>
  <c r="X340" i="8"/>
  <c r="AM300" i="8"/>
  <c r="AM340" i="8" s="1"/>
  <c r="AJ300" i="8"/>
  <c r="F341" i="8"/>
  <c r="N341" i="8"/>
  <c r="Y341" i="8"/>
  <c r="AK301" i="8"/>
  <c r="G342" i="8"/>
  <c r="O342" i="8"/>
  <c r="Z342" i="8"/>
  <c r="AL342" i="8"/>
  <c r="BA302" i="8"/>
  <c r="I343" i="8"/>
  <c r="AI303" i="8"/>
  <c r="T343" i="8"/>
  <c r="AB343" i="8"/>
  <c r="AM345" i="8"/>
  <c r="AK346" i="8"/>
  <c r="AZ306" i="8"/>
  <c r="AH347" i="8"/>
  <c r="E348" i="8"/>
  <c r="M348" i="8"/>
  <c r="X348" i="8"/>
  <c r="AM308" i="8"/>
  <c r="AM348" i="8" s="1"/>
  <c r="G352" i="8"/>
  <c r="O352" i="8"/>
  <c r="Z352" i="8"/>
  <c r="AM312" i="8"/>
  <c r="AM352" i="8" s="1"/>
  <c r="AW313" i="8"/>
  <c r="C282" i="14" s="1"/>
  <c r="I330" i="8"/>
  <c r="T330" i="8"/>
  <c r="AB330" i="8"/>
  <c r="L331" i="8"/>
  <c r="G332" i="8"/>
  <c r="O332" i="8"/>
  <c r="Z332" i="8"/>
  <c r="J333" i="8"/>
  <c r="U333" i="8"/>
  <c r="AC333" i="8"/>
  <c r="AQ333" i="8"/>
  <c r="E334" i="8"/>
  <c r="M334" i="8"/>
  <c r="X334" i="8"/>
  <c r="AI294" i="8"/>
  <c r="H335" i="8"/>
  <c r="AA335" i="8"/>
  <c r="AL295" i="8"/>
  <c r="K336" i="8"/>
  <c r="V336" i="8"/>
  <c r="AD336" i="8"/>
  <c r="AR336" i="8"/>
  <c r="O337" i="8"/>
  <c r="Z337" i="8"/>
  <c r="AK297" i="8"/>
  <c r="K338" i="8"/>
  <c r="V338" i="8"/>
  <c r="AD338" i="8"/>
  <c r="AR338" i="8"/>
  <c r="G339" i="8"/>
  <c r="O339" i="8"/>
  <c r="Z339" i="8"/>
  <c r="AK299" i="8"/>
  <c r="F340" i="8"/>
  <c r="N340" i="8"/>
  <c r="Y340" i="8"/>
  <c r="AK300" i="8"/>
  <c r="G341" i="8"/>
  <c r="O341" i="8"/>
  <c r="Z341" i="8"/>
  <c r="AM301" i="8"/>
  <c r="AM341" i="8" s="1"/>
  <c r="H342" i="8"/>
  <c r="S342" i="8"/>
  <c r="AH302" i="8"/>
  <c r="AA342" i="8"/>
  <c r="AQ342" i="8"/>
  <c r="BF302" i="8"/>
  <c r="J343" i="8"/>
  <c r="U343" i="8"/>
  <c r="AJ303" i="8"/>
  <c r="AC343" i="8"/>
  <c r="AX344" i="8"/>
  <c r="D321" i="14" s="1"/>
  <c r="AR345" i="8"/>
  <c r="BG305" i="8"/>
  <c r="G346" i="8"/>
  <c r="O346" i="8"/>
  <c r="Z346" i="8"/>
  <c r="AM347" i="8"/>
  <c r="AK348" i="8"/>
  <c r="AZ308" i="8"/>
  <c r="J349" i="8"/>
  <c r="U349" i="8"/>
  <c r="AJ309" i="8"/>
  <c r="AC349" i="8"/>
  <c r="AR309" i="8"/>
  <c r="AY350" i="8"/>
  <c r="E329" i="14" s="1"/>
  <c r="S329" i="14" s="1"/>
  <c r="AN323" i="8"/>
  <c r="U345" i="8"/>
  <c r="AC345" i="8"/>
  <c r="F346" i="8"/>
  <c r="N346" i="8"/>
  <c r="Y346" i="8"/>
  <c r="AJ346" i="8"/>
  <c r="J347" i="8"/>
  <c r="U347" i="8"/>
  <c r="AC347" i="8"/>
  <c r="F348" i="8"/>
  <c r="N348" i="8"/>
  <c r="Y348" i="8"/>
  <c r="AJ348" i="8"/>
  <c r="BF348" i="8"/>
  <c r="L327" i="14" s="1"/>
  <c r="I349" i="8"/>
  <c r="T349" i="8"/>
  <c r="AB349" i="8"/>
  <c r="D350" i="8"/>
  <c r="L350" i="8"/>
  <c r="W350" i="8"/>
  <c r="AH350" i="8"/>
  <c r="AW310" i="8"/>
  <c r="C292" i="14" s="1"/>
  <c r="Q292" i="14" s="1"/>
  <c r="J351" i="8"/>
  <c r="U351" i="8"/>
  <c r="AJ311" i="8"/>
  <c r="AC351" i="8"/>
  <c r="F352" i="8"/>
  <c r="N352" i="8"/>
  <c r="Y352" i="8"/>
  <c r="AK352" i="8"/>
  <c r="AZ312" i="8"/>
  <c r="BG352" i="8"/>
  <c r="M314" i="14" s="1"/>
  <c r="I353" i="8"/>
  <c r="T353" i="8"/>
  <c r="AB353" i="8"/>
  <c r="G354" i="8"/>
  <c r="O354" i="8"/>
  <c r="Z354" i="8"/>
  <c r="E355" i="8"/>
  <c r="M355" i="8"/>
  <c r="X355" i="8"/>
  <c r="AM315" i="8"/>
  <c r="AM355" i="8" s="1"/>
  <c r="AQ355" i="8"/>
  <c r="BF315" i="8"/>
  <c r="AK356" i="8"/>
  <c r="AZ316" i="8"/>
  <c r="K357" i="8"/>
  <c r="V357" i="8"/>
  <c r="AD357" i="8"/>
  <c r="AH343" i="8"/>
  <c r="H344" i="8"/>
  <c r="S344" i="8"/>
  <c r="AA344" i="8"/>
  <c r="AL344" i="8"/>
  <c r="D345" i="8"/>
  <c r="L345" i="8"/>
  <c r="W345" i="8"/>
  <c r="AH345" i="8"/>
  <c r="H346" i="8"/>
  <c r="S346" i="8"/>
  <c r="AA346" i="8"/>
  <c r="AL346" i="8"/>
  <c r="D347" i="8"/>
  <c r="L347" i="8"/>
  <c r="W347" i="8"/>
  <c r="H348" i="8"/>
  <c r="S348" i="8"/>
  <c r="AA348" i="8"/>
  <c r="AL348" i="8"/>
  <c r="K349" i="8"/>
  <c r="V349" i="8"/>
  <c r="AD349" i="8"/>
  <c r="F350" i="8"/>
  <c r="N350" i="8"/>
  <c r="Y350" i="8"/>
  <c r="AJ350" i="8"/>
  <c r="AR352" i="8"/>
  <c r="K353" i="8"/>
  <c r="V353" i="8"/>
  <c r="AD353" i="8"/>
  <c r="I354" i="8"/>
  <c r="T354" i="8"/>
  <c r="AI314" i="8"/>
  <c r="AB354" i="8"/>
  <c r="AQ314" i="8"/>
  <c r="AY354" i="8"/>
  <c r="E320" i="14" s="1"/>
  <c r="G356" i="8"/>
  <c r="O356" i="8"/>
  <c r="Z356" i="8"/>
  <c r="E357" i="8"/>
  <c r="AO323" i="8"/>
  <c r="I340" i="8"/>
  <c r="T340" i="8"/>
  <c r="AB340" i="8"/>
  <c r="M341" i="8"/>
  <c r="X341" i="8"/>
  <c r="I342" i="8"/>
  <c r="T342" i="8"/>
  <c r="AB342" i="8"/>
  <c r="E343" i="8"/>
  <c r="X343" i="8"/>
  <c r="AW303" i="8"/>
  <c r="C281" i="14" s="1"/>
  <c r="I344" i="8"/>
  <c r="T344" i="8"/>
  <c r="AB344" i="8"/>
  <c r="BA304" i="8"/>
  <c r="E345" i="8"/>
  <c r="M345" i="8"/>
  <c r="X345" i="8"/>
  <c r="AW305" i="8"/>
  <c r="C285" i="14" s="1"/>
  <c r="I346" i="8"/>
  <c r="T346" i="8"/>
  <c r="AB346" i="8"/>
  <c r="BA306" i="8"/>
  <c r="E347" i="8"/>
  <c r="M347" i="8"/>
  <c r="X347" i="8"/>
  <c r="AW307" i="8"/>
  <c r="C287" i="14" s="1"/>
  <c r="I348" i="8"/>
  <c r="T348" i="8"/>
  <c r="AB348" i="8"/>
  <c r="BA308" i="8"/>
  <c r="D349" i="8"/>
  <c r="L349" i="8"/>
  <c r="W349" i="8"/>
  <c r="G350" i="8"/>
  <c r="O350" i="8"/>
  <c r="Z350" i="8"/>
  <c r="E351" i="8"/>
  <c r="M351" i="8"/>
  <c r="X351" i="8"/>
  <c r="I352" i="8"/>
  <c r="T352" i="8"/>
  <c r="AB352" i="8"/>
  <c r="AQ312" i="8"/>
  <c r="AI313" i="8"/>
  <c r="AH355" i="8"/>
  <c r="Y343" i="8"/>
  <c r="J344" i="8"/>
  <c r="U344" i="8"/>
  <c r="AC344" i="8"/>
  <c r="AQ344" i="8"/>
  <c r="F345" i="8"/>
  <c r="N345" i="8"/>
  <c r="Y345" i="8"/>
  <c r="AJ305" i="8"/>
  <c r="J346" i="8"/>
  <c r="U346" i="8"/>
  <c r="AC346" i="8"/>
  <c r="AQ346" i="8"/>
  <c r="F347" i="8"/>
  <c r="N347" i="8"/>
  <c r="Y347" i="8"/>
  <c r="AJ307" i="8"/>
  <c r="J348" i="8"/>
  <c r="U348" i="8"/>
  <c r="AC348" i="8"/>
  <c r="AQ348" i="8"/>
  <c r="E349" i="8"/>
  <c r="M349" i="8"/>
  <c r="X349" i="8"/>
  <c r="AI309" i="8"/>
  <c r="H350" i="8"/>
  <c r="S350" i="8"/>
  <c r="AA350" i="8"/>
  <c r="AL310" i="8"/>
  <c r="AX352" i="8"/>
  <c r="D314" i="14" s="1"/>
  <c r="E353" i="8"/>
  <c r="M353" i="8"/>
  <c r="X353" i="8"/>
  <c r="AM313" i="8"/>
  <c r="AM353" i="8" s="1"/>
  <c r="AK313" i="8"/>
  <c r="K354" i="8"/>
  <c r="V354" i="8"/>
  <c r="AD354" i="8"/>
  <c r="I356" i="8"/>
  <c r="T356" i="8"/>
  <c r="AI316" i="8"/>
  <c r="AB356" i="8"/>
  <c r="AQ316" i="8"/>
  <c r="K342" i="8"/>
  <c r="V342" i="8"/>
  <c r="AD342" i="8"/>
  <c r="G343" i="8"/>
  <c r="O343" i="8"/>
  <c r="Z343" i="8"/>
  <c r="K344" i="8"/>
  <c r="V344" i="8"/>
  <c r="AD344" i="8"/>
  <c r="AR304" i="8"/>
  <c r="BE344" i="8"/>
  <c r="K321" i="14" s="1"/>
  <c r="G345" i="8"/>
  <c r="O345" i="8"/>
  <c r="Z345" i="8"/>
  <c r="K346" i="8"/>
  <c r="V346" i="8"/>
  <c r="AD346" i="8"/>
  <c r="AR306" i="8"/>
  <c r="G347" i="8"/>
  <c r="O347" i="8"/>
  <c r="Z347" i="8"/>
  <c r="K348" i="8"/>
  <c r="V348" i="8"/>
  <c r="AD348" i="8"/>
  <c r="AR308" i="8"/>
  <c r="F349" i="8"/>
  <c r="N349" i="8"/>
  <c r="I350" i="8"/>
  <c r="T350" i="8"/>
  <c r="AQ350" i="8"/>
  <c r="G351" i="8"/>
  <c r="O351" i="8"/>
  <c r="Z351" i="8"/>
  <c r="K352" i="8"/>
  <c r="V352" i="8"/>
  <c r="AD352" i="8"/>
  <c r="AQ353" i="8"/>
  <c r="BF313" i="8"/>
  <c r="AL354" i="8"/>
  <c r="AJ354" i="8"/>
  <c r="J355" i="8"/>
  <c r="U355" i="8"/>
  <c r="AJ315" i="8"/>
  <c r="AC355" i="8"/>
  <c r="H357" i="8"/>
  <c r="S357" i="8"/>
  <c r="D340" i="8"/>
  <c r="L340" i="8"/>
  <c r="W340" i="8"/>
  <c r="H341" i="8"/>
  <c r="S341" i="8"/>
  <c r="AA341" i="8"/>
  <c r="L342" i="8"/>
  <c r="W342" i="8"/>
  <c r="H343" i="8"/>
  <c r="S343" i="8"/>
  <c r="AA343" i="8"/>
  <c r="AL303" i="8"/>
  <c r="D344" i="8"/>
  <c r="L344" i="8"/>
  <c r="W344" i="8"/>
  <c r="AH304" i="8"/>
  <c r="BF304" i="8"/>
  <c r="H345" i="8"/>
  <c r="S345" i="8"/>
  <c r="AA345" i="8"/>
  <c r="AL305" i="8"/>
  <c r="D346" i="8"/>
  <c r="L346" i="8"/>
  <c r="W346" i="8"/>
  <c r="AH306" i="8"/>
  <c r="BF306" i="8"/>
  <c r="H347" i="8"/>
  <c r="S347" i="8"/>
  <c r="AA347" i="8"/>
  <c r="AL307" i="8"/>
  <c r="D348" i="8"/>
  <c r="L348" i="8"/>
  <c r="W348" i="8"/>
  <c r="AH308" i="8"/>
  <c r="G349" i="8"/>
  <c r="O349" i="8"/>
  <c r="Z349" i="8"/>
  <c r="AK309" i="8"/>
  <c r="J350" i="8"/>
  <c r="U350" i="8"/>
  <c r="AC350" i="8"/>
  <c r="AR310" i="8"/>
  <c r="AH351" i="8"/>
  <c r="AR311" i="8"/>
  <c r="AL352" i="8"/>
  <c r="AI352" i="8"/>
  <c r="BA312" i="8"/>
  <c r="G353" i="8"/>
  <c r="O353" i="8"/>
  <c r="Z353" i="8"/>
  <c r="AK314" i="8"/>
  <c r="K355" i="8"/>
  <c r="V355" i="8"/>
  <c r="AK315" i="8"/>
  <c r="AD355" i="8"/>
  <c r="AB350" i="8"/>
  <c r="D351" i="8"/>
  <c r="L351" i="8"/>
  <c r="W351" i="8"/>
  <c r="H352" i="8"/>
  <c r="S352" i="8"/>
  <c r="AA352" i="8"/>
  <c r="D353" i="8"/>
  <c r="L353" i="8"/>
  <c r="W353" i="8"/>
  <c r="H354" i="8"/>
  <c r="S354" i="8"/>
  <c r="AA354" i="8"/>
  <c r="D355" i="8"/>
  <c r="L355" i="8"/>
  <c r="W355" i="8"/>
  <c r="H356" i="8"/>
  <c r="S356" i="8"/>
  <c r="AA356" i="8"/>
  <c r="D357" i="8"/>
  <c r="L357" i="8"/>
  <c r="W357" i="8"/>
  <c r="M357" i="8"/>
  <c r="X357" i="8"/>
  <c r="F351" i="8"/>
  <c r="N351" i="8"/>
  <c r="Y351" i="8"/>
  <c r="J352" i="8"/>
  <c r="U352" i="8"/>
  <c r="AC352" i="8"/>
  <c r="F353" i="8"/>
  <c r="N353" i="8"/>
  <c r="Y353" i="8"/>
  <c r="J354" i="8"/>
  <c r="U354" i="8"/>
  <c r="AC354" i="8"/>
  <c r="F355" i="8"/>
  <c r="N355" i="8"/>
  <c r="Y355" i="8"/>
  <c r="J356" i="8"/>
  <c r="U356" i="8"/>
  <c r="AC356" i="8"/>
  <c r="F357" i="8"/>
  <c r="N357" i="8"/>
  <c r="Y357" i="8"/>
  <c r="AR354" i="8"/>
  <c r="G355" i="8"/>
  <c r="O355" i="8"/>
  <c r="Z355" i="8"/>
  <c r="K356" i="8"/>
  <c r="V356" i="8"/>
  <c r="AD356" i="8"/>
  <c r="AR356" i="8"/>
  <c r="G357" i="8"/>
  <c r="O357" i="8"/>
  <c r="Z357" i="8"/>
  <c r="H351" i="8"/>
  <c r="S351" i="8"/>
  <c r="AA351" i="8"/>
  <c r="AL311" i="8"/>
  <c r="D352" i="8"/>
  <c r="L352" i="8"/>
  <c r="W352" i="8"/>
  <c r="AH312" i="8"/>
  <c r="H353" i="8"/>
  <c r="S353" i="8"/>
  <c r="AA353" i="8"/>
  <c r="AL313" i="8"/>
  <c r="D354" i="8"/>
  <c r="L354" i="8"/>
  <c r="W354" i="8"/>
  <c r="AH314" i="8"/>
  <c r="H355" i="8"/>
  <c r="S355" i="8"/>
  <c r="AA355" i="8"/>
  <c r="AL315" i="8"/>
  <c r="D356" i="8"/>
  <c r="L356" i="8"/>
  <c r="W356" i="8"/>
  <c r="AH316" i="8"/>
  <c r="AA357" i="8"/>
  <c r="E354" i="8"/>
  <c r="M354" i="8"/>
  <c r="X354" i="8"/>
  <c r="BG314" i="8"/>
  <c r="I355" i="8"/>
  <c r="T355" i="8"/>
  <c r="AB355" i="8"/>
  <c r="E356" i="8"/>
  <c r="M356" i="8"/>
  <c r="X356" i="8"/>
  <c r="BG316" i="8"/>
  <c r="I357" i="8"/>
  <c r="T357" i="8"/>
  <c r="AB357" i="8"/>
  <c r="A403" i="4"/>
  <c r="A404" i="4"/>
  <c r="A405" i="4"/>
  <c r="A406" i="4"/>
  <c r="A407" i="4"/>
  <c r="A408" i="4"/>
  <c r="A409" i="4"/>
  <c r="A410" i="4"/>
  <c r="A411" i="4"/>
  <c r="A412" i="4"/>
  <c r="A413" i="4"/>
  <c r="A414" i="4"/>
  <c r="A415" i="4"/>
  <c r="A416" i="4"/>
  <c r="A417" i="4"/>
  <c r="A418" i="4"/>
  <c r="A419" i="4"/>
  <c r="A420" i="4"/>
  <c r="A421" i="4"/>
  <c r="A422" i="4"/>
  <c r="A423" i="4"/>
  <c r="A424" i="4"/>
  <c r="A425" i="4"/>
  <c r="A426" i="4"/>
  <c r="A427" i="4"/>
  <c r="A428" i="4"/>
  <c r="A429" i="4"/>
  <c r="A430" i="4"/>
  <c r="A431" i="4"/>
  <c r="A432" i="4"/>
  <c r="A433" i="4"/>
  <c r="A434" i="4"/>
  <c r="A435" i="4"/>
  <c r="A436" i="4"/>
  <c r="A437" i="4"/>
  <c r="A438" i="4"/>
  <c r="A439" i="4"/>
  <c r="A440" i="4"/>
  <c r="A441" i="4"/>
  <c r="A442" i="4"/>
  <c r="A443" i="4"/>
  <c r="A444" i="4"/>
  <c r="A445" i="4"/>
  <c r="A446" i="4"/>
  <c r="A447" i="4"/>
  <c r="A448" i="4"/>
  <c r="A449" i="4"/>
  <c r="A450" i="4"/>
  <c r="A451" i="4"/>
  <c r="A452" i="4"/>
  <c r="A453" i="4"/>
  <c r="A454" i="4"/>
  <c r="A455" i="4"/>
  <c r="A456" i="4"/>
  <c r="A457" i="4"/>
  <c r="A458" i="4"/>
  <c r="A459" i="4"/>
  <c r="A460" i="4"/>
  <c r="A461" i="4"/>
  <c r="A462" i="4"/>
  <c r="A463" i="4"/>
  <c r="A464" i="4"/>
  <c r="A465" i="4"/>
  <c r="A466" i="4"/>
  <c r="A467" i="4"/>
  <c r="BE348" i="8" l="1"/>
  <c r="K327" i="14" s="1"/>
  <c r="BE340" i="8"/>
  <c r="K315" i="14" s="1"/>
  <c r="BE96" i="8"/>
  <c r="AS102" i="8"/>
  <c r="Z32" i="14"/>
  <c r="Z34" i="14" s="1"/>
  <c r="AD49" i="9"/>
  <c r="AD145" i="9" s="1"/>
  <c r="BE330" i="8"/>
  <c r="K305" i="14" s="1"/>
  <c r="AF73" i="9"/>
  <c r="T95" i="9"/>
  <c r="BE350" i="8"/>
  <c r="K329" i="14" s="1"/>
  <c r="Y329" i="14" s="1"/>
  <c r="D145" i="14"/>
  <c r="AY197" i="8"/>
  <c r="AS93" i="8"/>
  <c r="BE102" i="8"/>
  <c r="BE91" i="8"/>
  <c r="BE331" i="8" s="1"/>
  <c r="AP331" i="8"/>
  <c r="AS105" i="8"/>
  <c r="BE337" i="8"/>
  <c r="K310" i="14" s="1"/>
  <c r="R194" i="14"/>
  <c r="BE95" i="8"/>
  <c r="BE335" i="8" s="1"/>
  <c r="K308" i="14" s="1"/>
  <c r="AS95" i="8"/>
  <c r="BE103" i="8"/>
  <c r="K96" i="14" s="1"/>
  <c r="AP343" i="8"/>
  <c r="BE105" i="8"/>
  <c r="AD57" i="9"/>
  <c r="AF57" i="9" s="1"/>
  <c r="AC49" i="9"/>
  <c r="AC145" i="9" s="1"/>
  <c r="T121" i="9"/>
  <c r="BF346" i="8"/>
  <c r="L323" i="14" s="1"/>
  <c r="L286" i="14"/>
  <c r="BF341" i="8"/>
  <c r="L316" i="14" s="1"/>
  <c r="L279" i="14"/>
  <c r="AY356" i="8"/>
  <c r="E326" i="14" s="1"/>
  <c r="E289" i="14"/>
  <c r="AZ197" i="8"/>
  <c r="F156" i="14"/>
  <c r="F182" i="14" s="1"/>
  <c r="BF349" i="8"/>
  <c r="L328" i="14" s="1"/>
  <c r="L291" i="14"/>
  <c r="BG340" i="8"/>
  <c r="M315" i="14" s="1"/>
  <c r="M278" i="14"/>
  <c r="BG237" i="8"/>
  <c r="M193" i="14"/>
  <c r="M219" i="14" s="1"/>
  <c r="BA37" i="8"/>
  <c r="G8" i="14"/>
  <c r="G34" i="14" s="1"/>
  <c r="BA342" i="8"/>
  <c r="G317" i="14" s="1"/>
  <c r="G280" i="14"/>
  <c r="AX338" i="8"/>
  <c r="D311" i="14" s="1"/>
  <c r="D274" i="14"/>
  <c r="BA356" i="8"/>
  <c r="G326" i="14" s="1"/>
  <c r="G289" i="14"/>
  <c r="S193" i="14"/>
  <c r="E219" i="14"/>
  <c r="BF277" i="8"/>
  <c r="L230" i="14"/>
  <c r="L256" i="14" s="1"/>
  <c r="BG77" i="8"/>
  <c r="M45" i="14"/>
  <c r="M71" i="14" s="1"/>
  <c r="AY335" i="8"/>
  <c r="E308" i="14" s="1"/>
  <c r="E271" i="14"/>
  <c r="BA349" i="8"/>
  <c r="G328" i="14" s="1"/>
  <c r="G291" i="14"/>
  <c r="BG157" i="8"/>
  <c r="M119" i="14"/>
  <c r="M145" i="14" s="1"/>
  <c r="S45" i="14"/>
  <c r="E71" i="14"/>
  <c r="AZ157" i="8"/>
  <c r="F119" i="14"/>
  <c r="F145" i="14" s="1"/>
  <c r="BF157" i="8"/>
  <c r="L119" i="14"/>
  <c r="L145" i="14" s="1"/>
  <c r="BF353" i="8"/>
  <c r="L319" i="14" s="1"/>
  <c r="L282" i="14"/>
  <c r="BA344" i="8"/>
  <c r="G321" i="14" s="1"/>
  <c r="G284" i="14"/>
  <c r="AX348" i="8"/>
  <c r="D327" i="14" s="1"/>
  <c r="D290" i="14"/>
  <c r="AS290" i="8"/>
  <c r="AS330" i="8" s="1"/>
  <c r="BH18" i="8"/>
  <c r="D15" i="14"/>
  <c r="BA352" i="8"/>
  <c r="G314" i="14" s="1"/>
  <c r="G277" i="14"/>
  <c r="AZ348" i="8"/>
  <c r="F327" i="14" s="1"/>
  <c r="F290" i="14"/>
  <c r="BE354" i="8"/>
  <c r="K320" i="14" s="1"/>
  <c r="AY334" i="8"/>
  <c r="E307" i="14" s="1"/>
  <c r="S307" i="14" s="1"/>
  <c r="E270" i="14"/>
  <c r="S270" i="14" s="1"/>
  <c r="AX336" i="8"/>
  <c r="D309" i="14" s="1"/>
  <c r="D272" i="14"/>
  <c r="BA340" i="8"/>
  <c r="G315" i="14" s="1"/>
  <c r="G278" i="14"/>
  <c r="BF344" i="8"/>
  <c r="L321" i="14" s="1"/>
  <c r="L284" i="14"/>
  <c r="BG117" i="8"/>
  <c r="M82" i="14"/>
  <c r="M108" i="14" s="1"/>
  <c r="BF77" i="8"/>
  <c r="L45" i="14"/>
  <c r="L71" i="14" s="1"/>
  <c r="BG37" i="8"/>
  <c r="M8" i="14"/>
  <c r="M34" i="14" s="1"/>
  <c r="AZ356" i="8"/>
  <c r="F326" i="14" s="1"/>
  <c r="F289" i="14"/>
  <c r="AZ344" i="8"/>
  <c r="F321" i="14" s="1"/>
  <c r="F284" i="14"/>
  <c r="BF337" i="8"/>
  <c r="L310" i="14" s="1"/>
  <c r="L273" i="14"/>
  <c r="AY336" i="8"/>
  <c r="E309" i="14" s="1"/>
  <c r="E272" i="14"/>
  <c r="C108" i="14"/>
  <c r="AY37" i="8"/>
  <c r="E8" i="14"/>
  <c r="AX117" i="8"/>
  <c r="D82" i="14"/>
  <c r="BF355" i="8"/>
  <c r="L325" i="14" s="1"/>
  <c r="L288" i="14"/>
  <c r="AX346" i="8"/>
  <c r="D323" i="14" s="1"/>
  <c r="D286" i="14"/>
  <c r="AZ338" i="8"/>
  <c r="F311" i="14" s="1"/>
  <c r="F274" i="14"/>
  <c r="S267" i="14"/>
  <c r="C145" i="14"/>
  <c r="BH98" i="8"/>
  <c r="K89" i="14"/>
  <c r="AY344" i="8"/>
  <c r="E321" i="14" s="1"/>
  <c r="E99" i="14"/>
  <c r="E108" i="14" s="1"/>
  <c r="BH58" i="8"/>
  <c r="C52" i="14"/>
  <c r="BG345" i="8"/>
  <c r="M322" i="14" s="1"/>
  <c r="M285" i="14"/>
  <c r="C256" i="14"/>
  <c r="AZ277" i="8"/>
  <c r="F230" i="14"/>
  <c r="F256" i="14" s="1"/>
  <c r="AX332" i="8"/>
  <c r="D306" i="14" s="1"/>
  <c r="D269" i="14"/>
  <c r="BA337" i="8"/>
  <c r="G310" i="14" s="1"/>
  <c r="G273" i="14"/>
  <c r="BF197" i="8"/>
  <c r="L156" i="14"/>
  <c r="L182" i="14" s="1"/>
  <c r="BE352" i="8"/>
  <c r="K314" i="14" s="1"/>
  <c r="K92" i="14"/>
  <c r="R8" i="14"/>
  <c r="BG355" i="8"/>
  <c r="M325" i="14" s="1"/>
  <c r="M288" i="14"/>
  <c r="AY277" i="8"/>
  <c r="E236" i="14"/>
  <c r="E256" i="14" s="1"/>
  <c r="BE351" i="8"/>
  <c r="K313" i="14" s="1"/>
  <c r="K91" i="14"/>
  <c r="S82" i="14"/>
  <c r="AZ77" i="8"/>
  <c r="F45" i="14"/>
  <c r="F71" i="14" s="1"/>
  <c r="BF332" i="8"/>
  <c r="L306" i="14" s="1"/>
  <c r="Z306" i="14" s="1"/>
  <c r="L269" i="14"/>
  <c r="Z269" i="14" s="1"/>
  <c r="AX197" i="8"/>
  <c r="D156" i="14"/>
  <c r="BF340" i="8"/>
  <c r="L315" i="14" s="1"/>
  <c r="L278" i="14"/>
  <c r="BA348" i="8"/>
  <c r="G327" i="14" s="1"/>
  <c r="G290" i="14"/>
  <c r="BG335" i="8"/>
  <c r="M308" i="14" s="1"/>
  <c r="M271" i="14"/>
  <c r="AZ336" i="8"/>
  <c r="F309" i="14" s="1"/>
  <c r="F272" i="14"/>
  <c r="C219" i="14"/>
  <c r="AS88" i="8"/>
  <c r="BE349" i="8"/>
  <c r="K328" i="14" s="1"/>
  <c r="K106" i="14"/>
  <c r="Z106" i="14" s="1"/>
  <c r="Z108" i="14" s="1"/>
  <c r="BA117" i="8"/>
  <c r="G82" i="14"/>
  <c r="G108" i="14" s="1"/>
  <c r="BF342" i="8"/>
  <c r="L317" i="14" s="1"/>
  <c r="L280" i="14"/>
  <c r="BE332" i="8"/>
  <c r="K306" i="14" s="1"/>
  <c r="AY338" i="8"/>
  <c r="E311" i="14" s="1"/>
  <c r="E274" i="14"/>
  <c r="BA277" i="8"/>
  <c r="G232" i="14"/>
  <c r="G256" i="14" s="1"/>
  <c r="R45" i="14"/>
  <c r="D71" i="14"/>
  <c r="BH22" i="8"/>
  <c r="C21" i="14"/>
  <c r="C34" i="14" s="1"/>
  <c r="AZ330" i="8"/>
  <c r="F305" i="14" s="1"/>
  <c r="F268" i="14"/>
  <c r="BA237" i="8"/>
  <c r="G193" i="14"/>
  <c r="G219" i="14" s="1"/>
  <c r="BH62" i="8"/>
  <c r="C58" i="14"/>
  <c r="BE334" i="8"/>
  <c r="K307" i="14" s="1"/>
  <c r="K85" i="14"/>
  <c r="BE342" i="8"/>
  <c r="K317" i="14" s="1"/>
  <c r="K95" i="14"/>
  <c r="N95" i="14" s="1"/>
  <c r="BF330" i="8"/>
  <c r="L305" i="14" s="1"/>
  <c r="Z305" i="14" s="1"/>
  <c r="L268" i="14"/>
  <c r="Z268" i="14" s="1"/>
  <c r="C182" i="14"/>
  <c r="BG277" i="8"/>
  <c r="M230" i="14"/>
  <c r="M256" i="14" s="1"/>
  <c r="AZ346" i="8"/>
  <c r="F323" i="14" s="1"/>
  <c r="F286" i="14"/>
  <c r="AX350" i="8"/>
  <c r="D329" i="14" s="1"/>
  <c r="R329" i="14" s="1"/>
  <c r="D292" i="14"/>
  <c r="R292" i="14" s="1"/>
  <c r="BA334" i="8"/>
  <c r="G307" i="14" s="1"/>
  <c r="G270" i="14"/>
  <c r="AZ117" i="8"/>
  <c r="F82" i="14"/>
  <c r="F108" i="14" s="1"/>
  <c r="AZ37" i="8"/>
  <c r="F8" i="14"/>
  <c r="F34" i="14" s="1"/>
  <c r="BG354" i="8"/>
  <c r="M320" i="14" s="1"/>
  <c r="M283" i="14"/>
  <c r="AX355" i="8"/>
  <c r="D325" i="14" s="1"/>
  <c r="D288" i="14"/>
  <c r="BF237" i="8"/>
  <c r="L193" i="14"/>
  <c r="L219" i="14" s="1"/>
  <c r="BE88" i="8"/>
  <c r="AZ352" i="8"/>
  <c r="F314" i="14" s="1"/>
  <c r="F277" i="14"/>
  <c r="BH66" i="8"/>
  <c r="C64" i="14"/>
  <c r="BG356" i="8"/>
  <c r="M326" i="14" s="1"/>
  <c r="M289" i="14"/>
  <c r="BA346" i="8"/>
  <c r="G323" i="14" s="1"/>
  <c r="G286" i="14"/>
  <c r="R193" i="14"/>
  <c r="R219" i="14" s="1"/>
  <c r="D219" i="14"/>
  <c r="BF117" i="8"/>
  <c r="L82" i="14"/>
  <c r="L108" i="14" s="1"/>
  <c r="S195" i="14"/>
  <c r="S219" i="14" s="1"/>
  <c r="N216" i="14"/>
  <c r="Y216" i="14"/>
  <c r="U197" i="14"/>
  <c r="N197" i="14"/>
  <c r="V196" i="14"/>
  <c r="AB196" i="14" s="1"/>
  <c r="N196" i="14"/>
  <c r="V195" i="14"/>
  <c r="N195" i="14"/>
  <c r="V194" i="14"/>
  <c r="N194" i="14"/>
  <c r="V218" i="14"/>
  <c r="AB218" i="14" s="1"/>
  <c r="N218" i="14"/>
  <c r="V217" i="14"/>
  <c r="AB217" i="14" s="1"/>
  <c r="N217" i="14"/>
  <c r="V254" i="14"/>
  <c r="V232" i="14"/>
  <c r="V231" i="14"/>
  <c r="V255" i="14"/>
  <c r="BH210" i="8"/>
  <c r="T57" i="9"/>
  <c r="AH159" i="8" s="1" a="1"/>
  <c r="R137" i="9"/>
  <c r="R36" i="9"/>
  <c r="T36" i="9" s="1"/>
  <c r="BE113" i="8"/>
  <c r="AS115" i="8"/>
  <c r="AP353" i="8"/>
  <c r="BE115" i="8"/>
  <c r="K103" i="14" s="1"/>
  <c r="BE107" i="8"/>
  <c r="K102" i="14" s="1"/>
  <c r="AS107" i="8"/>
  <c r="BH229" i="8"/>
  <c r="AX77" i="8"/>
  <c r="T90" i="9"/>
  <c r="AH239" i="8" s="1" a="1"/>
  <c r="AX337" i="8"/>
  <c r="D310" i="14" s="1"/>
  <c r="AP117" i="8"/>
  <c r="AP357" i="8" s="1"/>
  <c r="BE101" i="8"/>
  <c r="AF90" i="9"/>
  <c r="R52" i="9"/>
  <c r="S100" i="9"/>
  <c r="T100" i="9" s="1"/>
  <c r="BH214" i="8"/>
  <c r="AS101" i="8"/>
  <c r="BE89" i="8"/>
  <c r="BE329" i="8" s="1"/>
  <c r="BE93" i="8"/>
  <c r="BE333" i="8" s="1"/>
  <c r="AS89" i="8"/>
  <c r="AS311" i="8"/>
  <c r="AS351" i="8" s="1"/>
  <c r="T49" i="9"/>
  <c r="T145" i="9" s="1"/>
  <c r="T84" i="9"/>
  <c r="AX157" i="8"/>
  <c r="AS313" i="8"/>
  <c r="AS353" i="8" s="1"/>
  <c r="AY77" i="8"/>
  <c r="AW330" i="8"/>
  <c r="C305" i="14" s="1"/>
  <c r="T47" i="9"/>
  <c r="T79" i="9"/>
  <c r="AH199" i="8" s="1" a="1"/>
  <c r="T31" i="9"/>
  <c r="AH79" i="8" s="1" a="1"/>
  <c r="AW355" i="8"/>
  <c r="C325" i="14" s="1"/>
  <c r="AY352" i="8"/>
  <c r="E314" i="14" s="1"/>
  <c r="BA332" i="8"/>
  <c r="G306" i="14" s="1"/>
  <c r="BH215" i="8"/>
  <c r="BH213" i="8"/>
  <c r="AL317" i="8"/>
  <c r="AL357" i="8" s="1"/>
  <c r="AS296" i="8"/>
  <c r="AS336" i="8" s="1"/>
  <c r="T144" i="9"/>
  <c r="T68" i="9"/>
  <c r="AS315" i="8"/>
  <c r="AK317" i="8"/>
  <c r="AK357" i="8" s="1"/>
  <c r="AX330" i="8"/>
  <c r="D305" i="14" s="1"/>
  <c r="BH209" i="8"/>
  <c r="R143" i="9"/>
  <c r="AD41" i="9"/>
  <c r="AF41" i="9" s="1"/>
  <c r="T41" i="9"/>
  <c r="BE356" i="8"/>
  <c r="K326" i="14" s="1"/>
  <c r="BE338" i="8"/>
  <c r="K311" i="14" s="1"/>
  <c r="AY237" i="8"/>
  <c r="BH230" i="8"/>
  <c r="BH102" i="8"/>
  <c r="S141" i="9"/>
  <c r="AE125" i="9"/>
  <c r="AE141" i="9" s="1"/>
  <c r="R139" i="9"/>
  <c r="AD123" i="9"/>
  <c r="AD139" i="9" s="1"/>
  <c r="T123" i="9"/>
  <c r="T139" i="9" s="1"/>
  <c r="Q139" i="9"/>
  <c r="AC123" i="9"/>
  <c r="Q52" i="9"/>
  <c r="R140" i="9"/>
  <c r="AD124" i="9"/>
  <c r="AD140" i="9" s="1"/>
  <c r="S139" i="9"/>
  <c r="AE123" i="9"/>
  <c r="AE139" i="9" s="1"/>
  <c r="AE131" i="9"/>
  <c r="AE147" i="9" s="1"/>
  <c r="S147" i="9"/>
  <c r="S145" i="9"/>
  <c r="AE49" i="9"/>
  <c r="AE145" i="9" s="1"/>
  <c r="AD130" i="9"/>
  <c r="AD146" i="9" s="1"/>
  <c r="R146" i="9"/>
  <c r="R132" i="9"/>
  <c r="S138" i="9"/>
  <c r="AE122" i="9"/>
  <c r="AE138" i="9" s="1"/>
  <c r="AE130" i="9"/>
  <c r="AE146" i="9" s="1"/>
  <c r="S146" i="9"/>
  <c r="AC131" i="9"/>
  <c r="T131" i="9"/>
  <c r="T147" i="9" s="1"/>
  <c r="Q147" i="9"/>
  <c r="AF58" i="9"/>
  <c r="R138" i="9"/>
  <c r="AD122" i="9"/>
  <c r="AD138" i="9" s="1"/>
  <c r="T122" i="9"/>
  <c r="Q138" i="9"/>
  <c r="Q132" i="9"/>
  <c r="AC122" i="9"/>
  <c r="S137" i="9"/>
  <c r="S132" i="9"/>
  <c r="AE121" i="9"/>
  <c r="AC130" i="9"/>
  <c r="T130" i="9"/>
  <c r="T146" i="9" s="1"/>
  <c r="Q146" i="9"/>
  <c r="T126" i="9"/>
  <c r="T142" i="9" s="1"/>
  <c r="Q142" i="9"/>
  <c r="T125" i="9"/>
  <c r="T141" i="9" s="1"/>
  <c r="Q141" i="9"/>
  <c r="AC125" i="9"/>
  <c r="T124" i="9"/>
  <c r="T140" i="9" s="1"/>
  <c r="Q140" i="9"/>
  <c r="AC124" i="9"/>
  <c r="R20" i="9"/>
  <c r="T20" i="9" s="1"/>
  <c r="T9" i="9"/>
  <c r="AD9" i="9"/>
  <c r="S140" i="9"/>
  <c r="AE124" i="9"/>
  <c r="AE140" i="9" s="1"/>
  <c r="R141" i="9"/>
  <c r="AD125" i="9"/>
  <c r="AD141" i="9" s="1"/>
  <c r="AD131" i="9"/>
  <c r="AD147" i="9" s="1"/>
  <c r="R147" i="9"/>
  <c r="AF105" i="9"/>
  <c r="R116" i="9"/>
  <c r="T116" i="9" s="1"/>
  <c r="T111" i="9"/>
  <c r="AH279" i="8" s="1" a="1"/>
  <c r="Q143" i="9"/>
  <c r="AL343" i="8"/>
  <c r="BA303" i="8"/>
  <c r="G281" i="14" s="1"/>
  <c r="AW329" i="8"/>
  <c r="AR341" i="8"/>
  <c r="BG301" i="8"/>
  <c r="AJ347" i="8"/>
  <c r="AY307" i="8"/>
  <c r="E287" i="14" s="1"/>
  <c r="AK341" i="8"/>
  <c r="AZ301" i="8"/>
  <c r="AH349" i="8"/>
  <c r="AW309" i="8"/>
  <c r="C291" i="14" s="1"/>
  <c r="AS309" i="8"/>
  <c r="AS349" i="8" s="1"/>
  <c r="AW341" i="8"/>
  <c r="C316" i="14" s="1"/>
  <c r="AW335" i="8"/>
  <c r="C308" i="14" s="1"/>
  <c r="AR353" i="8"/>
  <c r="BG313" i="8"/>
  <c r="AQ347" i="8"/>
  <c r="BF307" i="8"/>
  <c r="L287" i="14" s="1"/>
  <c r="AH332" i="8"/>
  <c r="AW292" i="8"/>
  <c r="C269" i="14" s="1"/>
  <c r="AS292" i="8"/>
  <c r="AS332" i="8" s="1"/>
  <c r="AR339" i="8"/>
  <c r="BG299" i="8"/>
  <c r="M275" i="14" s="1"/>
  <c r="AZ328" i="8"/>
  <c r="F304" i="14" s="1"/>
  <c r="AR337" i="8"/>
  <c r="BG297" i="8"/>
  <c r="AQ351" i="8"/>
  <c r="BF311" i="8"/>
  <c r="AS277" i="8"/>
  <c r="BH228" i="8"/>
  <c r="AW117" i="8"/>
  <c r="AN43" i="8"/>
  <c r="AS303" i="8"/>
  <c r="AS343" i="8" s="1"/>
  <c r="AL338" i="8"/>
  <c r="BA298" i="8"/>
  <c r="AI345" i="8"/>
  <c r="AX305" i="8"/>
  <c r="AL355" i="8"/>
  <c r="BA315" i="8"/>
  <c r="AL353" i="8"/>
  <c r="BA313" i="8"/>
  <c r="AL351" i="8"/>
  <c r="BA311" i="8"/>
  <c r="AK355" i="8"/>
  <c r="AZ315" i="8"/>
  <c r="AH348" i="8"/>
  <c r="AS308" i="8"/>
  <c r="AS348" i="8" s="1"/>
  <c r="AW308" i="8"/>
  <c r="C290" i="14" s="1"/>
  <c r="AQ356" i="8"/>
  <c r="BF316" i="8"/>
  <c r="AK337" i="8"/>
  <c r="AZ297" i="8"/>
  <c r="AL335" i="8"/>
  <c r="BA295" i="8"/>
  <c r="AI343" i="8"/>
  <c r="AX303" i="8"/>
  <c r="D281" i="14" s="1"/>
  <c r="AK345" i="8"/>
  <c r="AZ305" i="8"/>
  <c r="AI341" i="8"/>
  <c r="AX301" i="8"/>
  <c r="AS301" i="8"/>
  <c r="AQ328" i="8"/>
  <c r="AQ317" i="8"/>
  <c r="AQ357" i="8" s="1"/>
  <c r="BF288" i="8"/>
  <c r="L267" i="14" s="1"/>
  <c r="AL329" i="8"/>
  <c r="BA289" i="8"/>
  <c r="BA329" i="8" s="1"/>
  <c r="AJ341" i="8"/>
  <c r="AY301" i="8"/>
  <c r="AN283" i="8"/>
  <c r="AQ329" i="8"/>
  <c r="BF289" i="8"/>
  <c r="BF329" i="8" s="1"/>
  <c r="AS237" i="8"/>
  <c r="AW277" i="8"/>
  <c r="BH211" i="8"/>
  <c r="AS157" i="8"/>
  <c r="AH337" i="8"/>
  <c r="AW297" i="8"/>
  <c r="C273" i="14" s="1"/>
  <c r="AS297" i="8"/>
  <c r="AS337" i="8" s="1"/>
  <c r="AI349" i="8"/>
  <c r="AX309" i="8"/>
  <c r="AH346" i="8"/>
  <c r="AS306" i="8"/>
  <c r="AW306" i="8"/>
  <c r="C286" i="14" s="1"/>
  <c r="AN357" i="8"/>
  <c r="AH342" i="8"/>
  <c r="AS302" i="8"/>
  <c r="AS342" i="8" s="1"/>
  <c r="AW302" i="8"/>
  <c r="C280" i="14" s="1"/>
  <c r="AR331" i="8"/>
  <c r="BG291" i="8"/>
  <c r="BG331" i="8" s="1"/>
  <c r="AL341" i="8"/>
  <c r="BA301" i="8"/>
  <c r="AJ353" i="8"/>
  <c r="AY313" i="8"/>
  <c r="AI347" i="8"/>
  <c r="AX307" i="8"/>
  <c r="D287" i="14" s="1"/>
  <c r="AK333" i="8"/>
  <c r="AZ293" i="8"/>
  <c r="AZ333" i="8" s="1"/>
  <c r="AH334" i="8"/>
  <c r="AW294" i="8"/>
  <c r="C270" i="14" s="1"/>
  <c r="AS294" i="8"/>
  <c r="AS334" i="8" s="1"/>
  <c r="AJ339" i="8"/>
  <c r="AY299" i="8"/>
  <c r="E275" i="14" s="1"/>
  <c r="AJ337" i="8"/>
  <c r="AY297" i="8"/>
  <c r="AR330" i="8"/>
  <c r="BG290" i="8"/>
  <c r="AI351" i="8"/>
  <c r="AX311" i="8"/>
  <c r="D276" i="14" s="1"/>
  <c r="BH208" i="8"/>
  <c r="AW237" i="8"/>
  <c r="AS197" i="8"/>
  <c r="AS298" i="8"/>
  <c r="AS338" i="8" s="1"/>
  <c r="AW157" i="8"/>
  <c r="AY117" i="8"/>
  <c r="AS77" i="8"/>
  <c r="BI198" i="8"/>
  <c r="AH72" i="9" s="1"/>
  <c r="AH104" i="9" s="1"/>
  <c r="AX37" i="8"/>
  <c r="AJ349" i="8"/>
  <c r="AY309" i="8"/>
  <c r="AJ345" i="8"/>
  <c r="AY305" i="8"/>
  <c r="AW345" i="8"/>
  <c r="C322" i="14" s="1"/>
  <c r="AW350" i="8"/>
  <c r="C329" i="14" s="1"/>
  <c r="Q329" i="14" s="1"/>
  <c r="AH344" i="8"/>
  <c r="AS304" i="8"/>
  <c r="AS344" i="8" s="1"/>
  <c r="AW304" i="8"/>
  <c r="C284" i="14" s="1"/>
  <c r="AR348" i="8"/>
  <c r="BG308" i="8"/>
  <c r="AI356" i="8"/>
  <c r="AX316" i="8"/>
  <c r="AK353" i="8"/>
  <c r="AZ313" i="8"/>
  <c r="AL350" i="8"/>
  <c r="BA310" i="8"/>
  <c r="AK340" i="8"/>
  <c r="AZ300" i="8"/>
  <c r="AW351" i="8"/>
  <c r="C313" i="14" s="1"/>
  <c r="AK351" i="8"/>
  <c r="AZ311" i="8"/>
  <c r="AK350" i="8"/>
  <c r="AZ310" i="8"/>
  <c r="AW328" i="8"/>
  <c r="C304" i="14" s="1"/>
  <c r="AM336" i="8"/>
  <c r="AL330" i="8"/>
  <c r="BA290" i="8"/>
  <c r="AK343" i="8"/>
  <c r="AZ303" i="8"/>
  <c r="F281" i="14" s="1"/>
  <c r="AI329" i="8"/>
  <c r="AX289" i="8"/>
  <c r="AX329" i="8" s="1"/>
  <c r="AS289" i="8"/>
  <c r="AW77" i="8"/>
  <c r="AW37" i="8"/>
  <c r="AH340" i="8"/>
  <c r="AS300" i="8"/>
  <c r="AS340" i="8" s="1"/>
  <c r="AW300" i="8"/>
  <c r="C278" i="14" s="1"/>
  <c r="AR332" i="8"/>
  <c r="BG292" i="8"/>
  <c r="AR350" i="8"/>
  <c r="BG310" i="8"/>
  <c r="AK349" i="8"/>
  <c r="AZ309" i="8"/>
  <c r="AR346" i="8"/>
  <c r="BG306" i="8"/>
  <c r="AI353" i="8"/>
  <c r="AX313" i="8"/>
  <c r="AJ343" i="8"/>
  <c r="AY303" i="8"/>
  <c r="E281" i="14" s="1"/>
  <c r="AS310" i="8"/>
  <c r="AS350" i="8" s="1"/>
  <c r="AJ340" i="8"/>
  <c r="AY300" i="8"/>
  <c r="AQ338" i="8"/>
  <c r="BF298" i="8"/>
  <c r="AQ334" i="8"/>
  <c r="BF294" i="8"/>
  <c r="AS295" i="8"/>
  <c r="AS335" i="8" s="1"/>
  <c r="AR342" i="8"/>
  <c r="BG302" i="8"/>
  <c r="AI328" i="8"/>
  <c r="AI317" i="8"/>
  <c r="AI357" i="8" s="1"/>
  <c r="AX288" i="8"/>
  <c r="D267" i="14" s="1"/>
  <c r="AQ335" i="8"/>
  <c r="BF295" i="8"/>
  <c r="AS288" i="8"/>
  <c r="AR317" i="8"/>
  <c r="AR357" i="8" s="1"/>
  <c r="AR328" i="8"/>
  <c r="BG288" i="8"/>
  <c r="M267" i="14" s="1"/>
  <c r="AJ330" i="8"/>
  <c r="AY290" i="8"/>
  <c r="BH212" i="8"/>
  <c r="AS37" i="8"/>
  <c r="AJ329" i="8"/>
  <c r="AY289" i="8"/>
  <c r="AY329" i="8" s="1"/>
  <c r="AH331" i="8"/>
  <c r="AS291" i="8"/>
  <c r="AS331" i="8" s="1"/>
  <c r="AW291" i="8"/>
  <c r="AL336" i="8"/>
  <c r="BA296" i="8"/>
  <c r="AJ317" i="8"/>
  <c r="AJ357" i="8" s="1"/>
  <c r="AW316" i="8"/>
  <c r="C289" i="14" s="1"/>
  <c r="AS316" i="8"/>
  <c r="AS356" i="8" s="1"/>
  <c r="AH356" i="8"/>
  <c r="AH354" i="8"/>
  <c r="AW314" i="8"/>
  <c r="C283" i="14" s="1"/>
  <c r="AS314" i="8"/>
  <c r="AS354" i="8" s="1"/>
  <c r="AH352" i="8"/>
  <c r="AS312" i="8"/>
  <c r="AS352" i="8" s="1"/>
  <c r="AW312" i="8"/>
  <c r="C277" i="14" s="1"/>
  <c r="AR351" i="8"/>
  <c r="BG311" i="8"/>
  <c r="AL347" i="8"/>
  <c r="BA307" i="8"/>
  <c r="G287" i="14" s="1"/>
  <c r="AR344" i="8"/>
  <c r="BG304" i="8"/>
  <c r="AQ352" i="8"/>
  <c r="BF312" i="8"/>
  <c r="AO357" i="8"/>
  <c r="AQ354" i="8"/>
  <c r="BF314" i="8"/>
  <c r="AJ351" i="8"/>
  <c r="AY311" i="8"/>
  <c r="AR349" i="8"/>
  <c r="BG309" i="8"/>
  <c r="AI334" i="8"/>
  <c r="AX294" i="8"/>
  <c r="AW353" i="8"/>
  <c r="C319" i="14" s="1"/>
  <c r="AQ336" i="8"/>
  <c r="BF296" i="8"/>
  <c r="AH333" i="8"/>
  <c r="AS293" i="8"/>
  <c r="AS333" i="8" s="1"/>
  <c r="AW293" i="8"/>
  <c r="AH317" i="8"/>
  <c r="AH357" i="8" s="1"/>
  <c r="AW338" i="8"/>
  <c r="C311" i="14" s="1"/>
  <c r="AW336" i="8"/>
  <c r="C309" i="14" s="1"/>
  <c r="AJ332" i="8"/>
  <c r="AY292" i="8"/>
  <c r="AH339" i="8"/>
  <c r="AW299" i="8"/>
  <c r="C275" i="14" s="1"/>
  <c r="AS299" i="8"/>
  <c r="AS339" i="8" s="1"/>
  <c r="AM317" i="8"/>
  <c r="AM328" i="8"/>
  <c r="AY328" i="8"/>
  <c r="E304" i="14" s="1"/>
  <c r="AQ345" i="8"/>
  <c r="BF305" i="8"/>
  <c r="AX237" i="8"/>
  <c r="AI354" i="8"/>
  <c r="AX314" i="8"/>
  <c r="AK339" i="8"/>
  <c r="AZ299" i="8"/>
  <c r="F275" i="14" s="1"/>
  <c r="AK354" i="8"/>
  <c r="AZ314" i="8"/>
  <c r="AL345" i="8"/>
  <c r="BA305" i="8"/>
  <c r="AJ355" i="8"/>
  <c r="AY315" i="8"/>
  <c r="E288" i="14" s="1"/>
  <c r="AS307" i="8"/>
  <c r="AS347" i="8" s="1"/>
  <c r="AS305" i="8"/>
  <c r="AS345" i="8" s="1"/>
  <c r="AK347" i="8"/>
  <c r="AZ307" i="8"/>
  <c r="F287" i="14" s="1"/>
  <c r="AI335" i="8"/>
  <c r="AX295" i="8"/>
  <c r="AK329" i="8"/>
  <c r="AZ289" i="8"/>
  <c r="AZ329" i="8" s="1"/>
  <c r="AK332" i="8"/>
  <c r="AZ292" i="8"/>
  <c r="AK335" i="8"/>
  <c r="AZ295" i="8"/>
  <c r="BA328" i="8"/>
  <c r="G304" i="14" s="1"/>
  <c r="AW197" i="8"/>
  <c r="BI158" i="8"/>
  <c r="AM163" i="8"/>
  <c r="AP346" i="8"/>
  <c r="BE106" i="8"/>
  <c r="AS106" i="8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367" i="4"/>
  <c r="A368" i="4"/>
  <c r="A369" i="4"/>
  <c r="A370" i="4"/>
  <c r="A371" i="4"/>
  <c r="A372" i="4"/>
  <c r="A373" i="4"/>
  <c r="A374" i="4"/>
  <c r="A375" i="4"/>
  <c r="A376" i="4"/>
  <c r="A377" i="4"/>
  <c r="A378" i="4"/>
  <c r="A379" i="4"/>
  <c r="A380" i="4"/>
  <c r="A381" i="4"/>
  <c r="A382" i="4"/>
  <c r="A383" i="4"/>
  <c r="A384" i="4"/>
  <c r="A385" i="4"/>
  <c r="A386" i="4"/>
  <c r="A387" i="4"/>
  <c r="A388" i="4"/>
  <c r="A389" i="4"/>
  <c r="A390" i="4"/>
  <c r="A391" i="4"/>
  <c r="A392" i="4"/>
  <c r="A393" i="4"/>
  <c r="A394" i="4"/>
  <c r="A395" i="4"/>
  <c r="A396" i="4"/>
  <c r="A397" i="4"/>
  <c r="A398" i="4"/>
  <c r="A399" i="4"/>
  <c r="A400" i="4"/>
  <c r="A401" i="4"/>
  <c r="A402" i="4"/>
  <c r="A2" i="4"/>
  <c r="K86" i="14" l="1"/>
  <c r="AH56" i="9"/>
  <c r="AH88" i="9" s="1"/>
  <c r="T270" i="14"/>
  <c r="AS355" i="8"/>
  <c r="K87" i="14"/>
  <c r="BE336" i="8"/>
  <c r="K309" i="14" s="1"/>
  <c r="AB195" i="14"/>
  <c r="S148" i="9"/>
  <c r="T138" i="9"/>
  <c r="W95" i="14"/>
  <c r="AB95" i="14" s="1"/>
  <c r="T52" i="9"/>
  <c r="N193" i="14"/>
  <c r="K100" i="14"/>
  <c r="BE345" i="8"/>
  <c r="K322" i="14" s="1"/>
  <c r="C71" i="14"/>
  <c r="AH119" i="8" a="1"/>
  <c r="AN119" i="8" s="1"/>
  <c r="AN120" i="8" s="1"/>
  <c r="N15" i="14"/>
  <c r="V15" i="14"/>
  <c r="AB15" i="14" s="1"/>
  <c r="AX356" i="8"/>
  <c r="D326" i="14" s="1"/>
  <c r="D289" i="14"/>
  <c r="BF352" i="8"/>
  <c r="L314" i="14" s="1"/>
  <c r="L277" i="14"/>
  <c r="BG344" i="8"/>
  <c r="M321" i="14" s="1"/>
  <c r="M284" i="14"/>
  <c r="BG348" i="8"/>
  <c r="M327" i="14" s="1"/>
  <c r="M290" i="14"/>
  <c r="BG353" i="8"/>
  <c r="M319" i="14" s="1"/>
  <c r="M282" i="14"/>
  <c r="BA351" i="8"/>
  <c r="G313" i="14" s="1"/>
  <c r="G276" i="14"/>
  <c r="N89" i="14"/>
  <c r="V89" i="14"/>
  <c r="AB89" i="14" s="1"/>
  <c r="AZ335" i="8"/>
  <c r="F308" i="14" s="1"/>
  <c r="F271" i="14"/>
  <c r="BF335" i="8"/>
  <c r="L308" i="14" s="1"/>
  <c r="L271" i="14"/>
  <c r="N64" i="14"/>
  <c r="X64" i="14"/>
  <c r="AB64" i="14" s="1"/>
  <c r="R267" i="14"/>
  <c r="AY341" i="8"/>
  <c r="E316" i="14" s="1"/>
  <c r="E279" i="14"/>
  <c r="BG351" i="8"/>
  <c r="M313" i="14" s="1"/>
  <c r="M276" i="14"/>
  <c r="BA355" i="8"/>
  <c r="G325" i="14" s="1"/>
  <c r="G288" i="14"/>
  <c r="AS329" i="8"/>
  <c r="AY332" i="8"/>
  <c r="E306" i="14" s="1"/>
  <c r="E269" i="14"/>
  <c r="BG342" i="8"/>
  <c r="M317" i="14" s="1"/>
  <c r="M280" i="14"/>
  <c r="W280" i="14" s="1"/>
  <c r="AB280" i="14" s="1"/>
  <c r="AY345" i="8"/>
  <c r="E322" i="14" s="1"/>
  <c r="E285" i="14"/>
  <c r="AY353" i="8"/>
  <c r="E319" i="14" s="1"/>
  <c r="E282" i="14"/>
  <c r="AX345" i="8"/>
  <c r="D322" i="14" s="1"/>
  <c r="D285" i="14"/>
  <c r="AZ341" i="8"/>
  <c r="F316" i="14" s="1"/>
  <c r="F279" i="14"/>
  <c r="BE341" i="8"/>
  <c r="K316" i="14" s="1"/>
  <c r="K94" i="14"/>
  <c r="BA353" i="8"/>
  <c r="G319" i="14" s="1"/>
  <c r="G282" i="14"/>
  <c r="AX335" i="8"/>
  <c r="D308" i="14" s="1"/>
  <c r="D271" i="14"/>
  <c r="C293" i="14"/>
  <c r="AY349" i="8"/>
  <c r="E328" i="14" s="1"/>
  <c r="E291" i="14"/>
  <c r="BA341" i="8"/>
  <c r="G316" i="14" s="1"/>
  <c r="G279" i="14"/>
  <c r="BA338" i="8"/>
  <c r="G311" i="14" s="1"/>
  <c r="G274" i="14"/>
  <c r="BE328" i="8"/>
  <c r="K304" i="14" s="1"/>
  <c r="K82" i="14"/>
  <c r="BF334" i="8"/>
  <c r="L307" i="14" s="1"/>
  <c r="Z307" i="14" s="1"/>
  <c r="L270" i="14"/>
  <c r="Z270" i="14" s="1"/>
  <c r="D34" i="14"/>
  <c r="BA330" i="8"/>
  <c r="G305" i="14" s="1"/>
  <c r="G268" i="14"/>
  <c r="AS341" i="8"/>
  <c r="BG341" i="8"/>
  <c r="M316" i="14" s="1"/>
  <c r="M279" i="14"/>
  <c r="BF338" i="8"/>
  <c r="L311" i="14" s="1"/>
  <c r="L274" i="14"/>
  <c r="V274" i="14" s="1"/>
  <c r="AB274" i="14" s="1"/>
  <c r="AX341" i="8"/>
  <c r="D316" i="14" s="1"/>
  <c r="D279" i="14"/>
  <c r="N52" i="14"/>
  <c r="V52" i="14"/>
  <c r="AB52" i="14" s="1"/>
  <c r="BF336" i="8"/>
  <c r="L309" i="14" s="1"/>
  <c r="L272" i="14"/>
  <c r="N58" i="14"/>
  <c r="W58" i="14"/>
  <c r="AB58" i="14" s="1"/>
  <c r="BG350" i="8"/>
  <c r="M329" i="14" s="1"/>
  <c r="AA329" i="14" s="1"/>
  <c r="AA330" i="14" s="1"/>
  <c r="M292" i="14"/>
  <c r="AA292" i="14" s="1"/>
  <c r="AA293" i="14" s="1"/>
  <c r="AY340" i="8"/>
  <c r="E315" i="14" s="1"/>
  <c r="E278" i="14"/>
  <c r="AZ345" i="8"/>
  <c r="F322" i="14" s="1"/>
  <c r="F285" i="14"/>
  <c r="Q193" i="14"/>
  <c r="Q219" i="14" s="1"/>
  <c r="R82" i="14"/>
  <c r="D108" i="14"/>
  <c r="AZ350" i="8"/>
  <c r="F329" i="14" s="1"/>
  <c r="T329" i="14" s="1"/>
  <c r="F292" i="14"/>
  <c r="T292" i="14" s="1"/>
  <c r="T293" i="14" s="1"/>
  <c r="BG332" i="8"/>
  <c r="M306" i="14" s="1"/>
  <c r="M269" i="14"/>
  <c r="BA336" i="8"/>
  <c r="G309" i="14" s="1"/>
  <c r="G272" i="14"/>
  <c r="BA345" i="8"/>
  <c r="G322" i="14" s="1"/>
  <c r="G285" i="14"/>
  <c r="AX334" i="8"/>
  <c r="D307" i="14" s="1"/>
  <c r="R307" i="14" s="1"/>
  <c r="D270" i="14"/>
  <c r="R270" i="14" s="1"/>
  <c r="BF351" i="8"/>
  <c r="L313" i="14" s="1"/>
  <c r="L276" i="14"/>
  <c r="S8" i="14"/>
  <c r="E34" i="14"/>
  <c r="AZ332" i="8"/>
  <c r="F306" i="14" s="1"/>
  <c r="F269" i="14"/>
  <c r="AZ351" i="8"/>
  <c r="F313" i="14" s="1"/>
  <c r="F276" i="14"/>
  <c r="AZ354" i="8"/>
  <c r="F320" i="14" s="1"/>
  <c r="F283" i="14"/>
  <c r="BG349" i="8"/>
  <c r="M328" i="14" s="1"/>
  <c r="M291" i="14"/>
  <c r="BA335" i="8"/>
  <c r="G308" i="14" s="1"/>
  <c r="G271" i="14"/>
  <c r="BG337" i="8"/>
  <c r="M310" i="14" s="1"/>
  <c r="M273" i="14"/>
  <c r="BE353" i="8"/>
  <c r="K319" i="14" s="1"/>
  <c r="K97" i="14"/>
  <c r="R156" i="14"/>
  <c r="D182" i="14"/>
  <c r="BF345" i="8"/>
  <c r="L322" i="14" s="1"/>
  <c r="L285" i="14"/>
  <c r="AX353" i="8"/>
  <c r="D319" i="14" s="1"/>
  <c r="D282" i="14"/>
  <c r="N21" i="14"/>
  <c r="W21" i="14"/>
  <c r="AB21" i="14" s="1"/>
  <c r="AY351" i="8"/>
  <c r="E313" i="14" s="1"/>
  <c r="E276" i="14"/>
  <c r="AZ340" i="8"/>
  <c r="F315" i="14" s="1"/>
  <c r="F278" i="14"/>
  <c r="AX349" i="8"/>
  <c r="D328" i="14" s="1"/>
  <c r="D291" i="14"/>
  <c r="AZ337" i="8"/>
  <c r="F310" i="14" s="1"/>
  <c r="F273" i="14"/>
  <c r="BG346" i="8"/>
  <c r="M323" i="14" s="1"/>
  <c r="M286" i="14"/>
  <c r="X286" i="14" s="1"/>
  <c r="AB286" i="14" s="1"/>
  <c r="AX354" i="8"/>
  <c r="D320" i="14" s="1"/>
  <c r="D283" i="14"/>
  <c r="BF354" i="8"/>
  <c r="L320" i="14" s="1"/>
  <c r="L283" i="14"/>
  <c r="BA350" i="8"/>
  <c r="G329" i="14" s="1"/>
  <c r="U329" i="14" s="1"/>
  <c r="G292" i="14"/>
  <c r="U292" i="14" s="1"/>
  <c r="BG330" i="8"/>
  <c r="M305" i="14" s="1"/>
  <c r="M268" i="14"/>
  <c r="BF356" i="8"/>
  <c r="L326" i="14" s="1"/>
  <c r="L289" i="14"/>
  <c r="S304" i="14"/>
  <c r="AS117" i="8"/>
  <c r="AZ349" i="8"/>
  <c r="F328" i="14" s="1"/>
  <c r="F291" i="14"/>
  <c r="AZ355" i="8"/>
  <c r="F325" i="14" s="1"/>
  <c r="F288" i="14"/>
  <c r="BE117" i="8"/>
  <c r="BE357" i="8" s="1"/>
  <c r="K101" i="14"/>
  <c r="AY330" i="8"/>
  <c r="E305" i="14" s="1"/>
  <c r="S305" i="14" s="1"/>
  <c r="E268" i="14"/>
  <c r="AZ353" i="8"/>
  <c r="F319" i="14" s="1"/>
  <c r="F282" i="14"/>
  <c r="AY337" i="8"/>
  <c r="E310" i="14" s="1"/>
  <c r="E273" i="14"/>
  <c r="AB194" i="14"/>
  <c r="U219" i="14"/>
  <c r="AB197" i="14"/>
  <c r="Y219" i="14"/>
  <c r="AB216" i="14"/>
  <c r="AN239" i="8"/>
  <c r="AO239" i="8"/>
  <c r="AH239" i="8"/>
  <c r="AR239" i="8"/>
  <c r="AJ239" i="8"/>
  <c r="AP239" i="8"/>
  <c r="AL239" i="8"/>
  <c r="AM239" i="8"/>
  <c r="AI239" i="8"/>
  <c r="AQ239" i="8"/>
  <c r="AK239" i="8"/>
  <c r="AN79" i="8"/>
  <c r="AN80" i="8" s="1"/>
  <c r="AK79" i="8"/>
  <c r="AI79" i="8"/>
  <c r="AM79" i="8"/>
  <c r="AO79" i="8"/>
  <c r="AO80" i="8" s="1"/>
  <c r="AJ79" i="8"/>
  <c r="AP79" i="8"/>
  <c r="AR79" i="8"/>
  <c r="AQ79" i="8"/>
  <c r="AH79" i="8"/>
  <c r="AL79" i="8"/>
  <c r="AP279" i="8"/>
  <c r="AI279" i="8"/>
  <c r="AM279" i="8"/>
  <c r="AM280" i="8" s="1"/>
  <c r="AQ279" i="8"/>
  <c r="AK279" i="8"/>
  <c r="AH279" i="8"/>
  <c r="AN279" i="8"/>
  <c r="AR279" i="8"/>
  <c r="AO279" i="8"/>
  <c r="AL279" i="8"/>
  <c r="AJ279" i="8"/>
  <c r="AL199" i="8"/>
  <c r="AQ199" i="8"/>
  <c r="AM199" i="8"/>
  <c r="AI199" i="8"/>
  <c r="AH199" i="8"/>
  <c r="AP199" i="8"/>
  <c r="AR199" i="8"/>
  <c r="AJ199" i="8"/>
  <c r="AK199" i="8"/>
  <c r="AO199" i="8"/>
  <c r="AO200" i="8" s="1"/>
  <c r="AN199" i="8"/>
  <c r="AN200" i="8" s="1"/>
  <c r="AO119" i="8"/>
  <c r="AO120" i="8" s="1"/>
  <c r="AQ119" i="8"/>
  <c r="AP119" i="8"/>
  <c r="AP120" i="8" s="1"/>
  <c r="AM119" i="8"/>
  <c r="AL119" i="8"/>
  <c r="AR119" i="8"/>
  <c r="AK119" i="8"/>
  <c r="AJ119" i="8"/>
  <c r="AH319" i="8" a="1"/>
  <c r="T137" i="9"/>
  <c r="AH39" i="8" a="1"/>
  <c r="AR159" i="8"/>
  <c r="AK159" i="8"/>
  <c r="AH159" i="8"/>
  <c r="AL159" i="8"/>
  <c r="AO159" i="8"/>
  <c r="AO160" i="8" s="1"/>
  <c r="AP159" i="8"/>
  <c r="AI159" i="8"/>
  <c r="AQ159" i="8"/>
  <c r="AM159" i="8"/>
  <c r="AM160" i="8" s="1"/>
  <c r="AN159" i="8"/>
  <c r="AN160" i="8" s="1"/>
  <c r="AJ159" i="8"/>
  <c r="BD146" i="8"/>
  <c r="BC182" i="8"/>
  <c r="BE355" i="8"/>
  <c r="K325" i="14" s="1"/>
  <c r="R148" i="9"/>
  <c r="BH298" i="8"/>
  <c r="T143" i="9"/>
  <c r="BA317" i="8"/>
  <c r="BA357" i="8" s="1"/>
  <c r="AF131" i="9"/>
  <c r="AF147" i="9" s="1"/>
  <c r="AC147" i="9"/>
  <c r="AE137" i="9"/>
  <c r="AF121" i="9"/>
  <c r="AC138" i="9"/>
  <c r="AF122" i="9"/>
  <c r="AF138" i="9" s="1"/>
  <c r="AF9" i="9"/>
  <c r="T132" i="9"/>
  <c r="T148" i="9" s="1"/>
  <c r="Q148" i="9"/>
  <c r="AC141" i="9"/>
  <c r="AF125" i="9"/>
  <c r="AF141" i="9" s="1"/>
  <c r="AF49" i="9"/>
  <c r="AF145" i="9" s="1"/>
  <c r="AC139" i="9"/>
  <c r="AF123" i="9"/>
  <c r="AF139" i="9" s="1"/>
  <c r="AD137" i="9"/>
  <c r="AC140" i="9"/>
  <c r="AF124" i="9"/>
  <c r="AF140" i="9" s="1"/>
  <c r="AF130" i="9"/>
  <c r="AF146" i="9" s="1"/>
  <c r="AC146" i="9"/>
  <c r="AW340" i="8"/>
  <c r="C315" i="14" s="1"/>
  <c r="AW332" i="8"/>
  <c r="C306" i="14" s="1"/>
  <c r="AW344" i="8"/>
  <c r="C321" i="14" s="1"/>
  <c r="AX317" i="8"/>
  <c r="AX357" i="8" s="1"/>
  <c r="AX328" i="8"/>
  <c r="D304" i="14" s="1"/>
  <c r="AW337" i="8"/>
  <c r="C310" i="14" s="1"/>
  <c r="BI238" i="8"/>
  <c r="BC142" i="8"/>
  <c r="BB138" i="8"/>
  <c r="AW331" i="8"/>
  <c r="BI278" i="8"/>
  <c r="BD186" i="8"/>
  <c r="BB178" i="8"/>
  <c r="AW346" i="8"/>
  <c r="C323" i="14" s="1"/>
  <c r="BH306" i="8"/>
  <c r="BF317" i="8"/>
  <c r="BF357" i="8" s="1"/>
  <c r="BF328" i="8"/>
  <c r="L304" i="14" s="1"/>
  <c r="AY317" i="8"/>
  <c r="AY357" i="8" s="1"/>
  <c r="AW354" i="8"/>
  <c r="C320" i="14" s="1"/>
  <c r="BG328" i="8"/>
  <c r="M304" i="14" s="1"/>
  <c r="BG317" i="8"/>
  <c r="BG357" i="8" s="1"/>
  <c r="AS346" i="8"/>
  <c r="BH106" i="8"/>
  <c r="BE346" i="8"/>
  <c r="K323" i="14" s="1"/>
  <c r="AX351" i="8"/>
  <c r="D313" i="14" s="1"/>
  <c r="AW348" i="8"/>
  <c r="C327" i="14" s="1"/>
  <c r="AW349" i="8"/>
  <c r="C328" i="14" s="1"/>
  <c r="AW333" i="8"/>
  <c r="AW356" i="8"/>
  <c r="C326" i="14" s="1"/>
  <c r="AW334" i="8"/>
  <c r="C307" i="14" s="1"/>
  <c r="T307" i="14" s="1"/>
  <c r="T330" i="14" s="1"/>
  <c r="AZ317" i="8"/>
  <c r="AW352" i="8"/>
  <c r="C314" i="14" s="1"/>
  <c r="AY355" i="8"/>
  <c r="E325" i="14" s="1"/>
  <c r="AM357" i="8"/>
  <c r="AM323" i="8"/>
  <c r="AS317" i="8"/>
  <c r="AS328" i="8"/>
  <c r="AW317" i="8"/>
  <c r="AW357" i="8" s="1"/>
  <c r="AW342" i="8"/>
  <c r="C317" i="14" s="1"/>
  <c r="BH302" i="8"/>
  <c r="C175" i="3"/>
  <c r="C173" i="3"/>
  <c r="C171" i="3"/>
  <c r="C163" i="3"/>
  <c r="C161" i="3"/>
  <c r="C159" i="3"/>
  <c r="C157" i="3"/>
  <c r="C155" i="3"/>
  <c r="C153" i="3"/>
  <c r="C146" i="3"/>
  <c r="C144" i="3"/>
  <c r="C142" i="3"/>
  <c r="C134" i="3"/>
  <c r="C132" i="3"/>
  <c r="C130" i="3"/>
  <c r="C128" i="3"/>
  <c r="C126" i="3"/>
  <c r="C124" i="3"/>
  <c r="C117" i="3"/>
  <c r="C115" i="3"/>
  <c r="C113" i="3"/>
  <c r="C105" i="3"/>
  <c r="C103" i="3"/>
  <c r="C101" i="3"/>
  <c r="C99" i="3"/>
  <c r="C97" i="3"/>
  <c r="C95" i="3"/>
  <c r="C88" i="3"/>
  <c r="C86" i="3"/>
  <c r="C84" i="3"/>
  <c r="C76" i="3"/>
  <c r="C74" i="3"/>
  <c r="C72" i="3"/>
  <c r="C70" i="3"/>
  <c r="C68" i="3"/>
  <c r="C66" i="3"/>
  <c r="C59" i="3"/>
  <c r="C57" i="3"/>
  <c r="C55" i="3"/>
  <c r="C47" i="3"/>
  <c r="C45" i="3"/>
  <c r="C43" i="3"/>
  <c r="C41" i="3"/>
  <c r="C39" i="3"/>
  <c r="C37" i="3"/>
  <c r="C30" i="3"/>
  <c r="C28" i="3"/>
  <c r="C26" i="3"/>
  <c r="C18" i="3"/>
  <c r="C16" i="3"/>
  <c r="C14" i="3"/>
  <c r="C12" i="3"/>
  <c r="C10" i="3"/>
  <c r="C8" i="3"/>
  <c r="E176" i="3"/>
  <c r="E174" i="3"/>
  <c r="E172" i="3"/>
  <c r="I172" i="3" s="1"/>
  <c r="E164" i="3"/>
  <c r="E162" i="3"/>
  <c r="E160" i="3"/>
  <c r="I160" i="3" s="1"/>
  <c r="E158" i="3"/>
  <c r="E156" i="3"/>
  <c r="E154" i="3"/>
  <c r="I154" i="3" s="1"/>
  <c r="E147" i="3"/>
  <c r="E145" i="3"/>
  <c r="E143" i="3"/>
  <c r="I143" i="3" s="1"/>
  <c r="E135" i="3"/>
  <c r="E133" i="3"/>
  <c r="E131" i="3"/>
  <c r="I131" i="3" s="1"/>
  <c r="E129" i="3"/>
  <c r="E127" i="3"/>
  <c r="E125" i="3"/>
  <c r="I125" i="3" s="1"/>
  <c r="E118" i="3"/>
  <c r="E116" i="3"/>
  <c r="E114" i="3"/>
  <c r="I114" i="3" s="1"/>
  <c r="E106" i="3"/>
  <c r="E104" i="3"/>
  <c r="E102" i="3"/>
  <c r="I102" i="3" s="1"/>
  <c r="E100" i="3"/>
  <c r="E98" i="3"/>
  <c r="E96" i="3"/>
  <c r="I96" i="3" s="1"/>
  <c r="E89" i="3"/>
  <c r="E87" i="3"/>
  <c r="E85" i="3"/>
  <c r="I85" i="3" s="1"/>
  <c r="E77" i="3"/>
  <c r="E75" i="3"/>
  <c r="E73" i="3"/>
  <c r="I73" i="3" s="1"/>
  <c r="E71" i="3"/>
  <c r="E69" i="3"/>
  <c r="E67" i="3"/>
  <c r="I67" i="3" s="1"/>
  <c r="E60" i="3"/>
  <c r="E58" i="3"/>
  <c r="E56" i="3"/>
  <c r="I56" i="3" s="1"/>
  <c r="E48" i="3"/>
  <c r="E46" i="3"/>
  <c r="E44" i="3"/>
  <c r="I44" i="3" s="1"/>
  <c r="E42" i="3"/>
  <c r="E40" i="3"/>
  <c r="E38" i="3"/>
  <c r="I38" i="3" s="1"/>
  <c r="E31" i="3"/>
  <c r="E29" i="3"/>
  <c r="E27" i="3"/>
  <c r="I27" i="3" s="1"/>
  <c r="E19" i="3"/>
  <c r="E17" i="3"/>
  <c r="E15" i="3"/>
  <c r="I15" i="3" s="1"/>
  <c r="E13" i="3"/>
  <c r="E11" i="3"/>
  <c r="E9" i="3"/>
  <c r="I9" i="3" s="1"/>
  <c r="C176" i="3"/>
  <c r="C172" i="3"/>
  <c r="C162" i="3"/>
  <c r="C158" i="3"/>
  <c r="C154" i="3"/>
  <c r="G154" i="3" s="1"/>
  <c r="C145" i="3"/>
  <c r="C135" i="3"/>
  <c r="C131" i="3"/>
  <c r="G131" i="3" s="1"/>
  <c r="C127" i="3"/>
  <c r="C125" i="3"/>
  <c r="G125" i="3" s="1"/>
  <c r="D176" i="3"/>
  <c r="D174" i="3"/>
  <c r="D172" i="3"/>
  <c r="D164" i="3"/>
  <c r="D162" i="3"/>
  <c r="D160" i="3"/>
  <c r="H160" i="3" s="1"/>
  <c r="D158" i="3"/>
  <c r="D156" i="3"/>
  <c r="D154" i="3"/>
  <c r="H154" i="3" s="1"/>
  <c r="D147" i="3"/>
  <c r="D145" i="3"/>
  <c r="D143" i="3"/>
  <c r="D135" i="3"/>
  <c r="D133" i="3"/>
  <c r="D131" i="3"/>
  <c r="H131" i="3" s="1"/>
  <c r="D129" i="3"/>
  <c r="D127" i="3"/>
  <c r="D125" i="3"/>
  <c r="H125" i="3" s="1"/>
  <c r="D118" i="3"/>
  <c r="D116" i="3"/>
  <c r="D114" i="3"/>
  <c r="D106" i="3"/>
  <c r="D104" i="3"/>
  <c r="D102" i="3"/>
  <c r="H102" i="3" s="1"/>
  <c r="D100" i="3"/>
  <c r="D98" i="3"/>
  <c r="D96" i="3"/>
  <c r="H96" i="3" s="1"/>
  <c r="D89" i="3"/>
  <c r="D87" i="3"/>
  <c r="D85" i="3"/>
  <c r="D77" i="3"/>
  <c r="D75" i="3"/>
  <c r="D73" i="3"/>
  <c r="H73" i="3" s="1"/>
  <c r="D71" i="3"/>
  <c r="D69" i="3"/>
  <c r="D67" i="3"/>
  <c r="H67" i="3" s="1"/>
  <c r="D60" i="3"/>
  <c r="D58" i="3"/>
  <c r="D56" i="3"/>
  <c r="D48" i="3"/>
  <c r="D46" i="3"/>
  <c r="D44" i="3"/>
  <c r="H44" i="3" s="1"/>
  <c r="D42" i="3"/>
  <c r="D40" i="3"/>
  <c r="D38" i="3"/>
  <c r="H38" i="3" s="1"/>
  <c r="D31" i="3"/>
  <c r="D29" i="3"/>
  <c r="D27" i="3"/>
  <c r="D19" i="3"/>
  <c r="H19" i="3" s="1"/>
  <c r="D17" i="3"/>
  <c r="D15" i="3"/>
  <c r="H15" i="3" s="1"/>
  <c r="D13" i="3"/>
  <c r="D11" i="3"/>
  <c r="D9" i="3"/>
  <c r="H9" i="3" s="1"/>
  <c r="C174" i="3"/>
  <c r="C164" i="3"/>
  <c r="C160" i="3"/>
  <c r="G160" i="3" s="1"/>
  <c r="C156" i="3"/>
  <c r="C147" i="3"/>
  <c r="C143" i="3"/>
  <c r="C133" i="3"/>
  <c r="C129" i="3"/>
  <c r="E113" i="3"/>
  <c r="E105" i="3"/>
  <c r="E103" i="3"/>
  <c r="E101" i="3"/>
  <c r="E99" i="3"/>
  <c r="E97" i="3"/>
  <c r="E95" i="3"/>
  <c r="E88" i="3"/>
  <c r="E86" i="3"/>
  <c r="E175" i="3"/>
  <c r="E173" i="3"/>
  <c r="E171" i="3"/>
  <c r="E163" i="3"/>
  <c r="E161" i="3"/>
  <c r="E159" i="3"/>
  <c r="E157" i="3"/>
  <c r="E155" i="3"/>
  <c r="E153" i="3"/>
  <c r="E146" i="3"/>
  <c r="E144" i="3"/>
  <c r="E142" i="3"/>
  <c r="E134" i="3"/>
  <c r="E132" i="3"/>
  <c r="E130" i="3"/>
  <c r="E128" i="3"/>
  <c r="E126" i="3"/>
  <c r="E124" i="3"/>
  <c r="E117" i="3"/>
  <c r="E115" i="3"/>
  <c r="D161" i="3"/>
  <c r="D146" i="3"/>
  <c r="D124" i="3"/>
  <c r="C116" i="3"/>
  <c r="C104" i="3"/>
  <c r="C89" i="3"/>
  <c r="D84" i="3"/>
  <c r="D74" i="3"/>
  <c r="D70" i="3"/>
  <c r="D66" i="3"/>
  <c r="D59" i="3"/>
  <c r="D55" i="3"/>
  <c r="D45" i="3"/>
  <c r="D41" i="3"/>
  <c r="D37" i="3"/>
  <c r="D30" i="3"/>
  <c r="D26" i="3"/>
  <c r="D16" i="3"/>
  <c r="D12" i="3"/>
  <c r="D8" i="3"/>
  <c r="C102" i="3"/>
  <c r="G102" i="3" s="1"/>
  <c r="E76" i="3"/>
  <c r="E47" i="3"/>
  <c r="E14" i="3"/>
  <c r="D175" i="3"/>
  <c r="D101" i="3"/>
  <c r="D86" i="3"/>
  <c r="D68" i="3"/>
  <c r="D57" i="3"/>
  <c r="D39" i="3"/>
  <c r="D18" i="3"/>
  <c r="D126" i="3"/>
  <c r="E66" i="3"/>
  <c r="E41" i="3"/>
  <c r="E26" i="3"/>
  <c r="D159" i="3"/>
  <c r="D144" i="3"/>
  <c r="D115" i="3"/>
  <c r="D103" i="3"/>
  <c r="C98" i="3"/>
  <c r="D88" i="3"/>
  <c r="E72" i="3"/>
  <c r="E43" i="3"/>
  <c r="E18" i="3"/>
  <c r="E10" i="3"/>
  <c r="D132" i="3"/>
  <c r="C96" i="3"/>
  <c r="G96" i="3" s="1"/>
  <c r="D76" i="3"/>
  <c r="D47" i="3"/>
  <c r="D14" i="3"/>
  <c r="E84" i="3"/>
  <c r="E45" i="3"/>
  <c r="E30" i="3"/>
  <c r="E16" i="3"/>
  <c r="D157" i="3"/>
  <c r="D142" i="3"/>
  <c r="C114" i="3"/>
  <c r="D97" i="3"/>
  <c r="C77" i="3"/>
  <c r="C73" i="3"/>
  <c r="G73" i="3" s="1"/>
  <c r="C69" i="3"/>
  <c r="C58" i="3"/>
  <c r="C48" i="3"/>
  <c r="C44" i="3"/>
  <c r="G44" i="3" s="1"/>
  <c r="C40" i="3"/>
  <c r="C29" i="3"/>
  <c r="C19" i="3"/>
  <c r="C15" i="3"/>
  <c r="G15" i="3" s="1"/>
  <c r="C11" i="3"/>
  <c r="D155" i="3"/>
  <c r="D134" i="3"/>
  <c r="D113" i="3"/>
  <c r="C87" i="3"/>
  <c r="E68" i="3"/>
  <c r="E57" i="3"/>
  <c r="E39" i="3"/>
  <c r="E28" i="3"/>
  <c r="D153" i="3"/>
  <c r="D72" i="3"/>
  <c r="D43" i="3"/>
  <c r="D28" i="3"/>
  <c r="D10" i="3"/>
  <c r="D163" i="3"/>
  <c r="D99" i="3"/>
  <c r="E74" i="3"/>
  <c r="E59" i="3"/>
  <c r="E37" i="3"/>
  <c r="E12" i="3"/>
  <c r="D173" i="3"/>
  <c r="D130" i="3"/>
  <c r="C106" i="3"/>
  <c r="D95" i="3"/>
  <c r="D171" i="3"/>
  <c r="D128" i="3"/>
  <c r="C118" i="3"/>
  <c r="D105" i="3"/>
  <c r="C100" i="3"/>
  <c r="C85" i="3"/>
  <c r="C75" i="3"/>
  <c r="C71" i="3"/>
  <c r="C67" i="3"/>
  <c r="G67" i="3" s="1"/>
  <c r="C60" i="3"/>
  <c r="C56" i="3"/>
  <c r="C46" i="3"/>
  <c r="C42" i="3"/>
  <c r="C38" i="3"/>
  <c r="G38" i="3" s="1"/>
  <c r="C31" i="3"/>
  <c r="C27" i="3"/>
  <c r="C17" i="3"/>
  <c r="C13" i="3"/>
  <c r="C9" i="3"/>
  <c r="G9" i="3" s="1"/>
  <c r="D117" i="3"/>
  <c r="E70" i="3"/>
  <c r="E55" i="3"/>
  <c r="E8" i="3"/>
  <c r="I118" i="3"/>
  <c r="K67" i="15" l="1"/>
  <c r="Q67" i="15" s="1"/>
  <c r="K67" i="16"/>
  <c r="Q67" i="16" s="1"/>
  <c r="I15" i="16"/>
  <c r="I15" i="15"/>
  <c r="K78" i="15"/>
  <c r="Q78" i="15" s="1"/>
  <c r="K78" i="16"/>
  <c r="Q78" i="16" s="1"/>
  <c r="I55" i="15"/>
  <c r="O55" i="15" s="1"/>
  <c r="I55" i="16"/>
  <c r="O55" i="16" s="1"/>
  <c r="J101" i="16"/>
  <c r="P101" i="16" s="1"/>
  <c r="J101" i="15"/>
  <c r="P101" i="15" s="1"/>
  <c r="K9" i="16"/>
  <c r="K9" i="15"/>
  <c r="K136" i="16"/>
  <c r="Q136" i="16" s="1"/>
  <c r="K136" i="15"/>
  <c r="Q136" i="15" s="1"/>
  <c r="J32" i="16"/>
  <c r="J32" i="15"/>
  <c r="P32" i="15" s="1"/>
  <c r="K84" i="16"/>
  <c r="Q84" i="16" s="1"/>
  <c r="K84" i="15"/>
  <c r="Q84" i="15" s="1"/>
  <c r="I38" i="16"/>
  <c r="O38" i="16" s="1"/>
  <c r="I38" i="15"/>
  <c r="O38" i="15" s="1"/>
  <c r="J107" i="16"/>
  <c r="P107" i="16" s="1"/>
  <c r="J107" i="15"/>
  <c r="P107" i="15" s="1"/>
  <c r="K15" i="16"/>
  <c r="K15" i="15"/>
  <c r="I124" i="15"/>
  <c r="O124" i="15" s="1"/>
  <c r="I124" i="16"/>
  <c r="O124" i="16" s="1"/>
  <c r="J38" i="16"/>
  <c r="P38" i="16" s="1"/>
  <c r="J38" i="15"/>
  <c r="P38" i="15" s="1"/>
  <c r="K90" i="16"/>
  <c r="Q90" i="16" s="1"/>
  <c r="K90" i="15"/>
  <c r="Q90" i="15" s="1"/>
  <c r="K21" i="15"/>
  <c r="K21" i="16"/>
  <c r="K94" i="16"/>
  <c r="Q94" i="16" s="1"/>
  <c r="K94" i="15"/>
  <c r="Q94" i="15" s="1"/>
  <c r="I61" i="15"/>
  <c r="O61" i="15" s="1"/>
  <c r="I61" i="16"/>
  <c r="O61" i="16" s="1"/>
  <c r="K101" i="16"/>
  <c r="Q101" i="16" s="1"/>
  <c r="K101" i="15"/>
  <c r="Q101" i="15" s="1"/>
  <c r="J124" i="15"/>
  <c r="P124" i="15" s="1"/>
  <c r="J124" i="16"/>
  <c r="P124" i="16" s="1"/>
  <c r="K32" i="15"/>
  <c r="Q32" i="15" s="1"/>
  <c r="K32" i="16"/>
  <c r="Q32" i="16" s="1"/>
  <c r="J55" i="15"/>
  <c r="P55" i="15" s="1"/>
  <c r="J55" i="16"/>
  <c r="P55" i="16" s="1"/>
  <c r="K107" i="16"/>
  <c r="Q107" i="16" s="1"/>
  <c r="K107" i="15"/>
  <c r="Q107" i="15" s="1"/>
  <c r="J15" i="16"/>
  <c r="J15" i="15"/>
  <c r="I9" i="16"/>
  <c r="I9" i="15"/>
  <c r="J130" i="16"/>
  <c r="P130" i="16" s="1"/>
  <c r="J130" i="15"/>
  <c r="P130" i="15" s="1"/>
  <c r="K38" i="16"/>
  <c r="Q38" i="16" s="1"/>
  <c r="K38" i="15"/>
  <c r="Q38" i="15" s="1"/>
  <c r="J61" i="15"/>
  <c r="P61" i="15" s="1"/>
  <c r="J61" i="16"/>
  <c r="P61" i="16" s="1"/>
  <c r="K113" i="16"/>
  <c r="Q113" i="16" s="1"/>
  <c r="K113" i="15"/>
  <c r="Q113" i="15" s="1"/>
  <c r="K44" i="16"/>
  <c r="Q44" i="16" s="1"/>
  <c r="K44" i="15"/>
  <c r="Q44" i="15" s="1"/>
  <c r="I32" i="16"/>
  <c r="O32" i="16" s="1"/>
  <c r="I32" i="15"/>
  <c r="O32" i="15" s="1"/>
  <c r="I130" i="16"/>
  <c r="O130" i="16" s="1"/>
  <c r="I130" i="15"/>
  <c r="O130" i="15" s="1"/>
  <c r="K124" i="15"/>
  <c r="Q124" i="15" s="1"/>
  <c r="K124" i="16"/>
  <c r="Q124" i="16" s="1"/>
  <c r="I84" i="16"/>
  <c r="O84" i="16" s="1"/>
  <c r="I84" i="15"/>
  <c r="O84" i="15" s="1"/>
  <c r="I101" i="16"/>
  <c r="O101" i="16" s="1"/>
  <c r="I101" i="15"/>
  <c r="O101" i="15" s="1"/>
  <c r="K55" i="16"/>
  <c r="Q55" i="16" s="1"/>
  <c r="K55" i="15"/>
  <c r="Q55" i="15" s="1"/>
  <c r="J78" i="16"/>
  <c r="P78" i="16" s="1"/>
  <c r="J78" i="15"/>
  <c r="P78" i="15" s="1"/>
  <c r="I78" i="15"/>
  <c r="O78" i="15" s="1"/>
  <c r="I78" i="16"/>
  <c r="O78" i="16" s="1"/>
  <c r="J9" i="16"/>
  <c r="P9" i="16" s="1"/>
  <c r="J9" i="15"/>
  <c r="I107" i="16"/>
  <c r="O107" i="16" s="1"/>
  <c r="I107" i="15"/>
  <c r="O107" i="15" s="1"/>
  <c r="K130" i="15"/>
  <c r="Q130" i="15" s="1"/>
  <c r="K130" i="16"/>
  <c r="Q130" i="16" s="1"/>
  <c r="K61" i="15"/>
  <c r="Q61" i="15" s="1"/>
  <c r="K61" i="16"/>
  <c r="Q61" i="16" s="1"/>
  <c r="J84" i="16"/>
  <c r="P84" i="16" s="1"/>
  <c r="J84" i="15"/>
  <c r="P84" i="15" s="1"/>
  <c r="AH119" i="8"/>
  <c r="AI119" i="8"/>
  <c r="AB193" i="14"/>
  <c r="BH178" i="8"/>
  <c r="H163" i="14"/>
  <c r="BH186" i="8"/>
  <c r="J175" i="14"/>
  <c r="BH138" i="8"/>
  <c r="H126" i="14"/>
  <c r="BH142" i="8"/>
  <c r="I132" i="14"/>
  <c r="BH182" i="8"/>
  <c r="I169" i="14"/>
  <c r="BH146" i="8"/>
  <c r="J138" i="14"/>
  <c r="N286" i="14"/>
  <c r="F330" i="14"/>
  <c r="Z291" i="14"/>
  <c r="Z293" i="14" s="1"/>
  <c r="E330" i="14"/>
  <c r="C330" i="14"/>
  <c r="G330" i="14"/>
  <c r="Z328" i="14"/>
  <c r="Z330" i="14" s="1"/>
  <c r="M293" i="14"/>
  <c r="N274" i="14"/>
  <c r="M330" i="14"/>
  <c r="X101" i="14"/>
  <c r="AB101" i="14" s="1"/>
  <c r="N101" i="14"/>
  <c r="G293" i="14"/>
  <c r="L330" i="14"/>
  <c r="K108" i="14"/>
  <c r="S269" i="14"/>
  <c r="K330" i="14"/>
  <c r="AS357" i="8"/>
  <c r="F293" i="14"/>
  <c r="L293" i="14"/>
  <c r="N280" i="14"/>
  <c r="R268" i="14"/>
  <c r="R304" i="14"/>
  <c r="D330" i="14"/>
  <c r="S268" i="14"/>
  <c r="E293" i="14"/>
  <c r="D293" i="14"/>
  <c r="R293" i="14"/>
  <c r="G135" i="3"/>
  <c r="C116" i="12"/>
  <c r="C116" i="11"/>
  <c r="D129" i="12"/>
  <c r="D127" i="11"/>
  <c r="H95" i="3"/>
  <c r="D77" i="12"/>
  <c r="D77" i="11"/>
  <c r="H159" i="3"/>
  <c r="D135" i="12"/>
  <c r="D131" i="11"/>
  <c r="H74" i="3"/>
  <c r="D69" i="12"/>
  <c r="D65" i="11"/>
  <c r="I86" i="3"/>
  <c r="E63" i="12"/>
  <c r="E61" i="11"/>
  <c r="H42" i="3"/>
  <c r="D35" i="12"/>
  <c r="D43" i="11"/>
  <c r="I104" i="3"/>
  <c r="E90" i="12"/>
  <c r="E86" i="11"/>
  <c r="C25" i="12"/>
  <c r="C25" i="11"/>
  <c r="C83" i="12"/>
  <c r="C81" i="11"/>
  <c r="G106" i="3"/>
  <c r="C93" i="12"/>
  <c r="C93" i="11"/>
  <c r="C47" i="12"/>
  <c r="C47" i="11"/>
  <c r="I26" i="3"/>
  <c r="E14" i="12"/>
  <c r="E12" i="11"/>
  <c r="D60" i="12"/>
  <c r="D58" i="11"/>
  <c r="I88" i="3"/>
  <c r="E65" i="12"/>
  <c r="E69" i="11"/>
  <c r="H133" i="3"/>
  <c r="D113" i="12"/>
  <c r="D109" i="11"/>
  <c r="I17" i="3"/>
  <c r="E21" i="12"/>
  <c r="E17" i="11"/>
  <c r="I106" i="3"/>
  <c r="E93" i="12"/>
  <c r="E93" i="11"/>
  <c r="C14" i="12"/>
  <c r="C12" i="11"/>
  <c r="C86" i="12"/>
  <c r="C84" i="11"/>
  <c r="H130" i="3"/>
  <c r="D112" i="12"/>
  <c r="D108" i="11"/>
  <c r="C38" i="12"/>
  <c r="C36" i="11"/>
  <c r="I41" i="3"/>
  <c r="E36" i="12"/>
  <c r="E44" i="11"/>
  <c r="C64" i="12"/>
  <c r="C68" i="11"/>
  <c r="I95" i="3"/>
  <c r="E77" i="12"/>
  <c r="E77" i="11"/>
  <c r="H46" i="3"/>
  <c r="D44" i="12"/>
  <c r="D40" i="11"/>
  <c r="H135" i="3"/>
  <c r="D116" i="12"/>
  <c r="D116" i="11"/>
  <c r="I19" i="3"/>
  <c r="E24" i="12"/>
  <c r="E24" i="11"/>
  <c r="C17" i="12"/>
  <c r="C15" i="11"/>
  <c r="C88" i="12"/>
  <c r="C92" i="11"/>
  <c r="G69" i="3"/>
  <c r="C55" i="12"/>
  <c r="C55" i="11"/>
  <c r="I66" i="3"/>
  <c r="E54" i="12"/>
  <c r="E54" i="11"/>
  <c r="C90" i="12"/>
  <c r="C86" i="11"/>
  <c r="I97" i="3"/>
  <c r="E80" i="12"/>
  <c r="E80" i="11"/>
  <c r="H48" i="3"/>
  <c r="D47" i="12"/>
  <c r="D47" i="11"/>
  <c r="I116" i="3"/>
  <c r="E84" i="12"/>
  <c r="E82" i="11"/>
  <c r="C19" i="12"/>
  <c r="C23" i="11"/>
  <c r="G124" i="3"/>
  <c r="C100" i="12"/>
  <c r="C100" i="11"/>
  <c r="I12" i="3"/>
  <c r="E13" i="12"/>
  <c r="E21" i="11"/>
  <c r="H126" i="3"/>
  <c r="D103" i="12"/>
  <c r="D103" i="11"/>
  <c r="C84" i="12"/>
  <c r="C82" i="11"/>
  <c r="I99" i="3"/>
  <c r="E82" i="12"/>
  <c r="E90" i="11"/>
  <c r="D107" i="12"/>
  <c r="D105" i="11"/>
  <c r="I29" i="3"/>
  <c r="E15" i="12"/>
  <c r="E13" i="11"/>
  <c r="E87" i="12"/>
  <c r="E91" i="11"/>
  <c r="G37" i="3"/>
  <c r="C31" i="12"/>
  <c r="C31" i="11"/>
  <c r="G126" i="3"/>
  <c r="C103" i="12"/>
  <c r="C103" i="11"/>
  <c r="I8" i="3"/>
  <c r="E8" i="12"/>
  <c r="E8" i="11"/>
  <c r="I37" i="3"/>
  <c r="E31" i="12"/>
  <c r="E31" i="11"/>
  <c r="G77" i="3"/>
  <c r="C70" i="12"/>
  <c r="C70" i="11"/>
  <c r="H18" i="3"/>
  <c r="D25" i="12"/>
  <c r="D25" i="11"/>
  <c r="H124" i="3"/>
  <c r="D100" i="12"/>
  <c r="D100" i="11"/>
  <c r="I101" i="3"/>
  <c r="E89" i="12"/>
  <c r="E85" i="11"/>
  <c r="D38" i="12"/>
  <c r="D36" i="11"/>
  <c r="D110" i="12"/>
  <c r="D114" i="11"/>
  <c r="I31" i="3"/>
  <c r="E18" i="12"/>
  <c r="E22" i="11"/>
  <c r="G39" i="3"/>
  <c r="C34" i="12"/>
  <c r="C34" i="11"/>
  <c r="G128" i="3"/>
  <c r="C105" i="12"/>
  <c r="C113" i="11"/>
  <c r="C41" i="12"/>
  <c r="C45" i="11"/>
  <c r="I55" i="3"/>
  <c r="E37" i="12"/>
  <c r="E35" i="11"/>
  <c r="I59" i="3"/>
  <c r="E42" i="12"/>
  <c r="E46" i="11"/>
  <c r="H97" i="3"/>
  <c r="D80" i="12"/>
  <c r="D80" i="11"/>
  <c r="H39" i="3"/>
  <c r="D34" i="12"/>
  <c r="D34" i="11"/>
  <c r="D111" i="12"/>
  <c r="D115" i="11"/>
  <c r="I103" i="3"/>
  <c r="E92" i="12"/>
  <c r="E88" i="11"/>
  <c r="D41" i="12"/>
  <c r="D45" i="11"/>
  <c r="I127" i="3"/>
  <c r="E101" i="12"/>
  <c r="E101" i="11"/>
  <c r="G41" i="3"/>
  <c r="C36" i="12"/>
  <c r="C44" i="11"/>
  <c r="G130" i="3"/>
  <c r="C112" i="12"/>
  <c r="C108" i="11"/>
  <c r="D132" i="12"/>
  <c r="D130" i="11"/>
  <c r="I87" i="12"/>
  <c r="I91" i="11"/>
  <c r="I74" i="3"/>
  <c r="E69" i="12"/>
  <c r="E65" i="11"/>
  <c r="D40" i="12"/>
  <c r="D38" i="11"/>
  <c r="D138" i="12"/>
  <c r="H161" i="3"/>
  <c r="D134" i="11"/>
  <c r="I105" i="3"/>
  <c r="E94" i="12"/>
  <c r="E94" i="11"/>
  <c r="H156" i="3"/>
  <c r="D124" i="12"/>
  <c r="D124" i="11"/>
  <c r="I40" i="3"/>
  <c r="E32" i="12"/>
  <c r="E32" i="11"/>
  <c r="I129" i="3"/>
  <c r="E104" i="12"/>
  <c r="E112" i="11"/>
  <c r="G43" i="3"/>
  <c r="C43" i="12"/>
  <c r="C39" i="11"/>
  <c r="C115" i="12"/>
  <c r="C111" i="11"/>
  <c r="I68" i="3"/>
  <c r="E57" i="12"/>
  <c r="E57" i="11"/>
  <c r="I70" i="3"/>
  <c r="E59" i="12"/>
  <c r="E67" i="11"/>
  <c r="D88" i="12"/>
  <c r="D92" i="11"/>
  <c r="H99" i="3"/>
  <c r="D82" i="12"/>
  <c r="D90" i="11"/>
  <c r="D106" i="12"/>
  <c r="D104" i="11"/>
  <c r="H68" i="3"/>
  <c r="D57" i="12"/>
  <c r="D57" i="11"/>
  <c r="I115" i="3"/>
  <c r="E86" i="12"/>
  <c r="E84" i="11"/>
  <c r="I113" i="3"/>
  <c r="E83" i="12"/>
  <c r="E81" i="11"/>
  <c r="H69" i="3"/>
  <c r="D55" i="12"/>
  <c r="D55" i="11"/>
  <c r="H158" i="3"/>
  <c r="D127" i="12"/>
  <c r="D135" i="11"/>
  <c r="I42" i="3"/>
  <c r="E35" i="12"/>
  <c r="E43" i="11"/>
  <c r="G45" i="3"/>
  <c r="C46" i="12"/>
  <c r="C42" i="11"/>
  <c r="C117" i="12"/>
  <c r="C117" i="11"/>
  <c r="H163" i="3"/>
  <c r="D140" i="12"/>
  <c r="D140" i="11"/>
  <c r="H157" i="3"/>
  <c r="D128" i="12"/>
  <c r="D136" i="11"/>
  <c r="D63" i="12"/>
  <c r="D61" i="11"/>
  <c r="I117" i="3"/>
  <c r="E88" i="12"/>
  <c r="E92" i="11"/>
  <c r="G129" i="3"/>
  <c r="C104" i="12"/>
  <c r="C112" i="11"/>
  <c r="H71" i="3"/>
  <c r="D58" i="12"/>
  <c r="D66" i="11"/>
  <c r="I133" i="3"/>
  <c r="E113" i="12"/>
  <c r="E109" i="11"/>
  <c r="G47" i="3"/>
  <c r="C48" i="12"/>
  <c r="C48" i="11"/>
  <c r="C106" i="12"/>
  <c r="C104" i="11"/>
  <c r="G13" i="3"/>
  <c r="C12" i="12"/>
  <c r="C20" i="11"/>
  <c r="H10" i="3"/>
  <c r="D11" i="12"/>
  <c r="D11" i="11"/>
  <c r="I16" i="3"/>
  <c r="E23" i="12"/>
  <c r="E19" i="11"/>
  <c r="H101" i="3"/>
  <c r="D89" i="12"/>
  <c r="D85" i="11"/>
  <c r="E100" i="12"/>
  <c r="E100" i="11"/>
  <c r="C113" i="12"/>
  <c r="C109" i="11"/>
  <c r="H162" i="3"/>
  <c r="D136" i="12"/>
  <c r="D132" i="11"/>
  <c r="I46" i="3"/>
  <c r="E44" i="12"/>
  <c r="E40" i="11"/>
  <c r="I135" i="3"/>
  <c r="E116" i="12"/>
  <c r="E116" i="11"/>
  <c r="C37" i="12"/>
  <c r="C35" i="11"/>
  <c r="C109" i="12"/>
  <c r="C107" i="11"/>
  <c r="D17" i="12"/>
  <c r="D15" i="11"/>
  <c r="I30" i="3"/>
  <c r="E19" i="12"/>
  <c r="E23" i="11"/>
  <c r="D134" i="12"/>
  <c r="D138" i="11"/>
  <c r="I126" i="3"/>
  <c r="E103" i="12"/>
  <c r="E103" i="11"/>
  <c r="H75" i="3"/>
  <c r="D67" i="12"/>
  <c r="D63" i="11"/>
  <c r="H164" i="3"/>
  <c r="D139" i="12"/>
  <c r="D139" i="11"/>
  <c r="I48" i="3"/>
  <c r="E47" i="12"/>
  <c r="E47" i="11"/>
  <c r="C40" i="12"/>
  <c r="C38" i="11"/>
  <c r="C111" i="12"/>
  <c r="C115" i="11"/>
  <c r="H43" i="3"/>
  <c r="D43" i="12"/>
  <c r="D39" i="11"/>
  <c r="I45" i="3"/>
  <c r="E46" i="12"/>
  <c r="E42" i="11"/>
  <c r="I14" i="3"/>
  <c r="E20" i="12"/>
  <c r="E16" i="11"/>
  <c r="I128" i="3"/>
  <c r="E105" i="12"/>
  <c r="E113" i="11"/>
  <c r="C110" i="12"/>
  <c r="C114" i="11"/>
  <c r="H77" i="3"/>
  <c r="D70" i="12"/>
  <c r="D70" i="11"/>
  <c r="I145" i="3"/>
  <c r="E107" i="12"/>
  <c r="E105" i="11"/>
  <c r="C42" i="12"/>
  <c r="C46" i="11"/>
  <c r="G153" i="3"/>
  <c r="C123" i="12"/>
  <c r="C123" i="11"/>
  <c r="C18" i="12"/>
  <c r="C22" i="11"/>
  <c r="H72" i="3"/>
  <c r="D66" i="12"/>
  <c r="D62" i="11"/>
  <c r="I84" i="3"/>
  <c r="E60" i="12"/>
  <c r="E58" i="11"/>
  <c r="I47" i="3"/>
  <c r="J47" i="3" s="1"/>
  <c r="E48" i="12"/>
  <c r="E48" i="11"/>
  <c r="I130" i="3"/>
  <c r="E112" i="12"/>
  <c r="E108" i="11"/>
  <c r="G156" i="3"/>
  <c r="C124" i="12"/>
  <c r="C124" i="11"/>
  <c r="D130" i="12"/>
  <c r="D128" i="11"/>
  <c r="I58" i="3"/>
  <c r="E38" i="12"/>
  <c r="E36" i="11"/>
  <c r="I147" i="3"/>
  <c r="E110" i="12"/>
  <c r="E114" i="11"/>
  <c r="G66" i="3"/>
  <c r="C54" i="12"/>
  <c r="C54" i="11"/>
  <c r="G155" i="3"/>
  <c r="C126" i="12"/>
  <c r="C126" i="11"/>
  <c r="H153" i="3"/>
  <c r="D123" i="12"/>
  <c r="D123" i="11"/>
  <c r="H14" i="3"/>
  <c r="D20" i="12"/>
  <c r="D16" i="11"/>
  <c r="I76" i="3"/>
  <c r="E71" i="12"/>
  <c r="E71" i="11"/>
  <c r="I132" i="3"/>
  <c r="E115" i="12"/>
  <c r="E111" i="11"/>
  <c r="D61" i="12"/>
  <c r="D59" i="11"/>
  <c r="D133" i="12"/>
  <c r="D137" i="11"/>
  <c r="I60" i="3"/>
  <c r="E41" i="12"/>
  <c r="E45" i="11"/>
  <c r="G68" i="3"/>
  <c r="C57" i="12"/>
  <c r="C57" i="11"/>
  <c r="G157" i="3"/>
  <c r="C128" i="12"/>
  <c r="C136" i="11"/>
  <c r="I28" i="3"/>
  <c r="E17" i="12"/>
  <c r="E15" i="11"/>
  <c r="H47" i="3"/>
  <c r="D48" i="12"/>
  <c r="D48" i="11"/>
  <c r="I134" i="3"/>
  <c r="E117" i="12"/>
  <c r="E117" i="11"/>
  <c r="G164" i="3"/>
  <c r="C139" i="12"/>
  <c r="C139" i="11"/>
  <c r="D64" i="12"/>
  <c r="D68" i="11"/>
  <c r="I156" i="3"/>
  <c r="E124" i="12"/>
  <c r="E124" i="11"/>
  <c r="G70" i="3"/>
  <c r="C59" i="12"/>
  <c r="C67" i="11"/>
  <c r="G159" i="3"/>
  <c r="C135" i="12"/>
  <c r="C131" i="11"/>
  <c r="G46" i="3"/>
  <c r="C44" i="12"/>
  <c r="C40" i="11"/>
  <c r="I39" i="3"/>
  <c r="E34" i="12"/>
  <c r="E34" i="11"/>
  <c r="H76" i="3"/>
  <c r="D71" i="12"/>
  <c r="D71" i="11"/>
  <c r="H8" i="3"/>
  <c r="D8" i="12"/>
  <c r="D8" i="11"/>
  <c r="I142" i="3"/>
  <c r="E106" i="12"/>
  <c r="E104" i="11"/>
  <c r="C130" i="12"/>
  <c r="H174" i="3"/>
  <c r="C128" i="11"/>
  <c r="G127" i="3"/>
  <c r="C101" i="12"/>
  <c r="C101" i="11"/>
  <c r="I69" i="3"/>
  <c r="E55" i="12"/>
  <c r="E55" i="11"/>
  <c r="I158" i="3"/>
  <c r="E127" i="12"/>
  <c r="E135" i="11"/>
  <c r="C66" i="12"/>
  <c r="C62" i="11"/>
  <c r="C138" i="12"/>
  <c r="G161" i="3"/>
  <c r="C134" i="11"/>
  <c r="I57" i="3"/>
  <c r="E40" i="12"/>
  <c r="E38" i="11"/>
  <c r="H12" i="3"/>
  <c r="D13" i="12"/>
  <c r="D21" i="11"/>
  <c r="I144" i="3"/>
  <c r="E109" i="12"/>
  <c r="E107" i="11"/>
  <c r="H98" i="3"/>
  <c r="D78" i="12"/>
  <c r="D78" i="11"/>
  <c r="I71" i="3"/>
  <c r="J71" i="3" s="1"/>
  <c r="E58" i="12"/>
  <c r="E66" i="11"/>
  <c r="G74" i="3"/>
  <c r="C69" i="12"/>
  <c r="C65" i="11"/>
  <c r="G163" i="3"/>
  <c r="C140" i="12"/>
  <c r="C140" i="11"/>
  <c r="C129" i="12"/>
  <c r="H171" i="3"/>
  <c r="C127" i="11"/>
  <c r="G17" i="3"/>
  <c r="C21" i="12"/>
  <c r="C17" i="11"/>
  <c r="H16" i="3"/>
  <c r="D23" i="12"/>
  <c r="D19" i="11"/>
  <c r="C61" i="12"/>
  <c r="C59" i="11"/>
  <c r="I10" i="3"/>
  <c r="E11" i="12"/>
  <c r="E11" i="11"/>
  <c r="D14" i="12"/>
  <c r="D12" i="11"/>
  <c r="I153" i="3"/>
  <c r="E123" i="12"/>
  <c r="E123" i="11"/>
  <c r="H13" i="3"/>
  <c r="D12" i="12"/>
  <c r="D20" i="11"/>
  <c r="C107" i="12"/>
  <c r="C105" i="11"/>
  <c r="I75" i="3"/>
  <c r="E67" i="12"/>
  <c r="E63" i="11"/>
  <c r="E139" i="12"/>
  <c r="I164" i="3"/>
  <c r="E139" i="11"/>
  <c r="C60" i="12"/>
  <c r="C58" i="11"/>
  <c r="H173" i="3"/>
  <c r="C132" i="12"/>
  <c r="C130" i="11"/>
  <c r="E111" i="12"/>
  <c r="E115" i="11"/>
  <c r="G71" i="3"/>
  <c r="C58" i="12"/>
  <c r="C66" i="11"/>
  <c r="D83" i="12"/>
  <c r="D81" i="11"/>
  <c r="I18" i="3"/>
  <c r="E25" i="12"/>
  <c r="E25" i="11"/>
  <c r="F25" i="11" s="1"/>
  <c r="D19" i="12"/>
  <c r="D23" i="11"/>
  <c r="E126" i="12"/>
  <c r="I155" i="3"/>
  <c r="E126" i="11"/>
  <c r="H104" i="3"/>
  <c r="D90" i="12"/>
  <c r="D86" i="11"/>
  <c r="I77" i="3"/>
  <c r="E70" i="12"/>
  <c r="E70" i="11"/>
  <c r="C63" i="12"/>
  <c r="C61" i="11"/>
  <c r="C134" i="12"/>
  <c r="H175" i="3"/>
  <c r="C138" i="11"/>
  <c r="C71" i="12"/>
  <c r="C71" i="11"/>
  <c r="G75" i="3"/>
  <c r="C67" i="12"/>
  <c r="C63" i="11"/>
  <c r="H134" i="3"/>
  <c r="D117" i="12"/>
  <c r="D117" i="11"/>
  <c r="I43" i="3"/>
  <c r="E43" i="12"/>
  <c r="E39" i="11"/>
  <c r="H37" i="3"/>
  <c r="D31" i="12"/>
  <c r="D31" i="11"/>
  <c r="I157" i="3"/>
  <c r="E128" i="12"/>
  <c r="E136" i="11"/>
  <c r="H17" i="3"/>
  <c r="D21" i="12"/>
  <c r="D17" i="11"/>
  <c r="H106" i="3"/>
  <c r="D93" i="12"/>
  <c r="D93" i="11"/>
  <c r="C127" i="12"/>
  <c r="G158" i="3"/>
  <c r="C135" i="11"/>
  <c r="E130" i="12"/>
  <c r="I174" i="3"/>
  <c r="E128" i="11"/>
  <c r="C65" i="12"/>
  <c r="C69" i="11"/>
  <c r="D126" i="12"/>
  <c r="H155" i="3"/>
  <c r="D126" i="11"/>
  <c r="I72" i="3"/>
  <c r="E66" i="12"/>
  <c r="E62" i="11"/>
  <c r="H41" i="3"/>
  <c r="D36" i="12"/>
  <c r="D44" i="11"/>
  <c r="I159" i="3"/>
  <c r="E135" i="12"/>
  <c r="E131" i="11"/>
  <c r="J19" i="3"/>
  <c r="D24" i="12"/>
  <c r="D24" i="11"/>
  <c r="G162" i="3"/>
  <c r="C136" i="12"/>
  <c r="C132" i="11"/>
  <c r="I87" i="3"/>
  <c r="E61" i="12"/>
  <c r="E59" i="11"/>
  <c r="I176" i="3"/>
  <c r="E133" i="12"/>
  <c r="E137" i="11"/>
  <c r="G95" i="3"/>
  <c r="C77" i="12"/>
  <c r="C77" i="11"/>
  <c r="G42" i="3"/>
  <c r="C35" i="12"/>
  <c r="F35" i="12" s="1"/>
  <c r="C43" i="11"/>
  <c r="F43" i="11" s="1"/>
  <c r="G100" i="3"/>
  <c r="C81" i="12"/>
  <c r="C89" i="11"/>
  <c r="G11" i="3"/>
  <c r="C9" i="12"/>
  <c r="C9" i="11"/>
  <c r="D65" i="12"/>
  <c r="D69" i="11"/>
  <c r="H45" i="3"/>
  <c r="D46" i="12"/>
  <c r="D42" i="11"/>
  <c r="E138" i="12"/>
  <c r="I161" i="3"/>
  <c r="E134" i="11"/>
  <c r="D84" i="12"/>
  <c r="D82" i="11"/>
  <c r="H172" i="3"/>
  <c r="I89" i="3"/>
  <c r="E64" i="12"/>
  <c r="E68" i="11"/>
  <c r="G8" i="3"/>
  <c r="C8" i="12"/>
  <c r="C8" i="11"/>
  <c r="G97" i="3"/>
  <c r="C80" i="12"/>
  <c r="C80" i="11"/>
  <c r="H11" i="3"/>
  <c r="D9" i="12"/>
  <c r="D9" i="11"/>
  <c r="G98" i="3"/>
  <c r="C78" i="12"/>
  <c r="C78" i="11"/>
  <c r="D37" i="12"/>
  <c r="D35" i="11"/>
  <c r="I163" i="3"/>
  <c r="E140" i="12"/>
  <c r="E140" i="11"/>
  <c r="D15" i="12"/>
  <c r="D13" i="11"/>
  <c r="D87" i="12"/>
  <c r="D91" i="11"/>
  <c r="H176" i="3"/>
  <c r="C133" i="12"/>
  <c r="C137" i="11"/>
  <c r="G10" i="3"/>
  <c r="C11" i="12"/>
  <c r="C11" i="11"/>
  <c r="G99" i="3"/>
  <c r="C82" i="12"/>
  <c r="C90" i="11"/>
  <c r="H100" i="3"/>
  <c r="D81" i="12"/>
  <c r="D89" i="11"/>
  <c r="C87" i="12"/>
  <c r="C91" i="11"/>
  <c r="G19" i="3"/>
  <c r="C24" i="12"/>
  <c r="C24" i="11"/>
  <c r="H103" i="3"/>
  <c r="D92" i="12"/>
  <c r="D88" i="11"/>
  <c r="D42" i="12"/>
  <c r="D46" i="11"/>
  <c r="E129" i="12"/>
  <c r="I171" i="3"/>
  <c r="E127" i="11"/>
  <c r="D18" i="12"/>
  <c r="D22" i="11"/>
  <c r="I98" i="3"/>
  <c r="J98" i="3" s="1"/>
  <c r="E78" i="12"/>
  <c r="E78" i="11"/>
  <c r="G12" i="3"/>
  <c r="C13" i="12"/>
  <c r="F13" i="12" s="1"/>
  <c r="C21" i="11"/>
  <c r="C89" i="12"/>
  <c r="C85" i="11"/>
  <c r="H132" i="3"/>
  <c r="D115" i="12"/>
  <c r="D111" i="11"/>
  <c r="I162" i="3"/>
  <c r="E136" i="12"/>
  <c r="E132" i="11"/>
  <c r="H105" i="3"/>
  <c r="D94" i="12"/>
  <c r="D94" i="11"/>
  <c r="C15" i="12"/>
  <c r="C13" i="11"/>
  <c r="D86" i="12"/>
  <c r="D84" i="11"/>
  <c r="D54" i="12"/>
  <c r="D54" i="11"/>
  <c r="I173" i="3"/>
  <c r="E132" i="12"/>
  <c r="E130" i="11"/>
  <c r="H127" i="3"/>
  <c r="D101" i="12"/>
  <c r="D101" i="11"/>
  <c r="I11" i="3"/>
  <c r="E9" i="12"/>
  <c r="E9" i="11"/>
  <c r="I100" i="3"/>
  <c r="E81" i="12"/>
  <c r="E89" i="11"/>
  <c r="G14" i="3"/>
  <c r="C20" i="12"/>
  <c r="C16" i="11"/>
  <c r="G103" i="3"/>
  <c r="C92" i="12"/>
  <c r="C88" i="11"/>
  <c r="H128" i="3"/>
  <c r="D105" i="12"/>
  <c r="D113" i="11"/>
  <c r="G40" i="3"/>
  <c r="C32" i="12"/>
  <c r="C32" i="11"/>
  <c r="D109" i="12"/>
  <c r="D107" i="11"/>
  <c r="H70" i="3"/>
  <c r="D59" i="12"/>
  <c r="D67" i="11"/>
  <c r="E134" i="12"/>
  <c r="I175" i="3"/>
  <c r="E138" i="11"/>
  <c r="H40" i="3"/>
  <c r="D32" i="12"/>
  <c r="D32" i="11"/>
  <c r="H129" i="3"/>
  <c r="D104" i="12"/>
  <c r="D112" i="11"/>
  <c r="I13" i="3"/>
  <c r="E12" i="12"/>
  <c r="E20" i="11"/>
  <c r="G16" i="3"/>
  <c r="C23" i="12"/>
  <c r="C19" i="11"/>
  <c r="G105" i="3"/>
  <c r="C94" i="12"/>
  <c r="C94" i="11"/>
  <c r="H117" i="3"/>
  <c r="H144" i="3"/>
  <c r="AZ159" i="8"/>
  <c r="AZ161" i="8" s="1"/>
  <c r="AK160" i="8"/>
  <c r="AK161" i="8"/>
  <c r="AK121" i="8"/>
  <c r="AK120" i="8"/>
  <c r="AZ119" i="8"/>
  <c r="AZ121" i="8" s="1"/>
  <c r="AY159" i="8"/>
  <c r="AY161" i="8" s="1"/>
  <c r="AJ161" i="8"/>
  <c r="AJ160" i="8"/>
  <c r="AW159" i="8"/>
  <c r="AW161" i="8" s="1"/>
  <c r="AH161" i="8"/>
  <c r="AH160" i="8"/>
  <c r="AY119" i="8"/>
  <c r="AY121" i="8" s="1"/>
  <c r="AJ120" i="8"/>
  <c r="AJ121" i="8"/>
  <c r="BF119" i="8"/>
  <c r="BF121" i="8" s="1"/>
  <c r="AQ120" i="8"/>
  <c r="AQ121" i="8"/>
  <c r="BG199" i="8"/>
  <c r="BG201" i="8" s="1"/>
  <c r="AR201" i="8"/>
  <c r="AR200" i="8"/>
  <c r="BA279" i="8"/>
  <c r="BA281" i="8" s="1"/>
  <c r="AL281" i="8"/>
  <c r="AL280" i="8"/>
  <c r="AX279" i="8"/>
  <c r="AX281" i="8" s="1"/>
  <c r="AI281" i="8"/>
  <c r="AI280" i="8"/>
  <c r="AM241" i="8"/>
  <c r="BB239" i="8" s="1"/>
  <c r="AM240" i="8"/>
  <c r="AL240" i="8"/>
  <c r="AL241" i="8"/>
  <c r="BA239" i="8"/>
  <c r="BA241" i="8" s="1"/>
  <c r="BG159" i="8"/>
  <c r="BG161" i="8" s="1"/>
  <c r="AR161" i="8"/>
  <c r="AR160" i="8"/>
  <c r="BG119" i="8"/>
  <c r="BG121" i="8" s="1"/>
  <c r="AR121" i="8"/>
  <c r="AR120" i="8"/>
  <c r="AW199" i="8"/>
  <c r="AW201" i="8" s="1"/>
  <c r="AH201" i="8"/>
  <c r="AH200" i="8"/>
  <c r="BG279" i="8"/>
  <c r="BG281" i="8" s="1"/>
  <c r="AR281" i="8"/>
  <c r="AR280" i="8"/>
  <c r="AL80" i="8"/>
  <c r="BA79" i="8"/>
  <c r="BA81" i="8" s="1"/>
  <c r="AL81" i="8"/>
  <c r="AI80" i="8"/>
  <c r="AX79" i="8"/>
  <c r="AX81" i="8" s="1"/>
  <c r="AI81" i="8"/>
  <c r="AP240" i="8"/>
  <c r="BE239" i="8"/>
  <c r="BE241" i="8" s="1"/>
  <c r="AP241" i="8"/>
  <c r="AM80" i="8"/>
  <c r="AM81" i="8"/>
  <c r="BF159" i="8"/>
  <c r="BF161" i="8" s="1"/>
  <c r="AQ160" i="8"/>
  <c r="AQ161" i="8"/>
  <c r="AL39" i="8"/>
  <c r="AM39" i="8"/>
  <c r="AO39" i="8"/>
  <c r="AK39" i="8"/>
  <c r="AH39" i="8"/>
  <c r="AI39" i="8"/>
  <c r="AQ39" i="8"/>
  <c r="AN39" i="8"/>
  <c r="AP39" i="8"/>
  <c r="AJ39" i="8"/>
  <c r="AR39" i="8"/>
  <c r="AH121" i="8"/>
  <c r="AH120" i="8"/>
  <c r="AW119" i="8"/>
  <c r="AW121" i="8" s="1"/>
  <c r="AX199" i="8"/>
  <c r="AX201" i="8" s="1"/>
  <c r="AI200" i="8"/>
  <c r="AI201" i="8"/>
  <c r="AN280" i="8"/>
  <c r="AN281" i="8"/>
  <c r="AW79" i="8"/>
  <c r="AW81" i="8" s="1"/>
  <c r="AH81" i="8"/>
  <c r="AH80" i="8"/>
  <c r="AK81" i="8"/>
  <c r="AK80" i="8"/>
  <c r="AZ79" i="8"/>
  <c r="AZ81" i="8" s="1"/>
  <c r="AJ241" i="8"/>
  <c r="AJ240" i="8"/>
  <c r="AY239" i="8"/>
  <c r="AY241" i="8" s="1"/>
  <c r="AP201" i="8"/>
  <c r="AP200" i="8"/>
  <c r="BE199" i="8"/>
  <c r="BE201" i="8" s="1"/>
  <c r="AX159" i="8"/>
  <c r="AX161" i="8" s="1"/>
  <c r="AI161" i="8"/>
  <c r="AI160" i="8"/>
  <c r="AI120" i="8"/>
  <c r="AX119" i="8"/>
  <c r="AX121" i="8" s="1"/>
  <c r="AI121" i="8"/>
  <c r="AM201" i="8"/>
  <c r="AM200" i="8"/>
  <c r="AH280" i="8"/>
  <c r="AW279" i="8"/>
  <c r="AW281" i="8" s="1"/>
  <c r="AH281" i="8"/>
  <c r="BF79" i="8"/>
  <c r="BF81" i="8" s="1"/>
  <c r="AQ81" i="8"/>
  <c r="AQ80" i="8"/>
  <c r="AR240" i="8"/>
  <c r="BG239" i="8"/>
  <c r="BG241" i="8" s="1"/>
  <c r="AR241" i="8"/>
  <c r="AP161" i="8"/>
  <c r="BE159" i="8"/>
  <c r="BE161" i="8" s="1"/>
  <c r="AP160" i="8"/>
  <c r="AR319" i="8"/>
  <c r="AK319" i="8"/>
  <c r="AQ319" i="8"/>
  <c r="AM319" i="8"/>
  <c r="AM320" i="8" s="1"/>
  <c r="AO319" i="8"/>
  <c r="AO320" i="8" s="1"/>
  <c r="AH319" i="8"/>
  <c r="AL319" i="8"/>
  <c r="AP319" i="8"/>
  <c r="AJ319" i="8"/>
  <c r="AN319" i="8"/>
  <c r="AN320" i="8" s="1"/>
  <c r="AI319" i="8"/>
  <c r="AL121" i="8"/>
  <c r="BA119" i="8"/>
  <c r="BA121" i="8" s="1"/>
  <c r="AL120" i="8"/>
  <c r="AQ200" i="8"/>
  <c r="BF199" i="8"/>
  <c r="BF201" i="8" s="1"/>
  <c r="AQ201" i="8"/>
  <c r="AK281" i="8"/>
  <c r="AK280" i="8"/>
  <c r="AZ279" i="8"/>
  <c r="AZ281" i="8" s="1"/>
  <c r="BG79" i="8"/>
  <c r="BG81" i="8" s="1"/>
  <c r="AR81" i="8"/>
  <c r="AR80" i="8"/>
  <c r="AK240" i="8"/>
  <c r="AZ239" i="8"/>
  <c r="AZ241" i="8" s="1"/>
  <c r="AK241" i="8"/>
  <c r="AW239" i="8"/>
  <c r="AW241" i="8" s="1"/>
  <c r="AH241" i="8"/>
  <c r="AH240" i="8"/>
  <c r="AP281" i="8"/>
  <c r="AP280" i="8"/>
  <c r="BE279" i="8"/>
  <c r="BE281" i="8" s="1"/>
  <c r="AM121" i="8"/>
  <c r="AM120" i="8"/>
  <c r="AZ199" i="8"/>
  <c r="AZ201" i="8" s="1"/>
  <c r="AK200" i="8"/>
  <c r="AK201" i="8"/>
  <c r="BA199" i="8"/>
  <c r="BA201" i="8" s="1"/>
  <c r="AL200" i="8"/>
  <c r="AL201" i="8"/>
  <c r="BF279" i="8"/>
  <c r="BF281" i="8" s="1"/>
  <c r="AQ280" i="8"/>
  <c r="AQ281" i="8"/>
  <c r="AP80" i="8"/>
  <c r="BE79" i="8"/>
  <c r="BE81" i="8" s="1"/>
  <c r="AP81" i="8"/>
  <c r="AQ240" i="8"/>
  <c r="BF239" i="8"/>
  <c r="BF241" i="8" s="1"/>
  <c r="AQ241" i="8"/>
  <c r="AO241" i="8"/>
  <c r="BD239" i="8" s="1"/>
  <c r="BD241" i="8" s="1"/>
  <c r="AO240" i="8"/>
  <c r="AO281" i="8"/>
  <c r="AO280" i="8"/>
  <c r="BA159" i="8"/>
  <c r="BA161" i="8" s="1"/>
  <c r="AL161" i="8"/>
  <c r="AL160" i="8"/>
  <c r="AP121" i="8"/>
  <c r="BE119" i="8"/>
  <c r="BE121" i="8" s="1"/>
  <c r="AY199" i="8"/>
  <c r="AY201" i="8" s="1"/>
  <c r="AJ201" i="8"/>
  <c r="AJ200" i="8"/>
  <c r="AY279" i="8"/>
  <c r="AY281" i="8" s="1"/>
  <c r="AJ281" i="8"/>
  <c r="AJ280" i="8"/>
  <c r="AY79" i="8"/>
  <c r="AY81" i="8" s="1"/>
  <c r="AJ80" i="8"/>
  <c r="AJ81" i="8"/>
  <c r="AI240" i="8"/>
  <c r="AX239" i="8"/>
  <c r="AX241" i="8" s="1"/>
  <c r="AI241" i="8"/>
  <c r="AN241" i="8"/>
  <c r="BC239" i="8" s="1"/>
  <c r="BC241" i="8" s="1"/>
  <c r="AN240" i="8"/>
  <c r="AF137" i="9"/>
  <c r="AZ357" i="8"/>
  <c r="BB218" i="8"/>
  <c r="BC222" i="8"/>
  <c r="BD226" i="8"/>
  <c r="H29" i="3"/>
  <c r="H142" i="3"/>
  <c r="H31" i="3"/>
  <c r="H30" i="3"/>
  <c r="H28" i="3"/>
  <c r="H145" i="3"/>
  <c r="F8" i="3"/>
  <c r="J38" i="3"/>
  <c r="J73" i="3"/>
  <c r="H86" i="3"/>
  <c r="F162" i="3"/>
  <c r="H58" i="3"/>
  <c r="H84" i="3"/>
  <c r="H118" i="3"/>
  <c r="C32" i="3"/>
  <c r="H56" i="3"/>
  <c r="J15" i="3"/>
  <c r="F66" i="3"/>
  <c r="H59" i="3"/>
  <c r="H57" i="3"/>
  <c r="H115" i="3"/>
  <c r="F45" i="3"/>
  <c r="F74" i="3"/>
  <c r="F175" i="3"/>
  <c r="H88" i="3"/>
  <c r="F124" i="3"/>
  <c r="I146" i="3"/>
  <c r="F160" i="3"/>
  <c r="H143" i="3"/>
  <c r="H60" i="3"/>
  <c r="H87" i="3"/>
  <c r="H66" i="3"/>
  <c r="H146" i="3"/>
  <c r="H55" i="3"/>
  <c r="H147" i="3"/>
  <c r="H114" i="3"/>
  <c r="J42" i="3"/>
  <c r="F172" i="3"/>
  <c r="H113" i="3"/>
  <c r="H85" i="3"/>
  <c r="H26" i="3"/>
  <c r="H116" i="3"/>
  <c r="H89" i="3"/>
  <c r="F99" i="3"/>
  <c r="F89" i="3"/>
  <c r="F163" i="3"/>
  <c r="J96" i="3"/>
  <c r="J130" i="3"/>
  <c r="F161" i="3"/>
  <c r="J144" i="3"/>
  <c r="F158" i="3"/>
  <c r="J135" i="3"/>
  <c r="J67" i="3"/>
  <c r="H27" i="3"/>
  <c r="F164" i="3"/>
  <c r="F116" i="3"/>
  <c r="F127" i="3"/>
  <c r="F129" i="3"/>
  <c r="F10" i="3"/>
  <c r="F106" i="3"/>
  <c r="F87" i="3"/>
  <c r="F60" i="3"/>
  <c r="E32" i="3"/>
  <c r="F42" i="3"/>
  <c r="J44" i="3"/>
  <c r="F46" i="3"/>
  <c r="F130" i="3"/>
  <c r="F146" i="3"/>
  <c r="F13" i="3"/>
  <c r="J43" i="3"/>
  <c r="D61" i="3"/>
  <c r="F97" i="3"/>
  <c r="D90" i="3"/>
  <c r="F41" i="3"/>
  <c r="C61" i="3"/>
  <c r="F43" i="3"/>
  <c r="F84" i="3"/>
  <c r="F173" i="3"/>
  <c r="F16" i="3"/>
  <c r="J102" i="3"/>
  <c r="F37" i="3"/>
  <c r="F75" i="3"/>
  <c r="F113" i="3"/>
  <c r="F44" i="3"/>
  <c r="E61" i="3"/>
  <c r="F38" i="3"/>
  <c r="F47" i="3"/>
  <c r="C90" i="3"/>
  <c r="F147" i="3"/>
  <c r="F11" i="3"/>
  <c r="J9" i="3"/>
  <c r="F9" i="3"/>
  <c r="F55" i="3"/>
  <c r="F39" i="3"/>
  <c r="F67" i="3"/>
  <c r="F135" i="3"/>
  <c r="F126" i="3"/>
  <c r="J128" i="3"/>
  <c r="F171" i="3"/>
  <c r="F157" i="3"/>
  <c r="F156" i="3"/>
  <c r="C177" i="3"/>
  <c r="J131" i="3"/>
  <c r="F154" i="3"/>
  <c r="F176" i="3"/>
  <c r="F12" i="3"/>
  <c r="F118" i="3"/>
  <c r="F105" i="3"/>
  <c r="F131" i="3"/>
  <c r="F86" i="3"/>
  <c r="F88" i="3"/>
  <c r="F143" i="3"/>
  <c r="F98" i="3"/>
  <c r="F96" i="3"/>
  <c r="F40" i="3"/>
  <c r="C148" i="3"/>
  <c r="F128" i="3"/>
  <c r="D32" i="3"/>
  <c r="E119" i="3"/>
  <c r="E90" i="3"/>
  <c r="F142" i="3"/>
  <c r="D148" i="3"/>
  <c r="F95" i="3"/>
  <c r="F103" i="3"/>
  <c r="D200" i="3"/>
  <c r="E188" i="3"/>
  <c r="I188" i="3" s="1"/>
  <c r="C185" i="3"/>
  <c r="F133" i="3"/>
  <c r="G133" i="3"/>
  <c r="C182" i="3"/>
  <c r="D203" i="3"/>
  <c r="E203" i="3"/>
  <c r="I203" i="3" s="1"/>
  <c r="C204" i="3"/>
  <c r="F26" i="3"/>
  <c r="F77" i="3"/>
  <c r="F29" i="3"/>
  <c r="F144" i="3"/>
  <c r="F68" i="3"/>
  <c r="E182" i="3"/>
  <c r="D202" i="3"/>
  <c r="E190" i="3"/>
  <c r="I190" i="3" s="1"/>
  <c r="C187" i="3"/>
  <c r="D183" i="3"/>
  <c r="H183" i="3" s="1"/>
  <c r="D205" i="3"/>
  <c r="F117" i="3"/>
  <c r="E183" i="3"/>
  <c r="I183" i="3" s="1"/>
  <c r="E205" i="3"/>
  <c r="I205" i="3" s="1"/>
  <c r="F155" i="3"/>
  <c r="C184" i="3"/>
  <c r="F18" i="3"/>
  <c r="G18" i="3"/>
  <c r="F70" i="3"/>
  <c r="F27" i="3"/>
  <c r="C119" i="3"/>
  <c r="F132" i="3"/>
  <c r="G132" i="3"/>
  <c r="D177" i="3"/>
  <c r="D182" i="3"/>
  <c r="D204" i="3"/>
  <c r="E192" i="3"/>
  <c r="I192" i="3" s="1"/>
  <c r="I124" i="3"/>
  <c r="E148" i="3"/>
  <c r="C189" i="3"/>
  <c r="F100" i="3"/>
  <c r="D185" i="3"/>
  <c r="H185" i="3" s="1"/>
  <c r="E185" i="3"/>
  <c r="I185" i="3" s="1"/>
  <c r="C186" i="3"/>
  <c r="F19" i="3"/>
  <c r="G104" i="3"/>
  <c r="F104" i="3"/>
  <c r="F153" i="3"/>
  <c r="G134" i="3"/>
  <c r="F134" i="3"/>
  <c r="D184" i="3"/>
  <c r="H184" i="3" s="1"/>
  <c r="E200" i="3"/>
  <c r="I200" i="3" s="1"/>
  <c r="C191" i="3"/>
  <c r="F145" i="3"/>
  <c r="D187" i="3"/>
  <c r="H187" i="3" s="1"/>
  <c r="E187" i="3"/>
  <c r="I187" i="3" s="1"/>
  <c r="C188" i="3"/>
  <c r="G188" i="3" s="1"/>
  <c r="F159" i="3"/>
  <c r="F14" i="3"/>
  <c r="F58" i="3"/>
  <c r="F17" i="3"/>
  <c r="D186" i="3"/>
  <c r="H186" i="3" s="1"/>
  <c r="E202" i="3"/>
  <c r="I202" i="3" s="1"/>
  <c r="C193" i="3"/>
  <c r="D189" i="3"/>
  <c r="H189" i="3" s="1"/>
  <c r="G101" i="3"/>
  <c r="F101" i="3"/>
  <c r="E189" i="3"/>
  <c r="I189" i="3" s="1"/>
  <c r="C190" i="3"/>
  <c r="G190" i="3" s="1"/>
  <c r="F114" i="3"/>
  <c r="F56" i="3"/>
  <c r="F15" i="3"/>
  <c r="G76" i="3"/>
  <c r="F76" i="3"/>
  <c r="F59" i="3"/>
  <c r="D188" i="3"/>
  <c r="E204" i="3"/>
  <c r="I204" i="3" s="1"/>
  <c r="C201" i="3"/>
  <c r="D191" i="3"/>
  <c r="H191" i="3" s="1"/>
  <c r="E191" i="3"/>
  <c r="I191" i="3" s="1"/>
  <c r="F125" i="3"/>
  <c r="C192" i="3"/>
  <c r="F48" i="3"/>
  <c r="G48" i="3"/>
  <c r="F57" i="3"/>
  <c r="F71" i="3"/>
  <c r="F85" i="3"/>
  <c r="F102" i="3"/>
  <c r="F69" i="3"/>
  <c r="F73" i="3"/>
  <c r="E177" i="3"/>
  <c r="D190" i="3"/>
  <c r="E184" i="3"/>
  <c r="I184" i="3" s="1"/>
  <c r="C203" i="3"/>
  <c r="F174" i="3"/>
  <c r="D193" i="3"/>
  <c r="H193" i="3" s="1"/>
  <c r="E193" i="3"/>
  <c r="I193" i="3" s="1"/>
  <c r="F115" i="3"/>
  <c r="C200" i="3"/>
  <c r="F30" i="3"/>
  <c r="F72" i="3"/>
  <c r="G72" i="3"/>
  <c r="D192" i="3"/>
  <c r="H192" i="3" s="1"/>
  <c r="E186" i="3"/>
  <c r="I186" i="3" s="1"/>
  <c r="C183" i="3"/>
  <c r="C205" i="3"/>
  <c r="D201" i="3"/>
  <c r="E201" i="3"/>
  <c r="I201" i="3" s="1"/>
  <c r="C202" i="3"/>
  <c r="F28" i="3"/>
  <c r="D119" i="3"/>
  <c r="F31" i="3"/>
  <c r="J125" i="3"/>
  <c r="AC127" i="9" l="1"/>
  <c r="AC95" i="9"/>
  <c r="J37" i="3"/>
  <c r="L31" i="15" s="1"/>
  <c r="R31" i="15" s="1"/>
  <c r="J95" i="3"/>
  <c r="L77" i="15" s="1"/>
  <c r="R77" i="15" s="1"/>
  <c r="J105" i="3"/>
  <c r="L87" i="16" s="1"/>
  <c r="R87" i="16" s="1"/>
  <c r="S87" i="16" s="1"/>
  <c r="J97" i="3"/>
  <c r="L79" i="15" s="1"/>
  <c r="R79" i="15" s="1"/>
  <c r="J41" i="3"/>
  <c r="BJ72" i="8" s="1"/>
  <c r="BB72" i="8" s="1"/>
  <c r="BH72" i="8" s="1"/>
  <c r="N8" i="3"/>
  <c r="O8" i="3"/>
  <c r="M8" i="3"/>
  <c r="J103" i="3"/>
  <c r="L85" i="15" s="1"/>
  <c r="R85" i="15" s="1"/>
  <c r="F82" i="12"/>
  <c r="K116" i="15"/>
  <c r="Q116" i="15" s="1"/>
  <c r="K116" i="16"/>
  <c r="Q116" i="16" s="1"/>
  <c r="J13" i="3"/>
  <c r="K13" i="15"/>
  <c r="K13" i="16"/>
  <c r="K71" i="15"/>
  <c r="Q71" i="15" s="1"/>
  <c r="K71" i="16"/>
  <c r="Q71" i="16" s="1"/>
  <c r="K128" i="16"/>
  <c r="Q128" i="16" s="1"/>
  <c r="K128" i="15"/>
  <c r="Q128" i="15" s="1"/>
  <c r="K48" i="16"/>
  <c r="Q48" i="16" s="1"/>
  <c r="K48" i="15"/>
  <c r="Q48" i="15" s="1"/>
  <c r="K46" i="15"/>
  <c r="Q46" i="15" s="1"/>
  <c r="K46" i="16"/>
  <c r="Q46" i="16" s="1"/>
  <c r="J40" i="3"/>
  <c r="K34" i="16"/>
  <c r="Q34" i="16" s="1"/>
  <c r="K34" i="15"/>
  <c r="Q34" i="15" s="1"/>
  <c r="J129" i="16"/>
  <c r="P129" i="16" s="1"/>
  <c r="J129" i="15"/>
  <c r="P129" i="15" s="1"/>
  <c r="J27" i="3"/>
  <c r="J21" i="15"/>
  <c r="J21" i="16"/>
  <c r="K115" i="15"/>
  <c r="Q115" i="15" s="1"/>
  <c r="K115" i="16"/>
  <c r="Q115" i="16" s="1"/>
  <c r="L111" i="15"/>
  <c r="R111" i="15" s="1"/>
  <c r="L111" i="16"/>
  <c r="R111" i="16" s="1"/>
  <c r="S111" i="16" s="1"/>
  <c r="K82" i="15"/>
  <c r="Q82" i="15" s="1"/>
  <c r="K82" i="16"/>
  <c r="Q82" i="16" s="1"/>
  <c r="I10" i="16"/>
  <c r="I10" i="15"/>
  <c r="J136" i="16"/>
  <c r="P136" i="16" s="1"/>
  <c r="J136" i="15"/>
  <c r="P136" i="15" s="1"/>
  <c r="K69" i="15"/>
  <c r="Q69" i="15" s="1"/>
  <c r="K69" i="16"/>
  <c r="Q69" i="16" s="1"/>
  <c r="J63" i="15"/>
  <c r="P63" i="15" s="1"/>
  <c r="J63" i="16"/>
  <c r="P63" i="16" s="1"/>
  <c r="J117" i="3"/>
  <c r="BJ234" i="8" s="1"/>
  <c r="BC234" i="8" s="1"/>
  <c r="K93" i="16"/>
  <c r="Q93" i="16" s="1"/>
  <c r="K93" i="15"/>
  <c r="Q93" i="15" s="1"/>
  <c r="K91" i="16"/>
  <c r="Q91" i="16" s="1"/>
  <c r="K91" i="15"/>
  <c r="Q91" i="15" s="1"/>
  <c r="K25" i="15"/>
  <c r="K25" i="16"/>
  <c r="I31" i="15"/>
  <c r="O31" i="15" s="1"/>
  <c r="I31" i="16"/>
  <c r="O31" i="16" s="1"/>
  <c r="K77" i="15"/>
  <c r="Q77" i="15" s="1"/>
  <c r="K77" i="16"/>
  <c r="Q77" i="16" s="1"/>
  <c r="J70" i="16"/>
  <c r="P70" i="16" s="1"/>
  <c r="J70" i="15"/>
  <c r="P70" i="15" s="1"/>
  <c r="J12" i="3"/>
  <c r="I12" i="15"/>
  <c r="I12" i="16"/>
  <c r="J88" i="16"/>
  <c r="P88" i="16" s="1"/>
  <c r="J88" i="15"/>
  <c r="P88" i="15" s="1"/>
  <c r="K65" i="16"/>
  <c r="Q65" i="16" s="1"/>
  <c r="K65" i="15"/>
  <c r="Q65" i="15" s="1"/>
  <c r="I133" i="16"/>
  <c r="O133" i="16" s="1"/>
  <c r="I133" i="15"/>
  <c r="O133" i="15" s="1"/>
  <c r="I58" i="15"/>
  <c r="O58" i="15" s="1"/>
  <c r="I58" i="16"/>
  <c r="O58" i="16" s="1"/>
  <c r="J65" i="16"/>
  <c r="P65" i="16" s="1"/>
  <c r="J65" i="15"/>
  <c r="P65" i="15" s="1"/>
  <c r="J42" i="15"/>
  <c r="P42" i="15" s="1"/>
  <c r="J42" i="16"/>
  <c r="P42" i="16" s="1"/>
  <c r="L114" i="16"/>
  <c r="R114" i="16" s="1"/>
  <c r="S114" i="16" s="1"/>
  <c r="L114" i="15"/>
  <c r="R114" i="15" s="1"/>
  <c r="J105" i="15"/>
  <c r="P105" i="15" s="1"/>
  <c r="J105" i="16"/>
  <c r="P105" i="16" s="1"/>
  <c r="K63" i="16"/>
  <c r="Q63" i="16" s="1"/>
  <c r="K63" i="15"/>
  <c r="Q63" i="15" s="1"/>
  <c r="K57" i="16"/>
  <c r="Q57" i="16" s="1"/>
  <c r="K57" i="15"/>
  <c r="Q57" i="15" s="1"/>
  <c r="J83" i="15"/>
  <c r="P83" i="15" s="1"/>
  <c r="J83" i="16"/>
  <c r="P83" i="16" s="1"/>
  <c r="J126" i="15"/>
  <c r="P126" i="15" s="1"/>
  <c r="J126" i="16"/>
  <c r="P126" i="16" s="1"/>
  <c r="J77" i="15"/>
  <c r="P77" i="15" s="1"/>
  <c r="J77" i="16"/>
  <c r="P77" i="16" s="1"/>
  <c r="K153" i="15"/>
  <c r="Q153" i="15" s="1"/>
  <c r="Q15" i="15"/>
  <c r="I109" i="16"/>
  <c r="O109" i="16" s="1"/>
  <c r="I109" i="15"/>
  <c r="O109" i="15" s="1"/>
  <c r="J11" i="3"/>
  <c r="K11" i="15"/>
  <c r="K11" i="16"/>
  <c r="J140" i="16"/>
  <c r="P140" i="16" s="1"/>
  <c r="J140" i="15"/>
  <c r="P140" i="15" s="1"/>
  <c r="I132" i="15"/>
  <c r="O132" i="15" s="1"/>
  <c r="I132" i="16"/>
  <c r="O132" i="16" s="1"/>
  <c r="K102" i="15"/>
  <c r="Q102" i="15" s="1"/>
  <c r="K102" i="16"/>
  <c r="Q102" i="16" s="1"/>
  <c r="J56" i="15"/>
  <c r="P56" i="15" s="1"/>
  <c r="J56" i="16"/>
  <c r="P56" i="16" s="1"/>
  <c r="AE96" i="9"/>
  <c r="K85" i="16"/>
  <c r="Q85" i="16" s="1"/>
  <c r="K85" i="15"/>
  <c r="Q85" i="15" s="1"/>
  <c r="K20" i="16"/>
  <c r="K20" i="15"/>
  <c r="Q15" i="16"/>
  <c r="K153" i="16"/>
  <c r="Q153" i="16" s="1"/>
  <c r="L107" i="16"/>
  <c r="R107" i="16" s="1"/>
  <c r="S107" i="16" s="1"/>
  <c r="L107" i="15"/>
  <c r="R107" i="15" s="1"/>
  <c r="I108" i="16"/>
  <c r="O108" i="16" s="1"/>
  <c r="I108" i="15"/>
  <c r="O108" i="15" s="1"/>
  <c r="L106" i="15"/>
  <c r="R106" i="15" s="1"/>
  <c r="L106" i="16"/>
  <c r="R106" i="16" s="1"/>
  <c r="S106" i="16" s="1"/>
  <c r="K80" i="16"/>
  <c r="Q80" i="16" s="1"/>
  <c r="K80" i="15"/>
  <c r="Q80" i="15" s="1"/>
  <c r="K131" i="16"/>
  <c r="Q131" i="16" s="1"/>
  <c r="K131" i="15"/>
  <c r="Q131" i="15" s="1"/>
  <c r="J17" i="3"/>
  <c r="J17" i="16"/>
  <c r="J17" i="15"/>
  <c r="J86" i="15"/>
  <c r="P86" i="15" s="1"/>
  <c r="J86" i="16"/>
  <c r="P86" i="16" s="1"/>
  <c r="I62" i="15"/>
  <c r="O62" i="15" s="1"/>
  <c r="I62" i="16"/>
  <c r="O62" i="16" s="1"/>
  <c r="K126" i="15"/>
  <c r="Q126" i="15" s="1"/>
  <c r="K126" i="16"/>
  <c r="Q126" i="16" s="1"/>
  <c r="I126" i="15"/>
  <c r="O126" i="15" s="1"/>
  <c r="I126" i="16"/>
  <c r="O126" i="16" s="1"/>
  <c r="K79" i="16"/>
  <c r="Q79" i="16" s="1"/>
  <c r="K79" i="15"/>
  <c r="Q79" i="15" s="1"/>
  <c r="J147" i="15"/>
  <c r="P147" i="15" s="1"/>
  <c r="P9" i="15"/>
  <c r="I147" i="15"/>
  <c r="O147" i="15" s="1"/>
  <c r="O9" i="15"/>
  <c r="L78" i="16"/>
  <c r="R78" i="16" s="1"/>
  <c r="S78" i="16" s="1"/>
  <c r="L78" i="15"/>
  <c r="R78" i="15" s="1"/>
  <c r="J91" i="16"/>
  <c r="P91" i="16" s="1"/>
  <c r="J91" i="15"/>
  <c r="P91" i="15" s="1"/>
  <c r="J34" i="15"/>
  <c r="P34" i="15" s="1"/>
  <c r="J34" i="16"/>
  <c r="P34" i="16" s="1"/>
  <c r="I103" i="15"/>
  <c r="O103" i="15" s="1"/>
  <c r="I103" i="16"/>
  <c r="O103" i="16" s="1"/>
  <c r="K16" i="16"/>
  <c r="K16" i="15"/>
  <c r="J127" i="16"/>
  <c r="P127" i="16" s="1"/>
  <c r="J127" i="15"/>
  <c r="P127" i="15" s="1"/>
  <c r="K87" i="16"/>
  <c r="Q87" i="16" s="1"/>
  <c r="K87" i="15"/>
  <c r="Q87" i="15" s="1"/>
  <c r="K23" i="15"/>
  <c r="K23" i="16"/>
  <c r="K35" i="16"/>
  <c r="Q35" i="16" s="1"/>
  <c r="K35" i="15"/>
  <c r="Q35" i="15" s="1"/>
  <c r="O9" i="16"/>
  <c r="I147" i="16"/>
  <c r="O147" i="16" s="1"/>
  <c r="L37" i="16"/>
  <c r="R37" i="16" s="1"/>
  <c r="S37" i="16" s="1"/>
  <c r="L37" i="15"/>
  <c r="R37" i="15" s="1"/>
  <c r="J45" i="16"/>
  <c r="P45" i="16" s="1"/>
  <c r="J45" i="15"/>
  <c r="P45" i="15" s="1"/>
  <c r="J103" i="15"/>
  <c r="P103" i="15" s="1"/>
  <c r="J103" i="16"/>
  <c r="P103" i="16" s="1"/>
  <c r="J19" i="15"/>
  <c r="J19" i="16"/>
  <c r="K125" i="16"/>
  <c r="Q125" i="16" s="1"/>
  <c r="K125" i="15"/>
  <c r="Q125" i="15" s="1"/>
  <c r="K108" i="16"/>
  <c r="Q108" i="16" s="1"/>
  <c r="K108" i="15"/>
  <c r="Q108" i="15" s="1"/>
  <c r="K104" i="15"/>
  <c r="Q104" i="15" s="1"/>
  <c r="K104" i="16"/>
  <c r="Q104" i="16" s="1"/>
  <c r="J153" i="15"/>
  <c r="P153" i="15" s="1"/>
  <c r="P15" i="15"/>
  <c r="K70" i="16"/>
  <c r="Q70" i="16" s="1"/>
  <c r="K70" i="15"/>
  <c r="Q70" i="15" s="1"/>
  <c r="L80" i="15"/>
  <c r="R80" i="15" s="1"/>
  <c r="L80" i="16"/>
  <c r="R80" i="16" s="1"/>
  <c r="S80" i="16" s="1"/>
  <c r="J47" i="15"/>
  <c r="P47" i="15" s="1"/>
  <c r="J47" i="16"/>
  <c r="P47" i="16" s="1"/>
  <c r="K139" i="15"/>
  <c r="Q139" i="15" s="1"/>
  <c r="K139" i="16"/>
  <c r="Q139" i="16" s="1"/>
  <c r="K127" i="16"/>
  <c r="Q127" i="16" s="1"/>
  <c r="K127" i="15"/>
  <c r="Q127" i="15" s="1"/>
  <c r="J13" i="15"/>
  <c r="J13" i="16"/>
  <c r="K59" i="16"/>
  <c r="Q59" i="16" s="1"/>
  <c r="K59" i="15"/>
  <c r="Q59" i="15" s="1"/>
  <c r="J138" i="15"/>
  <c r="P138" i="15" s="1"/>
  <c r="J138" i="16"/>
  <c r="P138" i="16" s="1"/>
  <c r="K106" i="15"/>
  <c r="Q106" i="15" s="1"/>
  <c r="K106" i="16"/>
  <c r="Q106" i="16" s="1"/>
  <c r="J131" i="16"/>
  <c r="P131" i="16" s="1"/>
  <c r="J131" i="15"/>
  <c r="P131" i="15" s="1"/>
  <c r="K83" i="15"/>
  <c r="Q83" i="15" s="1"/>
  <c r="K83" i="16"/>
  <c r="Q83" i="16" s="1"/>
  <c r="I111" i="16"/>
  <c r="O111" i="16" s="1"/>
  <c r="I111" i="15"/>
  <c r="O111" i="15" s="1"/>
  <c r="J153" i="16"/>
  <c r="P153" i="16" s="1"/>
  <c r="P15" i="16"/>
  <c r="J127" i="3"/>
  <c r="K103" i="15"/>
  <c r="Q103" i="15" s="1"/>
  <c r="K103" i="16"/>
  <c r="Q103" i="16" s="1"/>
  <c r="L101" i="16"/>
  <c r="R101" i="16" s="1"/>
  <c r="S101" i="16" s="1"/>
  <c r="L101" i="15"/>
  <c r="R101" i="15" s="1"/>
  <c r="K135" i="15"/>
  <c r="Q135" i="15" s="1"/>
  <c r="K135" i="16"/>
  <c r="Q135" i="16" s="1"/>
  <c r="J45" i="3"/>
  <c r="J39" i="16"/>
  <c r="P39" i="16" s="1"/>
  <c r="J39" i="15"/>
  <c r="P39" i="15" s="1"/>
  <c r="K24" i="16"/>
  <c r="K24" i="15"/>
  <c r="J10" i="15"/>
  <c r="J10" i="16"/>
  <c r="J133" i="16"/>
  <c r="P133" i="16" s="1"/>
  <c r="J133" i="15"/>
  <c r="P133" i="15" s="1"/>
  <c r="J81" i="16"/>
  <c r="P81" i="16" s="1"/>
  <c r="J81" i="15"/>
  <c r="P81" i="15" s="1"/>
  <c r="J33" i="15"/>
  <c r="P33" i="15" s="1"/>
  <c r="J33" i="16"/>
  <c r="P33" i="16" s="1"/>
  <c r="I88" i="16"/>
  <c r="O88" i="16" s="1"/>
  <c r="I88" i="15"/>
  <c r="O88" i="15" s="1"/>
  <c r="L104" i="16"/>
  <c r="R104" i="16" s="1"/>
  <c r="S104" i="16" s="1"/>
  <c r="L104" i="15"/>
  <c r="R104" i="15" s="1"/>
  <c r="I42" i="15"/>
  <c r="O42" i="15" s="1"/>
  <c r="I42" i="16"/>
  <c r="O42" i="16" s="1"/>
  <c r="I18" i="16"/>
  <c r="O18" i="16" s="1"/>
  <c r="I18" i="15"/>
  <c r="J71" i="15"/>
  <c r="P71" i="15" s="1"/>
  <c r="J71" i="16"/>
  <c r="P71" i="16" s="1"/>
  <c r="L15" i="16"/>
  <c r="L15" i="15"/>
  <c r="K137" i="15"/>
  <c r="Q137" i="15" s="1"/>
  <c r="K137" i="16"/>
  <c r="Q137" i="16" s="1"/>
  <c r="K129" i="16"/>
  <c r="Q129" i="16" s="1"/>
  <c r="K129" i="15"/>
  <c r="Q129" i="15" s="1"/>
  <c r="I134" i="15"/>
  <c r="O134" i="15" s="1"/>
  <c r="I134" i="16"/>
  <c r="O134" i="16" s="1"/>
  <c r="K64" i="16"/>
  <c r="Q64" i="16" s="1"/>
  <c r="K64" i="15"/>
  <c r="Q64" i="15" s="1"/>
  <c r="K14" i="16"/>
  <c r="K14" i="15"/>
  <c r="K54" i="16"/>
  <c r="Q54" i="16" s="1"/>
  <c r="K54" i="15"/>
  <c r="Q54" i="15" s="1"/>
  <c r="J92" i="15"/>
  <c r="P92" i="15" s="1"/>
  <c r="J92" i="16"/>
  <c r="P92" i="16" s="1"/>
  <c r="J56" i="3"/>
  <c r="J44" i="15"/>
  <c r="P44" i="15" s="1"/>
  <c r="J44" i="16"/>
  <c r="P44" i="16" s="1"/>
  <c r="K133" i="15"/>
  <c r="Q133" i="15" s="1"/>
  <c r="K133" i="16"/>
  <c r="Q133" i="16" s="1"/>
  <c r="J31" i="15"/>
  <c r="P31" i="15" s="1"/>
  <c r="J31" i="16"/>
  <c r="P31" i="16" s="1"/>
  <c r="K123" i="15"/>
  <c r="Q123" i="15" s="1"/>
  <c r="K123" i="16"/>
  <c r="Q123" i="16" s="1"/>
  <c r="J80" i="16"/>
  <c r="P80" i="16" s="1"/>
  <c r="J80" i="15"/>
  <c r="P80" i="15" s="1"/>
  <c r="K41" i="16"/>
  <c r="K41" i="15"/>
  <c r="Q41" i="15" s="1"/>
  <c r="J100" i="16"/>
  <c r="P100" i="16" s="1"/>
  <c r="J100" i="15"/>
  <c r="P100" i="15" s="1"/>
  <c r="K81" i="15"/>
  <c r="Q81" i="15" s="1"/>
  <c r="K81" i="16"/>
  <c r="Q81" i="16" s="1"/>
  <c r="J106" i="16"/>
  <c r="P106" i="16" s="1"/>
  <c r="J106" i="15"/>
  <c r="P106" i="15" s="1"/>
  <c r="L55" i="16"/>
  <c r="R55" i="16" s="1"/>
  <c r="S55" i="16" s="1"/>
  <c r="L55" i="15"/>
  <c r="R55" i="15" s="1"/>
  <c r="L38" i="16"/>
  <c r="R38" i="16" s="1"/>
  <c r="S38" i="16" s="1"/>
  <c r="L38" i="15"/>
  <c r="R38" i="15" s="1"/>
  <c r="J20" i="16"/>
  <c r="J20" i="15"/>
  <c r="J58" i="15"/>
  <c r="P58" i="15" s="1"/>
  <c r="J58" i="16"/>
  <c r="P58" i="16" s="1"/>
  <c r="K112" i="15"/>
  <c r="Q112" i="15" s="1"/>
  <c r="K112" i="16"/>
  <c r="Q112" i="16" s="1"/>
  <c r="I13" i="15"/>
  <c r="I13" i="16"/>
  <c r="J79" i="16"/>
  <c r="P79" i="16" s="1"/>
  <c r="J79" i="15"/>
  <c r="P79" i="15" s="1"/>
  <c r="J147" i="16"/>
  <c r="P147" i="16" s="1"/>
  <c r="P32" i="16"/>
  <c r="J85" i="3"/>
  <c r="J67" i="16"/>
  <c r="P67" i="16" s="1"/>
  <c r="J67" i="15"/>
  <c r="P67" i="15" s="1"/>
  <c r="J94" i="16"/>
  <c r="P94" i="16" s="1"/>
  <c r="J94" i="15"/>
  <c r="P94" i="15" s="1"/>
  <c r="J35" i="16"/>
  <c r="P35" i="16" s="1"/>
  <c r="J35" i="15"/>
  <c r="P35" i="15" s="1"/>
  <c r="K18" i="15"/>
  <c r="K18" i="16"/>
  <c r="Q18" i="16" s="1"/>
  <c r="K110" i="15"/>
  <c r="Q110" i="15" s="1"/>
  <c r="K110" i="16"/>
  <c r="Q110" i="16" s="1"/>
  <c r="J14" i="16"/>
  <c r="J14" i="15"/>
  <c r="K39" i="15"/>
  <c r="Q39" i="15" s="1"/>
  <c r="K39" i="16"/>
  <c r="Q39" i="16" s="1"/>
  <c r="I57" i="15"/>
  <c r="O57" i="15" s="1"/>
  <c r="I57" i="16"/>
  <c r="O57" i="16" s="1"/>
  <c r="I83" i="15"/>
  <c r="O83" i="15" s="1"/>
  <c r="I83" i="16"/>
  <c r="O83" i="16" s="1"/>
  <c r="L9" i="16"/>
  <c r="L9" i="15"/>
  <c r="J89" i="15"/>
  <c r="P89" i="15" s="1"/>
  <c r="J89" i="16"/>
  <c r="P89" i="16" s="1"/>
  <c r="J66" i="15"/>
  <c r="P66" i="15" s="1"/>
  <c r="J66" i="16"/>
  <c r="P66" i="16" s="1"/>
  <c r="I11" i="16"/>
  <c r="I11" i="15"/>
  <c r="K37" i="16"/>
  <c r="Q37" i="16" s="1"/>
  <c r="K37" i="15"/>
  <c r="Q37" i="15" s="1"/>
  <c r="K114" i="15"/>
  <c r="Q114" i="15" s="1"/>
  <c r="K114" i="16"/>
  <c r="Q114" i="16" s="1"/>
  <c r="K66" i="15"/>
  <c r="Q66" i="15" s="1"/>
  <c r="K66" i="16"/>
  <c r="Q66" i="16" s="1"/>
  <c r="I39" i="16"/>
  <c r="O39" i="16" s="1"/>
  <c r="I39" i="15"/>
  <c r="O39" i="15" s="1"/>
  <c r="K58" i="15"/>
  <c r="Q58" i="15" s="1"/>
  <c r="K58" i="16"/>
  <c r="Q58" i="16" s="1"/>
  <c r="K62" i="16"/>
  <c r="Q62" i="16" s="1"/>
  <c r="K62" i="15"/>
  <c r="Q62" i="15" s="1"/>
  <c r="J18" i="16"/>
  <c r="J18" i="15"/>
  <c r="J23" i="15"/>
  <c r="J23" i="16"/>
  <c r="J46" i="16"/>
  <c r="P46" i="16" s="1"/>
  <c r="J46" i="15"/>
  <c r="P46" i="15" s="1"/>
  <c r="J85" i="16"/>
  <c r="P85" i="16" s="1"/>
  <c r="J85" i="15"/>
  <c r="P85" i="15" s="1"/>
  <c r="J8" i="15"/>
  <c r="J8" i="16"/>
  <c r="K47" i="15"/>
  <c r="Q47" i="15" s="1"/>
  <c r="K47" i="16"/>
  <c r="Q47" i="16" s="1"/>
  <c r="K147" i="15"/>
  <c r="Q147" i="15" s="1"/>
  <c r="Q9" i="15"/>
  <c r="I80" i="16"/>
  <c r="O80" i="16" s="1"/>
  <c r="I80" i="15"/>
  <c r="O80" i="15" s="1"/>
  <c r="K60" i="15"/>
  <c r="Q60" i="15" s="1"/>
  <c r="K60" i="16"/>
  <c r="Q60" i="16" s="1"/>
  <c r="K10" i="16"/>
  <c r="K10" i="15"/>
  <c r="J41" i="16"/>
  <c r="P41" i="16" s="1"/>
  <c r="J41" i="15"/>
  <c r="P41" i="15" s="1"/>
  <c r="J123" i="15"/>
  <c r="P123" i="15" s="1"/>
  <c r="J123" i="16"/>
  <c r="P123" i="16" s="1"/>
  <c r="J37" i="16"/>
  <c r="P37" i="16" s="1"/>
  <c r="J37" i="15"/>
  <c r="P37" i="15" s="1"/>
  <c r="J102" i="16"/>
  <c r="P102" i="16" s="1"/>
  <c r="J102" i="15"/>
  <c r="P102" i="15" s="1"/>
  <c r="K86" i="15"/>
  <c r="Q86" i="15" s="1"/>
  <c r="K86" i="16"/>
  <c r="Q86" i="16" s="1"/>
  <c r="Q9" i="16"/>
  <c r="K147" i="16"/>
  <c r="Q147" i="16" s="1"/>
  <c r="I110" i="15"/>
  <c r="O110" i="15" s="1"/>
  <c r="I110" i="16"/>
  <c r="O110" i="16" s="1"/>
  <c r="BJ71" i="8"/>
  <c r="BB71" i="8" s="1"/>
  <c r="BH71" i="8" s="1"/>
  <c r="L36" i="15"/>
  <c r="R36" i="15" s="1"/>
  <c r="L36" i="16"/>
  <c r="R36" i="16" s="1"/>
  <c r="S36" i="16" s="1"/>
  <c r="J68" i="15"/>
  <c r="P68" i="15" s="1"/>
  <c r="J68" i="16"/>
  <c r="P68" i="16" s="1"/>
  <c r="I34" i="15"/>
  <c r="O34" i="15" s="1"/>
  <c r="I34" i="16"/>
  <c r="O34" i="16" s="1"/>
  <c r="I82" i="15"/>
  <c r="O82" i="15" s="1"/>
  <c r="I82" i="16"/>
  <c r="O82" i="16" s="1"/>
  <c r="J110" i="15"/>
  <c r="P110" i="15" s="1"/>
  <c r="J110" i="16"/>
  <c r="P110" i="16" s="1"/>
  <c r="J12" i="15"/>
  <c r="J12" i="16"/>
  <c r="J60" i="16"/>
  <c r="P60" i="16" s="1"/>
  <c r="J60" i="15"/>
  <c r="P60" i="15" s="1"/>
  <c r="I41" i="16"/>
  <c r="I41" i="15"/>
  <c r="O41" i="15" s="1"/>
  <c r="K36" i="15"/>
  <c r="Q36" i="15" s="1"/>
  <c r="K36" i="16"/>
  <c r="Q36" i="16" s="1"/>
  <c r="K56" i="15"/>
  <c r="Q56" i="15" s="1"/>
  <c r="K56" i="16"/>
  <c r="Q56" i="16" s="1"/>
  <c r="I65" i="16"/>
  <c r="O65" i="16" s="1"/>
  <c r="I65" i="15"/>
  <c r="O65" i="15" s="1"/>
  <c r="K134" i="15"/>
  <c r="Q134" i="15" s="1"/>
  <c r="K134" i="16"/>
  <c r="Q134" i="16" s="1"/>
  <c r="J90" i="15"/>
  <c r="P90" i="15" s="1"/>
  <c r="J90" i="16"/>
  <c r="P90" i="16" s="1"/>
  <c r="L61" i="16"/>
  <c r="R61" i="16" s="1"/>
  <c r="S61" i="16" s="1"/>
  <c r="L61" i="15"/>
  <c r="R61" i="15" s="1"/>
  <c r="J114" i="16"/>
  <c r="J114" i="15"/>
  <c r="P114" i="15" s="1"/>
  <c r="I19" i="15"/>
  <c r="I19" i="16"/>
  <c r="J125" i="16"/>
  <c r="P125" i="16" s="1"/>
  <c r="J125" i="15"/>
  <c r="P125" i="15" s="1"/>
  <c r="I59" i="16"/>
  <c r="O59" i="16" s="1"/>
  <c r="I59" i="15"/>
  <c r="O59" i="15" s="1"/>
  <c r="J64" i="16"/>
  <c r="P64" i="16" s="1"/>
  <c r="J64" i="15"/>
  <c r="P64" i="15" s="1"/>
  <c r="K111" i="15"/>
  <c r="Q111" i="15" s="1"/>
  <c r="K111" i="16"/>
  <c r="Q111" i="16" s="1"/>
  <c r="K43" i="15"/>
  <c r="Q43" i="15" s="1"/>
  <c r="K43" i="16"/>
  <c r="Q43" i="16" s="1"/>
  <c r="K88" i="15"/>
  <c r="Q88" i="15" s="1"/>
  <c r="K88" i="16"/>
  <c r="Q88" i="16" s="1"/>
  <c r="K92" i="15"/>
  <c r="Q92" i="15" s="1"/>
  <c r="K92" i="16"/>
  <c r="Q92" i="16" s="1"/>
  <c r="BJ35" i="8"/>
  <c r="L19" i="16"/>
  <c r="L19" i="15"/>
  <c r="J117" i="16"/>
  <c r="P117" i="16" s="1"/>
  <c r="J117" i="15"/>
  <c r="P117" i="15" s="1"/>
  <c r="L32" i="15"/>
  <c r="R32" i="15" s="1"/>
  <c r="L32" i="16"/>
  <c r="R32" i="16" s="1"/>
  <c r="S32" i="16" s="1"/>
  <c r="J93" i="16"/>
  <c r="P93" i="16" s="1"/>
  <c r="J93" i="15"/>
  <c r="P93" i="15" s="1"/>
  <c r="J87" i="16"/>
  <c r="P87" i="16" s="1"/>
  <c r="J87" i="15"/>
  <c r="P87" i="15" s="1"/>
  <c r="J11" i="16"/>
  <c r="J11" i="15"/>
  <c r="K22" i="15"/>
  <c r="K22" i="16"/>
  <c r="I125" i="16"/>
  <c r="O125" i="16" s="1"/>
  <c r="I125" i="15"/>
  <c r="O125" i="15" s="1"/>
  <c r="K12" i="15"/>
  <c r="K12" i="16"/>
  <c r="J36" i="15"/>
  <c r="P36" i="15" s="1"/>
  <c r="J36" i="16"/>
  <c r="P36" i="16" s="1"/>
  <c r="I86" i="15"/>
  <c r="O86" i="15" s="1"/>
  <c r="I86" i="16"/>
  <c r="O86" i="16" s="1"/>
  <c r="J43" i="15"/>
  <c r="P43" i="15" s="1"/>
  <c r="J43" i="16"/>
  <c r="P43" i="16" s="1"/>
  <c r="J104" i="15"/>
  <c r="P104" i="15" s="1"/>
  <c r="J104" i="16"/>
  <c r="P104" i="16" s="1"/>
  <c r="I36" i="15"/>
  <c r="O36" i="15" s="1"/>
  <c r="I36" i="16"/>
  <c r="O36" i="16" s="1"/>
  <c r="I63" i="15"/>
  <c r="O63" i="15" s="1"/>
  <c r="I63" i="16"/>
  <c r="O63" i="16" s="1"/>
  <c r="K45" i="16"/>
  <c r="Q45" i="16" s="1"/>
  <c r="K45" i="15"/>
  <c r="Q45" i="15" s="1"/>
  <c r="K109" i="15"/>
  <c r="Q109" i="15" s="1"/>
  <c r="K109" i="16"/>
  <c r="Q109" i="16" s="1"/>
  <c r="J128" i="15"/>
  <c r="P128" i="15" s="1"/>
  <c r="J128" i="16"/>
  <c r="P128" i="16" s="1"/>
  <c r="K31" i="15"/>
  <c r="Q31" i="15" s="1"/>
  <c r="K31" i="16"/>
  <c r="Q31" i="16" s="1"/>
  <c r="K19" i="15"/>
  <c r="K19" i="16"/>
  <c r="K100" i="16"/>
  <c r="Q100" i="16" s="1"/>
  <c r="K100" i="15"/>
  <c r="Q100" i="15" s="1"/>
  <c r="I64" i="16"/>
  <c r="O64" i="16" s="1"/>
  <c r="I64" i="15"/>
  <c r="O64" i="15" s="1"/>
  <c r="J116" i="16"/>
  <c r="P116" i="16" s="1"/>
  <c r="J116" i="15"/>
  <c r="P116" i="15" s="1"/>
  <c r="BJ111" i="8"/>
  <c r="BB111" i="8" s="1"/>
  <c r="L59" i="16"/>
  <c r="R59" i="16" s="1"/>
  <c r="S59" i="16" s="1"/>
  <c r="L59" i="15"/>
  <c r="R59" i="15" s="1"/>
  <c r="J16" i="16"/>
  <c r="J16" i="15"/>
  <c r="K33" i="15"/>
  <c r="Q33" i="15" s="1"/>
  <c r="K33" i="16"/>
  <c r="Q33" i="16" s="1"/>
  <c r="K40" i="15"/>
  <c r="Q40" i="15" s="1"/>
  <c r="K40" i="16"/>
  <c r="Q40" i="16" s="1"/>
  <c r="I106" i="16"/>
  <c r="O106" i="16" s="1"/>
  <c r="I106" i="15"/>
  <c r="O106" i="15" s="1"/>
  <c r="K17" i="16"/>
  <c r="K17" i="15"/>
  <c r="I60" i="16"/>
  <c r="O60" i="16" s="1"/>
  <c r="I60" i="15"/>
  <c r="O60" i="15" s="1"/>
  <c r="J54" i="16"/>
  <c r="P54" i="16" s="1"/>
  <c r="J54" i="15"/>
  <c r="P54" i="15" s="1"/>
  <c r="J115" i="16"/>
  <c r="P115" i="16" s="1"/>
  <c r="J115" i="15"/>
  <c r="P115" i="15" s="1"/>
  <c r="I87" i="15"/>
  <c r="O87" i="15" s="1"/>
  <c r="I87" i="16"/>
  <c r="O87" i="16" s="1"/>
  <c r="K132" i="15"/>
  <c r="Q132" i="15" s="1"/>
  <c r="K132" i="16"/>
  <c r="Q132" i="16" s="1"/>
  <c r="I79" i="16"/>
  <c r="O79" i="16" s="1"/>
  <c r="I79" i="15"/>
  <c r="O79" i="15" s="1"/>
  <c r="I131" i="16"/>
  <c r="O131" i="16" s="1"/>
  <c r="I131" i="15"/>
  <c r="O131" i="15" s="1"/>
  <c r="I127" i="15"/>
  <c r="O127" i="15" s="1"/>
  <c r="I127" i="16"/>
  <c r="O127" i="16" s="1"/>
  <c r="I54" i="16"/>
  <c r="O54" i="16" s="1"/>
  <c r="I54" i="15"/>
  <c r="O54" i="15" s="1"/>
  <c r="I123" i="16"/>
  <c r="O123" i="16" s="1"/>
  <c r="I123" i="15"/>
  <c r="O123" i="15" s="1"/>
  <c r="I37" i="16"/>
  <c r="O37" i="16" s="1"/>
  <c r="I37" i="15"/>
  <c r="O37" i="15" s="1"/>
  <c r="I100" i="16"/>
  <c r="O100" i="16" s="1"/>
  <c r="I100" i="15"/>
  <c r="O100" i="15" s="1"/>
  <c r="K68" i="15"/>
  <c r="Q68" i="15" s="1"/>
  <c r="K68" i="16"/>
  <c r="Q68" i="16" s="1"/>
  <c r="J69" i="15"/>
  <c r="P69" i="15" s="1"/>
  <c r="J69" i="16"/>
  <c r="P69" i="16" s="1"/>
  <c r="J22" i="16"/>
  <c r="P22" i="16" s="1"/>
  <c r="J22" i="15"/>
  <c r="I85" i="15"/>
  <c r="O85" i="15" s="1"/>
  <c r="I85" i="16"/>
  <c r="O85" i="16" s="1"/>
  <c r="J82" i="15"/>
  <c r="P82" i="15" s="1"/>
  <c r="J82" i="16"/>
  <c r="P82" i="16" s="1"/>
  <c r="I77" i="15"/>
  <c r="O77" i="15" s="1"/>
  <c r="I77" i="16"/>
  <c r="O77" i="16" s="1"/>
  <c r="K138" i="15"/>
  <c r="Q138" i="15" s="1"/>
  <c r="K138" i="16"/>
  <c r="Q138" i="16" s="1"/>
  <c r="J137" i="16"/>
  <c r="P137" i="16" s="1"/>
  <c r="J137" i="15"/>
  <c r="P137" i="15" s="1"/>
  <c r="K42" i="15"/>
  <c r="Q42" i="15" s="1"/>
  <c r="K42" i="16"/>
  <c r="Q42" i="16" s="1"/>
  <c r="J59" i="16"/>
  <c r="P59" i="16" s="1"/>
  <c r="J59" i="15"/>
  <c r="P59" i="15" s="1"/>
  <c r="J57" i="16"/>
  <c r="P57" i="16" s="1"/>
  <c r="J57" i="15"/>
  <c r="P57" i="15" s="1"/>
  <c r="I104" i="16"/>
  <c r="O104" i="16" s="1"/>
  <c r="I104" i="15"/>
  <c r="O104" i="15" s="1"/>
  <c r="K8" i="16"/>
  <c r="K8" i="15"/>
  <c r="J111" i="15"/>
  <c r="P111" i="15" s="1"/>
  <c r="J111" i="16"/>
  <c r="P111" i="16" s="1"/>
  <c r="K159" i="16"/>
  <c r="Q159" i="16" s="1"/>
  <c r="Q21" i="16"/>
  <c r="I153" i="15"/>
  <c r="O153" i="15" s="1"/>
  <c r="O15" i="15"/>
  <c r="BJ76" i="8"/>
  <c r="BD76" i="8" s="1"/>
  <c r="J67" i="14" s="1"/>
  <c r="L41" i="16"/>
  <c r="R41" i="16" s="1"/>
  <c r="S41" i="16" s="1"/>
  <c r="L41" i="15"/>
  <c r="R41" i="15" s="1"/>
  <c r="J24" i="16"/>
  <c r="J24" i="15"/>
  <c r="J139" i="15"/>
  <c r="P139" i="15" s="1"/>
  <c r="J139" i="16"/>
  <c r="P139" i="16" s="1"/>
  <c r="I17" i="16"/>
  <c r="I17" i="15"/>
  <c r="I40" i="15"/>
  <c r="O40" i="15" s="1"/>
  <c r="I40" i="16"/>
  <c r="O40" i="16" s="1"/>
  <c r="J132" i="15"/>
  <c r="P132" i="15" s="1"/>
  <c r="J132" i="16"/>
  <c r="P132" i="16" s="1"/>
  <c r="I35" i="15"/>
  <c r="O35" i="15" s="1"/>
  <c r="I35" i="16"/>
  <c r="O35" i="16" s="1"/>
  <c r="J109" i="16"/>
  <c r="P109" i="16" s="1"/>
  <c r="J109" i="15"/>
  <c r="P109" i="15" s="1"/>
  <c r="K159" i="15"/>
  <c r="Q159" i="15" s="1"/>
  <c r="Q21" i="15"/>
  <c r="I153" i="16"/>
  <c r="O153" i="16" s="1"/>
  <c r="O15" i="16"/>
  <c r="L84" i="16"/>
  <c r="R84" i="16" s="1"/>
  <c r="S84" i="16" s="1"/>
  <c r="L84" i="15"/>
  <c r="R84" i="15" s="1"/>
  <c r="J48" i="16"/>
  <c r="P48" i="16" s="1"/>
  <c r="J48" i="15"/>
  <c r="P48" i="15" s="1"/>
  <c r="J25" i="16"/>
  <c r="J25" i="15"/>
  <c r="J16" i="3"/>
  <c r="I16" i="15"/>
  <c r="I16" i="16"/>
  <c r="J108" i="16"/>
  <c r="P108" i="16" s="1"/>
  <c r="J108" i="15"/>
  <c r="P108" i="15" s="1"/>
  <c r="I8" i="15"/>
  <c r="I8" i="16"/>
  <c r="I56" i="15"/>
  <c r="O56" i="15" s="1"/>
  <c r="I56" i="16"/>
  <c r="O56" i="16" s="1"/>
  <c r="K117" i="15"/>
  <c r="Q117" i="15" s="1"/>
  <c r="K117" i="16"/>
  <c r="Q117" i="16" s="1"/>
  <c r="K105" i="15"/>
  <c r="Q105" i="15" s="1"/>
  <c r="K105" i="16"/>
  <c r="Q105" i="16" s="1"/>
  <c r="J62" i="15"/>
  <c r="P62" i="15" s="1"/>
  <c r="J62" i="16"/>
  <c r="P62" i="16" s="1"/>
  <c r="I129" i="16"/>
  <c r="O129" i="16" s="1"/>
  <c r="I129" i="15"/>
  <c r="O129" i="15" s="1"/>
  <c r="J143" i="3"/>
  <c r="J113" i="16"/>
  <c r="P113" i="16" s="1"/>
  <c r="J113" i="15"/>
  <c r="P113" i="15" s="1"/>
  <c r="J112" i="15"/>
  <c r="P112" i="15" s="1"/>
  <c r="J112" i="16"/>
  <c r="P112" i="16" s="1"/>
  <c r="J14" i="3"/>
  <c r="I14" i="16"/>
  <c r="I14" i="15"/>
  <c r="F85" i="11"/>
  <c r="I81" i="15"/>
  <c r="O81" i="15" s="1"/>
  <c r="I81" i="16"/>
  <c r="O81" i="16" s="1"/>
  <c r="K140" i="16"/>
  <c r="Q140" i="16" s="1"/>
  <c r="K140" i="15"/>
  <c r="Q140" i="15" s="1"/>
  <c r="I128" i="15"/>
  <c r="O128" i="15" s="1"/>
  <c r="I128" i="16"/>
  <c r="O128" i="16" s="1"/>
  <c r="J135" i="15"/>
  <c r="P135" i="15" s="1"/>
  <c r="J135" i="16"/>
  <c r="P135" i="16" s="1"/>
  <c r="J134" i="16"/>
  <c r="P134" i="16" s="1"/>
  <c r="J134" i="15"/>
  <c r="P134" i="15" s="1"/>
  <c r="I105" i="16"/>
  <c r="O105" i="16" s="1"/>
  <c r="I105" i="15"/>
  <c r="O105" i="15" s="1"/>
  <c r="K89" i="15"/>
  <c r="Q89" i="15" s="1"/>
  <c r="K89" i="16"/>
  <c r="Q89" i="16" s="1"/>
  <c r="I33" i="15"/>
  <c r="O33" i="15" s="1"/>
  <c r="I33" i="16"/>
  <c r="O33" i="16" s="1"/>
  <c r="J126" i="3"/>
  <c r="I102" i="16"/>
  <c r="O102" i="16" s="1"/>
  <c r="I102" i="15"/>
  <c r="O102" i="15" s="1"/>
  <c r="J46" i="3"/>
  <c r="J40" i="15"/>
  <c r="P40" i="15" s="1"/>
  <c r="J40" i="16"/>
  <c r="P40" i="16" s="1"/>
  <c r="I61" i="3"/>
  <c r="I119" i="3"/>
  <c r="J75" i="3"/>
  <c r="J69" i="3"/>
  <c r="F80" i="11"/>
  <c r="J31" i="3"/>
  <c r="F80" i="12"/>
  <c r="F23" i="12"/>
  <c r="F16" i="11"/>
  <c r="I90" i="3"/>
  <c r="J77" i="3"/>
  <c r="J129" i="3"/>
  <c r="BJ191" i="8" s="1"/>
  <c r="AE94" i="9"/>
  <c r="J8" i="3"/>
  <c r="F105" i="11"/>
  <c r="F107" i="12"/>
  <c r="J74" i="3"/>
  <c r="J68" i="3"/>
  <c r="D49" i="11"/>
  <c r="C153" i="12"/>
  <c r="J99" i="3"/>
  <c r="J39" i="3"/>
  <c r="AE95" i="9"/>
  <c r="F32" i="11"/>
  <c r="F13" i="11"/>
  <c r="D149" i="11"/>
  <c r="F58" i="12"/>
  <c r="F91" i="11"/>
  <c r="F67" i="12"/>
  <c r="E161" i="11"/>
  <c r="E152" i="12"/>
  <c r="I32" i="3"/>
  <c r="D161" i="12"/>
  <c r="J106" i="3"/>
  <c r="BJ235" i="8" s="1"/>
  <c r="BD235" i="8" s="1"/>
  <c r="BH226" i="8"/>
  <c r="J212" i="14"/>
  <c r="BH222" i="8"/>
  <c r="I206" i="14"/>
  <c r="BH218" i="8"/>
  <c r="H200" i="14"/>
  <c r="AD96" i="9"/>
  <c r="F32" i="12"/>
  <c r="F15" i="12"/>
  <c r="F24" i="11"/>
  <c r="AC94" i="9"/>
  <c r="F66" i="11"/>
  <c r="N138" i="14"/>
  <c r="X138" i="14"/>
  <c r="AB138" i="14" s="1"/>
  <c r="F63" i="11"/>
  <c r="N169" i="14"/>
  <c r="W169" i="14"/>
  <c r="AB169" i="14" s="1"/>
  <c r="F94" i="11"/>
  <c r="E155" i="11"/>
  <c r="F87" i="12"/>
  <c r="W132" i="14"/>
  <c r="AB132" i="14" s="1"/>
  <c r="N132" i="14"/>
  <c r="N126" i="14"/>
  <c r="V126" i="14"/>
  <c r="AB126" i="14" s="1"/>
  <c r="F19" i="11"/>
  <c r="F57" i="12"/>
  <c r="X175" i="14"/>
  <c r="AB175" i="14" s="1"/>
  <c r="N175" i="14"/>
  <c r="F61" i="11"/>
  <c r="V163" i="14"/>
  <c r="AB163" i="14" s="1"/>
  <c r="N163" i="14"/>
  <c r="BJ56" i="8"/>
  <c r="BB56" i="8" s="1"/>
  <c r="H50" i="14" s="1"/>
  <c r="F89" i="12"/>
  <c r="F127" i="12"/>
  <c r="F63" i="12"/>
  <c r="S293" i="14"/>
  <c r="F44" i="12"/>
  <c r="F60" i="12"/>
  <c r="E162" i="11"/>
  <c r="F11" i="11"/>
  <c r="F59" i="11"/>
  <c r="F69" i="12"/>
  <c r="F9" i="11"/>
  <c r="E157" i="12"/>
  <c r="F9" i="12"/>
  <c r="F81" i="12"/>
  <c r="F61" i="12"/>
  <c r="E156" i="12"/>
  <c r="H140" i="12"/>
  <c r="H140" i="11"/>
  <c r="J58" i="3"/>
  <c r="H38" i="12"/>
  <c r="H36" i="11"/>
  <c r="D72" i="11"/>
  <c r="I140" i="12"/>
  <c r="I140" i="11"/>
  <c r="I135" i="12"/>
  <c r="I131" i="11"/>
  <c r="AE128" i="9"/>
  <c r="D49" i="12"/>
  <c r="D163" i="12"/>
  <c r="E146" i="12"/>
  <c r="E141" i="12"/>
  <c r="G139" i="12"/>
  <c r="G139" i="11"/>
  <c r="I71" i="12"/>
  <c r="I71" i="11"/>
  <c r="I20" i="12"/>
  <c r="I16" i="11"/>
  <c r="F20" i="11"/>
  <c r="F117" i="11"/>
  <c r="D118" i="12"/>
  <c r="I54" i="12"/>
  <c r="I54" i="11"/>
  <c r="F81" i="11"/>
  <c r="J48" i="3"/>
  <c r="G47" i="12"/>
  <c r="G47" i="11"/>
  <c r="H59" i="12"/>
  <c r="H67" i="11"/>
  <c r="D72" i="12"/>
  <c r="H31" i="12"/>
  <c r="H31" i="11"/>
  <c r="I123" i="12"/>
  <c r="I123" i="11"/>
  <c r="H78" i="12"/>
  <c r="H78" i="11"/>
  <c r="I48" i="12"/>
  <c r="I48" i="11"/>
  <c r="C150" i="12"/>
  <c r="F12" i="12"/>
  <c r="F117" i="12"/>
  <c r="H100" i="12"/>
  <c r="H100" i="11"/>
  <c r="I82" i="12"/>
  <c r="I90" i="11"/>
  <c r="F55" i="11"/>
  <c r="H112" i="12"/>
  <c r="H108" i="11"/>
  <c r="F83" i="12"/>
  <c r="H82" i="12"/>
  <c r="H90" i="11"/>
  <c r="J147" i="3"/>
  <c r="H110" i="12"/>
  <c r="H114" i="11"/>
  <c r="D151" i="12"/>
  <c r="I106" i="12"/>
  <c r="I104" i="11"/>
  <c r="D152" i="12"/>
  <c r="E155" i="12"/>
  <c r="F107" i="11"/>
  <c r="G12" i="12"/>
  <c r="G20" i="11"/>
  <c r="F42" i="11"/>
  <c r="H80" i="12"/>
  <c r="H80" i="11"/>
  <c r="F82" i="11"/>
  <c r="F55" i="12"/>
  <c r="F84" i="11"/>
  <c r="H11" i="12"/>
  <c r="H11" i="11"/>
  <c r="J18" i="3"/>
  <c r="G25" i="12"/>
  <c r="G25" i="11"/>
  <c r="H37" i="12"/>
  <c r="H35" i="11"/>
  <c r="J86" i="3"/>
  <c r="H63" i="12"/>
  <c r="H61" i="11"/>
  <c r="F78" i="11"/>
  <c r="G9" i="12"/>
  <c r="G9" i="11"/>
  <c r="H36" i="12"/>
  <c r="H44" i="11"/>
  <c r="I25" i="12"/>
  <c r="I25" i="11"/>
  <c r="D26" i="11"/>
  <c r="I117" i="12"/>
  <c r="I117" i="11"/>
  <c r="H20" i="12"/>
  <c r="H16" i="11"/>
  <c r="I46" i="12"/>
  <c r="I42" i="11"/>
  <c r="F109" i="12"/>
  <c r="F104" i="11"/>
  <c r="F46" i="12"/>
  <c r="F84" i="12"/>
  <c r="G55" i="12"/>
  <c r="G55" i="11"/>
  <c r="F86" i="12"/>
  <c r="C157" i="12"/>
  <c r="F25" i="12"/>
  <c r="D118" i="11"/>
  <c r="H111" i="12"/>
  <c r="H115" i="11"/>
  <c r="H92" i="12"/>
  <c r="H88" i="11"/>
  <c r="F78" i="12"/>
  <c r="F89" i="11"/>
  <c r="I43" i="12"/>
  <c r="I39" i="11"/>
  <c r="I109" i="12"/>
  <c r="I107" i="11"/>
  <c r="D146" i="12"/>
  <c r="D26" i="12"/>
  <c r="D146" i="11"/>
  <c r="D141" i="11"/>
  <c r="I60" i="12"/>
  <c r="I58" i="11"/>
  <c r="F35" i="11"/>
  <c r="F106" i="12"/>
  <c r="G46" i="12"/>
  <c r="G42" i="11"/>
  <c r="I59" i="12"/>
  <c r="I67" i="11"/>
  <c r="I69" i="12"/>
  <c r="I65" i="11"/>
  <c r="H25" i="12"/>
  <c r="H25" i="11"/>
  <c r="F92" i="11"/>
  <c r="F12" i="11"/>
  <c r="G78" i="12"/>
  <c r="G78" i="11"/>
  <c r="H8" i="12"/>
  <c r="H8" i="11"/>
  <c r="D141" i="12"/>
  <c r="F37" i="12"/>
  <c r="F48" i="11"/>
  <c r="I42" i="12"/>
  <c r="I46" i="11"/>
  <c r="F70" i="11"/>
  <c r="F88" i="12"/>
  <c r="C158" i="12"/>
  <c r="F14" i="12"/>
  <c r="J87" i="3"/>
  <c r="H61" i="12"/>
  <c r="H59" i="11"/>
  <c r="G32" i="12"/>
  <c r="G32" i="11"/>
  <c r="C156" i="12"/>
  <c r="F24" i="12"/>
  <c r="G81" i="12"/>
  <c r="G89" i="11"/>
  <c r="I66" i="12"/>
  <c r="I62" i="11"/>
  <c r="I11" i="12"/>
  <c r="I11" i="11"/>
  <c r="H48" i="12"/>
  <c r="H48" i="11"/>
  <c r="H123" i="12"/>
  <c r="H123" i="11"/>
  <c r="H43" i="12"/>
  <c r="H39" i="11"/>
  <c r="F48" i="12"/>
  <c r="F70" i="12"/>
  <c r="H103" i="12"/>
  <c r="H103" i="11"/>
  <c r="F15" i="11"/>
  <c r="I90" i="12"/>
  <c r="I86" i="11"/>
  <c r="H109" i="12"/>
  <c r="H107" i="11"/>
  <c r="G24" i="12"/>
  <c r="G24" i="11"/>
  <c r="D147" i="12"/>
  <c r="H117" i="12"/>
  <c r="H117" i="11"/>
  <c r="H13" i="12"/>
  <c r="H21" i="11"/>
  <c r="F126" i="11"/>
  <c r="C149" i="11"/>
  <c r="H66" i="12"/>
  <c r="H62" i="11"/>
  <c r="F115" i="11"/>
  <c r="G48" i="12"/>
  <c r="G48" i="11"/>
  <c r="I35" i="12"/>
  <c r="I43" i="11"/>
  <c r="I57" i="12"/>
  <c r="I57" i="11"/>
  <c r="D153" i="11"/>
  <c r="G70" i="12"/>
  <c r="G70" i="11"/>
  <c r="C161" i="12"/>
  <c r="F17" i="12"/>
  <c r="AD94" i="9"/>
  <c r="G117" i="12"/>
  <c r="G117" i="11"/>
  <c r="H88" i="12"/>
  <c r="H92" i="11"/>
  <c r="H94" i="12"/>
  <c r="H94" i="11"/>
  <c r="H9" i="12"/>
  <c r="H9" i="11"/>
  <c r="H126" i="12"/>
  <c r="H126" i="11"/>
  <c r="G58" i="12"/>
  <c r="G66" i="11"/>
  <c r="H71" i="12"/>
  <c r="H71" i="11"/>
  <c r="E161" i="12"/>
  <c r="F126" i="12"/>
  <c r="C149" i="12"/>
  <c r="F22" i="11"/>
  <c r="F111" i="12"/>
  <c r="I116" i="12"/>
  <c r="I116" i="11"/>
  <c r="D158" i="11"/>
  <c r="F111" i="11"/>
  <c r="I37" i="12"/>
  <c r="I35" i="11"/>
  <c r="E49" i="11"/>
  <c r="E151" i="12"/>
  <c r="I93" i="12"/>
  <c r="I93" i="11"/>
  <c r="I132" i="12"/>
  <c r="I130" i="11"/>
  <c r="J60" i="3"/>
  <c r="H41" i="12"/>
  <c r="H45" i="11"/>
  <c r="H105" i="12"/>
  <c r="H113" i="11"/>
  <c r="G35" i="12"/>
  <c r="G43" i="11"/>
  <c r="I17" i="12"/>
  <c r="I15" i="11"/>
  <c r="G126" i="12"/>
  <c r="G126" i="11"/>
  <c r="F18" i="12"/>
  <c r="F38" i="11"/>
  <c r="D150" i="12"/>
  <c r="F115" i="12"/>
  <c r="F108" i="11"/>
  <c r="F45" i="11"/>
  <c r="E49" i="12"/>
  <c r="I13" i="12"/>
  <c r="I21" i="11"/>
  <c r="H35" i="12"/>
  <c r="H43" i="11"/>
  <c r="F94" i="12"/>
  <c r="F88" i="11"/>
  <c r="F69" i="11"/>
  <c r="G67" i="12"/>
  <c r="G63" i="11"/>
  <c r="D155" i="12"/>
  <c r="I40" i="12"/>
  <c r="I38" i="11"/>
  <c r="C159" i="11"/>
  <c r="F136" i="11"/>
  <c r="C72" i="11"/>
  <c r="F54" i="11"/>
  <c r="C141" i="11"/>
  <c r="C146" i="11"/>
  <c r="F123" i="11"/>
  <c r="F40" i="12"/>
  <c r="I113" i="12"/>
  <c r="I109" i="11"/>
  <c r="H127" i="12"/>
  <c r="H135" i="11"/>
  <c r="F39" i="11"/>
  <c r="F112" i="12"/>
  <c r="F41" i="12"/>
  <c r="I31" i="12"/>
  <c r="I31" i="11"/>
  <c r="F100" i="11"/>
  <c r="C118" i="11"/>
  <c r="I24" i="12"/>
  <c r="I24" i="11"/>
  <c r="H60" i="12"/>
  <c r="H58" i="11"/>
  <c r="E163" i="12"/>
  <c r="G66" i="12"/>
  <c r="G62" i="11"/>
  <c r="J104" i="3"/>
  <c r="G90" i="12"/>
  <c r="G86" i="11"/>
  <c r="BH111" i="8"/>
  <c r="H91" i="14"/>
  <c r="G94" i="12"/>
  <c r="G94" i="11"/>
  <c r="F92" i="12"/>
  <c r="I136" i="12"/>
  <c r="I132" i="11"/>
  <c r="G80" i="12"/>
  <c r="G80" i="11"/>
  <c r="C95" i="11"/>
  <c r="F77" i="11"/>
  <c r="F65" i="12"/>
  <c r="F71" i="11"/>
  <c r="F130" i="11"/>
  <c r="C153" i="11"/>
  <c r="H23" i="12"/>
  <c r="H19" i="11"/>
  <c r="F134" i="11"/>
  <c r="C157" i="11"/>
  <c r="I34" i="12"/>
  <c r="I34" i="11"/>
  <c r="F128" i="12"/>
  <c r="C72" i="12"/>
  <c r="F54" i="12"/>
  <c r="C141" i="12"/>
  <c r="C146" i="12"/>
  <c r="F123" i="12"/>
  <c r="I44" i="12"/>
  <c r="I40" i="11"/>
  <c r="F43" i="12"/>
  <c r="G112" i="12"/>
  <c r="G108" i="11"/>
  <c r="F113" i="11"/>
  <c r="E26" i="11"/>
  <c r="C118" i="12"/>
  <c r="F100" i="12"/>
  <c r="I21" i="12"/>
  <c r="I17" i="11"/>
  <c r="E158" i="12"/>
  <c r="J76" i="3"/>
  <c r="G71" i="12"/>
  <c r="G71" i="11"/>
  <c r="I111" i="12"/>
  <c r="I115" i="11"/>
  <c r="J145" i="3"/>
  <c r="H107" i="12"/>
  <c r="H105" i="11"/>
  <c r="G92" i="12"/>
  <c r="G88" i="11"/>
  <c r="H81" i="12"/>
  <c r="H89" i="11"/>
  <c r="C26" i="11"/>
  <c r="F8" i="11"/>
  <c r="C95" i="12"/>
  <c r="F77" i="12"/>
  <c r="E151" i="11"/>
  <c r="F71" i="12"/>
  <c r="F132" i="12"/>
  <c r="C155" i="12"/>
  <c r="F17" i="11"/>
  <c r="G138" i="12"/>
  <c r="G134" i="11"/>
  <c r="F40" i="11"/>
  <c r="G128" i="12"/>
  <c r="G136" i="11"/>
  <c r="G54" i="12"/>
  <c r="G54" i="11"/>
  <c r="G123" i="12"/>
  <c r="G123" i="11"/>
  <c r="D155" i="11"/>
  <c r="G43" i="12"/>
  <c r="G39" i="11"/>
  <c r="F44" i="11"/>
  <c r="C151" i="12"/>
  <c r="F105" i="12"/>
  <c r="E26" i="12"/>
  <c r="G100" i="12"/>
  <c r="G100" i="11"/>
  <c r="I63" i="12"/>
  <c r="I61" i="11"/>
  <c r="J28" i="3"/>
  <c r="H17" i="12"/>
  <c r="H15" i="11"/>
  <c r="F90" i="11"/>
  <c r="F8" i="12"/>
  <c r="C26" i="12"/>
  <c r="G77" i="12"/>
  <c r="G77" i="11"/>
  <c r="I130" i="12"/>
  <c r="I128" i="11"/>
  <c r="C161" i="11"/>
  <c r="F138" i="11"/>
  <c r="H132" i="12"/>
  <c r="H130" i="11"/>
  <c r="F21" i="12"/>
  <c r="F138" i="12"/>
  <c r="F57" i="11"/>
  <c r="F46" i="11"/>
  <c r="I47" i="12"/>
  <c r="I47" i="11"/>
  <c r="D159" i="12"/>
  <c r="H58" i="12"/>
  <c r="H66" i="11"/>
  <c r="H55" i="12"/>
  <c r="H55" i="11"/>
  <c r="F36" i="12"/>
  <c r="G105" i="12"/>
  <c r="G113" i="11"/>
  <c r="I8" i="12"/>
  <c r="I8" i="11"/>
  <c r="F23" i="11"/>
  <c r="H116" i="12"/>
  <c r="H116" i="11"/>
  <c r="E72" i="12"/>
  <c r="J88" i="3"/>
  <c r="H65" i="12"/>
  <c r="H69" i="11"/>
  <c r="J30" i="3"/>
  <c r="H19" i="12"/>
  <c r="H23" i="11"/>
  <c r="G23" i="12"/>
  <c r="G19" i="11"/>
  <c r="F20" i="12"/>
  <c r="H115" i="12"/>
  <c r="H111" i="11"/>
  <c r="G8" i="12"/>
  <c r="G8" i="11"/>
  <c r="E160" i="11"/>
  <c r="F130" i="12"/>
  <c r="E153" i="12"/>
  <c r="H134" i="12"/>
  <c r="H138" i="11"/>
  <c r="F58" i="11"/>
  <c r="G21" i="12"/>
  <c r="G17" i="11"/>
  <c r="F62" i="11"/>
  <c r="G44" i="12"/>
  <c r="G40" i="11"/>
  <c r="F42" i="12"/>
  <c r="D162" i="11"/>
  <c r="H136" i="12"/>
  <c r="H132" i="11"/>
  <c r="F112" i="11"/>
  <c r="G36" i="12"/>
  <c r="G44" i="11"/>
  <c r="F34" i="11"/>
  <c r="F103" i="11"/>
  <c r="F19" i="12"/>
  <c r="H113" i="12"/>
  <c r="H109" i="11"/>
  <c r="H18" i="12"/>
  <c r="H22" i="11"/>
  <c r="G20" i="12"/>
  <c r="G16" i="11"/>
  <c r="G82" i="12"/>
  <c r="G90" i="11"/>
  <c r="F135" i="11"/>
  <c r="C158" i="11"/>
  <c r="F134" i="12"/>
  <c r="C150" i="11"/>
  <c r="F127" i="11"/>
  <c r="F66" i="12"/>
  <c r="F131" i="11"/>
  <c r="C154" i="11"/>
  <c r="G57" i="12"/>
  <c r="G57" i="11"/>
  <c r="I110" i="12"/>
  <c r="I114" i="11"/>
  <c r="D162" i="12"/>
  <c r="F109" i="11"/>
  <c r="F104" i="12"/>
  <c r="I104" i="12"/>
  <c r="I112" i="11"/>
  <c r="F101" i="11"/>
  <c r="F34" i="12"/>
  <c r="F103" i="12"/>
  <c r="D153" i="12"/>
  <c r="H69" i="12"/>
  <c r="H65" i="11"/>
  <c r="H106" i="12"/>
  <c r="H104" i="11"/>
  <c r="I133" i="12"/>
  <c r="I137" i="11"/>
  <c r="G127" i="12"/>
  <c r="G135" i="11"/>
  <c r="H129" i="12"/>
  <c r="H127" i="11"/>
  <c r="E158" i="11"/>
  <c r="F135" i="12"/>
  <c r="H139" i="12"/>
  <c r="H139" i="11"/>
  <c r="F113" i="12"/>
  <c r="G104" i="12"/>
  <c r="G112" i="11"/>
  <c r="I83" i="12"/>
  <c r="I81" i="11"/>
  <c r="G34" i="12"/>
  <c r="G34" i="11"/>
  <c r="G103" i="12"/>
  <c r="G103" i="11"/>
  <c r="H44" i="12"/>
  <c r="H40" i="11"/>
  <c r="D154" i="11"/>
  <c r="F139" i="12"/>
  <c r="C162" i="12"/>
  <c r="J29" i="3"/>
  <c r="H15" i="12"/>
  <c r="H13" i="11"/>
  <c r="I12" i="12"/>
  <c r="I20" i="11"/>
  <c r="F21" i="11"/>
  <c r="F11" i="12"/>
  <c r="I64" i="12"/>
  <c r="I68" i="11"/>
  <c r="I139" i="12"/>
  <c r="I139" i="11"/>
  <c r="F129" i="12"/>
  <c r="C152" i="12"/>
  <c r="E150" i="12"/>
  <c r="G135" i="12"/>
  <c r="G131" i="11"/>
  <c r="E162" i="12"/>
  <c r="I107" i="12"/>
  <c r="I105" i="11"/>
  <c r="E118" i="11"/>
  <c r="I101" i="12"/>
  <c r="I101" i="11"/>
  <c r="F31" i="11"/>
  <c r="C49" i="11"/>
  <c r="I84" i="12"/>
  <c r="I82" i="11"/>
  <c r="E95" i="11"/>
  <c r="I65" i="12"/>
  <c r="I69" i="11"/>
  <c r="D158" i="12"/>
  <c r="I19" i="12"/>
  <c r="I23" i="11"/>
  <c r="J10" i="3"/>
  <c r="I81" i="12"/>
  <c r="I89" i="11"/>
  <c r="G11" i="12"/>
  <c r="G11" i="11"/>
  <c r="F140" i="11"/>
  <c r="C163" i="11"/>
  <c r="I127" i="12"/>
  <c r="I135" i="11"/>
  <c r="F67" i="11"/>
  <c r="I41" i="12"/>
  <c r="I45" i="11"/>
  <c r="I38" i="12"/>
  <c r="I36" i="11"/>
  <c r="E118" i="12"/>
  <c r="I32" i="12"/>
  <c r="I32" i="11"/>
  <c r="F31" i="12"/>
  <c r="C49" i="12"/>
  <c r="F47" i="11"/>
  <c r="E95" i="12"/>
  <c r="H135" i="12"/>
  <c r="H131" i="11"/>
  <c r="AD128" i="9"/>
  <c r="G89" i="12"/>
  <c r="G85" i="11"/>
  <c r="I100" i="12"/>
  <c r="I100" i="11"/>
  <c r="J115" i="3"/>
  <c r="H86" i="12"/>
  <c r="H84" i="11"/>
  <c r="G13" i="12"/>
  <c r="G21" i="11"/>
  <c r="F137" i="11"/>
  <c r="C160" i="11"/>
  <c r="I61" i="12"/>
  <c r="I59" i="11"/>
  <c r="F140" i="12"/>
  <c r="C163" i="12"/>
  <c r="F59" i="12"/>
  <c r="D160" i="11"/>
  <c r="D151" i="11"/>
  <c r="H67" i="12"/>
  <c r="H63" i="11"/>
  <c r="I88" i="12"/>
  <c r="I92" i="11"/>
  <c r="I86" i="12"/>
  <c r="I84" i="11"/>
  <c r="D147" i="11"/>
  <c r="I18" i="12"/>
  <c r="I22" i="11"/>
  <c r="G31" i="12"/>
  <c r="G31" i="11"/>
  <c r="I77" i="12"/>
  <c r="I77" i="11"/>
  <c r="D95" i="11"/>
  <c r="G93" i="12"/>
  <c r="G93" i="11"/>
  <c r="J57" i="3"/>
  <c r="H40" i="12"/>
  <c r="J40" i="12" s="1"/>
  <c r="H38" i="11"/>
  <c r="H104" i="12"/>
  <c r="H112" i="11"/>
  <c r="F133" i="12"/>
  <c r="C155" i="11"/>
  <c r="F132" i="11"/>
  <c r="H93" i="12"/>
  <c r="H93" i="11"/>
  <c r="I70" i="12"/>
  <c r="I70" i="11"/>
  <c r="G140" i="12"/>
  <c r="G140" i="11"/>
  <c r="G59" i="12"/>
  <c r="G67" i="11"/>
  <c r="D156" i="12"/>
  <c r="H70" i="12"/>
  <c r="H70" i="11"/>
  <c r="H47" i="12"/>
  <c r="H47" i="11"/>
  <c r="F68" i="11"/>
  <c r="D95" i="12"/>
  <c r="J89" i="3"/>
  <c r="H64" i="12"/>
  <c r="H68" i="11"/>
  <c r="J59" i="3"/>
  <c r="H42" i="12"/>
  <c r="H46" i="11"/>
  <c r="I9" i="12"/>
  <c r="I9" i="11"/>
  <c r="H133" i="12"/>
  <c r="H137" i="11"/>
  <c r="E157" i="11"/>
  <c r="C159" i="12"/>
  <c r="F136" i="12"/>
  <c r="I67" i="12"/>
  <c r="I63" i="11"/>
  <c r="F65" i="11"/>
  <c r="I55" i="12"/>
  <c r="I55" i="11"/>
  <c r="E147" i="11"/>
  <c r="F124" i="11"/>
  <c r="C147" i="11"/>
  <c r="F114" i="11"/>
  <c r="H89" i="12"/>
  <c r="H85" i="11"/>
  <c r="H124" i="12"/>
  <c r="H124" i="11"/>
  <c r="F64" i="12"/>
  <c r="H77" i="12"/>
  <c r="H77" i="11"/>
  <c r="J116" i="3"/>
  <c r="H84" i="12"/>
  <c r="H82" i="11"/>
  <c r="I78" i="12"/>
  <c r="I78" i="11"/>
  <c r="I138" i="12"/>
  <c r="I134" i="11"/>
  <c r="G136" i="12"/>
  <c r="G132" i="11"/>
  <c r="E147" i="12"/>
  <c r="F124" i="12"/>
  <c r="C147" i="12"/>
  <c r="F110" i="12"/>
  <c r="I103" i="12"/>
  <c r="I103" i="11"/>
  <c r="D159" i="11"/>
  <c r="H57" i="12"/>
  <c r="H57" i="11"/>
  <c r="I92" i="12"/>
  <c r="I88" i="11"/>
  <c r="I14" i="12"/>
  <c r="I12" i="11"/>
  <c r="D150" i="11"/>
  <c r="J133" i="3"/>
  <c r="G113" i="12"/>
  <c r="G109" i="11"/>
  <c r="H14" i="12"/>
  <c r="H12" i="11"/>
  <c r="H32" i="12"/>
  <c r="H32" i="11"/>
  <c r="H21" i="12"/>
  <c r="H17" i="11"/>
  <c r="H90" i="12"/>
  <c r="H86" i="11"/>
  <c r="G69" i="12"/>
  <c r="G65" i="11"/>
  <c r="F101" i="12"/>
  <c r="I124" i="12"/>
  <c r="I124" i="11"/>
  <c r="G124" i="12"/>
  <c r="G124" i="11"/>
  <c r="D161" i="11"/>
  <c r="E159" i="12"/>
  <c r="I80" i="12"/>
  <c r="I80" i="11"/>
  <c r="J132" i="3"/>
  <c r="G115" i="12"/>
  <c r="G111" i="11"/>
  <c r="H101" i="12"/>
  <c r="H101" i="11"/>
  <c r="E159" i="11"/>
  <c r="E149" i="11"/>
  <c r="G101" i="12"/>
  <c r="G101" i="11"/>
  <c r="D157" i="12"/>
  <c r="I23" i="12"/>
  <c r="I19" i="11"/>
  <c r="H128" i="12"/>
  <c r="H136" i="11"/>
  <c r="I94" i="12"/>
  <c r="I94" i="11"/>
  <c r="I15" i="12"/>
  <c r="I13" i="11"/>
  <c r="F86" i="11"/>
  <c r="I36" i="12"/>
  <c r="I44" i="11"/>
  <c r="F47" i="12"/>
  <c r="F116" i="11"/>
  <c r="E146" i="11"/>
  <c r="E141" i="11"/>
  <c r="H54" i="12"/>
  <c r="H54" i="11"/>
  <c r="H83" i="12"/>
  <c r="J83" i="12" s="1"/>
  <c r="H81" i="11"/>
  <c r="J81" i="11" s="1"/>
  <c r="I134" i="12"/>
  <c r="I138" i="11"/>
  <c r="E153" i="11"/>
  <c r="E150" i="11"/>
  <c r="H24" i="12"/>
  <c r="H24" i="11"/>
  <c r="I126" i="12"/>
  <c r="I126" i="11"/>
  <c r="F128" i="11"/>
  <c r="C151" i="11"/>
  <c r="I115" i="12"/>
  <c r="I111" i="11"/>
  <c r="I105" i="12"/>
  <c r="I113" i="11"/>
  <c r="D163" i="11"/>
  <c r="D157" i="11"/>
  <c r="F90" i="12"/>
  <c r="F36" i="11"/>
  <c r="F93" i="11"/>
  <c r="F116" i="12"/>
  <c r="H34" i="12"/>
  <c r="H34" i="11"/>
  <c r="J118" i="3"/>
  <c r="H87" i="12"/>
  <c r="J87" i="12" s="1"/>
  <c r="H91" i="11"/>
  <c r="J91" i="11" s="1"/>
  <c r="I129" i="12"/>
  <c r="I127" i="11"/>
  <c r="AE127" i="9"/>
  <c r="E163" i="11"/>
  <c r="H46" i="12"/>
  <c r="H42" i="11"/>
  <c r="E154" i="11"/>
  <c r="I128" i="12"/>
  <c r="I136" i="11"/>
  <c r="E149" i="12"/>
  <c r="H12" i="12"/>
  <c r="H20" i="11"/>
  <c r="I58" i="12"/>
  <c r="I66" i="11"/>
  <c r="H130" i="12"/>
  <c r="H128" i="11"/>
  <c r="F139" i="11"/>
  <c r="C162" i="11"/>
  <c r="I112" i="12"/>
  <c r="I108" i="11"/>
  <c r="D149" i="12"/>
  <c r="H138" i="12"/>
  <c r="H134" i="11"/>
  <c r="I89" i="12"/>
  <c r="I85" i="11"/>
  <c r="E72" i="11"/>
  <c r="F38" i="12"/>
  <c r="F93" i="12"/>
  <c r="G116" i="12"/>
  <c r="G116" i="11"/>
  <c r="BJ24" i="8"/>
  <c r="BL24" i="8" s="1"/>
  <c r="AD95" i="9"/>
  <c r="AF95" i="9" s="1"/>
  <c r="AC96" i="9"/>
  <c r="BJ177" i="8"/>
  <c r="BB177" i="8" s="1"/>
  <c r="BJ257" i="8"/>
  <c r="BB257" i="8" s="1"/>
  <c r="H236" i="14" s="1"/>
  <c r="BJ273" i="8"/>
  <c r="BC273" i="8" s="1"/>
  <c r="I245" i="14" s="1"/>
  <c r="BJ193" i="8"/>
  <c r="BC193" i="8" s="1"/>
  <c r="BJ137" i="8"/>
  <c r="BB137" i="8" s="1"/>
  <c r="BJ217" i="8"/>
  <c r="BB217" i="8" s="1"/>
  <c r="BJ145" i="8"/>
  <c r="BD145" i="8" s="1"/>
  <c r="BJ225" i="8"/>
  <c r="BD225" i="8" s="1"/>
  <c r="BJ259" i="8"/>
  <c r="BB259" i="8" s="1"/>
  <c r="H238" i="14" s="1"/>
  <c r="BJ179" i="8"/>
  <c r="BB179" i="8" s="1"/>
  <c r="BD35" i="8"/>
  <c r="BL35" i="8"/>
  <c r="BJ195" i="8"/>
  <c r="BD195" i="8" s="1"/>
  <c r="BJ275" i="8"/>
  <c r="BD275" i="8" s="1"/>
  <c r="J251" i="14" s="1"/>
  <c r="BJ136" i="8"/>
  <c r="BJ216" i="8"/>
  <c r="BB216" i="8" s="1"/>
  <c r="H198" i="14" s="1"/>
  <c r="BJ192" i="8"/>
  <c r="BB192" i="8" s="1"/>
  <c r="BJ272" i="8"/>
  <c r="BB272" i="8" s="1"/>
  <c r="H240" i="14" s="1"/>
  <c r="BJ64" i="8"/>
  <c r="BD64" i="8" s="1"/>
  <c r="J62" i="14" s="1"/>
  <c r="BJ236" i="8"/>
  <c r="BD236" i="8" s="1"/>
  <c r="BJ156" i="8"/>
  <c r="BD156" i="8" s="1"/>
  <c r="BJ263" i="8"/>
  <c r="BC263" i="8" s="1"/>
  <c r="I244" i="14" s="1"/>
  <c r="BJ183" i="8"/>
  <c r="BC183" i="8" s="1"/>
  <c r="BJ147" i="8"/>
  <c r="BD147" i="8" s="1"/>
  <c r="BJ227" i="8"/>
  <c r="BD227" i="8" s="1"/>
  <c r="BJ139" i="8"/>
  <c r="BB139" i="8" s="1"/>
  <c r="BJ219" i="8"/>
  <c r="BB219" i="8" s="1"/>
  <c r="BJ184" i="8"/>
  <c r="BD184" i="8" s="1"/>
  <c r="J173" i="14" s="1"/>
  <c r="BJ264" i="8"/>
  <c r="BD264" i="8" s="1"/>
  <c r="J247" i="14" s="1"/>
  <c r="BE319" i="8"/>
  <c r="BE321" i="8" s="1"/>
  <c r="AP321" i="8"/>
  <c r="AP320" i="8"/>
  <c r="AI41" i="8"/>
  <c r="AI40" i="8"/>
  <c r="AX39" i="8"/>
  <c r="AX41" i="8" s="1"/>
  <c r="AW319" i="8"/>
  <c r="AW321" i="8" s="1"/>
  <c r="AH320" i="8"/>
  <c r="AH321" i="8"/>
  <c r="AK40" i="8"/>
  <c r="AZ39" i="8"/>
  <c r="AZ41" i="8" s="1"/>
  <c r="AK41" i="8"/>
  <c r="BA319" i="8"/>
  <c r="BA321" i="8" s="1"/>
  <c r="AL321" i="8"/>
  <c r="AL320" i="8"/>
  <c r="BG39" i="8"/>
  <c r="BG41" i="8" s="1"/>
  <c r="AR40" i="8"/>
  <c r="AR41" i="8"/>
  <c r="AO41" i="8"/>
  <c r="AO40" i="8"/>
  <c r="AY39" i="8"/>
  <c r="AY41" i="8" s="1"/>
  <c r="AJ41" i="8"/>
  <c r="AJ40" i="8"/>
  <c r="AM40" i="8"/>
  <c r="AM41" i="8"/>
  <c r="BB241" i="8"/>
  <c r="Z94" i="9" s="1" a="1"/>
  <c r="V94" i="9" a="1"/>
  <c r="AX319" i="8"/>
  <c r="AX321" i="8" s="1"/>
  <c r="AI321" i="8"/>
  <c r="AI320" i="8"/>
  <c r="BF319" i="8"/>
  <c r="BF321" i="8" s="1"/>
  <c r="AQ321" i="8"/>
  <c r="AQ320" i="8"/>
  <c r="AP41" i="8"/>
  <c r="AP40" i="8"/>
  <c r="BE39" i="8"/>
  <c r="BE41" i="8" s="1"/>
  <c r="BA39" i="8"/>
  <c r="BA41" i="8" s="1"/>
  <c r="AL40" i="8"/>
  <c r="AL41" i="8"/>
  <c r="AW39" i="8"/>
  <c r="AW41" i="8" s="1"/>
  <c r="AH40" i="8"/>
  <c r="AH41" i="8"/>
  <c r="AZ319" i="8"/>
  <c r="AZ321" i="8" s="1"/>
  <c r="AK321" i="8"/>
  <c r="AK320" i="8"/>
  <c r="AN40" i="8"/>
  <c r="AN41" i="8"/>
  <c r="AY319" i="8"/>
  <c r="AY321" i="8" s="1"/>
  <c r="AJ320" i="8"/>
  <c r="AJ321" i="8"/>
  <c r="BG319" i="8"/>
  <c r="BG321" i="8" s="1"/>
  <c r="AR320" i="8"/>
  <c r="AR321" i="8"/>
  <c r="BF39" i="8"/>
  <c r="BF41" i="8" s="1"/>
  <c r="AQ41" i="8"/>
  <c r="AQ40" i="8"/>
  <c r="BC262" i="8"/>
  <c r="I243" i="14" s="1"/>
  <c r="BJ342" i="8"/>
  <c r="BB258" i="8"/>
  <c r="H237" i="14" s="1"/>
  <c r="BJ338" i="8"/>
  <c r="BD266" i="8"/>
  <c r="J249" i="14" s="1"/>
  <c r="BJ346" i="8"/>
  <c r="J113" i="3"/>
  <c r="J101" i="3"/>
  <c r="J142" i="3"/>
  <c r="J66" i="3"/>
  <c r="J72" i="3"/>
  <c r="J124" i="3"/>
  <c r="J26" i="3"/>
  <c r="J55" i="3"/>
  <c r="J84" i="3"/>
  <c r="H202" i="3"/>
  <c r="H205" i="3"/>
  <c r="H200" i="3"/>
  <c r="H203" i="3"/>
  <c r="J100" i="3"/>
  <c r="G61" i="3"/>
  <c r="J146" i="3"/>
  <c r="I148" i="3"/>
  <c r="H201" i="3"/>
  <c r="J201" i="3" s="1"/>
  <c r="H61" i="3"/>
  <c r="H204" i="3"/>
  <c r="H148" i="3"/>
  <c r="J154" i="3"/>
  <c r="J176" i="3"/>
  <c r="J153" i="3"/>
  <c r="H90" i="3"/>
  <c r="H32" i="3"/>
  <c r="J134" i="3"/>
  <c r="F148" i="3"/>
  <c r="H119" i="3"/>
  <c r="G148" i="3"/>
  <c r="F119" i="3"/>
  <c r="F177" i="3"/>
  <c r="G32" i="3"/>
  <c r="F61" i="3"/>
  <c r="J70" i="3"/>
  <c r="H177" i="3"/>
  <c r="F90" i="3"/>
  <c r="F32" i="3"/>
  <c r="J161" i="3"/>
  <c r="J173" i="3"/>
  <c r="J171" i="3"/>
  <c r="J114" i="3"/>
  <c r="J174" i="3"/>
  <c r="F200" i="3"/>
  <c r="F188" i="3"/>
  <c r="H188" i="3"/>
  <c r="J160" i="3"/>
  <c r="D206" i="3"/>
  <c r="H182" i="3"/>
  <c r="G119" i="3"/>
  <c r="F202" i="3"/>
  <c r="F183" i="3"/>
  <c r="G183" i="3"/>
  <c r="J183" i="3" s="1"/>
  <c r="F204" i="3"/>
  <c r="C206" i="3"/>
  <c r="F182" i="3"/>
  <c r="G182" i="3"/>
  <c r="F203" i="3"/>
  <c r="J175" i="3"/>
  <c r="F190" i="3"/>
  <c r="H190" i="3"/>
  <c r="G193" i="3"/>
  <c r="F193" i="3"/>
  <c r="J159" i="3"/>
  <c r="G90" i="3"/>
  <c r="G177" i="3"/>
  <c r="J164" i="3"/>
  <c r="J163" i="3"/>
  <c r="G191" i="3"/>
  <c r="F191" i="3"/>
  <c r="G186" i="3"/>
  <c r="F186" i="3"/>
  <c r="G184" i="3"/>
  <c r="F184" i="3"/>
  <c r="F187" i="3"/>
  <c r="G187" i="3"/>
  <c r="G192" i="3"/>
  <c r="F192" i="3"/>
  <c r="F201" i="3"/>
  <c r="J162" i="3"/>
  <c r="J157" i="3"/>
  <c r="J155" i="3"/>
  <c r="J158" i="3"/>
  <c r="I177" i="3"/>
  <c r="F185" i="3"/>
  <c r="G185" i="3"/>
  <c r="F205" i="3"/>
  <c r="J172" i="3"/>
  <c r="F189" i="3"/>
  <c r="G189" i="3"/>
  <c r="J189" i="3" s="1"/>
  <c r="E206" i="3"/>
  <c r="I182" i="3"/>
  <c r="J156" i="3"/>
  <c r="P8" i="3" l="1"/>
  <c r="W14" i="9" s="1"/>
  <c r="L35" i="16"/>
  <c r="R35" i="16" s="1"/>
  <c r="S35" i="16" s="1"/>
  <c r="AE100" i="9"/>
  <c r="BJ154" i="8"/>
  <c r="BC154" i="8" s="1"/>
  <c r="L85" i="16"/>
  <c r="R85" i="16" s="1"/>
  <c r="S85" i="16" s="1"/>
  <c r="L31" i="16"/>
  <c r="R31" i="16" s="1"/>
  <c r="S31" i="16" s="1"/>
  <c r="L77" i="16"/>
  <c r="R77" i="16" s="1"/>
  <c r="S77" i="16" s="1"/>
  <c r="H54" i="14"/>
  <c r="L35" i="15"/>
  <c r="R35" i="15" s="1"/>
  <c r="L79" i="16"/>
  <c r="R79" i="16" s="1"/>
  <c r="S79" i="16" s="1"/>
  <c r="W46" i="9"/>
  <c r="L87" i="15"/>
  <c r="R87" i="15" s="1"/>
  <c r="J116" i="12"/>
  <c r="W32" i="9"/>
  <c r="H55" i="14"/>
  <c r="N55" i="14" s="1"/>
  <c r="J60" i="12"/>
  <c r="J68" i="11"/>
  <c r="BH76" i="8"/>
  <c r="BJ271" i="8"/>
  <c r="BB271" i="8" s="1"/>
  <c r="H239" i="14" s="1"/>
  <c r="V239" i="14" s="1"/>
  <c r="AB239" i="14" s="1"/>
  <c r="BJ155" i="8"/>
  <c r="BD155" i="8" s="1"/>
  <c r="J64" i="12"/>
  <c r="K150" i="16"/>
  <c r="Q150" i="16" s="1"/>
  <c r="Q12" i="16"/>
  <c r="K148" i="16"/>
  <c r="Q148" i="16" s="1"/>
  <c r="Q10" i="16"/>
  <c r="R15" i="16"/>
  <c r="S15" i="16" s="1"/>
  <c r="K154" i="15"/>
  <c r="Q154" i="15" s="1"/>
  <c r="Q16" i="15"/>
  <c r="BJ25" i="8"/>
  <c r="L17" i="16"/>
  <c r="L17" i="15"/>
  <c r="BJ17" i="8"/>
  <c r="L11" i="15"/>
  <c r="L11" i="16"/>
  <c r="BJ116" i="8"/>
  <c r="BD116" i="8" s="1"/>
  <c r="J104" i="14" s="1"/>
  <c r="L64" i="16"/>
  <c r="R64" i="16" s="1"/>
  <c r="S64" i="16" s="1"/>
  <c r="L64" i="15"/>
  <c r="R64" i="15" s="1"/>
  <c r="BJ187" i="8"/>
  <c r="BD187" i="8" s="1"/>
  <c r="J176" i="14" s="1"/>
  <c r="L108" i="16"/>
  <c r="R108" i="16" s="1"/>
  <c r="S108" i="16" s="1"/>
  <c r="L108" i="15"/>
  <c r="R108" i="15" s="1"/>
  <c r="L88" i="15"/>
  <c r="R88" i="15" s="1"/>
  <c r="L88" i="16"/>
  <c r="R88" i="16" s="1"/>
  <c r="S88" i="16" s="1"/>
  <c r="L105" i="16"/>
  <c r="R105" i="16" s="1"/>
  <c r="S105" i="16" s="1"/>
  <c r="L105" i="15"/>
  <c r="R105" i="15" s="1"/>
  <c r="K150" i="15"/>
  <c r="Q150" i="15" s="1"/>
  <c r="Q12" i="15"/>
  <c r="K156" i="16"/>
  <c r="Q156" i="16" s="1"/>
  <c r="Q41" i="16"/>
  <c r="K154" i="16"/>
  <c r="Q154" i="16" s="1"/>
  <c r="Q16" i="16"/>
  <c r="BJ61" i="8"/>
  <c r="BC61" i="8" s="1"/>
  <c r="L46" i="15"/>
  <c r="R46" i="15" s="1"/>
  <c r="L46" i="16"/>
  <c r="R46" i="16" s="1"/>
  <c r="S46" i="16" s="1"/>
  <c r="BJ115" i="8"/>
  <c r="BD115" i="8" s="1"/>
  <c r="BH115" i="8" s="1"/>
  <c r="L65" i="16"/>
  <c r="R65" i="16" s="1"/>
  <c r="S65" i="16" s="1"/>
  <c r="L65" i="15"/>
  <c r="R65" i="15" s="1"/>
  <c r="I155" i="15"/>
  <c r="O155" i="15" s="1"/>
  <c r="O17" i="15"/>
  <c r="L103" i="16"/>
  <c r="R103" i="16" s="1"/>
  <c r="S103" i="16" s="1"/>
  <c r="L103" i="15"/>
  <c r="R103" i="15" s="1"/>
  <c r="L129" i="16"/>
  <c r="R129" i="16" s="1"/>
  <c r="L129" i="15"/>
  <c r="R129" i="15" s="1"/>
  <c r="K26" i="16"/>
  <c r="K26" i="15"/>
  <c r="K72" i="15"/>
  <c r="Q72" i="15" s="1"/>
  <c r="K72" i="16"/>
  <c r="Q72" i="16" s="1"/>
  <c r="O8" i="16"/>
  <c r="I146" i="16"/>
  <c r="O146" i="16" s="1"/>
  <c r="I155" i="16"/>
  <c r="O155" i="16" s="1"/>
  <c r="O17" i="16"/>
  <c r="I156" i="15"/>
  <c r="O156" i="15" s="1"/>
  <c r="O18" i="15"/>
  <c r="BJ34" i="8"/>
  <c r="BL34" i="8" s="1"/>
  <c r="L24" i="16"/>
  <c r="L24" i="15"/>
  <c r="I146" i="15"/>
  <c r="O146" i="15" s="1"/>
  <c r="O8" i="15"/>
  <c r="K157" i="16"/>
  <c r="Q157" i="16" s="1"/>
  <c r="Q19" i="16"/>
  <c r="Q22" i="16"/>
  <c r="K160" i="16"/>
  <c r="Q160" i="16" s="1"/>
  <c r="I150" i="16"/>
  <c r="O150" i="16" s="1"/>
  <c r="O12" i="16"/>
  <c r="I118" i="15"/>
  <c r="O118" i="15" s="1"/>
  <c r="I118" i="16"/>
  <c r="O118" i="16" s="1"/>
  <c r="L112" i="16"/>
  <c r="R112" i="16" s="1"/>
  <c r="S112" i="16" s="1"/>
  <c r="L112" i="15"/>
  <c r="R112" i="15" s="1"/>
  <c r="BJ153" i="8"/>
  <c r="BC153" i="8" s="1"/>
  <c r="BH153" i="8" s="1"/>
  <c r="L94" i="16"/>
  <c r="R94" i="16" s="1"/>
  <c r="S94" i="16" s="1"/>
  <c r="L94" i="15"/>
  <c r="R94" i="15" s="1"/>
  <c r="BJ75" i="8"/>
  <c r="BD75" i="8" s="1"/>
  <c r="L42" i="15"/>
  <c r="R42" i="15" s="1"/>
  <c r="L42" i="16"/>
  <c r="R42" i="16" s="1"/>
  <c r="S42" i="16" s="1"/>
  <c r="K157" i="15"/>
  <c r="Q157" i="15" s="1"/>
  <c r="Q19" i="15"/>
  <c r="K160" i="15"/>
  <c r="Q160" i="15" s="1"/>
  <c r="Q22" i="15"/>
  <c r="I157" i="16"/>
  <c r="O157" i="16" s="1"/>
  <c r="O19" i="16"/>
  <c r="L67" i="15"/>
  <c r="R67" i="15" s="1"/>
  <c r="L67" i="16"/>
  <c r="R67" i="16" s="1"/>
  <c r="S67" i="16" s="1"/>
  <c r="I150" i="15"/>
  <c r="O150" i="15" s="1"/>
  <c r="O12" i="15"/>
  <c r="BJ60" i="8"/>
  <c r="BC60" i="8" s="1"/>
  <c r="I56" i="14" s="1"/>
  <c r="W56" i="14" s="1"/>
  <c r="L43" i="16"/>
  <c r="R43" i="16" s="1"/>
  <c r="S43" i="16" s="1"/>
  <c r="L43" i="15"/>
  <c r="R43" i="15" s="1"/>
  <c r="J95" i="16"/>
  <c r="P95" i="16" s="1"/>
  <c r="J95" i="15"/>
  <c r="P95" i="15" s="1"/>
  <c r="L83" i="15"/>
  <c r="R83" i="15" s="1"/>
  <c r="L83" i="16"/>
  <c r="R83" i="16" s="1"/>
  <c r="S83" i="16" s="1"/>
  <c r="L117" i="15"/>
  <c r="R117" i="15" s="1"/>
  <c r="L117" i="16"/>
  <c r="R117" i="16" s="1"/>
  <c r="S117" i="16" s="1"/>
  <c r="J162" i="15"/>
  <c r="P162" i="15" s="1"/>
  <c r="P24" i="15"/>
  <c r="J149" i="15"/>
  <c r="P149" i="15" s="1"/>
  <c r="P11" i="15"/>
  <c r="I157" i="15"/>
  <c r="O157" i="15" s="1"/>
  <c r="O19" i="15"/>
  <c r="BJ32" i="8"/>
  <c r="L12" i="15"/>
  <c r="L12" i="16"/>
  <c r="J159" i="16"/>
  <c r="P159" i="16" s="1"/>
  <c r="P21" i="16"/>
  <c r="BJ114" i="8"/>
  <c r="BC114" i="8" s="1"/>
  <c r="BH114" i="8" s="1"/>
  <c r="L70" i="16"/>
  <c r="R70" i="16" s="1"/>
  <c r="S70" i="16" s="1"/>
  <c r="L70" i="15"/>
  <c r="R70" i="15" s="1"/>
  <c r="BJ33" i="8"/>
  <c r="L25" i="15"/>
  <c r="L25" i="16"/>
  <c r="P24" i="16"/>
  <c r="J162" i="16"/>
  <c r="P162" i="16" s="1"/>
  <c r="P11" i="16"/>
  <c r="J149" i="16"/>
  <c r="P149" i="16" s="1"/>
  <c r="I149" i="15"/>
  <c r="O149" i="15" s="1"/>
  <c r="O11" i="15"/>
  <c r="J159" i="15"/>
  <c r="P159" i="15" s="1"/>
  <c r="P21" i="15"/>
  <c r="J155" i="16"/>
  <c r="P155" i="16" s="1"/>
  <c r="P17" i="16"/>
  <c r="L110" i="15"/>
  <c r="R110" i="15" s="1"/>
  <c r="L110" i="16"/>
  <c r="R110" i="16" s="1"/>
  <c r="S110" i="16" s="1"/>
  <c r="BJ103" i="8"/>
  <c r="BC103" i="8" s="1"/>
  <c r="L68" i="15"/>
  <c r="R68" i="15" s="1"/>
  <c r="L68" i="16"/>
  <c r="R68" i="16" s="1"/>
  <c r="S68" i="16" s="1"/>
  <c r="J160" i="16"/>
  <c r="P160" i="16" s="1"/>
  <c r="P114" i="16"/>
  <c r="O11" i="16"/>
  <c r="I149" i="16"/>
  <c r="O149" i="16" s="1"/>
  <c r="L21" i="15"/>
  <c r="L21" i="16"/>
  <c r="BJ311" i="8"/>
  <c r="BB311" i="8" s="1"/>
  <c r="BH311" i="8" s="1"/>
  <c r="L128" i="16"/>
  <c r="R128" i="16" s="1"/>
  <c r="S128" i="16" s="1"/>
  <c r="L128" i="15"/>
  <c r="R128" i="15" s="1"/>
  <c r="J26" i="16"/>
  <c r="J26" i="15"/>
  <c r="BJ97" i="8"/>
  <c r="BB97" i="8" s="1"/>
  <c r="L57" i="16"/>
  <c r="R57" i="16" s="1"/>
  <c r="S57" i="16" s="1"/>
  <c r="L57" i="15"/>
  <c r="R57" i="15" s="1"/>
  <c r="I154" i="16"/>
  <c r="O154" i="16" s="1"/>
  <c r="O16" i="16"/>
  <c r="J160" i="15"/>
  <c r="P160" i="15" s="1"/>
  <c r="P22" i="15"/>
  <c r="BJ312" i="8"/>
  <c r="BB312" i="8" s="1"/>
  <c r="L127" i="15"/>
  <c r="R127" i="15" s="1"/>
  <c r="L127" i="16"/>
  <c r="R127" i="16" s="1"/>
  <c r="S127" i="16" s="1"/>
  <c r="J72" i="15"/>
  <c r="P72" i="15" s="1"/>
  <c r="J72" i="16"/>
  <c r="P72" i="16" s="1"/>
  <c r="I154" i="15"/>
  <c r="O154" i="15" s="1"/>
  <c r="O16" i="15"/>
  <c r="O13" i="16"/>
  <c r="I151" i="16"/>
  <c r="O151" i="16" s="1"/>
  <c r="J157" i="16"/>
  <c r="P157" i="16" s="1"/>
  <c r="P19" i="16"/>
  <c r="I148" i="16"/>
  <c r="O148" i="16" s="1"/>
  <c r="O10" i="16"/>
  <c r="L100" i="16"/>
  <c r="R100" i="16" s="1"/>
  <c r="S100" i="16" s="1"/>
  <c r="L100" i="15"/>
  <c r="R100" i="15" s="1"/>
  <c r="BJ305" i="8"/>
  <c r="BD305" i="8" s="1"/>
  <c r="BH305" i="8" s="1"/>
  <c r="L132" i="15"/>
  <c r="R132" i="15" s="1"/>
  <c r="L132" i="16"/>
  <c r="R132" i="16" s="1"/>
  <c r="L123" i="15"/>
  <c r="R123" i="15" s="1"/>
  <c r="L123" i="16"/>
  <c r="R123" i="16" s="1"/>
  <c r="S123" i="16" s="1"/>
  <c r="BJ105" i="8"/>
  <c r="BD105" i="8" s="1"/>
  <c r="L63" i="16"/>
  <c r="R63" i="16" s="1"/>
  <c r="L63" i="15"/>
  <c r="R63" i="15" s="1"/>
  <c r="BJ27" i="8"/>
  <c r="L16" i="16"/>
  <c r="L16" i="15"/>
  <c r="P8" i="16"/>
  <c r="J146" i="16"/>
  <c r="P146" i="16" s="1"/>
  <c r="I151" i="15"/>
  <c r="O151" i="15" s="1"/>
  <c r="O13" i="15"/>
  <c r="J157" i="15"/>
  <c r="P157" i="15" s="1"/>
  <c r="P19" i="15"/>
  <c r="BJ299" i="8"/>
  <c r="BB299" i="8" s="1"/>
  <c r="BH299" i="8" s="1"/>
  <c r="L125" i="15"/>
  <c r="R125" i="15" s="1"/>
  <c r="L125" i="16"/>
  <c r="R125" i="16" s="1"/>
  <c r="S125" i="16" s="1"/>
  <c r="BJ313" i="8"/>
  <c r="BC313" i="8" s="1"/>
  <c r="BH313" i="8" s="1"/>
  <c r="L140" i="16"/>
  <c r="R140" i="16" s="1"/>
  <c r="L140" i="15"/>
  <c r="R140" i="15" s="1"/>
  <c r="I152" i="15"/>
  <c r="O152" i="15" s="1"/>
  <c r="O14" i="15"/>
  <c r="J163" i="15"/>
  <c r="P163" i="15" s="1"/>
  <c r="P25" i="15"/>
  <c r="J146" i="15"/>
  <c r="P146" i="15" s="1"/>
  <c r="P8" i="15"/>
  <c r="L44" i="16"/>
  <c r="R44" i="16" s="1"/>
  <c r="S44" i="16" s="1"/>
  <c r="L44" i="15"/>
  <c r="R44" i="15" s="1"/>
  <c r="I95" i="16"/>
  <c r="O95" i="16" s="1"/>
  <c r="I95" i="15"/>
  <c r="O95" i="15" s="1"/>
  <c r="L124" i="16"/>
  <c r="R124" i="16" s="1"/>
  <c r="S124" i="16" s="1"/>
  <c r="L124" i="15"/>
  <c r="R124" i="15" s="1"/>
  <c r="BJ23" i="8"/>
  <c r="L22" i="15"/>
  <c r="L22" i="16"/>
  <c r="K95" i="15"/>
  <c r="Q95" i="15" s="1"/>
  <c r="K95" i="16"/>
  <c r="Q95" i="16" s="1"/>
  <c r="O14" i="16"/>
  <c r="I152" i="16"/>
  <c r="O152" i="16" s="1"/>
  <c r="J163" i="16"/>
  <c r="P163" i="16" s="1"/>
  <c r="P25" i="16"/>
  <c r="K155" i="15"/>
  <c r="Q155" i="15" s="1"/>
  <c r="Q17" i="15"/>
  <c r="R9" i="15"/>
  <c r="K158" i="15"/>
  <c r="Q158" i="15" s="1"/>
  <c r="Q20" i="15"/>
  <c r="Q25" i="16"/>
  <c r="K163" i="16"/>
  <c r="Q163" i="16" s="1"/>
  <c r="BJ57" i="8"/>
  <c r="BB57" i="8" s="1"/>
  <c r="BB68" i="8" s="1"/>
  <c r="H68" i="14" s="1"/>
  <c r="L34" i="16"/>
  <c r="R34" i="16" s="1"/>
  <c r="L34" i="15"/>
  <c r="R34" i="15" s="1"/>
  <c r="J116" i="11"/>
  <c r="J118" i="15"/>
  <c r="P118" i="15" s="1"/>
  <c r="J118" i="16"/>
  <c r="P118" i="16" s="1"/>
  <c r="L86" i="15"/>
  <c r="R86" i="15" s="1"/>
  <c r="L86" i="16"/>
  <c r="R86" i="16" s="1"/>
  <c r="L14" i="16"/>
  <c r="L14" i="15"/>
  <c r="K155" i="16"/>
  <c r="Q155" i="16" s="1"/>
  <c r="Q17" i="16"/>
  <c r="R9" i="16"/>
  <c r="S9" i="16" s="1"/>
  <c r="Q20" i="16"/>
  <c r="K158" i="16"/>
  <c r="Q158" i="16" s="1"/>
  <c r="K163" i="15"/>
  <c r="Q163" i="15" s="1"/>
  <c r="Q25" i="15"/>
  <c r="BJ36" i="8"/>
  <c r="L18" i="15"/>
  <c r="L18" i="16"/>
  <c r="BJ59" i="8"/>
  <c r="BB59" i="8" s="1"/>
  <c r="BH59" i="8" s="1"/>
  <c r="L33" i="15"/>
  <c r="R33" i="15" s="1"/>
  <c r="L33" i="16"/>
  <c r="R33" i="16" s="1"/>
  <c r="S33" i="16" s="1"/>
  <c r="BJ63" i="8"/>
  <c r="BC63" i="8" s="1"/>
  <c r="BH63" i="8" s="1"/>
  <c r="L45" i="16"/>
  <c r="R45" i="16" s="1"/>
  <c r="S45" i="16" s="1"/>
  <c r="L45" i="15"/>
  <c r="R45" i="15" s="1"/>
  <c r="BJ73" i="8"/>
  <c r="BC73" i="8" s="1"/>
  <c r="BH73" i="8" s="1"/>
  <c r="L48" i="16"/>
  <c r="R48" i="16" s="1"/>
  <c r="S48" i="16" s="1"/>
  <c r="L48" i="15"/>
  <c r="R48" i="15" s="1"/>
  <c r="BJ152" i="8"/>
  <c r="BB152" i="8" s="1"/>
  <c r="BH152" i="8" s="1"/>
  <c r="L81" i="15"/>
  <c r="R81" i="15" s="1"/>
  <c r="L81" i="16"/>
  <c r="R81" i="16" s="1"/>
  <c r="S81" i="16" s="1"/>
  <c r="K49" i="15"/>
  <c r="Q49" i="15" s="1"/>
  <c r="K49" i="16"/>
  <c r="Q49" i="16" s="1"/>
  <c r="R19" i="15"/>
  <c r="J158" i="15"/>
  <c r="P158" i="15" s="1"/>
  <c r="P20" i="15"/>
  <c r="K146" i="15"/>
  <c r="Q146" i="15" s="1"/>
  <c r="Q8" i="15"/>
  <c r="R19" i="16"/>
  <c r="S19" i="16" s="1"/>
  <c r="P20" i="16"/>
  <c r="J158" i="16"/>
  <c r="P158" i="16" s="1"/>
  <c r="K152" i="15"/>
  <c r="Q152" i="15" s="1"/>
  <c r="Q14" i="15"/>
  <c r="J148" i="16"/>
  <c r="P148" i="16" s="1"/>
  <c r="P10" i="16"/>
  <c r="P13" i="16"/>
  <c r="J151" i="16"/>
  <c r="P151" i="16" s="1"/>
  <c r="K149" i="15"/>
  <c r="Q149" i="15" s="1"/>
  <c r="Q11" i="15"/>
  <c r="L130" i="15"/>
  <c r="R130" i="15" s="1"/>
  <c r="L130" i="16"/>
  <c r="R130" i="16" s="1"/>
  <c r="J49" i="15"/>
  <c r="P49" i="15" s="1"/>
  <c r="J49" i="16"/>
  <c r="P49" i="16" s="1"/>
  <c r="K118" i="15"/>
  <c r="Q118" i="15" s="1"/>
  <c r="K118" i="16"/>
  <c r="Q118" i="16" s="1"/>
  <c r="BJ74" i="8"/>
  <c r="BC74" i="8" s="1"/>
  <c r="BH74" i="8" s="1"/>
  <c r="L47" i="16"/>
  <c r="R47" i="16" s="1"/>
  <c r="S47" i="16" s="1"/>
  <c r="L47" i="15"/>
  <c r="R47" i="15" s="1"/>
  <c r="BJ143" i="8"/>
  <c r="BC143" i="8" s="1"/>
  <c r="BH143" i="8" s="1"/>
  <c r="L91" i="16"/>
  <c r="R91" i="16" s="1"/>
  <c r="S91" i="16" s="1"/>
  <c r="L91" i="15"/>
  <c r="R91" i="15" s="1"/>
  <c r="Q8" i="16"/>
  <c r="K146" i="16"/>
  <c r="Q146" i="16" s="1"/>
  <c r="Q14" i="16"/>
  <c r="K152" i="16"/>
  <c r="Q152" i="16" s="1"/>
  <c r="J148" i="15"/>
  <c r="P148" i="15" s="1"/>
  <c r="P10" i="15"/>
  <c r="J151" i="15"/>
  <c r="P151" i="15" s="1"/>
  <c r="P13" i="15"/>
  <c r="BJ21" i="8"/>
  <c r="BL21" i="8" s="1"/>
  <c r="L23" i="15"/>
  <c r="L23" i="16"/>
  <c r="BJ112" i="8"/>
  <c r="BB112" i="8" s="1"/>
  <c r="BH112" i="8" s="1"/>
  <c r="L58" i="16"/>
  <c r="R58" i="16" s="1"/>
  <c r="S58" i="16" s="1"/>
  <c r="L58" i="15"/>
  <c r="R58" i="15" s="1"/>
  <c r="BJ99" i="8"/>
  <c r="BB99" i="8" s="1"/>
  <c r="BH99" i="8" s="1"/>
  <c r="L56" i="16"/>
  <c r="R56" i="16" s="1"/>
  <c r="S56" i="16" s="1"/>
  <c r="L56" i="15"/>
  <c r="R56" i="15" s="1"/>
  <c r="BJ65" i="8"/>
  <c r="BD65" i="8" s="1"/>
  <c r="L40" i="16"/>
  <c r="R40" i="16" s="1"/>
  <c r="S40" i="16" s="1"/>
  <c r="L40" i="15"/>
  <c r="R40" i="15" s="1"/>
  <c r="L113" i="15"/>
  <c r="R113" i="15" s="1"/>
  <c r="L113" i="16"/>
  <c r="R113" i="16" s="1"/>
  <c r="S113" i="16" s="1"/>
  <c r="P23" i="16"/>
  <c r="J161" i="16"/>
  <c r="P161" i="16" s="1"/>
  <c r="K162" i="15"/>
  <c r="Q162" i="15" s="1"/>
  <c r="Q24" i="15"/>
  <c r="L93" i="15"/>
  <c r="R93" i="15" s="1"/>
  <c r="L93" i="16"/>
  <c r="R93" i="16" s="1"/>
  <c r="S93" i="16" s="1"/>
  <c r="K148" i="15"/>
  <c r="Q148" i="15" s="1"/>
  <c r="Q10" i="15"/>
  <c r="BJ301" i="8"/>
  <c r="BC301" i="8" s="1"/>
  <c r="BH301" i="8" s="1"/>
  <c r="L138" i="15"/>
  <c r="R138" i="15" s="1"/>
  <c r="L138" i="16"/>
  <c r="R138" i="16" s="1"/>
  <c r="I49" i="15"/>
  <c r="O49" i="15" s="1"/>
  <c r="I49" i="16"/>
  <c r="O49" i="16" s="1"/>
  <c r="BJ221" i="8"/>
  <c r="BC221" i="8" s="1"/>
  <c r="BH221" i="8" s="1"/>
  <c r="L92" i="15"/>
  <c r="R92" i="15" s="1"/>
  <c r="L92" i="16"/>
  <c r="R92" i="16" s="1"/>
  <c r="S92" i="16" s="1"/>
  <c r="BJ101" i="8"/>
  <c r="BC101" i="8" s="1"/>
  <c r="BH101" i="8" s="1"/>
  <c r="L69" i="16"/>
  <c r="R69" i="16" s="1"/>
  <c r="S69" i="16" s="1"/>
  <c r="L69" i="15"/>
  <c r="R69" i="15" s="1"/>
  <c r="J161" i="15"/>
  <c r="P161" i="15" s="1"/>
  <c r="P23" i="15"/>
  <c r="K162" i="16"/>
  <c r="Q162" i="16" s="1"/>
  <c r="Q24" i="16"/>
  <c r="I26" i="16"/>
  <c r="I26" i="15"/>
  <c r="BJ96" i="8"/>
  <c r="BB96" i="8" s="1"/>
  <c r="H87" i="14" s="1"/>
  <c r="L54" i="16"/>
  <c r="R54" i="16" s="1"/>
  <c r="S54" i="16" s="1"/>
  <c r="L54" i="15"/>
  <c r="R54" i="15" s="1"/>
  <c r="L82" i="15"/>
  <c r="R82" i="15" s="1"/>
  <c r="L82" i="16"/>
  <c r="R82" i="16" s="1"/>
  <c r="S82" i="16" s="1"/>
  <c r="BJ113" i="8"/>
  <c r="BC113" i="8" s="1"/>
  <c r="BH113" i="8" s="1"/>
  <c r="L71" i="15"/>
  <c r="R71" i="15" s="1"/>
  <c r="L71" i="16"/>
  <c r="R71" i="16" s="1"/>
  <c r="S71" i="16" s="1"/>
  <c r="BJ261" i="8"/>
  <c r="BC261" i="8" s="1"/>
  <c r="I242" i="14" s="1"/>
  <c r="N242" i="14" s="1"/>
  <c r="L115" i="15"/>
  <c r="R115" i="15" s="1"/>
  <c r="L115" i="16"/>
  <c r="R115" i="16" s="1"/>
  <c r="S115" i="16" s="1"/>
  <c r="BJ107" i="8"/>
  <c r="BD107" i="8" s="1"/>
  <c r="L62" i="15"/>
  <c r="R62" i="15" s="1"/>
  <c r="L62" i="16"/>
  <c r="R62" i="16" s="1"/>
  <c r="S62" i="16" s="1"/>
  <c r="J154" i="15"/>
  <c r="P154" i="15" s="1"/>
  <c r="P16" i="15"/>
  <c r="J156" i="15"/>
  <c r="P156" i="15" s="1"/>
  <c r="P18" i="15"/>
  <c r="J152" i="15"/>
  <c r="P152" i="15" s="1"/>
  <c r="P14" i="15"/>
  <c r="J141" i="16"/>
  <c r="P141" i="16" s="1"/>
  <c r="J141" i="15"/>
  <c r="P141" i="15" s="1"/>
  <c r="R15" i="15"/>
  <c r="BJ104" i="8"/>
  <c r="BD104" i="8" s="1"/>
  <c r="J99" i="14" s="1"/>
  <c r="X99" i="14" s="1"/>
  <c r="L60" i="15"/>
  <c r="R60" i="15" s="1"/>
  <c r="L60" i="16"/>
  <c r="R60" i="16" s="1"/>
  <c r="S60" i="16" s="1"/>
  <c r="BJ314" i="8"/>
  <c r="BC314" i="8" s="1"/>
  <c r="BH314" i="8" s="1"/>
  <c r="L139" i="15"/>
  <c r="R139" i="15" s="1"/>
  <c r="L139" i="16"/>
  <c r="R139" i="16" s="1"/>
  <c r="K141" i="16"/>
  <c r="Q141" i="16" s="1"/>
  <c r="K141" i="15"/>
  <c r="Q141" i="15" s="1"/>
  <c r="L116" i="15"/>
  <c r="R116" i="15" s="1"/>
  <c r="L116" i="16"/>
  <c r="R116" i="16" s="1"/>
  <c r="S116" i="16" s="1"/>
  <c r="L135" i="16"/>
  <c r="R135" i="16" s="1"/>
  <c r="L135" i="15"/>
  <c r="R135" i="15" s="1"/>
  <c r="BJ19" i="8"/>
  <c r="BB19" i="8" s="1"/>
  <c r="H16" i="14" s="1"/>
  <c r="V16" i="14" s="1"/>
  <c r="AB16" i="14" s="1"/>
  <c r="L10" i="16"/>
  <c r="L10" i="15"/>
  <c r="J90" i="11"/>
  <c r="L102" i="15"/>
  <c r="R102" i="15" s="1"/>
  <c r="L102" i="16"/>
  <c r="R102" i="16" s="1"/>
  <c r="S102" i="16" s="1"/>
  <c r="J154" i="16"/>
  <c r="P154" i="16" s="1"/>
  <c r="P16" i="16"/>
  <c r="I156" i="16"/>
  <c r="O156" i="16" s="1"/>
  <c r="O41" i="16"/>
  <c r="P18" i="16"/>
  <c r="J156" i="16"/>
  <c r="P156" i="16" s="1"/>
  <c r="P14" i="16"/>
  <c r="J152" i="16"/>
  <c r="P152" i="16" s="1"/>
  <c r="Q23" i="16"/>
  <c r="K161" i="16"/>
  <c r="Q161" i="16" s="1"/>
  <c r="Q13" i="16"/>
  <c r="K151" i="16"/>
  <c r="Q151" i="16" s="1"/>
  <c r="BJ316" i="8"/>
  <c r="BD316" i="8" s="1"/>
  <c r="BH316" i="8" s="1"/>
  <c r="L133" i="15"/>
  <c r="R133" i="15" s="1"/>
  <c r="L133" i="16"/>
  <c r="R133" i="16" s="1"/>
  <c r="BJ303" i="8"/>
  <c r="BC303" i="8" s="1"/>
  <c r="I281" i="14" s="1"/>
  <c r="L137" i="15"/>
  <c r="R137" i="15" s="1"/>
  <c r="L137" i="16"/>
  <c r="R137" i="16" s="1"/>
  <c r="BJ67" i="8"/>
  <c r="BD67" i="8" s="1"/>
  <c r="L39" i="15"/>
  <c r="R39" i="15" s="1"/>
  <c r="L39" i="16"/>
  <c r="R39" i="16" s="1"/>
  <c r="S39" i="16" s="1"/>
  <c r="K161" i="15"/>
  <c r="Q161" i="15" s="1"/>
  <c r="Q23" i="15"/>
  <c r="K151" i="15"/>
  <c r="Q151" i="15" s="1"/>
  <c r="Q13" i="15"/>
  <c r="L89" i="15"/>
  <c r="R89" i="15" s="1"/>
  <c r="L89" i="16"/>
  <c r="R89" i="16" s="1"/>
  <c r="S89" i="16" s="1"/>
  <c r="BJ315" i="8"/>
  <c r="BD315" i="8" s="1"/>
  <c r="L134" i="15"/>
  <c r="R134" i="15" s="1"/>
  <c r="L134" i="16"/>
  <c r="R134" i="16" s="1"/>
  <c r="BJ307" i="8"/>
  <c r="BD307" i="8" s="1"/>
  <c r="BH307" i="8" s="1"/>
  <c r="L131" i="15"/>
  <c r="R131" i="15" s="1"/>
  <c r="L131" i="16"/>
  <c r="R131" i="16" s="1"/>
  <c r="BJ185" i="8"/>
  <c r="BD185" i="8" s="1"/>
  <c r="BH185" i="8" s="1"/>
  <c r="L109" i="15"/>
  <c r="R109" i="15" s="1"/>
  <c r="L109" i="16"/>
  <c r="R109" i="16" s="1"/>
  <c r="S109" i="16" s="1"/>
  <c r="BJ31" i="8"/>
  <c r="L13" i="16"/>
  <c r="L13" i="15"/>
  <c r="L20" i="16"/>
  <c r="L20" i="15"/>
  <c r="L90" i="16"/>
  <c r="R90" i="16" s="1"/>
  <c r="S90" i="16" s="1"/>
  <c r="L90" i="15"/>
  <c r="R90" i="15" s="1"/>
  <c r="I141" i="16"/>
  <c r="O141" i="16" s="1"/>
  <c r="I141" i="15"/>
  <c r="O141" i="15" s="1"/>
  <c r="L8" i="16"/>
  <c r="L8" i="15"/>
  <c r="BJ16" i="8"/>
  <c r="BL16" i="8" s="1"/>
  <c r="J150" i="16"/>
  <c r="P150" i="16" s="1"/>
  <c r="P12" i="16"/>
  <c r="L136" i="16"/>
  <c r="R136" i="16" s="1"/>
  <c r="L136" i="15"/>
  <c r="R136" i="15" s="1"/>
  <c r="BJ297" i="8"/>
  <c r="BB297" i="8" s="1"/>
  <c r="BH297" i="8" s="1"/>
  <c r="L126" i="15"/>
  <c r="R126" i="15" s="1"/>
  <c r="L126" i="16"/>
  <c r="R126" i="16" s="1"/>
  <c r="I72" i="15"/>
  <c r="O72" i="15" s="1"/>
  <c r="I72" i="16"/>
  <c r="O72" i="16" s="1"/>
  <c r="BJ100" i="8"/>
  <c r="BC100" i="8" s="1"/>
  <c r="I93" i="14" s="1"/>
  <c r="W93" i="14" s="1"/>
  <c r="L66" i="16"/>
  <c r="R66" i="16" s="1"/>
  <c r="S66" i="16" s="1"/>
  <c r="L66" i="15"/>
  <c r="R66" i="15" s="1"/>
  <c r="J150" i="15"/>
  <c r="P150" i="15" s="1"/>
  <c r="P12" i="15"/>
  <c r="K156" i="15"/>
  <c r="Q156" i="15" s="1"/>
  <c r="Q18" i="15"/>
  <c r="J155" i="15"/>
  <c r="P155" i="15" s="1"/>
  <c r="P17" i="15"/>
  <c r="Q11" i="16"/>
  <c r="K149" i="16"/>
  <c r="Q149" i="16" s="1"/>
  <c r="I148" i="15"/>
  <c r="O148" i="15" s="1"/>
  <c r="O10" i="15"/>
  <c r="W78" i="9"/>
  <c r="W48" i="9"/>
  <c r="AF94" i="9"/>
  <c r="W30" i="9"/>
  <c r="BJ265" i="8"/>
  <c r="BD265" i="8" s="1"/>
  <c r="J248" i="14" s="1"/>
  <c r="N248" i="14" s="1"/>
  <c r="F163" i="12"/>
  <c r="BJ232" i="8"/>
  <c r="BB232" i="8" s="1"/>
  <c r="H203" i="14" s="1"/>
  <c r="F162" i="11"/>
  <c r="BJ181" i="8"/>
  <c r="BC181" i="8" s="1"/>
  <c r="BH181" i="8" s="1"/>
  <c r="J46" i="11"/>
  <c r="J42" i="12"/>
  <c r="AF96" i="9"/>
  <c r="O12" i="3"/>
  <c r="BJ267" i="8"/>
  <c r="BD267" i="8" s="1"/>
  <c r="J250" i="14" s="1"/>
  <c r="X250" i="14" s="1"/>
  <c r="AB250" i="14" s="1"/>
  <c r="F152" i="12"/>
  <c r="J11" i="11"/>
  <c r="J82" i="12"/>
  <c r="J17" i="12"/>
  <c r="H151" i="12"/>
  <c r="F151" i="11"/>
  <c r="BJ223" i="8"/>
  <c r="BC223" i="8" s="1"/>
  <c r="J106" i="12"/>
  <c r="I157" i="12"/>
  <c r="J71" i="11"/>
  <c r="F162" i="12"/>
  <c r="J71" i="12"/>
  <c r="F161" i="12"/>
  <c r="J59" i="12"/>
  <c r="X249" i="14"/>
  <c r="AB249" i="14" s="1"/>
  <c r="N249" i="14"/>
  <c r="N243" i="14"/>
  <c r="W243" i="14"/>
  <c r="AB243" i="14" s="1"/>
  <c r="N200" i="14"/>
  <c r="V200" i="14"/>
  <c r="AB200" i="14" s="1"/>
  <c r="N206" i="14"/>
  <c r="W206" i="14"/>
  <c r="AB206" i="14" s="1"/>
  <c r="N237" i="14"/>
  <c r="V237" i="14"/>
  <c r="AB237" i="14" s="1"/>
  <c r="N212" i="14"/>
  <c r="X212" i="14"/>
  <c r="AB212" i="14" s="1"/>
  <c r="BJ304" i="8"/>
  <c r="BD304" i="8" s="1"/>
  <c r="J284" i="14" s="1"/>
  <c r="N284" i="14" s="1"/>
  <c r="BC21" i="8"/>
  <c r="BH21" i="8" s="1"/>
  <c r="BJ233" i="8"/>
  <c r="BC233" i="8" s="1"/>
  <c r="BH233" i="8" s="1"/>
  <c r="J65" i="11"/>
  <c r="J69" i="12"/>
  <c r="J13" i="12"/>
  <c r="J82" i="11"/>
  <c r="J84" i="12"/>
  <c r="I149" i="12"/>
  <c r="J101" i="11"/>
  <c r="J14" i="12"/>
  <c r="J105" i="11"/>
  <c r="I159" i="11"/>
  <c r="J109" i="11"/>
  <c r="F151" i="12"/>
  <c r="J107" i="12"/>
  <c r="J113" i="12"/>
  <c r="J109" i="12"/>
  <c r="J13" i="11"/>
  <c r="J104" i="11"/>
  <c r="J43" i="12"/>
  <c r="J101" i="12"/>
  <c r="J20" i="12"/>
  <c r="I161" i="11"/>
  <c r="I152" i="12"/>
  <c r="F155" i="11"/>
  <c r="F141" i="12"/>
  <c r="J86" i="11"/>
  <c r="F159" i="11"/>
  <c r="F163" i="11"/>
  <c r="F26" i="11"/>
  <c r="O33" i="11"/>
  <c r="O56" i="11"/>
  <c r="J45" i="11"/>
  <c r="J25" i="11"/>
  <c r="O55" i="11"/>
  <c r="J93" i="11"/>
  <c r="J86" i="12"/>
  <c r="I162" i="11"/>
  <c r="J41" i="12"/>
  <c r="J93" i="12"/>
  <c r="I162" i="12"/>
  <c r="N9" i="11"/>
  <c r="O78" i="11"/>
  <c r="J12" i="11"/>
  <c r="F153" i="12"/>
  <c r="J92" i="12"/>
  <c r="J58" i="11"/>
  <c r="I155" i="12"/>
  <c r="J24" i="11"/>
  <c r="J46" i="12"/>
  <c r="H153" i="12"/>
  <c r="J130" i="12"/>
  <c r="H159" i="11"/>
  <c r="N79" i="11"/>
  <c r="J84" i="11"/>
  <c r="J17" i="11"/>
  <c r="J105" i="12"/>
  <c r="F146" i="12"/>
  <c r="C164" i="12"/>
  <c r="J90" i="12"/>
  <c r="M78" i="11"/>
  <c r="J89" i="11"/>
  <c r="F157" i="12"/>
  <c r="V198" i="14"/>
  <c r="N198" i="14"/>
  <c r="J21" i="12"/>
  <c r="J81" i="12"/>
  <c r="BH191" i="8"/>
  <c r="H165" i="14"/>
  <c r="G149" i="12"/>
  <c r="J11" i="12"/>
  <c r="AD127" i="9"/>
  <c r="AF127" i="9" s="1"/>
  <c r="W127" i="9"/>
  <c r="F150" i="11"/>
  <c r="N78" i="11"/>
  <c r="F72" i="12"/>
  <c r="J62" i="11"/>
  <c r="M56" i="11"/>
  <c r="J55" i="11"/>
  <c r="J25" i="12"/>
  <c r="X247" i="14"/>
  <c r="N247" i="14"/>
  <c r="BH179" i="8"/>
  <c r="H164" i="14"/>
  <c r="H150" i="11"/>
  <c r="J127" i="11"/>
  <c r="J138" i="11"/>
  <c r="H161" i="11"/>
  <c r="G118" i="11"/>
  <c r="M100" i="11"/>
  <c r="J100" i="11"/>
  <c r="J66" i="12"/>
  <c r="J63" i="11"/>
  <c r="J92" i="11"/>
  <c r="F156" i="12"/>
  <c r="J55" i="12"/>
  <c r="N100" i="11"/>
  <c r="H118" i="11"/>
  <c r="N173" i="14"/>
  <c r="X173" i="14"/>
  <c r="N50" i="14"/>
  <c r="V50" i="14"/>
  <c r="AB50" i="14" s="1"/>
  <c r="N238" i="14"/>
  <c r="V238" i="14"/>
  <c r="AB238" i="14" s="1"/>
  <c r="I149" i="11"/>
  <c r="O77" i="11"/>
  <c r="I95" i="11"/>
  <c r="J129" i="12"/>
  <c r="F158" i="11"/>
  <c r="H157" i="12"/>
  <c r="J134" i="12"/>
  <c r="N55" i="11"/>
  <c r="G118" i="12"/>
  <c r="J100" i="12"/>
  <c r="J88" i="11"/>
  <c r="J67" i="12"/>
  <c r="I153" i="11"/>
  <c r="O125" i="11"/>
  <c r="J88" i="12"/>
  <c r="J32" i="11"/>
  <c r="J42" i="11"/>
  <c r="H118" i="12"/>
  <c r="J32" i="12"/>
  <c r="H95" i="12"/>
  <c r="J31" i="11"/>
  <c r="G49" i="11"/>
  <c r="M31" i="11"/>
  <c r="I118" i="12"/>
  <c r="G150" i="12"/>
  <c r="J127" i="12"/>
  <c r="J24" i="12"/>
  <c r="J59" i="11"/>
  <c r="G162" i="11"/>
  <c r="J139" i="11"/>
  <c r="I151" i="12"/>
  <c r="G49" i="12"/>
  <c r="J31" i="12"/>
  <c r="O9" i="11"/>
  <c r="I160" i="11"/>
  <c r="F157" i="11"/>
  <c r="X67" i="14"/>
  <c r="AB67" i="14" s="1"/>
  <c r="N67" i="14"/>
  <c r="J107" i="11"/>
  <c r="N102" i="11"/>
  <c r="J61" i="12"/>
  <c r="F150" i="12"/>
  <c r="G162" i="12"/>
  <c r="J139" i="12"/>
  <c r="H147" i="11"/>
  <c r="J85" i="11"/>
  <c r="M79" i="11"/>
  <c r="I150" i="12"/>
  <c r="I156" i="12"/>
  <c r="J16" i="11"/>
  <c r="M10" i="11"/>
  <c r="G26" i="11"/>
  <c r="M8" i="11"/>
  <c r="J8" i="11"/>
  <c r="BH225" i="8"/>
  <c r="J211" i="14"/>
  <c r="H147" i="12"/>
  <c r="J89" i="12"/>
  <c r="J8" i="12"/>
  <c r="G26" i="12"/>
  <c r="J39" i="11"/>
  <c r="M33" i="11"/>
  <c r="J117" i="11"/>
  <c r="E164" i="12"/>
  <c r="N251" i="14"/>
  <c r="X251" i="14"/>
  <c r="AB251" i="14" s="1"/>
  <c r="BH145" i="8"/>
  <c r="J137" i="14"/>
  <c r="J15" i="12"/>
  <c r="J22" i="11"/>
  <c r="F118" i="11"/>
  <c r="N32" i="11"/>
  <c r="J117" i="12"/>
  <c r="N77" i="11"/>
  <c r="H95" i="11"/>
  <c r="BH219" i="8"/>
  <c r="H201" i="14"/>
  <c r="BH195" i="8"/>
  <c r="J177" i="14"/>
  <c r="BH217" i="8"/>
  <c r="H199" i="14"/>
  <c r="J111" i="11"/>
  <c r="O79" i="11"/>
  <c r="H154" i="11"/>
  <c r="H162" i="12"/>
  <c r="J18" i="12"/>
  <c r="F153" i="11"/>
  <c r="O31" i="11"/>
  <c r="I49" i="11"/>
  <c r="D164" i="11"/>
  <c r="H152" i="12"/>
  <c r="BH139" i="8"/>
  <c r="H127" i="14"/>
  <c r="BH137" i="8"/>
  <c r="H125" i="14"/>
  <c r="J115" i="12"/>
  <c r="H158" i="12"/>
  <c r="G146" i="11"/>
  <c r="M123" i="11"/>
  <c r="G141" i="11"/>
  <c r="J123" i="11"/>
  <c r="I49" i="12"/>
  <c r="F158" i="12"/>
  <c r="M9" i="11"/>
  <c r="J20" i="11"/>
  <c r="I146" i="11"/>
  <c r="I141" i="11"/>
  <c r="O123" i="11"/>
  <c r="BH192" i="8"/>
  <c r="H166" i="14"/>
  <c r="M124" i="11"/>
  <c r="J135" i="11"/>
  <c r="G158" i="11"/>
  <c r="BH312" i="8"/>
  <c r="H277" i="14"/>
  <c r="BH35" i="8"/>
  <c r="J29" i="14"/>
  <c r="I150" i="11"/>
  <c r="F147" i="11"/>
  <c r="M55" i="11"/>
  <c r="J67" i="11"/>
  <c r="J19" i="11"/>
  <c r="H153" i="11"/>
  <c r="J130" i="11"/>
  <c r="N125" i="11"/>
  <c r="G141" i="12"/>
  <c r="J123" i="12"/>
  <c r="G146" i="12"/>
  <c r="D164" i="12"/>
  <c r="J12" i="12"/>
  <c r="I146" i="12"/>
  <c r="I141" i="12"/>
  <c r="I154" i="11"/>
  <c r="BH187" i="8"/>
  <c r="BD24" i="8"/>
  <c r="J25" i="14" s="1"/>
  <c r="X25" i="14" s="1"/>
  <c r="N54" i="11"/>
  <c r="H72" i="11"/>
  <c r="J23" i="12"/>
  <c r="H155" i="12"/>
  <c r="J132" i="12"/>
  <c r="J54" i="11"/>
  <c r="G72" i="11"/>
  <c r="M54" i="11"/>
  <c r="J70" i="11"/>
  <c r="O102" i="11"/>
  <c r="N31" i="11"/>
  <c r="H49" i="11"/>
  <c r="I158" i="12"/>
  <c r="W95" i="9"/>
  <c r="BH227" i="8"/>
  <c r="J213" i="14"/>
  <c r="H72" i="12"/>
  <c r="G163" i="11"/>
  <c r="J140" i="11"/>
  <c r="J23" i="11"/>
  <c r="J54" i="12"/>
  <c r="G72" i="12"/>
  <c r="F95" i="11"/>
  <c r="J70" i="12"/>
  <c r="H49" i="12"/>
  <c r="I163" i="11"/>
  <c r="BH147" i="8"/>
  <c r="J139" i="14"/>
  <c r="G163" i="12"/>
  <c r="J140" i="12"/>
  <c r="F49" i="12"/>
  <c r="F49" i="11"/>
  <c r="J19" i="12"/>
  <c r="F161" i="11"/>
  <c r="G159" i="11"/>
  <c r="J136" i="11"/>
  <c r="H158" i="11"/>
  <c r="N124" i="11"/>
  <c r="I163" i="12"/>
  <c r="H151" i="11"/>
  <c r="J128" i="11"/>
  <c r="BH183" i="8"/>
  <c r="I170" i="14"/>
  <c r="J103" i="11"/>
  <c r="O101" i="11"/>
  <c r="I151" i="11"/>
  <c r="G151" i="12"/>
  <c r="J128" i="12"/>
  <c r="J80" i="11"/>
  <c r="H150" i="12"/>
  <c r="BH223" i="8"/>
  <c r="I207" i="14"/>
  <c r="M101" i="11"/>
  <c r="J113" i="11"/>
  <c r="N244" i="14"/>
  <c r="W244" i="14"/>
  <c r="AB244" i="14" s="1"/>
  <c r="AD100" i="9"/>
  <c r="E164" i="11"/>
  <c r="G147" i="11"/>
  <c r="J124" i="11"/>
  <c r="J103" i="12"/>
  <c r="J44" i="11"/>
  <c r="J69" i="11"/>
  <c r="I153" i="12"/>
  <c r="F118" i="12"/>
  <c r="J80" i="12"/>
  <c r="F149" i="12"/>
  <c r="J36" i="11"/>
  <c r="N245" i="14"/>
  <c r="W245" i="14"/>
  <c r="AB245" i="14" s="1"/>
  <c r="BH156" i="8"/>
  <c r="J141" i="14"/>
  <c r="G147" i="12"/>
  <c r="J124" i="12"/>
  <c r="J34" i="11"/>
  <c r="J36" i="12"/>
  <c r="J65" i="12"/>
  <c r="M77" i="11"/>
  <c r="J77" i="11"/>
  <c r="G95" i="11"/>
  <c r="G157" i="11"/>
  <c r="J134" i="11"/>
  <c r="I155" i="11"/>
  <c r="O32" i="11"/>
  <c r="J9" i="11"/>
  <c r="J38" i="12"/>
  <c r="BH236" i="8"/>
  <c r="J215" i="14"/>
  <c r="BH193" i="8"/>
  <c r="I171" i="14"/>
  <c r="H157" i="11"/>
  <c r="I147" i="11"/>
  <c r="F147" i="12"/>
  <c r="J34" i="12"/>
  <c r="G95" i="12"/>
  <c r="J77" i="12"/>
  <c r="J138" i="12"/>
  <c r="G161" i="12"/>
  <c r="I159" i="12"/>
  <c r="H146" i="11"/>
  <c r="H141" i="11"/>
  <c r="N123" i="11"/>
  <c r="N8" i="11"/>
  <c r="H26" i="11"/>
  <c r="J9" i="12"/>
  <c r="J114" i="11"/>
  <c r="BH61" i="8"/>
  <c r="I57" i="14"/>
  <c r="I95" i="12"/>
  <c r="BH155" i="8"/>
  <c r="J140" i="14"/>
  <c r="BH154" i="8"/>
  <c r="I135" i="14"/>
  <c r="H161" i="12"/>
  <c r="I147" i="12"/>
  <c r="H155" i="11"/>
  <c r="F141" i="11"/>
  <c r="G149" i="11"/>
  <c r="J126" i="11"/>
  <c r="J48" i="11"/>
  <c r="H141" i="12"/>
  <c r="H146" i="12"/>
  <c r="H26" i="12"/>
  <c r="J110" i="12"/>
  <c r="J47" i="11"/>
  <c r="N54" i="14"/>
  <c r="V54" i="14"/>
  <c r="AB54" i="14" s="1"/>
  <c r="BH235" i="8"/>
  <c r="J214" i="14"/>
  <c r="BH234" i="8"/>
  <c r="I209" i="14"/>
  <c r="BJ141" i="8"/>
  <c r="BC141" i="8" s="1"/>
  <c r="F159" i="12"/>
  <c r="H159" i="12"/>
  <c r="F26" i="12"/>
  <c r="F155" i="12"/>
  <c r="M102" i="11"/>
  <c r="J108" i="11"/>
  <c r="J94" i="11"/>
  <c r="F146" i="11"/>
  <c r="C164" i="11"/>
  <c r="J126" i="12"/>
  <c r="J48" i="12"/>
  <c r="J78" i="11"/>
  <c r="J61" i="11"/>
  <c r="N56" i="11"/>
  <c r="J47" i="12"/>
  <c r="J132" i="11"/>
  <c r="G155" i="11"/>
  <c r="AC128" i="9"/>
  <c r="AF128" i="9" s="1"/>
  <c r="W128" i="9"/>
  <c r="J112" i="11"/>
  <c r="J112" i="12"/>
  <c r="J94" i="12"/>
  <c r="O10" i="11"/>
  <c r="J66" i="11"/>
  <c r="J78" i="12"/>
  <c r="J63" i="12"/>
  <c r="BH75" i="8"/>
  <c r="J66" i="14"/>
  <c r="H163" i="11"/>
  <c r="BJ300" i="8"/>
  <c r="BC300" i="8" s="1"/>
  <c r="I278" i="14" s="1"/>
  <c r="N236" i="14"/>
  <c r="V236" i="14"/>
  <c r="AB236" i="14" s="1"/>
  <c r="J136" i="12"/>
  <c r="G159" i="12"/>
  <c r="H160" i="11"/>
  <c r="J137" i="11"/>
  <c r="N101" i="11"/>
  <c r="F160" i="11"/>
  <c r="G154" i="11"/>
  <c r="J131" i="11"/>
  <c r="M125" i="11"/>
  <c r="J104" i="12"/>
  <c r="J57" i="11"/>
  <c r="N10" i="11"/>
  <c r="J15" i="11"/>
  <c r="F72" i="11"/>
  <c r="J58" i="12"/>
  <c r="J115" i="11"/>
  <c r="H163" i="12"/>
  <c r="O100" i="11"/>
  <c r="I118" i="11"/>
  <c r="N62" i="14"/>
  <c r="X62" i="14"/>
  <c r="BH177" i="8"/>
  <c r="H162" i="14"/>
  <c r="I157" i="11"/>
  <c r="H156" i="12"/>
  <c r="J133" i="12"/>
  <c r="I158" i="11"/>
  <c r="O124" i="11"/>
  <c r="G158" i="12"/>
  <c r="J135" i="12"/>
  <c r="J57" i="12"/>
  <c r="J40" i="11"/>
  <c r="I26" i="11"/>
  <c r="O8" i="11"/>
  <c r="V91" i="14"/>
  <c r="AB91" i="14" s="1"/>
  <c r="N91" i="14"/>
  <c r="M32" i="11"/>
  <c r="J43" i="11"/>
  <c r="H149" i="11"/>
  <c r="J111" i="12"/>
  <c r="J35" i="11"/>
  <c r="O54" i="11"/>
  <c r="I72" i="11"/>
  <c r="N240" i="14"/>
  <c r="V240" i="14"/>
  <c r="AB240" i="14" s="1"/>
  <c r="I161" i="12"/>
  <c r="N33" i="11"/>
  <c r="J38" i="11"/>
  <c r="J21" i="11"/>
  <c r="H162" i="11"/>
  <c r="F154" i="11"/>
  <c r="J44" i="12"/>
  <c r="I26" i="12"/>
  <c r="F95" i="12"/>
  <c r="J35" i="12"/>
  <c r="H149" i="12"/>
  <c r="F149" i="11"/>
  <c r="J37" i="12"/>
  <c r="I72" i="12"/>
  <c r="J205" i="3"/>
  <c r="M12" i="3"/>
  <c r="W96" i="9"/>
  <c r="J61" i="3"/>
  <c r="J202" i="3"/>
  <c r="AC100" i="9"/>
  <c r="BJ296" i="8"/>
  <c r="BB296" i="8" s="1"/>
  <c r="H272" i="14" s="1"/>
  <c r="J203" i="3"/>
  <c r="W112" i="9"/>
  <c r="W80" i="9"/>
  <c r="BB136" i="8"/>
  <c r="H124" i="14" s="1"/>
  <c r="BJ151" i="8"/>
  <c r="BB151" i="8" s="1"/>
  <c r="BJ231" i="8"/>
  <c r="BB231" i="8" s="1"/>
  <c r="BJ176" i="8"/>
  <c r="BJ256" i="8"/>
  <c r="BB256" i="8" s="1"/>
  <c r="BJ140" i="8"/>
  <c r="BC140" i="8" s="1"/>
  <c r="I130" i="14" s="1"/>
  <c r="BJ220" i="8"/>
  <c r="BC220" i="8" s="1"/>
  <c r="I204" i="14" s="1"/>
  <c r="BJ196" i="8"/>
  <c r="BD196" i="8" s="1"/>
  <c r="BJ276" i="8"/>
  <c r="J200" i="3"/>
  <c r="J32" i="3"/>
  <c r="BJ20" i="8"/>
  <c r="BH184" i="8"/>
  <c r="BH64" i="8"/>
  <c r="BH56" i="8"/>
  <c r="BJ274" i="8"/>
  <c r="BJ194" i="8"/>
  <c r="BC194" i="8" s="1"/>
  <c r="W62" i="9"/>
  <c r="W94" i="9"/>
  <c r="BJ224" i="8"/>
  <c r="BJ144" i="8"/>
  <c r="BD144" i="8" s="1"/>
  <c r="J136" i="14" s="1"/>
  <c r="BJ260" i="8"/>
  <c r="BJ180" i="8"/>
  <c r="BC180" i="8" s="1"/>
  <c r="I167" i="14" s="1"/>
  <c r="V94" i="9"/>
  <c r="V96" i="9"/>
  <c r="V95" i="9"/>
  <c r="Z96" i="9"/>
  <c r="Z95" i="9"/>
  <c r="Z94" i="9"/>
  <c r="BB338" i="8"/>
  <c r="H311" i="14" s="1"/>
  <c r="BH258" i="8"/>
  <c r="BH338" i="8" s="1"/>
  <c r="BH265" i="8"/>
  <c r="BC342" i="8"/>
  <c r="I317" i="14" s="1"/>
  <c r="BH262" i="8"/>
  <c r="BH342" i="8" s="1"/>
  <c r="BH216" i="8"/>
  <c r="BH271" i="8"/>
  <c r="BH273" i="8"/>
  <c r="BH275" i="8"/>
  <c r="BH264" i="8"/>
  <c r="BD346" i="8"/>
  <c r="J323" i="14" s="1"/>
  <c r="BH266" i="8"/>
  <c r="BH346" i="8" s="1"/>
  <c r="BH272" i="8"/>
  <c r="BH257" i="8"/>
  <c r="BH263" i="8"/>
  <c r="BH259" i="8"/>
  <c r="W31" i="9"/>
  <c r="W47" i="9"/>
  <c r="J90" i="3"/>
  <c r="N12" i="3"/>
  <c r="W126" i="9"/>
  <c r="J148" i="3"/>
  <c r="J191" i="3"/>
  <c r="J193" i="3"/>
  <c r="J185" i="3"/>
  <c r="J184" i="3"/>
  <c r="I206" i="3"/>
  <c r="J192" i="3"/>
  <c r="J204" i="3"/>
  <c r="J186" i="3"/>
  <c r="J188" i="3"/>
  <c r="J190" i="3"/>
  <c r="J187" i="3"/>
  <c r="J119" i="3"/>
  <c r="J177" i="3"/>
  <c r="H206" i="3"/>
  <c r="G206" i="3"/>
  <c r="J182" i="3"/>
  <c r="F206" i="3"/>
  <c r="W16" i="9" l="1"/>
  <c r="X16" i="19"/>
  <c r="W15" i="9"/>
  <c r="W15" i="19"/>
  <c r="X15" i="19" s="1"/>
  <c r="BB69" i="8"/>
  <c r="H69" i="14" s="1"/>
  <c r="BB53" i="8"/>
  <c r="BB52" i="8"/>
  <c r="H47" i="14" s="1"/>
  <c r="BB54" i="8"/>
  <c r="H48" i="14" s="1"/>
  <c r="BB51" i="8"/>
  <c r="I205" i="14"/>
  <c r="BB55" i="8"/>
  <c r="H49" i="14" s="1"/>
  <c r="BB50" i="8"/>
  <c r="H46" i="14" s="1"/>
  <c r="H129" i="14"/>
  <c r="I94" i="14"/>
  <c r="BH267" i="8"/>
  <c r="V55" i="14"/>
  <c r="AB55" i="14" s="1"/>
  <c r="N250" i="14"/>
  <c r="BH100" i="8"/>
  <c r="BC91" i="8"/>
  <c r="J287" i="14"/>
  <c r="I59" i="14"/>
  <c r="I282" i="14"/>
  <c r="W282" i="14" s="1"/>
  <c r="AB282" i="14" s="1"/>
  <c r="BC110" i="8"/>
  <c r="I107" i="14" s="1"/>
  <c r="W107" i="14" s="1"/>
  <c r="BH303" i="8"/>
  <c r="J289" i="14"/>
  <c r="BH103" i="8"/>
  <c r="BH104" i="8"/>
  <c r="BC108" i="8"/>
  <c r="I105" i="14" s="1"/>
  <c r="N239" i="14"/>
  <c r="I96" i="14"/>
  <c r="BD55" i="8"/>
  <c r="J49" i="14" s="1"/>
  <c r="BB49" i="8"/>
  <c r="BH304" i="8"/>
  <c r="J161" i="11"/>
  <c r="J103" i="14"/>
  <c r="N103" i="14" s="1"/>
  <c r="BD70" i="8"/>
  <c r="J70" i="14" s="1"/>
  <c r="X70" i="14" s="1"/>
  <c r="BD68" i="8"/>
  <c r="J68" i="14" s="1"/>
  <c r="BD53" i="8"/>
  <c r="BD69" i="8"/>
  <c r="J69" i="14" s="1"/>
  <c r="X69" i="14" s="1"/>
  <c r="I134" i="14"/>
  <c r="N134" i="14" s="1"/>
  <c r="BD52" i="8"/>
  <c r="J47" i="14" s="1"/>
  <c r="J174" i="14"/>
  <c r="N174" i="14" s="1"/>
  <c r="N93" i="14"/>
  <c r="BD49" i="8"/>
  <c r="BD48" i="8"/>
  <c r="J45" i="14" s="1"/>
  <c r="BB70" i="8"/>
  <c r="H70" i="14" s="1"/>
  <c r="V70" i="14" s="1"/>
  <c r="BB48" i="8"/>
  <c r="H45" i="14" s="1"/>
  <c r="H90" i="14"/>
  <c r="V90" i="14" s="1"/>
  <c r="AB90" i="14" s="1"/>
  <c r="W110" i="9"/>
  <c r="H53" i="14"/>
  <c r="V53" i="14" s="1"/>
  <c r="AB53" i="14" s="1"/>
  <c r="BH116" i="8"/>
  <c r="H92" i="14"/>
  <c r="N92" i="14" s="1"/>
  <c r="H275" i="14"/>
  <c r="V275" i="14" s="1"/>
  <c r="AB275" i="14" s="1"/>
  <c r="BD90" i="8"/>
  <c r="J83" i="14" s="1"/>
  <c r="BD95" i="8"/>
  <c r="J86" i="14" s="1"/>
  <c r="BD94" i="8"/>
  <c r="J85" i="14" s="1"/>
  <c r="I98" i="14"/>
  <c r="W98" i="14" s="1"/>
  <c r="AB98" i="14" s="1"/>
  <c r="BC89" i="8"/>
  <c r="BC95" i="8"/>
  <c r="I86" i="14" s="1"/>
  <c r="BC93" i="8"/>
  <c r="BD54" i="8"/>
  <c r="J48" i="14" s="1"/>
  <c r="BC88" i="8"/>
  <c r="I82" i="14" s="1"/>
  <c r="BD50" i="8"/>
  <c r="J46" i="14" s="1"/>
  <c r="BC92" i="8"/>
  <c r="I84" i="14" s="1"/>
  <c r="BD51" i="8"/>
  <c r="BC94" i="8"/>
  <c r="I85" i="14" s="1"/>
  <c r="BJ345" i="8"/>
  <c r="BC109" i="8"/>
  <c r="I106" i="14" s="1"/>
  <c r="W106" i="14" s="1"/>
  <c r="BH261" i="8"/>
  <c r="BC90" i="8"/>
  <c r="I83" i="14" s="1"/>
  <c r="BB339" i="8"/>
  <c r="H312" i="14" s="1"/>
  <c r="V312" i="14" s="1"/>
  <c r="AB312" i="14" s="1"/>
  <c r="I97" i="14"/>
  <c r="N97" i="14" s="1"/>
  <c r="N99" i="14"/>
  <c r="BD355" i="8"/>
  <c r="J325" i="14" s="1"/>
  <c r="N325" i="14" s="1"/>
  <c r="L157" i="16"/>
  <c r="R157" i="16" s="1"/>
  <c r="S157" i="16" s="1"/>
  <c r="BH19" i="8"/>
  <c r="BH339" i="8" s="1"/>
  <c r="BJ352" i="8"/>
  <c r="BJ347" i="8"/>
  <c r="L147" i="16"/>
  <c r="R147" i="16" s="1"/>
  <c r="S147" i="16" s="1"/>
  <c r="J160" i="11"/>
  <c r="BD91" i="8"/>
  <c r="BJ337" i="8"/>
  <c r="N90" i="14"/>
  <c r="N16" i="14"/>
  <c r="J288" i="14"/>
  <c r="N288" i="14" s="1"/>
  <c r="BB237" i="8"/>
  <c r="BB243" i="8" s="1"/>
  <c r="BH315" i="8"/>
  <c r="BH355" i="8" s="1"/>
  <c r="I283" i="14"/>
  <c r="W283" i="14" s="1"/>
  <c r="AB283" i="14" s="1"/>
  <c r="H276" i="14"/>
  <c r="N276" i="14" s="1"/>
  <c r="J285" i="14"/>
  <c r="X285" i="14" s="1"/>
  <c r="AB285" i="14" s="1"/>
  <c r="I60" i="14"/>
  <c r="N60" i="14" s="1"/>
  <c r="BJ339" i="8"/>
  <c r="BJ355" i="8"/>
  <c r="I168" i="14"/>
  <c r="N168" i="14" s="1"/>
  <c r="L157" i="15"/>
  <c r="R157" i="15" s="1"/>
  <c r="BC341" i="8"/>
  <c r="I316" i="14" s="1"/>
  <c r="W316" i="14" s="1"/>
  <c r="AB316" i="14" s="1"/>
  <c r="BH232" i="8"/>
  <c r="BJ117" i="8"/>
  <c r="I279" i="14"/>
  <c r="W279" i="14" s="1"/>
  <c r="AB279" i="14" s="1"/>
  <c r="W242" i="14"/>
  <c r="AB242" i="14" s="1"/>
  <c r="BD317" i="8"/>
  <c r="BD323" i="8" s="1"/>
  <c r="H273" i="14"/>
  <c r="N273" i="14" s="1"/>
  <c r="BD92" i="8"/>
  <c r="J84" i="14" s="1"/>
  <c r="BD110" i="8"/>
  <c r="J107" i="14" s="1"/>
  <c r="X107" i="14" s="1"/>
  <c r="BD89" i="8"/>
  <c r="I61" i="14"/>
  <c r="W61" i="14" s="1"/>
  <c r="AB61" i="14" s="1"/>
  <c r="BD88" i="8"/>
  <c r="J82" i="14" s="1"/>
  <c r="R22" i="16"/>
  <c r="S22" i="16" s="1"/>
  <c r="L160" i="16"/>
  <c r="R160" i="16" s="1"/>
  <c r="S160" i="16" s="1"/>
  <c r="L154" i="16"/>
  <c r="R154" i="16" s="1"/>
  <c r="S154" i="16" s="1"/>
  <c r="R16" i="16"/>
  <c r="S16" i="16" s="1"/>
  <c r="L162" i="15"/>
  <c r="R162" i="15" s="1"/>
  <c r="R24" i="15"/>
  <c r="J102" i="14"/>
  <c r="BH107" i="8"/>
  <c r="L160" i="15"/>
  <c r="R160" i="15" s="1"/>
  <c r="R22" i="15"/>
  <c r="BD27" i="8"/>
  <c r="BL27" i="8"/>
  <c r="L162" i="16"/>
  <c r="R162" i="16" s="1"/>
  <c r="S162" i="16" s="1"/>
  <c r="R24" i="16"/>
  <c r="S24" i="16" s="1"/>
  <c r="L148" i="15"/>
  <c r="R148" i="15" s="1"/>
  <c r="R10" i="15"/>
  <c r="BC23" i="8"/>
  <c r="BL23" i="8"/>
  <c r="L163" i="16"/>
  <c r="R163" i="16" s="1"/>
  <c r="S163" i="16" s="1"/>
  <c r="R25" i="16"/>
  <c r="S25" i="16" s="1"/>
  <c r="L148" i="16"/>
  <c r="R148" i="16" s="1"/>
  <c r="S148" i="16" s="1"/>
  <c r="R10" i="16"/>
  <c r="S10" i="16" s="1"/>
  <c r="BH97" i="8"/>
  <c r="H88" i="14"/>
  <c r="L163" i="15"/>
  <c r="R163" i="15" s="1"/>
  <c r="R25" i="15"/>
  <c r="L152" i="15"/>
  <c r="R152" i="15" s="1"/>
  <c r="R14" i="15"/>
  <c r="BH105" i="8"/>
  <c r="J100" i="14"/>
  <c r="J164" i="15"/>
  <c r="P164" i="15" s="1"/>
  <c r="P26" i="15"/>
  <c r="BL33" i="8"/>
  <c r="BC33" i="8"/>
  <c r="BC353" i="8" s="1"/>
  <c r="I319" i="14" s="1"/>
  <c r="W319" i="14" s="1"/>
  <c r="AB319" i="14" s="1"/>
  <c r="R14" i="16"/>
  <c r="S14" i="16" s="1"/>
  <c r="L152" i="16"/>
  <c r="R152" i="16" s="1"/>
  <c r="S152" i="16" s="1"/>
  <c r="P26" i="16"/>
  <c r="J164" i="16"/>
  <c r="P164" i="16" s="1"/>
  <c r="L146" i="15"/>
  <c r="R146" i="15" s="1"/>
  <c r="R8" i="15"/>
  <c r="BH67" i="8"/>
  <c r="J65" i="14"/>
  <c r="R8" i="16"/>
  <c r="S8" i="16" s="1"/>
  <c r="L146" i="16"/>
  <c r="R146" i="16" s="1"/>
  <c r="S146" i="16" s="1"/>
  <c r="L159" i="16"/>
  <c r="R159" i="16" s="1"/>
  <c r="S159" i="16" s="1"/>
  <c r="R21" i="16"/>
  <c r="S21" i="16" s="1"/>
  <c r="BC55" i="8"/>
  <c r="I49" i="14" s="1"/>
  <c r="BC34" i="8"/>
  <c r="L159" i="15"/>
  <c r="R159" i="15" s="1"/>
  <c r="R21" i="15"/>
  <c r="L150" i="16"/>
  <c r="R150" i="16" s="1"/>
  <c r="S150" i="16" s="1"/>
  <c r="R12" i="16"/>
  <c r="S12" i="16" s="1"/>
  <c r="BJ77" i="8"/>
  <c r="BC51" i="8"/>
  <c r="BC70" i="8"/>
  <c r="I70" i="14" s="1"/>
  <c r="W70" i="14" s="1"/>
  <c r="L150" i="15"/>
  <c r="R150" i="15" s="1"/>
  <c r="R12" i="15"/>
  <c r="K164" i="15"/>
  <c r="Q164" i="15" s="1"/>
  <c r="Q26" i="15"/>
  <c r="BH60" i="8"/>
  <c r="BC54" i="8"/>
  <c r="I48" i="14" s="1"/>
  <c r="BB32" i="8"/>
  <c r="BL32" i="8"/>
  <c r="K164" i="16"/>
  <c r="Q164" i="16" s="1"/>
  <c r="Q26" i="16"/>
  <c r="W63" i="9"/>
  <c r="L72" i="16"/>
  <c r="R72" i="16" s="1"/>
  <c r="S72" i="16" s="1"/>
  <c r="L72" i="15"/>
  <c r="R72" i="15" s="1"/>
  <c r="BC69" i="8"/>
  <c r="I69" i="14" s="1"/>
  <c r="W69" i="14" s="1"/>
  <c r="L158" i="15"/>
  <c r="R158" i="15" s="1"/>
  <c r="R20" i="15"/>
  <c r="I164" i="15"/>
  <c r="O164" i="15" s="1"/>
  <c r="O26" i="15"/>
  <c r="BH57" i="8"/>
  <c r="H51" i="14"/>
  <c r="R11" i="16"/>
  <c r="S11" i="16" s="1"/>
  <c r="L149" i="16"/>
  <c r="R149" i="16" s="1"/>
  <c r="S149" i="16" s="1"/>
  <c r="L154" i="15"/>
  <c r="R154" i="15" s="1"/>
  <c r="R16" i="15"/>
  <c r="R20" i="16"/>
  <c r="S20" i="16" s="1"/>
  <c r="L158" i="16"/>
  <c r="R158" i="16" s="1"/>
  <c r="S158" i="16" s="1"/>
  <c r="I164" i="16"/>
  <c r="O164" i="16" s="1"/>
  <c r="O26" i="16"/>
  <c r="BH65" i="8"/>
  <c r="J63" i="14"/>
  <c r="L149" i="15"/>
  <c r="R149" i="15" s="1"/>
  <c r="R11" i="15"/>
  <c r="L151" i="15"/>
  <c r="R151" i="15" s="1"/>
  <c r="R13" i="15"/>
  <c r="BL17" i="8"/>
  <c r="BB17" i="8"/>
  <c r="BC48" i="8"/>
  <c r="I45" i="14" s="1"/>
  <c r="BC52" i="8"/>
  <c r="I47" i="14" s="1"/>
  <c r="R13" i="16"/>
  <c r="S13" i="16" s="1"/>
  <c r="L151" i="16"/>
  <c r="R151" i="16" s="1"/>
  <c r="S151" i="16" s="1"/>
  <c r="L155" i="15"/>
  <c r="R155" i="15" s="1"/>
  <c r="R17" i="15"/>
  <c r="L26" i="15"/>
  <c r="L26" i="16"/>
  <c r="BC50" i="8"/>
  <c r="I46" i="14" s="1"/>
  <c r="BL31" i="8"/>
  <c r="BB31" i="8"/>
  <c r="BB351" i="8" s="1"/>
  <c r="H313" i="14" s="1"/>
  <c r="V313" i="14" s="1"/>
  <c r="AB313" i="14" s="1"/>
  <c r="L155" i="16"/>
  <c r="R155" i="16" s="1"/>
  <c r="S155" i="16" s="1"/>
  <c r="R17" i="16"/>
  <c r="S17" i="16" s="1"/>
  <c r="L153" i="15"/>
  <c r="R153" i="15" s="1"/>
  <c r="BD25" i="8"/>
  <c r="BL25" i="8"/>
  <c r="BC49" i="8"/>
  <c r="BL19" i="8"/>
  <c r="L147" i="15"/>
  <c r="R147" i="15" s="1"/>
  <c r="L118" i="15"/>
  <c r="R118" i="15" s="1"/>
  <c r="L118" i="16"/>
  <c r="R118" i="16" s="1"/>
  <c r="S118" i="16" s="1"/>
  <c r="BC53" i="8"/>
  <c r="X248" i="14"/>
  <c r="AB248" i="14" s="1"/>
  <c r="I133" i="14"/>
  <c r="N133" i="14" s="1"/>
  <c r="N56" i="14"/>
  <c r="R23" i="16"/>
  <c r="S23" i="16" s="1"/>
  <c r="L161" i="16"/>
  <c r="R161" i="16" s="1"/>
  <c r="S161" i="16" s="1"/>
  <c r="R18" i="16"/>
  <c r="S18" i="16" s="1"/>
  <c r="L156" i="16"/>
  <c r="R156" i="16" s="1"/>
  <c r="S156" i="16" s="1"/>
  <c r="L153" i="16"/>
  <c r="R153" i="16" s="1"/>
  <c r="S153" i="16" s="1"/>
  <c r="L161" i="15"/>
  <c r="R161" i="15" s="1"/>
  <c r="R23" i="15"/>
  <c r="L156" i="15"/>
  <c r="R156" i="15" s="1"/>
  <c r="R18" i="15"/>
  <c r="L141" i="15"/>
  <c r="R141" i="15" s="1"/>
  <c r="L141" i="16"/>
  <c r="R141" i="16" s="1"/>
  <c r="S141" i="16" s="1"/>
  <c r="BD93" i="8"/>
  <c r="L49" i="15"/>
  <c r="R49" i="15" s="1"/>
  <c r="L49" i="16"/>
  <c r="R49" i="16" s="1"/>
  <c r="S49" i="16" s="1"/>
  <c r="BD36" i="8"/>
  <c r="BL36" i="8"/>
  <c r="L95" i="15"/>
  <c r="R95" i="15" s="1"/>
  <c r="L95" i="16"/>
  <c r="R95" i="16" s="1"/>
  <c r="S95" i="16" s="1"/>
  <c r="BD108" i="8"/>
  <c r="J105" i="14" s="1"/>
  <c r="BB16" i="8"/>
  <c r="BC68" i="8"/>
  <c r="I68" i="14" s="1"/>
  <c r="BD109" i="8"/>
  <c r="J106" i="14" s="1"/>
  <c r="X106" i="14" s="1"/>
  <c r="BJ343" i="8"/>
  <c r="BH24" i="8"/>
  <c r="J158" i="12"/>
  <c r="P12" i="3"/>
  <c r="N126" i="11"/>
  <c r="O57" i="11"/>
  <c r="J157" i="12"/>
  <c r="P32" i="11"/>
  <c r="O147" i="11"/>
  <c r="BJ353" i="8"/>
  <c r="P101" i="11"/>
  <c r="I208" i="14"/>
  <c r="W208" i="14" s="1"/>
  <c r="AB208" i="14" s="1"/>
  <c r="J156" i="12"/>
  <c r="W64" i="9"/>
  <c r="J151" i="12"/>
  <c r="N311" i="14"/>
  <c r="V311" i="14"/>
  <c r="AB311" i="14" s="1"/>
  <c r="J150" i="12"/>
  <c r="N317" i="14"/>
  <c r="W317" i="14"/>
  <c r="AB317" i="14" s="1"/>
  <c r="P9" i="11"/>
  <c r="J155" i="11"/>
  <c r="J159" i="11"/>
  <c r="X284" i="14"/>
  <c r="AB284" i="14" s="1"/>
  <c r="J157" i="11"/>
  <c r="I20" i="14"/>
  <c r="N20" i="14" s="1"/>
  <c r="N323" i="14"/>
  <c r="X323" i="14"/>
  <c r="AB323" i="14" s="1"/>
  <c r="M80" i="11"/>
  <c r="J147" i="11"/>
  <c r="O11" i="11"/>
  <c r="O80" i="11"/>
  <c r="J162" i="12"/>
  <c r="J95" i="11"/>
  <c r="J155" i="12"/>
  <c r="J149" i="11"/>
  <c r="J152" i="12"/>
  <c r="P79" i="11"/>
  <c r="N147" i="11"/>
  <c r="BJ341" i="8"/>
  <c r="P78" i="11"/>
  <c r="AF100" i="9"/>
  <c r="J159" i="12"/>
  <c r="N87" i="14"/>
  <c r="V87" i="14"/>
  <c r="AB87" i="14" s="1"/>
  <c r="BH141" i="8"/>
  <c r="BH341" i="8" s="1"/>
  <c r="I131" i="14"/>
  <c r="P124" i="11"/>
  <c r="J146" i="12"/>
  <c r="G164" i="12"/>
  <c r="N209" i="14"/>
  <c r="W209" i="14"/>
  <c r="AB209" i="14" s="1"/>
  <c r="J141" i="12"/>
  <c r="X177" i="14"/>
  <c r="AB177" i="14" s="1"/>
  <c r="N177" i="14"/>
  <c r="J26" i="12"/>
  <c r="AB99" i="14"/>
  <c r="P31" i="11"/>
  <c r="M34" i="11"/>
  <c r="N164" i="14"/>
  <c r="V164" i="14"/>
  <c r="AB164" i="14" s="1"/>
  <c r="X214" i="14"/>
  <c r="AB214" i="14" s="1"/>
  <c r="N214" i="14"/>
  <c r="N11" i="11"/>
  <c r="P125" i="11"/>
  <c r="J141" i="11"/>
  <c r="N201" i="14"/>
  <c r="V201" i="14"/>
  <c r="AB201" i="14" s="1"/>
  <c r="J49" i="11"/>
  <c r="V69" i="14"/>
  <c r="N211" i="14"/>
  <c r="X211" i="14"/>
  <c r="AB211" i="14" s="1"/>
  <c r="AB247" i="14"/>
  <c r="AB198" i="14"/>
  <c r="M126" i="11"/>
  <c r="P123" i="11"/>
  <c r="N272" i="14"/>
  <c r="V272" i="14"/>
  <c r="AB272" i="14" s="1"/>
  <c r="N146" i="11"/>
  <c r="H164" i="11"/>
  <c r="M146" i="11"/>
  <c r="G164" i="11"/>
  <c r="J146" i="11"/>
  <c r="P77" i="11"/>
  <c r="N80" i="11"/>
  <c r="V129" i="14"/>
  <c r="AB129" i="14" s="1"/>
  <c r="N129" i="14"/>
  <c r="W204" i="14"/>
  <c r="N204" i="14"/>
  <c r="J154" i="11"/>
  <c r="M148" i="11"/>
  <c r="P56" i="11"/>
  <c r="V47" i="14"/>
  <c r="N130" i="14"/>
  <c r="W130" i="14"/>
  <c r="J161" i="12"/>
  <c r="X104" i="14"/>
  <c r="AB104" i="14" s="1"/>
  <c r="N104" i="14"/>
  <c r="W94" i="14"/>
  <c r="AB94" i="14" s="1"/>
  <c r="N94" i="14"/>
  <c r="AB173" i="14"/>
  <c r="J153" i="11"/>
  <c r="N148" i="11"/>
  <c r="BH256" i="8"/>
  <c r="H235" i="14"/>
  <c r="W207" i="14"/>
  <c r="AB207" i="14" s="1"/>
  <c r="N207" i="14"/>
  <c r="J163" i="12"/>
  <c r="V125" i="14"/>
  <c r="AB125" i="14" s="1"/>
  <c r="N125" i="14"/>
  <c r="J95" i="12"/>
  <c r="P54" i="11"/>
  <c r="M57" i="11"/>
  <c r="N34" i="11"/>
  <c r="V46" i="14"/>
  <c r="N29" i="14"/>
  <c r="X29" i="14"/>
  <c r="AB29" i="14" s="1"/>
  <c r="V127" i="14"/>
  <c r="AB127" i="14" s="1"/>
  <c r="N127" i="14"/>
  <c r="N103" i="11"/>
  <c r="H164" i="12"/>
  <c r="J147" i="12"/>
  <c r="X139" i="14"/>
  <c r="AB139" i="14" s="1"/>
  <c r="N139" i="14"/>
  <c r="J72" i="11"/>
  <c r="J26" i="11"/>
  <c r="N167" i="14"/>
  <c r="W167" i="14"/>
  <c r="V162" i="14"/>
  <c r="AB162" i="14" s="1"/>
  <c r="N162" i="14"/>
  <c r="X141" i="14"/>
  <c r="AB141" i="14" s="1"/>
  <c r="N141" i="14"/>
  <c r="P8" i="11"/>
  <c r="M11" i="11"/>
  <c r="F164" i="12"/>
  <c r="N199" i="14"/>
  <c r="V199" i="14"/>
  <c r="AB199" i="14" s="1"/>
  <c r="N137" i="14"/>
  <c r="X137" i="14"/>
  <c r="AB137" i="14" s="1"/>
  <c r="X287" i="14"/>
  <c r="AB287" i="14" s="1"/>
  <c r="N287" i="14"/>
  <c r="AB62" i="14"/>
  <c r="P10" i="11"/>
  <c r="J49" i="12"/>
  <c r="J149" i="12"/>
  <c r="W278" i="14"/>
  <c r="N278" i="14"/>
  <c r="W281" i="14"/>
  <c r="AB281" i="14" s="1"/>
  <c r="N281" i="14"/>
  <c r="N57" i="11"/>
  <c r="V277" i="14"/>
  <c r="AB277" i="14" s="1"/>
  <c r="N277" i="14"/>
  <c r="N66" i="14"/>
  <c r="X66" i="14"/>
  <c r="AB66" i="14" s="1"/>
  <c r="W171" i="14"/>
  <c r="AB171" i="14" s="1"/>
  <c r="N171" i="14"/>
  <c r="AB56" i="14"/>
  <c r="N25" i="14"/>
  <c r="N165" i="14"/>
  <c r="V165" i="14"/>
  <c r="AB165" i="14" s="1"/>
  <c r="W59" i="14"/>
  <c r="AB59" i="14" s="1"/>
  <c r="N59" i="14"/>
  <c r="X289" i="14"/>
  <c r="AB289" i="14" s="1"/>
  <c r="N289" i="14"/>
  <c r="J72" i="12"/>
  <c r="X176" i="14"/>
  <c r="AB176" i="14" s="1"/>
  <c r="N176" i="14"/>
  <c r="M147" i="11"/>
  <c r="J158" i="11"/>
  <c r="O148" i="11"/>
  <c r="J118" i="11"/>
  <c r="BH194" i="8"/>
  <c r="I172" i="14"/>
  <c r="F164" i="11"/>
  <c r="O34" i="11"/>
  <c r="P100" i="11"/>
  <c r="M103" i="11"/>
  <c r="W135" i="14"/>
  <c r="AB135" i="14" s="1"/>
  <c r="N135" i="14"/>
  <c r="N215" i="14"/>
  <c r="X215" i="14"/>
  <c r="AB215" i="14" s="1"/>
  <c r="BH196" i="8"/>
  <c r="J178" i="14"/>
  <c r="O103" i="11"/>
  <c r="W170" i="14"/>
  <c r="AB170" i="14" s="1"/>
  <c r="N170" i="14"/>
  <c r="J163" i="11"/>
  <c r="N166" i="14"/>
  <c r="V166" i="14"/>
  <c r="AB166" i="14" s="1"/>
  <c r="J118" i="12"/>
  <c r="AB93" i="14"/>
  <c r="J153" i="12"/>
  <c r="BH231" i="8"/>
  <c r="H202" i="14"/>
  <c r="P102" i="11"/>
  <c r="N140" i="14"/>
  <c r="X140" i="14"/>
  <c r="AB140" i="14" s="1"/>
  <c r="W97" i="14"/>
  <c r="AB97" i="14" s="1"/>
  <c r="J162" i="11"/>
  <c r="W205" i="14"/>
  <c r="AB205" i="14" s="1"/>
  <c r="N205" i="14"/>
  <c r="BH151" i="8"/>
  <c r="H128" i="14"/>
  <c r="W96" i="14"/>
  <c r="AB96" i="14" s="1"/>
  <c r="N96" i="14"/>
  <c r="O126" i="11"/>
  <c r="N203" i="14"/>
  <c r="V203" i="14"/>
  <c r="AB203" i="14" s="1"/>
  <c r="P55" i="11"/>
  <c r="N124" i="14"/>
  <c r="V124" i="14"/>
  <c r="AB124" i="14" s="1"/>
  <c r="BH300" i="8"/>
  <c r="I164" i="12"/>
  <c r="J150" i="11"/>
  <c r="X136" i="14"/>
  <c r="N136" i="14"/>
  <c r="BC317" i="8"/>
  <c r="BC319" i="8" s="1"/>
  <c r="BC321" i="8" s="1"/>
  <c r="W57" i="14"/>
  <c r="AB57" i="14" s="1"/>
  <c r="N57" i="14"/>
  <c r="J151" i="11"/>
  <c r="X213" i="14"/>
  <c r="AB213" i="14" s="1"/>
  <c r="N213" i="14"/>
  <c r="O146" i="11"/>
  <c r="I164" i="11"/>
  <c r="P33" i="11"/>
  <c r="BD189" i="8"/>
  <c r="J180" i="14" s="1"/>
  <c r="X180" i="14" s="1"/>
  <c r="BD190" i="8"/>
  <c r="J181" i="14" s="1"/>
  <c r="X181" i="14" s="1"/>
  <c r="BJ317" i="8"/>
  <c r="BB277" i="8"/>
  <c r="BB283" i="8" s="1"/>
  <c r="BB295" i="8"/>
  <c r="H271" i="14" s="1"/>
  <c r="BB289" i="8"/>
  <c r="BB308" i="8"/>
  <c r="H290" i="14" s="1"/>
  <c r="BB288" i="8"/>
  <c r="H267" i="14" s="1"/>
  <c r="BB310" i="8"/>
  <c r="H292" i="14" s="1"/>
  <c r="BB290" i="8"/>
  <c r="H268" i="14" s="1"/>
  <c r="BB293" i="8"/>
  <c r="BB292" i="8"/>
  <c r="H269" i="14" s="1"/>
  <c r="BB309" i="8"/>
  <c r="H291" i="14" s="1"/>
  <c r="BB291" i="8"/>
  <c r="BB294" i="8"/>
  <c r="H270" i="14" s="1"/>
  <c r="BH296" i="8"/>
  <c r="BD169" i="8"/>
  <c r="BJ351" i="8"/>
  <c r="BJ197" i="8"/>
  <c r="BJ277" i="8"/>
  <c r="BB176" i="8"/>
  <c r="BB128" i="8"/>
  <c r="H119" i="14" s="1"/>
  <c r="BH136" i="8"/>
  <c r="BB148" i="8"/>
  <c r="H142" i="14" s="1"/>
  <c r="BB135" i="8"/>
  <c r="H123" i="14" s="1"/>
  <c r="BB133" i="8"/>
  <c r="BB131" i="8"/>
  <c r="BB150" i="8"/>
  <c r="H144" i="14" s="1"/>
  <c r="BB129" i="8"/>
  <c r="BB132" i="8"/>
  <c r="H121" i="14" s="1"/>
  <c r="BB149" i="8"/>
  <c r="H143" i="14" s="1"/>
  <c r="BB134" i="8"/>
  <c r="H122" i="14" s="1"/>
  <c r="BB130" i="8"/>
  <c r="H120" i="14" s="1"/>
  <c r="BC148" i="8"/>
  <c r="I142" i="14" s="1"/>
  <c r="BC133" i="8"/>
  <c r="BC149" i="8"/>
  <c r="I143" i="14" s="1"/>
  <c r="W143" i="14" s="1"/>
  <c r="BC129" i="8"/>
  <c r="BH140" i="8"/>
  <c r="BC130" i="8"/>
  <c r="I120" i="14" s="1"/>
  <c r="BC150" i="8"/>
  <c r="I144" i="14" s="1"/>
  <c r="W144" i="14" s="1"/>
  <c r="BC134" i="8"/>
  <c r="I122" i="14" s="1"/>
  <c r="BC131" i="8"/>
  <c r="BC135" i="8"/>
  <c r="I123" i="14" s="1"/>
  <c r="BC132" i="8"/>
  <c r="I121" i="14" s="1"/>
  <c r="BC128" i="8"/>
  <c r="I119" i="14" s="1"/>
  <c r="BD131" i="8"/>
  <c r="BD148" i="8"/>
  <c r="J142" i="14" s="1"/>
  <c r="BD130" i="8"/>
  <c r="J120" i="14" s="1"/>
  <c r="BH144" i="8"/>
  <c r="BD134" i="8"/>
  <c r="J122" i="14" s="1"/>
  <c r="BD149" i="8"/>
  <c r="J143" i="14" s="1"/>
  <c r="X143" i="14" s="1"/>
  <c r="BD135" i="8"/>
  <c r="J123" i="14" s="1"/>
  <c r="BD150" i="8"/>
  <c r="J144" i="14" s="1"/>
  <c r="X144" i="14" s="1"/>
  <c r="BD132" i="8"/>
  <c r="J121" i="14" s="1"/>
  <c r="BD128" i="8"/>
  <c r="J119" i="14" s="1"/>
  <c r="BD129" i="8"/>
  <c r="BD133" i="8"/>
  <c r="BD175" i="8"/>
  <c r="J160" i="14" s="1"/>
  <c r="BB93" i="8"/>
  <c r="BB108" i="8"/>
  <c r="BH96" i="8"/>
  <c r="BB92" i="8"/>
  <c r="BB91" i="8"/>
  <c r="BB90" i="8"/>
  <c r="BB89" i="8"/>
  <c r="BB88" i="8"/>
  <c r="H82" i="14" s="1"/>
  <c r="BB95" i="8"/>
  <c r="BB110" i="8"/>
  <c r="BB94" i="8"/>
  <c r="BB109" i="8"/>
  <c r="BJ237" i="8"/>
  <c r="BD224" i="8"/>
  <c r="J210" i="14" s="1"/>
  <c r="BJ344" i="8"/>
  <c r="BD173" i="8"/>
  <c r="BL20" i="8"/>
  <c r="BC20" i="8"/>
  <c r="I19" i="14" s="1"/>
  <c r="BJ37" i="8"/>
  <c r="BJ157" i="8"/>
  <c r="BC274" i="8"/>
  <c r="I246" i="14" s="1"/>
  <c r="BJ354" i="8"/>
  <c r="BC172" i="8"/>
  <c r="I158" i="14" s="1"/>
  <c r="BC190" i="8"/>
  <c r="I181" i="14" s="1"/>
  <c r="W181" i="14" s="1"/>
  <c r="BC173" i="8"/>
  <c r="BH180" i="8"/>
  <c r="BC174" i="8"/>
  <c r="I159" i="14" s="1"/>
  <c r="BC189" i="8"/>
  <c r="I180" i="14" s="1"/>
  <c r="W180" i="14" s="1"/>
  <c r="BC175" i="8"/>
  <c r="I160" i="14" s="1"/>
  <c r="BC169" i="8"/>
  <c r="BC188" i="8"/>
  <c r="I179" i="14" s="1"/>
  <c r="BC171" i="8"/>
  <c r="BC170" i="8"/>
  <c r="I157" i="14" s="1"/>
  <c r="BC168" i="8"/>
  <c r="I156" i="14" s="1"/>
  <c r="BD168" i="8"/>
  <c r="J156" i="14" s="1"/>
  <c r="BD172" i="8"/>
  <c r="J158" i="14" s="1"/>
  <c r="BJ356" i="8"/>
  <c r="BD276" i="8"/>
  <c r="J252" i="14" s="1"/>
  <c r="BC260" i="8"/>
  <c r="I241" i="14" s="1"/>
  <c r="BJ340" i="8"/>
  <c r="BD171" i="8"/>
  <c r="BD174" i="8"/>
  <c r="J159" i="14" s="1"/>
  <c r="BD188" i="8"/>
  <c r="J179" i="14" s="1"/>
  <c r="BD170" i="8"/>
  <c r="J157" i="14" s="1"/>
  <c r="W111" i="9"/>
  <c r="W79" i="9"/>
  <c r="BC237" i="8"/>
  <c r="BC243" i="8" s="1"/>
  <c r="BH220" i="8"/>
  <c r="BJ336" i="8"/>
  <c r="J206" i="3"/>
  <c r="AD16" i="19" l="1"/>
  <c r="AE16" i="19"/>
  <c r="AC16" i="19"/>
  <c r="X17" i="19"/>
  <c r="AE160" i="19"/>
  <c r="AD160" i="19"/>
  <c r="AE15" i="19"/>
  <c r="AD15" i="19"/>
  <c r="AC15" i="19"/>
  <c r="N282" i="14"/>
  <c r="N312" i="14"/>
  <c r="V92" i="14"/>
  <c r="AB92" i="14" s="1"/>
  <c r="N275" i="14"/>
  <c r="U49" i="14"/>
  <c r="N46" i="14"/>
  <c r="R46" i="14"/>
  <c r="R71" i="14" s="1"/>
  <c r="W134" i="14"/>
  <c r="AB134" i="14" s="1"/>
  <c r="I108" i="14"/>
  <c r="N47" i="14"/>
  <c r="Q45" i="14"/>
  <c r="X174" i="14"/>
  <c r="AB174" i="14" s="1"/>
  <c r="X103" i="14"/>
  <c r="AB103" i="14" s="1"/>
  <c r="BH53" i="8"/>
  <c r="BB77" i="8"/>
  <c r="Y68" i="14"/>
  <c r="AB68" i="14" s="1"/>
  <c r="BH49" i="8"/>
  <c r="S84" i="14"/>
  <c r="S108" i="14" s="1"/>
  <c r="N53" i="14"/>
  <c r="H71" i="14"/>
  <c r="R83" i="14"/>
  <c r="R108" i="14" s="1"/>
  <c r="N98" i="14"/>
  <c r="BD77" i="8"/>
  <c r="BD83" i="8" s="1"/>
  <c r="BH54" i="8"/>
  <c r="BH51" i="8"/>
  <c r="N283" i="14"/>
  <c r="W133" i="14"/>
  <c r="AB133" i="14" s="1"/>
  <c r="BH91" i="8"/>
  <c r="X325" i="14"/>
  <c r="AB325" i="14" s="1"/>
  <c r="V48" i="14"/>
  <c r="AB48" i="14" s="1"/>
  <c r="BC117" i="8"/>
  <c r="BC123" i="8" s="1"/>
  <c r="W168" i="14"/>
  <c r="AB168" i="14" s="1"/>
  <c r="X288" i="14"/>
  <c r="AB288" i="14" s="1"/>
  <c r="BD13" i="8"/>
  <c r="BH48" i="8"/>
  <c r="J293" i="14"/>
  <c r="N316" i="14"/>
  <c r="V273" i="14"/>
  <c r="AB273" i="14" s="1"/>
  <c r="N48" i="14"/>
  <c r="W60" i="14"/>
  <c r="AB60" i="14" s="1"/>
  <c r="BB14" i="8"/>
  <c r="H11" i="14" s="1"/>
  <c r="N61" i="14"/>
  <c r="BH89" i="8"/>
  <c r="BH55" i="8"/>
  <c r="I293" i="14"/>
  <c r="S47" i="14"/>
  <c r="S71" i="14" s="1"/>
  <c r="BD319" i="8"/>
  <c r="BD321" i="8" s="1"/>
  <c r="V276" i="14"/>
  <c r="AB276" i="14" s="1"/>
  <c r="N285" i="14"/>
  <c r="N279" i="14"/>
  <c r="BH50" i="8"/>
  <c r="J108" i="14"/>
  <c r="BH52" i="8"/>
  <c r="N45" i="14"/>
  <c r="BH70" i="8"/>
  <c r="BH69" i="8"/>
  <c r="BB10" i="8"/>
  <c r="H9" i="14" s="1"/>
  <c r="V9" i="14" s="1"/>
  <c r="BB13" i="8"/>
  <c r="H13" i="14"/>
  <c r="BB11" i="8"/>
  <c r="V88" i="14"/>
  <c r="AB88" i="14" s="1"/>
  <c r="N88" i="14"/>
  <c r="BD12" i="8"/>
  <c r="J10" i="14" s="1"/>
  <c r="BD345" i="8"/>
  <c r="J322" i="14" s="1"/>
  <c r="BD10" i="8"/>
  <c r="J9" i="14" s="1"/>
  <c r="BD15" i="8"/>
  <c r="J12" i="14" s="1"/>
  <c r="BH25" i="8"/>
  <c r="BH345" i="8" s="1"/>
  <c r="J26" i="14"/>
  <c r="BH36" i="8"/>
  <c r="J30" i="14"/>
  <c r="BB28" i="8"/>
  <c r="H31" i="14" s="1"/>
  <c r="I24" i="14"/>
  <c r="BH34" i="8"/>
  <c r="BC77" i="8"/>
  <c r="BC83" i="8" s="1"/>
  <c r="BH68" i="8"/>
  <c r="BB9" i="8"/>
  <c r="BB29" i="8"/>
  <c r="H32" i="14" s="1"/>
  <c r="V32" i="14" s="1"/>
  <c r="V51" i="14"/>
  <c r="AB51" i="14" s="1"/>
  <c r="N51" i="14"/>
  <c r="BD117" i="8"/>
  <c r="BD119" i="8" s="1"/>
  <c r="BD121" i="8" s="1"/>
  <c r="I71" i="14"/>
  <c r="BH16" i="8"/>
  <c r="BH31" i="8"/>
  <c r="BH351" i="8" s="1"/>
  <c r="H17" i="14"/>
  <c r="BD11" i="8"/>
  <c r="BC343" i="8"/>
  <c r="I318" i="14" s="1"/>
  <c r="BH23" i="8"/>
  <c r="BH343" i="8" s="1"/>
  <c r="I22" i="14"/>
  <c r="N70" i="14"/>
  <c r="BD9" i="8"/>
  <c r="AB70" i="14"/>
  <c r="L164" i="16"/>
  <c r="R164" i="16" s="1"/>
  <c r="S164" i="16" s="1"/>
  <c r="R26" i="16"/>
  <c r="S26" i="16" s="1"/>
  <c r="L164" i="15"/>
  <c r="R164" i="15" s="1"/>
  <c r="R26" i="15"/>
  <c r="X65" i="14"/>
  <c r="AB65" i="14" s="1"/>
  <c r="N65" i="14"/>
  <c r="N68" i="14"/>
  <c r="N49" i="14"/>
  <c r="BD14" i="8"/>
  <c r="J11" i="14" s="1"/>
  <c r="BD347" i="8"/>
  <c r="J324" i="14" s="1"/>
  <c r="J28" i="14"/>
  <c r="BH27" i="8"/>
  <c r="BH347" i="8" s="1"/>
  <c r="BD28" i="8"/>
  <c r="J31" i="14" s="1"/>
  <c r="BB12" i="8"/>
  <c r="H10" i="14" s="1"/>
  <c r="V10" i="14" s="1"/>
  <c r="BB337" i="8"/>
  <c r="H310" i="14" s="1"/>
  <c r="BH17" i="8"/>
  <c r="BH337" i="8" s="1"/>
  <c r="H14" i="14"/>
  <c r="X102" i="14"/>
  <c r="AB102" i="14" s="1"/>
  <c r="N102" i="14"/>
  <c r="BB30" i="8"/>
  <c r="H33" i="14" s="1"/>
  <c r="V33" i="14" s="1"/>
  <c r="BD8" i="8"/>
  <c r="BH32" i="8"/>
  <c r="BH352" i="8" s="1"/>
  <c r="H18" i="14"/>
  <c r="BB352" i="8"/>
  <c r="H314" i="14" s="1"/>
  <c r="BH33" i="8"/>
  <c r="BH353" i="8" s="1"/>
  <c r="I23" i="14"/>
  <c r="J71" i="14"/>
  <c r="N69" i="14"/>
  <c r="AB69" i="14"/>
  <c r="BB15" i="8"/>
  <c r="H12" i="14" s="1"/>
  <c r="BD29" i="8"/>
  <c r="J32" i="14" s="1"/>
  <c r="X32" i="14" s="1"/>
  <c r="BH93" i="8"/>
  <c r="BB8" i="8"/>
  <c r="H8" i="14" s="1"/>
  <c r="BD30" i="8"/>
  <c r="J33" i="14" s="1"/>
  <c r="X33" i="14" s="1"/>
  <c r="X100" i="14"/>
  <c r="AB100" i="14" s="1"/>
  <c r="N100" i="14"/>
  <c r="X63" i="14"/>
  <c r="AB63" i="14" s="1"/>
  <c r="N63" i="14"/>
  <c r="N319" i="14"/>
  <c r="N208" i="14"/>
  <c r="I219" i="14"/>
  <c r="P80" i="11"/>
  <c r="O149" i="11"/>
  <c r="N313" i="14"/>
  <c r="P147" i="11"/>
  <c r="P11" i="11"/>
  <c r="P103" i="11"/>
  <c r="W20" i="14"/>
  <c r="AB20" i="14" s="1"/>
  <c r="W108" i="14"/>
  <c r="I145" i="14"/>
  <c r="BC323" i="8"/>
  <c r="AB204" i="14"/>
  <c r="W219" i="14"/>
  <c r="P34" i="11"/>
  <c r="Y142" i="14"/>
  <c r="N142" i="14"/>
  <c r="N235" i="14"/>
  <c r="V235" i="14"/>
  <c r="AB235" i="14" s="1"/>
  <c r="H256" i="14"/>
  <c r="N202" i="14"/>
  <c r="V202" i="14"/>
  <c r="AB202" i="14" s="1"/>
  <c r="Q119" i="14"/>
  <c r="N119" i="14"/>
  <c r="H145" i="14"/>
  <c r="N19" i="14"/>
  <c r="W19" i="14"/>
  <c r="BB336" i="8"/>
  <c r="H309" i="14" s="1"/>
  <c r="H161" i="14"/>
  <c r="J164" i="11"/>
  <c r="U71" i="14"/>
  <c r="AB49" i="14"/>
  <c r="N210" i="14"/>
  <c r="X210" i="14"/>
  <c r="J219" i="14"/>
  <c r="S121" i="14"/>
  <c r="M149" i="11"/>
  <c r="P146" i="11"/>
  <c r="N241" i="14"/>
  <c r="W241" i="14"/>
  <c r="X252" i="14"/>
  <c r="N252" i="14"/>
  <c r="BH109" i="8"/>
  <c r="H106" i="14"/>
  <c r="V270" i="14"/>
  <c r="AB270" i="14" s="1"/>
  <c r="N270" i="14"/>
  <c r="N149" i="11"/>
  <c r="BH94" i="8"/>
  <c r="H85" i="14"/>
  <c r="AB25" i="14"/>
  <c r="BH110" i="8"/>
  <c r="H107" i="14"/>
  <c r="V291" i="14"/>
  <c r="AB291" i="14" s="1"/>
  <c r="N291" i="14"/>
  <c r="AB278" i="14"/>
  <c r="W293" i="14"/>
  <c r="AB130" i="14"/>
  <c r="AB136" i="14"/>
  <c r="X145" i="14"/>
  <c r="BH95" i="8"/>
  <c r="H86" i="14"/>
  <c r="R120" i="14"/>
  <c r="V269" i="14"/>
  <c r="AB269" i="14" s="1"/>
  <c r="N269" i="14"/>
  <c r="P57" i="11"/>
  <c r="I182" i="14"/>
  <c r="Q82" i="14"/>
  <c r="N82" i="14"/>
  <c r="W172" i="14"/>
  <c r="AB172" i="14" s="1"/>
  <c r="N172" i="14"/>
  <c r="U123" i="14"/>
  <c r="N123" i="14"/>
  <c r="R157" i="14"/>
  <c r="V268" i="14"/>
  <c r="N268" i="14"/>
  <c r="AB167" i="14"/>
  <c r="BH90" i="8"/>
  <c r="H83" i="14"/>
  <c r="V292" i="14"/>
  <c r="AB292" i="14" s="1"/>
  <c r="N292" i="14"/>
  <c r="H293" i="14"/>
  <c r="N267" i="14"/>
  <c r="Q267" i="14"/>
  <c r="AB45" i="14"/>
  <c r="Q71" i="14"/>
  <c r="J164" i="12"/>
  <c r="W246" i="14"/>
  <c r="AB246" i="14" s="1"/>
  <c r="N246" i="14"/>
  <c r="BH92" i="8"/>
  <c r="H84" i="14"/>
  <c r="Y290" i="14"/>
  <c r="N290" i="14"/>
  <c r="V128" i="14"/>
  <c r="AB128" i="14" s="1"/>
  <c r="N128" i="14"/>
  <c r="X178" i="14"/>
  <c r="AB178" i="14" s="1"/>
  <c r="N178" i="14"/>
  <c r="V120" i="14"/>
  <c r="N120" i="14"/>
  <c r="P126" i="11"/>
  <c r="W131" i="14"/>
  <c r="AB131" i="14" s="1"/>
  <c r="N131" i="14"/>
  <c r="BH108" i="8"/>
  <c r="H105" i="14"/>
  <c r="V122" i="14"/>
  <c r="AB122" i="14" s="1"/>
  <c r="N122" i="14"/>
  <c r="U271" i="14"/>
  <c r="N271" i="14"/>
  <c r="V143" i="14"/>
  <c r="AB143" i="14" s="1"/>
  <c r="N143" i="14"/>
  <c r="V121" i="14"/>
  <c r="N121" i="14"/>
  <c r="AB46" i="14"/>
  <c r="P148" i="11"/>
  <c r="V144" i="14"/>
  <c r="AB144" i="14" s="1"/>
  <c r="N144" i="14"/>
  <c r="J182" i="14"/>
  <c r="S158" i="14"/>
  <c r="J145" i="14"/>
  <c r="H219" i="14"/>
  <c r="BB279" i="8"/>
  <c r="BB281" i="8" s="1"/>
  <c r="BH131" i="8"/>
  <c r="BH150" i="8"/>
  <c r="BD197" i="8"/>
  <c r="BH289" i="8"/>
  <c r="BC197" i="8"/>
  <c r="BD237" i="8"/>
  <c r="BD243" i="8" s="1"/>
  <c r="BH224" i="8"/>
  <c r="BH344" i="8" s="1"/>
  <c r="BD344" i="8"/>
  <c r="J321" i="14" s="1"/>
  <c r="BH133" i="8"/>
  <c r="BH309" i="8"/>
  <c r="BH295" i="8"/>
  <c r="BH294" i="8"/>
  <c r="BB117" i="8"/>
  <c r="BH88" i="8"/>
  <c r="BH291" i="8"/>
  <c r="BB83" i="8"/>
  <c r="BB79" i="8"/>
  <c r="BH130" i="8"/>
  <c r="BH135" i="8"/>
  <c r="BH292" i="8"/>
  <c r="BH260" i="8"/>
  <c r="BC270" i="8"/>
  <c r="I255" i="14" s="1"/>
  <c r="BC253" i="8"/>
  <c r="BC250" i="8"/>
  <c r="I231" i="14" s="1"/>
  <c r="BC269" i="8"/>
  <c r="I254" i="14" s="1"/>
  <c r="BC268" i="8"/>
  <c r="I253" i="14" s="1"/>
  <c r="BC249" i="8"/>
  <c r="BC254" i="8"/>
  <c r="I233" i="14" s="1"/>
  <c r="BC251" i="8"/>
  <c r="BC255" i="8"/>
  <c r="I234" i="14" s="1"/>
  <c r="BC252" i="8"/>
  <c r="I232" i="14" s="1"/>
  <c r="BC248" i="8"/>
  <c r="I230" i="14" s="1"/>
  <c r="BC340" i="8"/>
  <c r="I315" i="14" s="1"/>
  <c r="BC12" i="8"/>
  <c r="BC15" i="8"/>
  <c r="BC9" i="8"/>
  <c r="BH20" i="8"/>
  <c r="BC30" i="8"/>
  <c r="BC14" i="8"/>
  <c r="BC29" i="8"/>
  <c r="BC8" i="8"/>
  <c r="I8" i="14" s="1"/>
  <c r="BC13" i="8"/>
  <c r="BC11" i="8"/>
  <c r="BC10" i="8"/>
  <c r="BC28" i="8"/>
  <c r="BD157" i="8"/>
  <c r="BH134" i="8"/>
  <c r="BH148" i="8"/>
  <c r="BH293" i="8"/>
  <c r="BH308" i="8"/>
  <c r="BJ357" i="8"/>
  <c r="BD248" i="8"/>
  <c r="J230" i="14" s="1"/>
  <c r="BD253" i="8"/>
  <c r="BD269" i="8"/>
  <c r="BD251" i="8"/>
  <c r="BD255" i="8"/>
  <c r="BD250" i="8"/>
  <c r="BD249" i="8"/>
  <c r="BD254" i="8"/>
  <c r="BD268" i="8"/>
  <c r="BH276" i="8"/>
  <c r="BD270" i="8"/>
  <c r="BD252" i="8"/>
  <c r="BD356" i="8"/>
  <c r="J326" i="14" s="1"/>
  <c r="BH149" i="8"/>
  <c r="BH290" i="8"/>
  <c r="BH132" i="8"/>
  <c r="BH128" i="8"/>
  <c r="BB157" i="8"/>
  <c r="BH310" i="8"/>
  <c r="BH274" i="8"/>
  <c r="BC354" i="8"/>
  <c r="I320" i="14" s="1"/>
  <c r="BC157" i="8"/>
  <c r="BH129" i="8"/>
  <c r="BB175" i="8"/>
  <c r="BB188" i="8"/>
  <c r="BB171" i="8"/>
  <c r="BH171" i="8" s="1"/>
  <c r="BB172" i="8"/>
  <c r="BH176" i="8"/>
  <c r="BB189" i="8"/>
  <c r="BB168" i="8"/>
  <c r="BB169" i="8"/>
  <c r="BH169" i="8" s="1"/>
  <c r="BB190" i="8"/>
  <c r="BB173" i="8"/>
  <c r="BH173" i="8" s="1"/>
  <c r="BB170" i="8"/>
  <c r="BB174" i="8"/>
  <c r="BB317" i="8"/>
  <c r="BH288" i="8"/>
  <c r="AD17" i="19" l="1"/>
  <c r="AE17" i="19"/>
  <c r="AC17" i="19"/>
  <c r="AF17" i="19" s="1"/>
  <c r="Y17" i="19" s="1" a="1"/>
  <c r="Y17" i="19" s="1"/>
  <c r="AF16" i="19"/>
  <c r="AF160" i="19" s="1"/>
  <c r="AC160" i="19"/>
  <c r="AF15" i="19"/>
  <c r="AC22" i="19"/>
  <c r="AC159" i="19"/>
  <c r="AD22" i="19"/>
  <c r="AD166" i="19" s="1"/>
  <c r="AD159" i="19"/>
  <c r="AE22" i="19"/>
  <c r="AE166" i="19" s="1"/>
  <c r="AE159" i="19"/>
  <c r="Y71" i="14"/>
  <c r="BD79" i="8"/>
  <c r="BD81" i="8" s="1"/>
  <c r="BD329" i="8"/>
  <c r="BD333" i="8"/>
  <c r="BC119" i="8"/>
  <c r="BC121" i="8" s="1"/>
  <c r="X293" i="14"/>
  <c r="AB47" i="14"/>
  <c r="N293" i="14"/>
  <c r="W71" i="14"/>
  <c r="BD331" i="8"/>
  <c r="BH77" i="8"/>
  <c r="BH356" i="8"/>
  <c r="BH13" i="8"/>
  <c r="BH9" i="8"/>
  <c r="BC79" i="8"/>
  <c r="BC81" i="8" s="1"/>
  <c r="N71" i="14"/>
  <c r="BH11" i="8"/>
  <c r="V17" i="14"/>
  <c r="AB17" i="14" s="1"/>
  <c r="N17" i="14"/>
  <c r="N28" i="14"/>
  <c r="X28" i="14"/>
  <c r="AB28" i="14" s="1"/>
  <c r="X324" i="14"/>
  <c r="AB324" i="14" s="1"/>
  <c r="N324" i="14"/>
  <c r="J34" i="14"/>
  <c r="N24" i="14"/>
  <c r="W24" i="14"/>
  <c r="AB24" i="14" s="1"/>
  <c r="BH336" i="8"/>
  <c r="N30" i="14"/>
  <c r="X30" i="14"/>
  <c r="AB30" i="14" s="1"/>
  <c r="X26" i="14"/>
  <c r="N26" i="14"/>
  <c r="V14" i="14"/>
  <c r="AB14" i="14" s="1"/>
  <c r="N14" i="14"/>
  <c r="X108" i="14"/>
  <c r="N322" i="14"/>
  <c r="X322" i="14"/>
  <c r="AB322" i="14" s="1"/>
  <c r="BH354" i="8"/>
  <c r="BD123" i="8"/>
  <c r="W23" i="14"/>
  <c r="AB23" i="14" s="1"/>
  <c r="N23" i="14"/>
  <c r="V310" i="14"/>
  <c r="AB310" i="14" s="1"/>
  <c r="N310" i="14"/>
  <c r="V71" i="14"/>
  <c r="W22" i="14"/>
  <c r="AB22" i="14" s="1"/>
  <c r="N22" i="14"/>
  <c r="J8" i="14"/>
  <c r="Q8" i="14" s="1"/>
  <c r="BD37" i="8"/>
  <c r="V314" i="14"/>
  <c r="AB314" i="14" s="1"/>
  <c r="N314" i="14"/>
  <c r="V13" i="14"/>
  <c r="AB13" i="14" s="1"/>
  <c r="N13" i="14"/>
  <c r="H34" i="14"/>
  <c r="X71" i="14"/>
  <c r="N18" i="14"/>
  <c r="V18" i="14"/>
  <c r="AB18" i="14" s="1"/>
  <c r="W318" i="14"/>
  <c r="AB318" i="14" s="1"/>
  <c r="N318" i="14"/>
  <c r="BB37" i="8"/>
  <c r="W182" i="14"/>
  <c r="W145" i="14"/>
  <c r="X182" i="14"/>
  <c r="BH340" i="8"/>
  <c r="X219" i="14"/>
  <c r="AB210" i="14"/>
  <c r="BD335" i="8"/>
  <c r="J308" i="14" s="1"/>
  <c r="J234" i="14"/>
  <c r="N234" i="14" s="1"/>
  <c r="N105" i="14"/>
  <c r="Y105" i="14"/>
  <c r="V83" i="14"/>
  <c r="AB83" i="14" s="1"/>
  <c r="N83" i="14"/>
  <c r="BH189" i="8"/>
  <c r="H180" i="14"/>
  <c r="BD330" i="8"/>
  <c r="J305" i="14" s="1"/>
  <c r="J231" i="14"/>
  <c r="N231" i="14" s="1"/>
  <c r="V161" i="14"/>
  <c r="AB161" i="14" s="1"/>
  <c r="N161" i="14"/>
  <c r="Q293" i="14"/>
  <c r="AB267" i="14"/>
  <c r="V107" i="14"/>
  <c r="AB107" i="14" s="1"/>
  <c r="N107" i="14"/>
  <c r="V309" i="14"/>
  <c r="AB309" i="14" s="1"/>
  <c r="N309" i="14"/>
  <c r="BD349" i="8"/>
  <c r="J328" i="14" s="1"/>
  <c r="X328" i="14" s="1"/>
  <c r="J254" i="14"/>
  <c r="X254" i="14" s="1"/>
  <c r="X256" i="14" s="1"/>
  <c r="AB19" i="14"/>
  <c r="N219" i="14"/>
  <c r="V145" i="14"/>
  <c r="V293" i="14"/>
  <c r="AB268" i="14"/>
  <c r="R182" i="14"/>
  <c r="N145" i="14"/>
  <c r="W255" i="14"/>
  <c r="V85" i="14"/>
  <c r="N85" i="14"/>
  <c r="S182" i="14"/>
  <c r="AB123" i="14"/>
  <c r="U145" i="14"/>
  <c r="AB119" i="14"/>
  <c r="Q145" i="14"/>
  <c r="BH28" i="8"/>
  <c r="I31" i="14"/>
  <c r="W320" i="14"/>
  <c r="AB320" i="14" s="1"/>
  <c r="N320" i="14"/>
  <c r="BH10" i="8"/>
  <c r="I9" i="14"/>
  <c r="R9" i="14" s="1"/>
  <c r="W254" i="14"/>
  <c r="AB290" i="14"/>
  <c r="Y293" i="14"/>
  <c r="V106" i="14"/>
  <c r="AB106" i="14" s="1"/>
  <c r="N106" i="14"/>
  <c r="N8" i="14"/>
  <c r="V84" i="14"/>
  <c r="AB84" i="14" s="1"/>
  <c r="N84" i="14"/>
  <c r="BH175" i="8"/>
  <c r="H160" i="14"/>
  <c r="BH29" i="8"/>
  <c r="I32" i="14"/>
  <c r="BH117" i="8"/>
  <c r="Q108" i="14"/>
  <c r="AB82" i="14"/>
  <c r="BH14" i="8"/>
  <c r="I11" i="14"/>
  <c r="H108" i="14"/>
  <c r="N108" i="14" s="1"/>
  <c r="AB252" i="14"/>
  <c r="BH30" i="8"/>
  <c r="I33" i="14"/>
  <c r="AB142" i="14"/>
  <c r="Y145" i="14"/>
  <c r="BD334" i="8"/>
  <c r="J307" i="14" s="1"/>
  <c r="J233" i="14"/>
  <c r="N233" i="14" s="1"/>
  <c r="BH188" i="8"/>
  <c r="H179" i="14"/>
  <c r="BH174" i="8"/>
  <c r="H159" i="14"/>
  <c r="BH170" i="8"/>
  <c r="H157" i="14"/>
  <c r="V219" i="14"/>
  <c r="AB241" i="14"/>
  <c r="I256" i="14"/>
  <c r="Q230" i="14"/>
  <c r="N230" i="14"/>
  <c r="X326" i="14"/>
  <c r="AB326" i="14" s="1"/>
  <c r="N326" i="14"/>
  <c r="AB271" i="14"/>
  <c r="U293" i="14"/>
  <c r="BH190" i="8"/>
  <c r="H181" i="14"/>
  <c r="BD332" i="8"/>
  <c r="J306" i="14" s="1"/>
  <c r="J232" i="14"/>
  <c r="S232" i="14" s="1"/>
  <c r="BH15" i="8"/>
  <c r="I12" i="14"/>
  <c r="U12" i="14" s="1"/>
  <c r="BD348" i="8"/>
  <c r="J327" i="14" s="1"/>
  <c r="J253" i="14"/>
  <c r="N253" i="14" s="1"/>
  <c r="BH172" i="8"/>
  <c r="H158" i="14"/>
  <c r="BD350" i="8"/>
  <c r="J329" i="14" s="1"/>
  <c r="X329" i="14" s="1"/>
  <c r="J255" i="14"/>
  <c r="X255" i="14" s="1"/>
  <c r="BH12" i="8"/>
  <c r="I10" i="14"/>
  <c r="X321" i="14"/>
  <c r="N321" i="14"/>
  <c r="AB120" i="14"/>
  <c r="R145" i="14"/>
  <c r="P149" i="11"/>
  <c r="R231" i="14"/>
  <c r="BB328" i="8"/>
  <c r="H304" i="14" s="1"/>
  <c r="H156" i="14"/>
  <c r="W315" i="14"/>
  <c r="N315" i="14"/>
  <c r="N86" i="14"/>
  <c r="U86" i="14"/>
  <c r="AB121" i="14"/>
  <c r="S145" i="14"/>
  <c r="BB335" i="8"/>
  <c r="H308" i="14" s="1"/>
  <c r="BB350" i="8"/>
  <c r="H329" i="14" s="1"/>
  <c r="BH237" i="8"/>
  <c r="BB348" i="8"/>
  <c r="H327" i="14" s="1"/>
  <c r="BD277" i="8"/>
  <c r="BD328" i="8"/>
  <c r="J304" i="14" s="1"/>
  <c r="BC350" i="8"/>
  <c r="I329" i="14" s="1"/>
  <c r="W329" i="14" s="1"/>
  <c r="BH270" i="8"/>
  <c r="BB81" i="8"/>
  <c r="V30" i="9" a="1"/>
  <c r="BH317" i="8"/>
  <c r="BB330" i="8"/>
  <c r="H305" i="14" s="1"/>
  <c r="BH251" i="8"/>
  <c r="BH331" i="8" s="1"/>
  <c r="BC331" i="8"/>
  <c r="BB319" i="8"/>
  <c r="BB323" i="8"/>
  <c r="BB163" i="8"/>
  <c r="BB159" i="8"/>
  <c r="BC334" i="8"/>
  <c r="I307" i="14" s="1"/>
  <c r="BH254" i="8"/>
  <c r="BB331" i="8"/>
  <c r="BB349" i="8"/>
  <c r="H328" i="14" s="1"/>
  <c r="BC203" i="8"/>
  <c r="BC199" i="8"/>
  <c r="BC201" i="8" s="1"/>
  <c r="BB197" i="8"/>
  <c r="BB357" i="8" s="1"/>
  <c r="BH168" i="8"/>
  <c r="BC335" i="8"/>
  <c r="I308" i="14" s="1"/>
  <c r="BH255" i="8"/>
  <c r="BH157" i="8"/>
  <c r="BC329" i="8"/>
  <c r="BH249" i="8"/>
  <c r="BD159" i="8"/>
  <c r="BD161" i="8" s="1"/>
  <c r="BD163" i="8"/>
  <c r="BB333" i="8"/>
  <c r="BC348" i="8"/>
  <c r="I327" i="14" s="1"/>
  <c r="BH268" i="8"/>
  <c r="BB332" i="8"/>
  <c r="H306" i="14" s="1"/>
  <c r="BB329" i="8"/>
  <c r="BC37" i="8"/>
  <c r="BH8" i="8"/>
  <c r="BC349" i="8"/>
  <c r="I328" i="14" s="1"/>
  <c r="W328" i="14" s="1"/>
  <c r="BH269" i="8"/>
  <c r="BB123" i="8"/>
  <c r="BB119" i="8"/>
  <c r="BC163" i="8"/>
  <c r="BC159" i="8"/>
  <c r="BC161" i="8" s="1"/>
  <c r="BC277" i="8"/>
  <c r="BC328" i="8"/>
  <c r="I304" i="14" s="1"/>
  <c r="BH248" i="8"/>
  <c r="BC330" i="8"/>
  <c r="I305" i="14" s="1"/>
  <c r="BH250" i="8"/>
  <c r="BB334" i="8"/>
  <c r="H307" i="14" s="1"/>
  <c r="BD203" i="8"/>
  <c r="BD199" i="8"/>
  <c r="BD201" i="8" s="1"/>
  <c r="BH252" i="8"/>
  <c r="BC332" i="8"/>
  <c r="I306" i="14" s="1"/>
  <c r="BC333" i="8"/>
  <c r="BH253" i="8"/>
  <c r="AF22" i="19" l="1"/>
  <c r="AF166" i="19" s="1"/>
  <c r="AC166" i="19"/>
  <c r="Y14" i="19" a="1"/>
  <c r="AF159" i="19"/>
  <c r="Z30" i="9" a="1"/>
  <c r="BH333" i="8"/>
  <c r="BH329" i="8"/>
  <c r="AB71" i="14"/>
  <c r="BH350" i="8"/>
  <c r="AB26" i="14"/>
  <c r="X34" i="14"/>
  <c r="BB43" i="8"/>
  <c r="BB39" i="8"/>
  <c r="BB41" i="8" s="1"/>
  <c r="BD43" i="8"/>
  <c r="BD39" i="8"/>
  <c r="BD41" i="8" s="1"/>
  <c r="AB219" i="14"/>
  <c r="BH349" i="8"/>
  <c r="BH348" i="8"/>
  <c r="U234" i="14"/>
  <c r="N254" i="14"/>
  <c r="AB254" i="14"/>
  <c r="V233" i="14"/>
  <c r="V256" i="14" s="1"/>
  <c r="H182" i="14"/>
  <c r="N182" i="14" s="1"/>
  <c r="R305" i="14"/>
  <c r="R330" i="14" s="1"/>
  <c r="AB232" i="14"/>
  <c r="S256" i="14"/>
  <c r="N9" i="14"/>
  <c r="W33" i="14"/>
  <c r="AB33" i="14" s="1"/>
  <c r="N33" i="14"/>
  <c r="Y31" i="14"/>
  <c r="N31" i="14"/>
  <c r="N11" i="14"/>
  <c r="V11" i="14"/>
  <c r="N232" i="14"/>
  <c r="AB145" i="14"/>
  <c r="AB293" i="14"/>
  <c r="AB86" i="14"/>
  <c r="U108" i="14"/>
  <c r="W32" i="14"/>
  <c r="N32" i="14"/>
  <c r="Q304" i="14"/>
  <c r="H330" i="14"/>
  <c r="N304" i="14"/>
  <c r="AB230" i="14"/>
  <c r="Q256" i="14"/>
  <c r="BH332" i="8"/>
  <c r="U160" i="14"/>
  <c r="N160" i="14"/>
  <c r="V329" i="14"/>
  <c r="AB329" i="14" s="1"/>
  <c r="N329" i="14"/>
  <c r="R256" i="14"/>
  <c r="AB231" i="14"/>
  <c r="V307" i="14"/>
  <c r="AB307" i="14" s="1"/>
  <c r="N307" i="14"/>
  <c r="V328" i="14"/>
  <c r="AB328" i="14" s="1"/>
  <c r="N328" i="14"/>
  <c r="W256" i="14"/>
  <c r="V180" i="14"/>
  <c r="AB180" i="14" s="1"/>
  <c r="N180" i="14"/>
  <c r="BH330" i="8"/>
  <c r="N156" i="14"/>
  <c r="Q156" i="14"/>
  <c r="V108" i="14"/>
  <c r="AB85" i="14"/>
  <c r="U308" i="14"/>
  <c r="N308" i="14"/>
  <c r="AB315" i="14"/>
  <c r="W330" i="14"/>
  <c r="V157" i="14"/>
  <c r="N157" i="14"/>
  <c r="N255" i="14"/>
  <c r="Q34" i="14"/>
  <c r="AB8" i="14"/>
  <c r="AB255" i="14"/>
  <c r="N12" i="14"/>
  <c r="V181" i="14"/>
  <c r="AB181" i="14" s="1"/>
  <c r="N181" i="14"/>
  <c r="AB321" i="14"/>
  <c r="X330" i="14"/>
  <c r="N159" i="14"/>
  <c r="V159" i="14"/>
  <c r="AB159" i="14" s="1"/>
  <c r="I34" i="14"/>
  <c r="N34" i="14" s="1"/>
  <c r="AB234" i="14"/>
  <c r="U256" i="14"/>
  <c r="Y108" i="14"/>
  <c r="AB105" i="14"/>
  <c r="I330" i="14"/>
  <c r="S10" i="14"/>
  <c r="N10" i="14"/>
  <c r="Y253" i="14"/>
  <c r="Y327" i="14"/>
  <c r="N327" i="14"/>
  <c r="BH335" i="8"/>
  <c r="V305" i="14"/>
  <c r="N305" i="14"/>
  <c r="Y179" i="14"/>
  <c r="N179" i="14"/>
  <c r="J330" i="14"/>
  <c r="BH197" i="8"/>
  <c r="BH334" i="8"/>
  <c r="J256" i="14"/>
  <c r="N256" i="14" s="1"/>
  <c r="S306" i="14"/>
  <c r="V306" i="14"/>
  <c r="N306" i="14"/>
  <c r="V158" i="14"/>
  <c r="AB158" i="14" s="1"/>
  <c r="N158" i="14"/>
  <c r="BH277" i="8"/>
  <c r="BH328" i="8"/>
  <c r="BB161" i="8"/>
  <c r="Z62" i="9" s="1" a="1"/>
  <c r="V62" i="9" a="1"/>
  <c r="BC357" i="8"/>
  <c r="BC279" i="8"/>
  <c r="BC283" i="8"/>
  <c r="BC43" i="8"/>
  <c r="BC39" i="8"/>
  <c r="BH37" i="8"/>
  <c r="BB203" i="8"/>
  <c r="BB199" i="8"/>
  <c r="V31" i="9"/>
  <c r="X31" i="9" s="1"/>
  <c r="V32" i="9"/>
  <c r="X32" i="9" s="1"/>
  <c r="V30" i="9"/>
  <c r="X30" i="9" s="1"/>
  <c r="Z30" i="9"/>
  <c r="Z32" i="9"/>
  <c r="Z31" i="9"/>
  <c r="BB121" i="8"/>
  <c r="Z46" i="9" s="1" a="1"/>
  <c r="V46" i="9" a="1"/>
  <c r="BB321" i="8"/>
  <c r="Z126" i="9" s="1" a="1"/>
  <c r="V126" i="9" a="1"/>
  <c r="BD283" i="8"/>
  <c r="BD357" i="8"/>
  <c r="BD279" i="8"/>
  <c r="BD281" i="8" s="1"/>
  <c r="Y16" i="19" l="1"/>
  <c r="Y15" i="19"/>
  <c r="Y14" i="19"/>
  <c r="V330" i="14"/>
  <c r="AB108" i="14"/>
  <c r="AB233" i="14"/>
  <c r="N330" i="14"/>
  <c r="AB160" i="14"/>
  <c r="U182" i="14"/>
  <c r="AB308" i="14"/>
  <c r="U330" i="14"/>
  <c r="AB32" i="14"/>
  <c r="W34" i="14"/>
  <c r="AB11" i="14"/>
  <c r="V34" i="14"/>
  <c r="AB10" i="14"/>
  <c r="S34" i="14"/>
  <c r="AB31" i="14"/>
  <c r="Y34" i="14"/>
  <c r="Y256" i="14"/>
  <c r="AB256" i="14" s="1"/>
  <c r="AB253" i="14"/>
  <c r="AB305" i="14"/>
  <c r="V182" i="14"/>
  <c r="AB157" i="14"/>
  <c r="AB9" i="14"/>
  <c r="R34" i="14"/>
  <c r="AB34" i="14" s="1"/>
  <c r="Q330" i="14"/>
  <c r="AB304" i="14"/>
  <c r="Q182" i="14"/>
  <c r="AB156" i="14"/>
  <c r="AB306" i="14"/>
  <c r="S330" i="14"/>
  <c r="Y182" i="14"/>
  <c r="AB179" i="14"/>
  <c r="Y330" i="14"/>
  <c r="AB327" i="14"/>
  <c r="U34" i="14"/>
  <c r="AB12" i="14"/>
  <c r="BH357" i="8"/>
  <c r="V126" i="9"/>
  <c r="X126" i="9" s="1"/>
  <c r="V127" i="9"/>
  <c r="V128" i="9"/>
  <c r="AE30" i="9"/>
  <c r="AC30" i="9"/>
  <c r="AD30" i="9"/>
  <c r="BC41" i="8"/>
  <c r="Z14" i="9" s="1" a="1"/>
  <c r="V14" i="9" a="1"/>
  <c r="Z128" i="9"/>
  <c r="Z126" i="9"/>
  <c r="Z127" i="9"/>
  <c r="AD32" i="9"/>
  <c r="AE32" i="9"/>
  <c r="AC32" i="9"/>
  <c r="BC281" i="8"/>
  <c r="Z110" i="9" s="1" a="1"/>
  <c r="V110" i="9" a="1"/>
  <c r="V46" i="9"/>
  <c r="X46" i="9" s="1"/>
  <c r="V47" i="9"/>
  <c r="X47" i="9" s="1"/>
  <c r="V48" i="9"/>
  <c r="X48" i="9" s="1"/>
  <c r="AC31" i="9"/>
  <c r="AE31" i="9"/>
  <c r="AD31" i="9"/>
  <c r="Z46" i="9"/>
  <c r="Z47" i="9"/>
  <c r="Z48" i="9"/>
  <c r="V78" i="9" a="1"/>
  <c r="BB201" i="8"/>
  <c r="Z78" i="9" s="1" a="1"/>
  <c r="V64" i="9"/>
  <c r="X64" i="9" s="1"/>
  <c r="V63" i="9"/>
  <c r="X63" i="9" s="1"/>
  <c r="V62" i="9"/>
  <c r="X62" i="9" s="1"/>
  <c r="Z64" i="9"/>
  <c r="Z62" i="9"/>
  <c r="Z63" i="9"/>
  <c r="AB182" i="14" l="1"/>
  <c r="AB330" i="14"/>
  <c r="AF31" i="9"/>
  <c r="V111" i="9"/>
  <c r="X111" i="9" s="1"/>
  <c r="V112" i="9"/>
  <c r="X112" i="9" s="1"/>
  <c r="V110" i="9"/>
  <c r="X110" i="9" s="1"/>
  <c r="Z15" i="9"/>
  <c r="Z16" i="9"/>
  <c r="Z14" i="9"/>
  <c r="AE62" i="9"/>
  <c r="AC62" i="9"/>
  <c r="AF32" i="9"/>
  <c r="AD36" i="9"/>
  <c r="Z112" i="9"/>
  <c r="Z111" i="9"/>
  <c r="Z110" i="9"/>
  <c r="AE63" i="9"/>
  <c r="AD63" i="9"/>
  <c r="AC63" i="9"/>
  <c r="AF30" i="9"/>
  <c r="AC36" i="9"/>
  <c r="AC64" i="9"/>
  <c r="AD64" i="9"/>
  <c r="AE64" i="9"/>
  <c r="AE36" i="9"/>
  <c r="Z80" i="9"/>
  <c r="Z79" i="9"/>
  <c r="Z78" i="9"/>
  <c r="AD48" i="9"/>
  <c r="AE48" i="9"/>
  <c r="AC48" i="9"/>
  <c r="V80" i="9"/>
  <c r="X80" i="9" s="1"/>
  <c r="V78" i="9"/>
  <c r="X78" i="9" s="1"/>
  <c r="V79" i="9"/>
  <c r="X79" i="9" s="1"/>
  <c r="AC47" i="9"/>
  <c r="AE47" i="9"/>
  <c r="AD47" i="9"/>
  <c r="AE46" i="9"/>
  <c r="AC46" i="9"/>
  <c r="AD46" i="9"/>
  <c r="AC126" i="9"/>
  <c r="AE126" i="9"/>
  <c r="AE132" i="9" s="1"/>
  <c r="AD126" i="9"/>
  <c r="AD132" i="9" s="1"/>
  <c r="V15" i="9"/>
  <c r="X15" i="9" s="1"/>
  <c r="V14" i="9"/>
  <c r="X14" i="9" s="1"/>
  <c r="V16" i="9"/>
  <c r="X16" i="9" s="1"/>
  <c r="Y30" i="9" l="1" a="1"/>
  <c r="Y31" i="9" s="1"/>
  <c r="AF36" i="9"/>
  <c r="AE14" i="9"/>
  <c r="AD14" i="9"/>
  <c r="AC14" i="9"/>
  <c r="AD112" i="9"/>
  <c r="AE112" i="9"/>
  <c r="AC112" i="9"/>
  <c r="AC15" i="9"/>
  <c r="AE15" i="9"/>
  <c r="AD15" i="9"/>
  <c r="AC111" i="9"/>
  <c r="AE111" i="9"/>
  <c r="AD111" i="9"/>
  <c r="AF47" i="9"/>
  <c r="AF63" i="9"/>
  <c r="AC68" i="9"/>
  <c r="AF62" i="9"/>
  <c r="AE79" i="9"/>
  <c r="AD79" i="9"/>
  <c r="AC79" i="9"/>
  <c r="AD68" i="9"/>
  <c r="AE68" i="9"/>
  <c r="AC132" i="9"/>
  <c r="AF132" i="9" s="1"/>
  <c r="AF126" i="9"/>
  <c r="Y126" i="9" s="1"/>
  <c r="AC78" i="9"/>
  <c r="AE78" i="9"/>
  <c r="AD78" i="9"/>
  <c r="AD52" i="9"/>
  <c r="AC80" i="9"/>
  <c r="AE80" i="9"/>
  <c r="AD80" i="9"/>
  <c r="AF46" i="9"/>
  <c r="AC52" i="9"/>
  <c r="AF48" i="9"/>
  <c r="AE16" i="9"/>
  <c r="AD16" i="9"/>
  <c r="AC16" i="9"/>
  <c r="AE52" i="9"/>
  <c r="AF64" i="9"/>
  <c r="AE110" i="9"/>
  <c r="AD110" i="9"/>
  <c r="AC110" i="9"/>
  <c r="Y32" i="9" l="1"/>
  <c r="Y30" i="9"/>
  <c r="AD116" i="9"/>
  <c r="AF79" i="9"/>
  <c r="Y62" i="9" a="1"/>
  <c r="Y64" i="9" s="1"/>
  <c r="AE84" i="9"/>
  <c r="AF80" i="9"/>
  <c r="AF68" i="9"/>
  <c r="AF16" i="9"/>
  <c r="AC142" i="9"/>
  <c r="AE143" i="9"/>
  <c r="AF52" i="9"/>
  <c r="Y46" i="9" a="1"/>
  <c r="Y46" i="9" s="1"/>
  <c r="AF15" i="9"/>
  <c r="AD142" i="9"/>
  <c r="AF112" i="9"/>
  <c r="AC144" i="9"/>
  <c r="AF110" i="9"/>
  <c r="AC116" i="9"/>
  <c r="AD84" i="9"/>
  <c r="AE144" i="9"/>
  <c r="AD143" i="9"/>
  <c r="AD144" i="9"/>
  <c r="AE142" i="9"/>
  <c r="AE116" i="9"/>
  <c r="AC84" i="9"/>
  <c r="AF78" i="9"/>
  <c r="AC20" i="9"/>
  <c r="AF14" i="9"/>
  <c r="AF111" i="9"/>
  <c r="AC143" i="9"/>
  <c r="AD20" i="9"/>
  <c r="AE20" i="9"/>
  <c r="AF143" i="9" l="1"/>
  <c r="AF144" i="9"/>
  <c r="Y78" i="9" a="1"/>
  <c r="Y80" i="9" s="1"/>
  <c r="Y63" i="9"/>
  <c r="Y62" i="9"/>
  <c r="Y47" i="9"/>
  <c r="AD148" i="9"/>
  <c r="Y48" i="9"/>
  <c r="Y14" i="9" a="1"/>
  <c r="AF20" i="9"/>
  <c r="AF84" i="9"/>
  <c r="AF116" i="9"/>
  <c r="AC148" i="9"/>
  <c r="AE148" i="9"/>
  <c r="Y110" i="9" a="1"/>
  <c r="AF142" i="9"/>
  <c r="Y79" i="9" l="1"/>
  <c r="Y78" i="9"/>
  <c r="AF148" i="9"/>
  <c r="Y112" i="9"/>
  <c r="Y111" i="9"/>
  <c r="Y110" i="9"/>
  <c r="Y16" i="9"/>
  <c r="Y15" i="9"/>
  <c r="Y14" i="9"/>
</calcChain>
</file>

<file path=xl/comments1.xml><?xml version="1.0" encoding="utf-8"?>
<comments xmlns="http://schemas.openxmlformats.org/spreadsheetml/2006/main">
  <authors>
    <author>Author</author>
  </authors>
  <commentList>
    <comment ref="BK1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of non-mandatory transit trips on individual maintenance tours</t>
        </r>
      </text>
    </comment>
    <comment ref="BK2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of non-mandatory transit trips on joint discretionary tours</t>
        </r>
      </text>
    </comment>
    <comment ref="BK2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of non-mandatory transit trips on joint maintenance tours</t>
        </r>
      </text>
    </comment>
    <comment ref="BK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of non-mandatory transit trips on joint discretionary tours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I1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of non-mandatory transit trips on individual maintenance tours</t>
        </r>
      </text>
    </comment>
    <comment ref="BI1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of non-mandatory transit trips on joint discretionary tours</t>
        </r>
      </text>
    </comment>
    <comment ref="BI23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of non-mandatory transit trips on joint maintenance tours</t>
        </r>
      </text>
    </comment>
    <comment ref="BI2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of non-mandatory transit trips on joint discretionary tours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P14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of non-mandatory transit trips on individual maintenance tours</t>
        </r>
      </text>
    </comment>
    <comment ref="P1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of non-mandatory transit trips on joint discretionary tours</t>
        </r>
      </text>
    </comment>
    <comment ref="P2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Share of non-mandatory transit trips on joint maintenance tours</t>
        </r>
      </text>
    </comment>
  </commentList>
</comments>
</file>

<file path=xl/sharedStrings.xml><?xml version="1.0" encoding="utf-8"?>
<sst xmlns="http://schemas.openxmlformats.org/spreadsheetml/2006/main" count="13334" uniqueCount="679">
  <si>
    <t>auto negotiating</t>
  </si>
  <si>
    <t>auto sufficient</t>
  </si>
  <si>
    <t>zero autos</t>
  </si>
  <si>
    <t>Mode</t>
  </si>
  <si>
    <t>Total Trips</t>
  </si>
  <si>
    <t>Total</t>
  </si>
  <si>
    <t>Linked Trips After Re-allocating Inconsistent Access Mode/Sufficiency Combinations</t>
  </si>
  <si>
    <t>Purpose</t>
  </si>
  <si>
    <t>Work</t>
  </si>
  <si>
    <t>University</t>
  </si>
  <si>
    <t>School</t>
  </si>
  <si>
    <t>Maintenance</t>
  </si>
  <si>
    <t>Discretionary</t>
  </si>
  <si>
    <t>0 Auto</t>
  </si>
  <si>
    <t>Walk-Transit</t>
  </si>
  <si>
    <t>Walk-Ferry</t>
  </si>
  <si>
    <t>Walk-BRT\Streetcar</t>
  </si>
  <si>
    <t>Walk-LRT</t>
  </si>
  <si>
    <t>PNR-Transit</t>
  </si>
  <si>
    <t>PNR-Ferry</t>
  </si>
  <si>
    <t>PNR-BRT\Streetcar</t>
  </si>
  <si>
    <t>PNR-LRT</t>
  </si>
  <si>
    <t>KNR-Transit</t>
  </si>
  <si>
    <t>KNR-Ferry</t>
  </si>
  <si>
    <t>KNR-BRT\Streetcar</t>
  </si>
  <si>
    <t>KNR-LRT</t>
  </si>
  <si>
    <t>Walk-UR</t>
  </si>
  <si>
    <t>Walk-CR</t>
  </si>
  <si>
    <t>PNR-UR</t>
  </si>
  <si>
    <t>PNR-CR</t>
  </si>
  <si>
    <t>KNR-UR</t>
  </si>
  <si>
    <t>KNR-CR</t>
  </si>
  <si>
    <t>walk-LB</t>
  </si>
  <si>
    <t>walk-EB</t>
  </si>
  <si>
    <t>walk-LR</t>
  </si>
  <si>
    <t>walk-Ferry</t>
  </si>
  <si>
    <t>walk-CR</t>
  </si>
  <si>
    <t>walk-HR</t>
  </si>
  <si>
    <t>knr-LB</t>
  </si>
  <si>
    <t>knr-EB</t>
  </si>
  <si>
    <t>knr-LR</t>
  </si>
  <si>
    <t>knr-Ferry</t>
  </si>
  <si>
    <t>knr-CR</t>
  </si>
  <si>
    <t>knr-HR</t>
  </si>
  <si>
    <t>pnr-LB</t>
  </si>
  <si>
    <t>pnr-EB</t>
  </si>
  <si>
    <t>pnr-LR</t>
  </si>
  <si>
    <t>pnr-Ferry</t>
  </si>
  <si>
    <t>pnr-CR</t>
  </si>
  <si>
    <t>pnr-HR</t>
  </si>
  <si>
    <t>CR</t>
  </si>
  <si>
    <t>knr</t>
  </si>
  <si>
    <t>EB</t>
  </si>
  <si>
    <t>Ferry</t>
  </si>
  <si>
    <t>HR</t>
  </si>
  <si>
    <t>LB</t>
  </si>
  <si>
    <t>LR</t>
  </si>
  <si>
    <t>pnr</t>
  </si>
  <si>
    <t>walk</t>
  </si>
  <si>
    <t>KEY</t>
  </si>
  <si>
    <t>At-Work</t>
  </si>
  <si>
    <t>knr-CR1auto negotiating</t>
  </si>
  <si>
    <t>knr-EB1auto negotiating</t>
  </si>
  <si>
    <t>knr-Ferry1auto negotiating</t>
  </si>
  <si>
    <t>knr-HR1auto negotiating</t>
  </si>
  <si>
    <t>knr-LB1auto negotiating</t>
  </si>
  <si>
    <t>knr-CR2auto negotiating</t>
  </si>
  <si>
    <t>knr-EB2auto negotiating</t>
  </si>
  <si>
    <t>knr-Ferry2auto negotiating</t>
  </si>
  <si>
    <t>knr-HR2auto negotiating</t>
  </si>
  <si>
    <t>knr-LB2auto negotiating</t>
  </si>
  <si>
    <t>knr-CR3auto negotiating</t>
  </si>
  <si>
    <t>knr-EB3auto negotiating</t>
  </si>
  <si>
    <t>knr-HR3auto negotiating</t>
  </si>
  <si>
    <t>knr-LB3auto negotiating</t>
  </si>
  <si>
    <t>knr-CR4auto negotiating</t>
  </si>
  <si>
    <t>knr-EB4auto negotiating</t>
  </si>
  <si>
    <t>knr-Ferry4auto negotiating</t>
  </si>
  <si>
    <t>knr-HR4auto negotiating</t>
  </si>
  <si>
    <t>knr-LB4auto negotiating</t>
  </si>
  <si>
    <t>knr-CR5auto negotiating</t>
  </si>
  <si>
    <t>knr-EB5auto negotiating</t>
  </si>
  <si>
    <t>knr-Ferry5auto negotiating</t>
  </si>
  <si>
    <t>knr-HR5auto negotiating</t>
  </si>
  <si>
    <t>knr-LB5auto negotiating</t>
  </si>
  <si>
    <t>missing-Ferry1auto negotiating</t>
  </si>
  <si>
    <t>missing-HR1auto negotiating</t>
  </si>
  <si>
    <t>missing-HR2auto negotiating</t>
  </si>
  <si>
    <t>missing-EB4auto negotiating</t>
  </si>
  <si>
    <t>missing-HR4auto negotiating</t>
  </si>
  <si>
    <t>missing-LB4auto negotiating</t>
  </si>
  <si>
    <t>missing-HR5auto negotiating</t>
  </si>
  <si>
    <t>pnr-CR1auto negotiating</t>
  </si>
  <si>
    <t>pnr-EB1auto negotiating</t>
  </si>
  <si>
    <t>pnr-Ferry1auto negotiating</t>
  </si>
  <si>
    <t>pnr-HR1auto negotiating</t>
  </si>
  <si>
    <t>pnr-LB1auto negotiating</t>
  </si>
  <si>
    <t>pnr-CR2auto negotiating</t>
  </si>
  <si>
    <t>pnr-EB2auto negotiating</t>
  </si>
  <si>
    <t>pnr-Ferry2auto negotiating</t>
  </si>
  <si>
    <t>pnr-HR2auto negotiating</t>
  </si>
  <si>
    <t>pnr-LB2auto negotiating</t>
  </si>
  <si>
    <t>pnr-CR3auto negotiating</t>
  </si>
  <si>
    <t>pnr-EB3auto negotiating</t>
  </si>
  <si>
    <t>pnr-Ferry3auto negotiating</t>
  </si>
  <si>
    <t>pnr-HR3auto negotiating</t>
  </si>
  <si>
    <t>pnr-LB3auto negotiating</t>
  </si>
  <si>
    <t>pnr-CR4auto negotiating</t>
  </si>
  <si>
    <t>pnr-EB4auto negotiating</t>
  </si>
  <si>
    <t>pnr-Ferry4auto negotiating</t>
  </si>
  <si>
    <t>pnr-HR4auto negotiating</t>
  </si>
  <si>
    <t>pnr-LB4auto negotiating</t>
  </si>
  <si>
    <t>pnr-CR5auto negotiating</t>
  </si>
  <si>
    <t>pnr-EB5auto negotiating</t>
  </si>
  <si>
    <t>pnr-Ferry5auto negotiating</t>
  </si>
  <si>
    <t>pnr-HR5auto negotiating</t>
  </si>
  <si>
    <t>pnr-LB5auto negotiating</t>
  </si>
  <si>
    <t>walk-CR1auto negotiating</t>
  </si>
  <si>
    <t>walk-EB1auto negotiating</t>
  </si>
  <si>
    <t>walk-Ferry1auto negotiating</t>
  </si>
  <si>
    <t>walk-HR1auto negotiating</t>
  </si>
  <si>
    <t>walk-LB1auto negotiating</t>
  </si>
  <si>
    <t>walk-CR2auto negotiating</t>
  </si>
  <si>
    <t>walk-EB2auto negotiating</t>
  </si>
  <si>
    <t>walk-HR2auto negotiating</t>
  </si>
  <si>
    <t>walk-LB2auto negotiating</t>
  </si>
  <si>
    <t>walk-CR3auto negotiating</t>
  </si>
  <si>
    <t>walk-EB3auto negotiating</t>
  </si>
  <si>
    <t>walk-Ferry3auto negotiating</t>
  </si>
  <si>
    <t>walk-HR3auto negotiating</t>
  </si>
  <si>
    <t>walk-LB3auto negotiating</t>
  </si>
  <si>
    <t>walk-CR4auto negotiating</t>
  </si>
  <si>
    <t>walk-EB4auto negotiating</t>
  </si>
  <si>
    <t>walk-Ferry4auto negotiating</t>
  </si>
  <si>
    <t>walk-HR4auto negotiating</t>
  </si>
  <si>
    <t>walk-LB4auto negotiating</t>
  </si>
  <si>
    <t>walk-CR5auto negotiating</t>
  </si>
  <si>
    <t>walk-EB5auto negotiating</t>
  </si>
  <si>
    <t>walk-Ferry5auto negotiating</t>
  </si>
  <si>
    <t>walk-HR5auto negotiating</t>
  </si>
  <si>
    <t>walk-CR6auto negotiating</t>
  </si>
  <si>
    <t>walk-Ferry6auto negotiating</t>
  </si>
  <si>
    <t>walk-HR6auto negotiating</t>
  </si>
  <si>
    <t>Walk-EB1auto negotiating</t>
  </si>
  <si>
    <t>Walk-LB1auto negotiating</t>
  </si>
  <si>
    <t>Walk-EB2auto negotiating</t>
  </si>
  <si>
    <t>Walk-LB2auto negotiating</t>
  </si>
  <si>
    <t>Walk-EB3auto negotiating</t>
  </si>
  <si>
    <t>Walk-LB3auto negotiating</t>
  </si>
  <si>
    <t>Walk-EB4auto negotiating</t>
  </si>
  <si>
    <t>Walk-LB4auto negotiating</t>
  </si>
  <si>
    <t>Walk-EB5auto negotiating</t>
  </si>
  <si>
    <t>Walk-EB6auto negotiating</t>
  </si>
  <si>
    <t>knr-CR1auto sufficient</t>
  </si>
  <si>
    <t>knr-EB1auto sufficient</t>
  </si>
  <si>
    <t>knr-Ferry1auto sufficient</t>
  </si>
  <si>
    <t>knr-HR1auto sufficient</t>
  </si>
  <si>
    <t>knr-LB1auto sufficient</t>
  </si>
  <si>
    <t>knr-CR2auto sufficient</t>
  </si>
  <si>
    <t>knr-EB2auto sufficient</t>
  </si>
  <si>
    <t>knr-Ferry2auto sufficient</t>
  </si>
  <si>
    <t>knr-HR2auto sufficient</t>
  </si>
  <si>
    <t>knr-LB2auto sufficient</t>
  </si>
  <si>
    <t>knr-CR3auto sufficient</t>
  </si>
  <si>
    <t>knr-EB3auto sufficient</t>
  </si>
  <si>
    <t>knr-HR3auto sufficient</t>
  </si>
  <si>
    <t>knr-LB3auto sufficient</t>
  </si>
  <si>
    <t>knr-CR4auto sufficient</t>
  </si>
  <si>
    <t>knr-EB4auto sufficient</t>
  </si>
  <si>
    <t>knr-Ferry4auto sufficient</t>
  </si>
  <si>
    <t>knr-HR4auto sufficient</t>
  </si>
  <si>
    <t>knr-LB4auto sufficient</t>
  </si>
  <si>
    <t>knr-CR5auto sufficient</t>
  </si>
  <si>
    <t>knr-EB5auto sufficient</t>
  </si>
  <si>
    <t>knr-Ferry5auto sufficient</t>
  </si>
  <si>
    <t>knr-HR5auto sufficient</t>
  </si>
  <si>
    <t>knr-LB5auto sufficient</t>
  </si>
  <si>
    <t>missing-Ferry1auto sufficient</t>
  </si>
  <si>
    <t>missing-HR1auto sufficient</t>
  </si>
  <si>
    <t>missing-HR2auto sufficient</t>
  </si>
  <si>
    <t>missing-EB4auto sufficient</t>
  </si>
  <si>
    <t>missing-HR4auto sufficient</t>
  </si>
  <si>
    <t>missing-LB4auto sufficient</t>
  </si>
  <si>
    <t>missing-HR5auto sufficient</t>
  </si>
  <si>
    <t>pnr-CR1auto sufficient</t>
  </si>
  <si>
    <t>pnr-EB1auto sufficient</t>
  </si>
  <si>
    <t>pnr-Ferry1auto sufficient</t>
  </si>
  <si>
    <t>pnr-HR1auto sufficient</t>
  </si>
  <si>
    <t>pnr-LB1auto sufficient</t>
  </si>
  <si>
    <t>pnr-CR2auto sufficient</t>
  </si>
  <si>
    <t>pnr-EB2auto sufficient</t>
  </si>
  <si>
    <t>pnr-Ferry2auto sufficient</t>
  </si>
  <si>
    <t>pnr-HR2auto sufficient</t>
  </si>
  <si>
    <t>pnr-LB2auto sufficient</t>
  </si>
  <si>
    <t>pnr-CR3auto sufficient</t>
  </si>
  <si>
    <t>pnr-EB3auto sufficient</t>
  </si>
  <si>
    <t>pnr-Ferry3auto sufficient</t>
  </si>
  <si>
    <t>pnr-HR3auto sufficient</t>
  </si>
  <si>
    <t>pnr-LB3auto sufficient</t>
  </si>
  <si>
    <t>pnr-CR4auto sufficient</t>
  </si>
  <si>
    <t>pnr-EB4auto sufficient</t>
  </si>
  <si>
    <t>pnr-Ferry4auto sufficient</t>
  </si>
  <si>
    <t>pnr-HR4auto sufficient</t>
  </si>
  <si>
    <t>pnr-LB4auto sufficient</t>
  </si>
  <si>
    <t>pnr-CR5auto sufficient</t>
  </si>
  <si>
    <t>pnr-EB5auto sufficient</t>
  </si>
  <si>
    <t>pnr-Ferry5auto sufficient</t>
  </si>
  <si>
    <t>pnr-HR5auto sufficient</t>
  </si>
  <si>
    <t>pnr-LB5auto sufficient</t>
  </si>
  <si>
    <t>walk-CR1auto sufficient</t>
  </si>
  <si>
    <t>walk-EB1auto sufficient</t>
  </si>
  <si>
    <t>walk-Ferry1auto sufficient</t>
  </si>
  <si>
    <t>walk-HR1auto sufficient</t>
  </si>
  <si>
    <t>walk-LB1auto sufficient</t>
  </si>
  <si>
    <t>walk-CR2auto sufficient</t>
  </si>
  <si>
    <t>walk-EB2auto sufficient</t>
  </si>
  <si>
    <t>walk-HR2auto sufficient</t>
  </si>
  <si>
    <t>walk-LB2auto sufficient</t>
  </si>
  <si>
    <t>walk-CR3auto sufficient</t>
  </si>
  <si>
    <t>walk-EB3auto sufficient</t>
  </si>
  <si>
    <t>walk-Ferry3auto sufficient</t>
  </si>
  <si>
    <t>walk-HR3auto sufficient</t>
  </si>
  <si>
    <t>walk-LB3auto sufficient</t>
  </si>
  <si>
    <t>walk-CR4auto sufficient</t>
  </si>
  <si>
    <t>walk-EB4auto sufficient</t>
  </si>
  <si>
    <t>walk-Ferry4auto sufficient</t>
  </si>
  <si>
    <t>walk-HR4auto sufficient</t>
  </si>
  <si>
    <t>walk-LB4auto sufficient</t>
  </si>
  <si>
    <t>walk-CR5auto sufficient</t>
  </si>
  <si>
    <t>walk-EB5auto sufficient</t>
  </si>
  <si>
    <t>walk-Ferry5auto sufficient</t>
  </si>
  <si>
    <t>walk-HR5auto sufficient</t>
  </si>
  <si>
    <t>walk-CR6auto sufficient</t>
  </si>
  <si>
    <t>walk-Ferry6auto sufficient</t>
  </si>
  <si>
    <t>walk-HR6auto sufficient</t>
  </si>
  <si>
    <t>Walk-EB1auto sufficient</t>
  </si>
  <si>
    <t>Walk-LB1auto sufficient</t>
  </si>
  <si>
    <t>Walk-EB2auto sufficient</t>
  </si>
  <si>
    <t>Walk-LB2auto sufficient</t>
  </si>
  <si>
    <t>Walk-EB3auto sufficient</t>
  </si>
  <si>
    <t>Walk-LB3auto sufficient</t>
  </si>
  <si>
    <t>Walk-EB4auto sufficient</t>
  </si>
  <si>
    <t>Walk-LB4auto sufficient</t>
  </si>
  <si>
    <t>Walk-EB5auto sufficient</t>
  </si>
  <si>
    <t>Walk-EB6auto sufficient</t>
  </si>
  <si>
    <t>knr-CR1Missing</t>
  </si>
  <si>
    <t>knr-EB1Missing</t>
  </si>
  <si>
    <t>knr-Ferry1Missing</t>
  </si>
  <si>
    <t>knr-HR1Missing</t>
  </si>
  <si>
    <t>knr-LB1Missing</t>
  </si>
  <si>
    <t>knr-CR2Missing</t>
  </si>
  <si>
    <t>knr-EB2Missing</t>
  </si>
  <si>
    <t>knr-Ferry2Missing</t>
  </si>
  <si>
    <t>knr-HR2Missing</t>
  </si>
  <si>
    <t>knr-LB2Missing</t>
  </si>
  <si>
    <t>knr-CR3Missing</t>
  </si>
  <si>
    <t>knr-EB3Missing</t>
  </si>
  <si>
    <t>knr-HR3Missing</t>
  </si>
  <si>
    <t>knr-LB3Missing</t>
  </si>
  <si>
    <t>knr-CR4Missing</t>
  </si>
  <si>
    <t>knr-EB4Missing</t>
  </si>
  <si>
    <t>knr-Ferry4Missing</t>
  </si>
  <si>
    <t>knr-HR4Missing</t>
  </si>
  <si>
    <t>knr-LB4Missing</t>
  </si>
  <si>
    <t>knr-CR5Missing</t>
  </si>
  <si>
    <t>knr-EB5Missing</t>
  </si>
  <si>
    <t>knr-Ferry5Missing</t>
  </si>
  <si>
    <t>knr-HR5Missing</t>
  </si>
  <si>
    <t>knr-LB5Missing</t>
  </si>
  <si>
    <t>missing-Ferry1Missing</t>
  </si>
  <si>
    <t>missing-HR1Missing</t>
  </si>
  <si>
    <t>missing-HR2Missing</t>
  </si>
  <si>
    <t>missing-EB4Missing</t>
  </si>
  <si>
    <t>missing-HR4Missing</t>
  </si>
  <si>
    <t>missing-LB4Missing</t>
  </si>
  <si>
    <t>missing-HR5Missing</t>
  </si>
  <si>
    <t>pnr-CR1Missing</t>
  </si>
  <si>
    <t>pnr-EB1Missing</t>
  </si>
  <si>
    <t>pnr-Ferry1Missing</t>
  </si>
  <si>
    <t>pnr-HR1Missing</t>
  </si>
  <si>
    <t>pnr-LB1Missing</t>
  </si>
  <si>
    <t>pnr-CR2Missing</t>
  </si>
  <si>
    <t>pnr-EB2Missing</t>
  </si>
  <si>
    <t>pnr-Ferry2Missing</t>
  </si>
  <si>
    <t>pnr-HR2Missing</t>
  </si>
  <si>
    <t>pnr-LB2Missing</t>
  </si>
  <si>
    <t>pnr-CR3Missing</t>
  </si>
  <si>
    <t>pnr-EB3Missing</t>
  </si>
  <si>
    <t>pnr-Ferry3Missing</t>
  </si>
  <si>
    <t>pnr-HR3Missing</t>
  </si>
  <si>
    <t>pnr-LB3Missing</t>
  </si>
  <si>
    <t>pnr-CR4Missing</t>
  </si>
  <si>
    <t>pnr-EB4Missing</t>
  </si>
  <si>
    <t>pnr-Ferry4Missing</t>
  </si>
  <si>
    <t>pnr-HR4Missing</t>
  </si>
  <si>
    <t>pnr-LB4Missing</t>
  </si>
  <si>
    <t>pnr-CR5Missing</t>
  </si>
  <si>
    <t>pnr-EB5Missing</t>
  </si>
  <si>
    <t>pnr-Ferry5Missing</t>
  </si>
  <si>
    <t>pnr-HR5Missing</t>
  </si>
  <si>
    <t>pnr-LB5Missing</t>
  </si>
  <si>
    <t>walk-CR1Missing</t>
  </si>
  <si>
    <t>walk-EB1Missing</t>
  </si>
  <si>
    <t>walk-Ferry1Missing</t>
  </si>
  <si>
    <t>walk-HR1Missing</t>
  </si>
  <si>
    <t>walk-LB1Missing</t>
  </si>
  <si>
    <t>walk-CR2Missing</t>
  </si>
  <si>
    <t>walk-EB2Missing</t>
  </si>
  <si>
    <t>walk-HR2Missing</t>
  </si>
  <si>
    <t>walk-LB2Missing</t>
  </si>
  <si>
    <t>walk-CR3Missing</t>
  </si>
  <si>
    <t>walk-EB3Missing</t>
  </si>
  <si>
    <t>walk-Ferry3Missing</t>
  </si>
  <si>
    <t>walk-HR3Missing</t>
  </si>
  <si>
    <t>walk-LB3Missing</t>
  </si>
  <si>
    <t>walk-CR4Missing</t>
  </si>
  <si>
    <t>walk-EB4Missing</t>
  </si>
  <si>
    <t>walk-Ferry4Missing</t>
  </si>
  <si>
    <t>walk-HR4Missing</t>
  </si>
  <si>
    <t>walk-LB4Missing</t>
  </si>
  <si>
    <t>walk-CR5Missing</t>
  </si>
  <si>
    <t>walk-EB5Missing</t>
  </si>
  <si>
    <t>walk-Ferry5Missing</t>
  </si>
  <si>
    <t>walk-HR5Missing</t>
  </si>
  <si>
    <t>knr-CR1zero autos</t>
  </si>
  <si>
    <t>knr-EB1zero autos</t>
  </si>
  <si>
    <t>knr-Ferry1zero autos</t>
  </si>
  <si>
    <t>knr-HR1zero autos</t>
  </si>
  <si>
    <t>knr-LB1zero autos</t>
  </si>
  <si>
    <t>knr-CR2zero autos</t>
  </si>
  <si>
    <t>knr-EB2zero autos</t>
  </si>
  <si>
    <t>knr-Ferry2zero autos</t>
  </si>
  <si>
    <t>knr-HR2zero autos</t>
  </si>
  <si>
    <t>knr-LB2zero autos</t>
  </si>
  <si>
    <t>knr-CR3zero autos</t>
  </si>
  <si>
    <t>knr-EB3zero autos</t>
  </si>
  <si>
    <t>knr-HR3zero autos</t>
  </si>
  <si>
    <t>knr-LB3zero autos</t>
  </si>
  <si>
    <t>knr-CR4zero autos</t>
  </si>
  <si>
    <t>knr-EB4zero autos</t>
  </si>
  <si>
    <t>knr-Ferry4zero autos</t>
  </si>
  <si>
    <t>knr-HR4zero autos</t>
  </si>
  <si>
    <t>knr-LB4zero autos</t>
  </si>
  <si>
    <t>knr-CR5zero autos</t>
  </si>
  <si>
    <t>knr-EB5zero autos</t>
  </si>
  <si>
    <t>knr-Ferry5zero autos</t>
  </si>
  <si>
    <t>knr-HR5zero autos</t>
  </si>
  <si>
    <t>knr-LB5zero autos</t>
  </si>
  <si>
    <t>missing-Ferry1zero autos</t>
  </si>
  <si>
    <t>missing-HR1zero autos</t>
  </si>
  <si>
    <t>missing-HR2zero autos</t>
  </si>
  <si>
    <t>missing-EB4zero autos</t>
  </si>
  <si>
    <t>missing-HR4zero autos</t>
  </si>
  <si>
    <t>missing-LB4zero autos</t>
  </si>
  <si>
    <t>missing-HR5zero autos</t>
  </si>
  <si>
    <t>pnr-CR1zero autos</t>
  </si>
  <si>
    <t>pnr-EB1zero autos</t>
  </si>
  <si>
    <t>pnr-Ferry1zero autos</t>
  </si>
  <si>
    <t>pnr-HR1zero autos</t>
  </si>
  <si>
    <t>pnr-LB1zero autos</t>
  </si>
  <si>
    <t>pnr-CR2zero autos</t>
  </si>
  <si>
    <t>pnr-EB2zero autos</t>
  </si>
  <si>
    <t>pnr-Ferry2zero autos</t>
  </si>
  <si>
    <t>pnr-HR2zero autos</t>
  </si>
  <si>
    <t>pnr-LB2zero autos</t>
  </si>
  <si>
    <t>pnr-CR3zero autos</t>
  </si>
  <si>
    <t>pnr-EB3zero autos</t>
  </si>
  <si>
    <t>pnr-Ferry3zero autos</t>
  </si>
  <si>
    <t>pnr-HR3zero autos</t>
  </si>
  <si>
    <t>pnr-LB3zero autos</t>
  </si>
  <si>
    <t>pnr-CR4zero autos</t>
  </si>
  <si>
    <t>pnr-EB4zero autos</t>
  </si>
  <si>
    <t>pnr-Ferry4zero autos</t>
  </si>
  <si>
    <t>pnr-HR4zero autos</t>
  </si>
  <si>
    <t>pnr-LB4zero autos</t>
  </si>
  <si>
    <t>pnr-CR5zero autos</t>
  </si>
  <si>
    <t>pnr-EB5zero autos</t>
  </si>
  <si>
    <t>pnr-Ferry5zero autos</t>
  </si>
  <si>
    <t>pnr-HR5zero autos</t>
  </si>
  <si>
    <t>pnr-LB5zero autos</t>
  </si>
  <si>
    <t>walk-CR1zero autos</t>
  </si>
  <si>
    <t>walk-EB1zero autos</t>
  </si>
  <si>
    <t>walk-Ferry1zero autos</t>
  </si>
  <si>
    <t>walk-HR1zero autos</t>
  </si>
  <si>
    <t>walk-LB1zero autos</t>
  </si>
  <si>
    <t>walk-CR2zero autos</t>
  </si>
  <si>
    <t>walk-EB2zero autos</t>
  </si>
  <si>
    <t>walk-HR2zero autos</t>
  </si>
  <si>
    <t>walk-LB2zero autos</t>
  </si>
  <si>
    <t>walk-CR3zero autos</t>
  </si>
  <si>
    <t>walk-EB3zero autos</t>
  </si>
  <si>
    <t>walk-Ferry3zero autos</t>
  </si>
  <si>
    <t>walk-HR3zero autos</t>
  </si>
  <si>
    <t>walk-LB3zero autos</t>
  </si>
  <si>
    <t>walk-CR4zero autos</t>
  </si>
  <si>
    <t>walk-EB4zero autos</t>
  </si>
  <si>
    <t>walk-Ferry4zero autos</t>
  </si>
  <si>
    <t>walk-HR4zero autos</t>
  </si>
  <si>
    <t>walk-CR5zero autos</t>
  </si>
  <si>
    <t>walk-EB5zero autos</t>
  </si>
  <si>
    <t>walk-Ferry5zero autos</t>
  </si>
  <si>
    <t>walk-HR5zero autos</t>
  </si>
  <si>
    <t>walk-CR6zero autos</t>
  </si>
  <si>
    <t>walk-Ferry6zero autos</t>
  </si>
  <si>
    <t>walk-HR6zero autos</t>
  </si>
  <si>
    <t>Walk-EB1zero autos</t>
  </si>
  <si>
    <t>Walk-LB1zero autos</t>
  </si>
  <si>
    <t>Walk-EB2zero autos</t>
  </si>
  <si>
    <t>Walk-LB2zero autos</t>
  </si>
  <si>
    <t>Walk-EB3zero autos</t>
  </si>
  <si>
    <t>Walk-LB3zero autos</t>
  </si>
  <si>
    <t>Walk-EB4zero autos</t>
  </si>
  <si>
    <t>Walk-EB5zero autos</t>
  </si>
  <si>
    <t>Walk-EB6zero autos</t>
  </si>
  <si>
    <t>knr-LR1auto negotiating</t>
  </si>
  <si>
    <t>knr-LR2auto negotiating</t>
  </si>
  <si>
    <t>knr-LR3auto negotiating</t>
  </si>
  <si>
    <t>knr-LR4auto negotiating</t>
  </si>
  <si>
    <t>knr-LR5auto negotiating</t>
  </si>
  <si>
    <t>knr-EB6auto negotiating</t>
  </si>
  <si>
    <t>knr-LB6auto negotiating</t>
  </si>
  <si>
    <t>knr-LR6auto negotiating</t>
  </si>
  <si>
    <t>pnr-LR1auto negotiating</t>
  </si>
  <si>
    <t>pnr-LR2auto negotiating</t>
  </si>
  <si>
    <t>pnr-LR3auto negotiating</t>
  </si>
  <si>
    <t>pnr-LR4auto negotiating</t>
  </si>
  <si>
    <t>pnr-LR5auto negotiating</t>
  </si>
  <si>
    <t>pnr-EB6auto negotiating</t>
  </si>
  <si>
    <t>pnr-LB6auto negotiating</t>
  </si>
  <si>
    <t>pnr-LR6auto negotiating</t>
  </si>
  <si>
    <t>knr-LR1auto sufficient</t>
  </si>
  <si>
    <t>knr-LR2auto sufficient</t>
  </si>
  <si>
    <t>knr-LR3auto sufficient</t>
  </si>
  <si>
    <t>knr-LR4auto sufficient</t>
  </si>
  <si>
    <t>knr-LR5auto sufficient</t>
  </si>
  <si>
    <t>knr-EB6auto sufficient</t>
  </si>
  <si>
    <t>knr-LB6auto sufficient</t>
  </si>
  <si>
    <t>knr-LR6auto sufficient</t>
  </si>
  <si>
    <t>pnr-LR1auto sufficient</t>
  </si>
  <si>
    <t>pnr-LR2auto sufficient</t>
  </si>
  <si>
    <t>pnr-LR3auto sufficient</t>
  </si>
  <si>
    <t>pnr-LR4auto sufficient</t>
  </si>
  <si>
    <t>pnr-LR5auto sufficient</t>
  </si>
  <si>
    <t>pnr-EB6auto sufficient</t>
  </si>
  <si>
    <t>pnr-LB6auto sufficient</t>
  </si>
  <si>
    <t>pnr-LR6auto sufficient</t>
  </si>
  <si>
    <t>knr-LR1zero autos</t>
  </si>
  <si>
    <t>knr-LR2zero autos</t>
  </si>
  <si>
    <t>knr-LR3zero autos</t>
  </si>
  <si>
    <t>knr-LR4zero autos</t>
  </si>
  <si>
    <t>knr-LR5zero autos</t>
  </si>
  <si>
    <t>knr-EB6zero autos</t>
  </si>
  <si>
    <t>knr-LB6zero autos</t>
  </si>
  <si>
    <t>knr-LR6zero autos</t>
  </si>
  <si>
    <t>pnr-LR1zero autos</t>
  </si>
  <si>
    <t>pnr-LR2zero autos</t>
  </si>
  <si>
    <t>pnr-LR3zero autos</t>
  </si>
  <si>
    <t>pnr-LR4zero autos</t>
  </si>
  <si>
    <t>pnr-LR5zero autos</t>
  </si>
  <si>
    <t>pnr-EB6zero autos</t>
  </si>
  <si>
    <t>pnr-LB6zero autos</t>
  </si>
  <si>
    <t>pnr-LR6zero autos</t>
  </si>
  <si>
    <t>Linked trips by tour mode and auto sufficiency</t>
  </si>
  <si>
    <r>
      <rPr>
        <b/>
        <sz val="11"/>
        <color theme="1"/>
        <rFont val="Calibri"/>
        <family val="2"/>
        <scheme val="minor"/>
      </rPr>
      <t>Assumption:</t>
    </r>
    <r>
      <rPr>
        <sz val="11"/>
        <color theme="1"/>
        <rFont val="Calibri"/>
        <family val="2"/>
        <scheme val="minor"/>
      </rPr>
      <t xml:space="preserve"> Tour mode is same as trip mode for transit trips
Drive alone moved to auto-sufficient, At-work subtour - allocated to walk access mode</t>
    </r>
  </si>
  <si>
    <t>Linked trips by simple collapsed tour modes</t>
  </si>
  <si>
    <t>Walk</t>
  </si>
  <si>
    <t>PNR</t>
  </si>
  <si>
    <t>KNR</t>
  </si>
  <si>
    <t xml:space="preserve"> Linked Trips</t>
  </si>
  <si>
    <t>Linked Trips</t>
  </si>
  <si>
    <t>01_Auto SOV</t>
  </si>
  <si>
    <t>02_Auto 2 Person (Free)</t>
  </si>
  <si>
    <t>03_Auto 3+ Person (Free)</t>
  </si>
  <si>
    <t>04_Walk</t>
  </si>
  <si>
    <t>05_Bike/Moped</t>
  </si>
  <si>
    <t>06_Walk-Transit</t>
  </si>
  <si>
    <t>07_PNR-Transit</t>
  </si>
  <si>
    <t>08_KNR-Transit</t>
  </si>
  <si>
    <t>09_School Bus</t>
  </si>
  <si>
    <t>11_Other</t>
  </si>
  <si>
    <t>All</t>
  </si>
  <si>
    <t>PURPOSE</t>
  </si>
  <si>
    <t>01_Auto SOV (Free)</t>
  </si>
  <si>
    <t>WORK</t>
  </si>
  <si>
    <t>02_Auto SOV (Pay)</t>
  </si>
  <si>
    <t>03_Auto 2 Person (Free)</t>
  </si>
  <si>
    <t>04_Auto 2 Person (Pay)</t>
  </si>
  <si>
    <t>05_Auto 3+ Person (Free)</t>
  </si>
  <si>
    <t>06_Auto 3+ Person (Pay)</t>
  </si>
  <si>
    <t>07_Walk</t>
  </si>
  <si>
    <t>08_Bike/Moped</t>
  </si>
  <si>
    <t>09_Walk-Transit</t>
  </si>
  <si>
    <t>10_Walk-Ferry</t>
  </si>
  <si>
    <t>12_Walk-LRT</t>
  </si>
  <si>
    <t>13_PNR-Transit</t>
  </si>
  <si>
    <t>14_PNR-Ferry</t>
  </si>
  <si>
    <t>16_PNR-LRT</t>
  </si>
  <si>
    <t>17_KNR-Transit</t>
  </si>
  <si>
    <t>18_KNR-Ferry</t>
  </si>
  <si>
    <t>20_KNR-LRT</t>
  </si>
  <si>
    <t>21_School Bus</t>
  </si>
  <si>
    <t>23_Other</t>
  </si>
  <si>
    <t>24_Walk-UR</t>
  </si>
  <si>
    <t>25_Walk-CR</t>
  </si>
  <si>
    <t>26_PNR-UR</t>
  </si>
  <si>
    <t>27_PNR-CR</t>
  </si>
  <si>
    <t>28_KNR-UR</t>
  </si>
  <si>
    <t>29_KNR-CR</t>
  </si>
  <si>
    <t>UNIVERSITY</t>
  </si>
  <si>
    <t>SCHOOL</t>
  </si>
  <si>
    <t>INDIVIDUAL MAINTENANCE</t>
  </si>
  <si>
    <t>INDIVIDUAL DISCRETIONARY</t>
  </si>
  <si>
    <t>JOINT MAINTENANCE</t>
  </si>
  <si>
    <t>JOINT DISCRETIONARY</t>
  </si>
  <si>
    <t>AT-WORK</t>
  </si>
  <si>
    <t>TOTAL</t>
  </si>
  <si>
    <t>Revised calibration targets created by holding auto and non-motorized trips constant, and scaling transit trips to match totals by mode and purpose from new OBS.  Auto and walk trips scaled by share of non-transit on transit tours</t>
  </si>
  <si>
    <t>Unweighted samples in HIS</t>
  </si>
  <si>
    <t>Raw HIS Calibration Target Values [Weighted summary]</t>
  </si>
  <si>
    <t>HIS Calibration Target Values. Asserted trips/tour rates are shown in red</t>
  </si>
  <si>
    <t>Revised Calibration Values</t>
  </si>
  <si>
    <t>Target from scaled 2010 OBS</t>
  </si>
  <si>
    <t>Purpose: Work</t>
  </si>
  <si>
    <t>Tour Mode</t>
  </si>
  <si>
    <t>Trip Mode</t>
  </si>
  <si>
    <t>Auto SOV</t>
  </si>
  <si>
    <t>Auto 2 Person (Free)</t>
  </si>
  <si>
    <t>Auto 3+ Person (Free)</t>
  </si>
  <si>
    <t>Bike/Moped</t>
  </si>
  <si>
    <t>School Bus</t>
  </si>
  <si>
    <t>Taxi\Shuttle</t>
  </si>
  <si>
    <t>Other</t>
  </si>
  <si>
    <t>Auto SOV (Free)</t>
  </si>
  <si>
    <t>Auto SOV (Pay)</t>
  </si>
  <si>
    <t>Auto 2 Person (Pay)</t>
  </si>
  <si>
    <t>Auto 3+ Person (Pay)</t>
  </si>
  <si>
    <t>Tours</t>
  </si>
  <si>
    <t>Implied Trips/Tour</t>
  </si>
  <si>
    <t>Applied Trips/Tour</t>
  </si>
  <si>
    <t>Trips/Tour</t>
  </si>
  <si>
    <t>Scale</t>
  </si>
  <si>
    <t>Non-Transit Share</t>
  </si>
  <si>
    <t>Purpose: University</t>
  </si>
  <si>
    <t>Purpose: School</t>
  </si>
  <si>
    <t>Purpose: Individual Maintenance</t>
  </si>
  <si>
    <t>Purpose: Individual Discretionary</t>
  </si>
  <si>
    <t>Purpose: Joint Maintenance</t>
  </si>
  <si>
    <t>Purpose: Joint Discretionary</t>
  </si>
  <si>
    <t>Purpose: At-work subtours</t>
  </si>
  <si>
    <t>Purpose: Total</t>
  </si>
  <si>
    <t>CHECK against python totals to ensure correct lookup of data in EXCEL</t>
  </si>
  <si>
    <t>Raw HIS Targets [Weighted summary]</t>
  </si>
  <si>
    <t>Re-allocation of inconsistent modes in the survey</t>
  </si>
  <si>
    <t>Revised Tour Mode Choice Targets</t>
  </si>
  <si>
    <t>Drive 0-auto moved to auto-insufficient, At-work subtour - allocated to walk access mode, school bus moved to school purpose, joint auto-sov moved to HOV2</t>
  </si>
  <si>
    <t>Revised targets estimated by holding auto and non-motorized constant, and scaling the new OBS data from trips to tours by applying a trip/tour factor from the old targets.</t>
  </si>
  <si>
    <t>Work Tours By Tour Mode and Auto Sufficiency</t>
  </si>
  <si>
    <t>Target Tours</t>
  </si>
  <si>
    <t>Total OBS Trips</t>
  </si>
  <si>
    <t>Scale Factor</t>
  </si>
  <si>
    <t>Trips Per Tour</t>
  </si>
  <si>
    <t>Trips/Tour Trip MC</t>
  </si>
  <si>
    <t>University Tours By Tour Mode and Auto Sufficiency</t>
  </si>
  <si>
    <t>School Tours By Tour Mode and Auto Sufficiency</t>
  </si>
  <si>
    <t>Individual Maintenance Tours By Tour Mode and Auto Sufficiency</t>
  </si>
  <si>
    <t>Individual Discretionary Tours By Tour Mode and Auto Sufficiency</t>
  </si>
  <si>
    <t>Joint Maintenance Tours By Tour Mode and Auto Sufficiency</t>
  </si>
  <si>
    <t>Joint Discretionary Tours By Tour Mode and Auto Sufficiency</t>
  </si>
  <si>
    <t>At-Work Tours By Tour Mode and Auto Sufficiency</t>
  </si>
  <si>
    <t>Walk-Bus</t>
  </si>
  <si>
    <t>PNR-Bus</t>
  </si>
  <si>
    <t>KNR-Bus</t>
  </si>
  <si>
    <t>Sno</t>
  </si>
  <si>
    <t>Targets</t>
  </si>
  <si>
    <t xml:space="preserve">Final Targets - Reallocate illogical mode combinations </t>
  </si>
  <si>
    <t>2010 Transit Trip Targets</t>
  </si>
  <si>
    <t>2015 Transit Trip Targets</t>
  </si>
  <si>
    <t>Difference (2015-2010)</t>
  </si>
  <si>
    <t>TRIPMODE_RECODE</t>
  </si>
  <si>
    <t>10_Taxi/Shuttle</t>
  </si>
  <si>
    <t>11_Walk-BRT/Streetcar</t>
  </si>
  <si>
    <t>15_PNR-BRT/Streetcar</t>
  </si>
  <si>
    <t>19_KNR-BRT/Streetcar</t>
  </si>
  <si>
    <t>22_Taxi/Shuttle</t>
  </si>
  <si>
    <t>TOURMODE_RECODE</t>
  </si>
  <si>
    <t>Autos &lt;  Workers</t>
  </si>
  <si>
    <t>Autos &gt;= Workers</t>
  </si>
  <si>
    <t>SURVEY_MODE</t>
  </si>
  <si>
    <t>agg_tour_purp</t>
  </si>
  <si>
    <t>auto_suff_model</t>
  </si>
  <si>
    <t>final_tripWeight_2015</t>
  </si>
  <si>
    <t>New 2015 Transit Trip Targets</t>
  </si>
  <si>
    <t>Difference (New - Old)</t>
  </si>
  <si>
    <t>Percent Difference</t>
  </si>
  <si>
    <t>Old 2015 Transit Trip Targets</t>
  </si>
  <si>
    <t>tour_access_mode</t>
  </si>
  <si>
    <t>tnc</t>
  </si>
  <si>
    <t>tnc-LB</t>
  </si>
  <si>
    <t>tnc-EB</t>
  </si>
  <si>
    <t>tnc-LR</t>
  </si>
  <si>
    <t>tnc-Ferry</t>
  </si>
  <si>
    <t>tnc-CR</t>
  </si>
  <si>
    <t>tnc-HR</t>
  </si>
  <si>
    <t>TNC</t>
  </si>
  <si>
    <t>TNC-Transit</t>
  </si>
  <si>
    <t>TNC-Ferry</t>
  </si>
  <si>
    <t>TNC-BRT\Streetcar</t>
  </si>
  <si>
    <t>TNC-LRT</t>
  </si>
  <si>
    <t>TNC-UR</t>
  </si>
  <si>
    <t>TNC-CR</t>
  </si>
  <si>
    <t>Targets with TNCs added (see below for detail)</t>
  </si>
  <si>
    <t>Fill in Taxi/TNC from AL280, remove Other and School Bus</t>
  </si>
  <si>
    <t>Bike</t>
  </si>
  <si>
    <t>Drive Alone</t>
  </si>
  <si>
    <t>Shared Ride 2</t>
  </si>
  <si>
    <t>Shared Ride 3+</t>
  </si>
  <si>
    <t>Walk-Local</t>
  </si>
  <si>
    <t>Walk Light Rail</t>
  </si>
  <si>
    <t>Walk Ferry</t>
  </si>
  <si>
    <t>Walk Express Bus</t>
  </si>
  <si>
    <t>Walk Heavy Rail</t>
  </si>
  <si>
    <t>Walk Commuter Rail</t>
  </si>
  <si>
    <t>Drive Local</t>
  </si>
  <si>
    <t>Drive Light Rail</t>
  </si>
  <si>
    <t>Drive Ferry</t>
  </si>
  <si>
    <t>Drive Express Bus</t>
  </si>
  <si>
    <t>Drive Heavy Rail</t>
  </si>
  <si>
    <t>Drive Commuter Rail</t>
  </si>
  <si>
    <t>Taxi</t>
  </si>
  <si>
    <t>TNC Single</t>
  </si>
  <si>
    <t>TNC Shared</t>
  </si>
  <si>
    <t>01_Walk</t>
  </si>
  <si>
    <t>02_Bike/Moped</t>
  </si>
  <si>
    <t>03_Drive Alone</t>
  </si>
  <si>
    <t>04_Shared Ride 2</t>
  </si>
  <si>
    <t>05_Shared Ride 3+</t>
  </si>
  <si>
    <t>06_Walk-Local</t>
  </si>
  <si>
    <t>07_Walk-Light Rail</t>
  </si>
  <si>
    <t>08_Walk-Ferry</t>
  </si>
  <si>
    <t>09_Walk-Express Bus</t>
  </si>
  <si>
    <t>10_Walk-Heavy Rail</t>
  </si>
  <si>
    <t>11_Walk-Commuter Rail</t>
  </si>
  <si>
    <t>12_Drive-Local</t>
  </si>
  <si>
    <t>13_Drive-Light Rail</t>
  </si>
  <si>
    <t>14_Drive-Ferry</t>
  </si>
  <si>
    <t>15_Drive-Express Bus</t>
  </si>
  <si>
    <t>16_Drive-Heavy Rail</t>
  </si>
  <si>
    <t>17_Drive-Commuter Rail</t>
  </si>
  <si>
    <t>Purpose: Joint</t>
  </si>
  <si>
    <t>See Look at TNC trip tAZles (https://app.asana.com/0/13098083395690/1164213210334737/f)</t>
  </si>
  <si>
    <t>Goals</t>
  </si>
  <si>
    <t>TNC Trip Mode Share</t>
  </si>
  <si>
    <t>Final Tour Mode Choice Targets with TNCs added</t>
  </si>
  <si>
    <t>TNC/Taxi tours updated to be consistent with 15_TripModeChoice_blank.xlsx</t>
  </si>
  <si>
    <t>Transit tours scaled up based on additional trips; Ride-hailing tours scaled up using original trips/tour rate</t>
  </si>
  <si>
    <t>Ride-hailing trips / trips per tour</t>
  </si>
  <si>
    <t>Joint  Tours By Tour Mode and Auto Sufficiency</t>
  </si>
  <si>
    <t>Targets taken from https://github.com/BayAreaMetro/travel-model-one/tree/master/utilities/calibration/workbook_templates</t>
  </si>
  <si>
    <t>TNC-Transit used trip/tour rate from KNR</t>
  </si>
  <si>
    <t>(tmodeProfile_vis.csv) -- copy and paste this into HTS summaries to have calibration targets in HTML visualizer</t>
  </si>
  <si>
    <t>SURVEY</t>
  </si>
  <si>
    <t>id</t>
  </si>
  <si>
    <t>purpose</t>
  </si>
  <si>
    <t>freq_as0</t>
  </si>
  <si>
    <t>freq_as1</t>
  </si>
  <si>
    <t>freq_as2</t>
  </si>
  <si>
    <t>freq_all</t>
  </si>
  <si>
    <t>index</t>
  </si>
  <si>
    <t>work</t>
  </si>
  <si>
    <t>univ</t>
  </si>
  <si>
    <t>sch</t>
  </si>
  <si>
    <t>imain</t>
  </si>
  <si>
    <t>idisc</t>
  </si>
  <si>
    <t>jmain</t>
  </si>
  <si>
    <t>jdisc</t>
  </si>
  <si>
    <t>atwork</t>
  </si>
  <si>
    <t>Final Targets Grouped</t>
  </si>
  <si>
    <t>Total KNR-Transit</t>
  </si>
  <si>
    <t>Total TNC-Transit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</si>
</sst>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indexed="64"/>
      </left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indexed="64"/>
      </right>
      <top/>
      <bottom style="thin">
        <color theme="4"/>
      </bottom>
      <diagonal/>
    </border>
    <border>
      <left style="thin">
        <color indexed="6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11" borderId="0" applyNumberFormat="0" applyBorder="0" applyAlignment="0" applyProtection="0"/>
  </cellStyleXfs>
  <cellXfs count="261">
    <xf numFmtId="0" fontId="0" fillId="0" borderId="0" xfId="0"/>
    <xf numFmtId="0" fontId="0" fillId="2" borderId="0" xfId="0" applyFill="1"/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  <xf numFmtId="0" fontId="2" fillId="0" borderId="2" xfId="0" applyFont="1" applyBorder="1"/>
    <xf numFmtId="164" fontId="0" fillId="0" borderId="0" xfId="1" applyNumberFormat="1" applyFont="1" applyBorder="1"/>
    <xf numFmtId="164" fontId="0" fillId="0" borderId="0" xfId="0" applyNumberFormat="1" applyBorder="1"/>
    <xf numFmtId="0" fontId="0" fillId="3" borderId="0" xfId="0" applyFill="1" applyBorder="1"/>
    <xf numFmtId="0" fontId="0" fillId="0" borderId="1" xfId="0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164" fontId="0" fillId="0" borderId="2" xfId="1" applyNumberFormat="1" applyFont="1" applyBorder="1"/>
    <xf numFmtId="0" fontId="2" fillId="0" borderId="3" xfId="0" applyFont="1" applyBorder="1"/>
    <xf numFmtId="164" fontId="2" fillId="0" borderId="3" xfId="0" applyNumberFormat="1" applyFont="1" applyBorder="1"/>
    <xf numFmtId="164" fontId="2" fillId="0" borderId="6" xfId="0" applyNumberFormat="1" applyFont="1" applyBorder="1"/>
    <xf numFmtId="164" fontId="2" fillId="0" borderId="1" xfId="0" applyNumberFormat="1" applyFont="1" applyBorder="1"/>
    <xf numFmtId="164" fontId="2" fillId="0" borderId="5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164" fontId="0" fillId="0" borderId="8" xfId="1" applyNumberFormat="1" applyFont="1" applyBorder="1"/>
    <xf numFmtId="0" fontId="2" fillId="0" borderId="7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9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/>
    <xf numFmtId="164" fontId="0" fillId="0" borderId="12" xfId="1" applyNumberFormat="1" applyFont="1" applyBorder="1"/>
    <xf numFmtId="164" fontId="0" fillId="0" borderId="13" xfId="1" applyNumberFormat="1" applyFont="1" applyBorder="1"/>
    <xf numFmtId="164" fontId="0" fillId="0" borderId="10" xfId="1" applyNumberFormat="1" applyFont="1" applyBorder="1"/>
    <xf numFmtId="164" fontId="0" fillId="0" borderId="15" xfId="1" applyNumberFormat="1" applyFont="1" applyBorder="1"/>
    <xf numFmtId="164" fontId="0" fillId="0" borderId="11" xfId="1" applyNumberFormat="1" applyFont="1" applyBorder="1"/>
    <xf numFmtId="164" fontId="0" fillId="0" borderId="7" xfId="1" applyNumberFormat="1" applyFont="1" applyBorder="1"/>
    <xf numFmtId="164" fontId="0" fillId="0" borderId="5" xfId="1" applyNumberFormat="1" applyFont="1" applyBorder="1"/>
    <xf numFmtId="164" fontId="0" fillId="0" borderId="14" xfId="1" applyNumberFormat="1" applyFont="1" applyBorder="1"/>
    <xf numFmtId="164" fontId="0" fillId="0" borderId="9" xfId="1" applyNumberFormat="1" applyFont="1" applyBorder="1"/>
    <xf numFmtId="164" fontId="0" fillId="0" borderId="3" xfId="1" applyNumberFormat="1" applyFont="1" applyBorder="1"/>
    <xf numFmtId="164" fontId="0" fillId="0" borderId="6" xfId="1" applyNumberFormat="1" applyFont="1" applyBorder="1"/>
    <xf numFmtId="164" fontId="0" fillId="0" borderId="4" xfId="1" applyNumberFormat="1" applyFont="1" applyBorder="1"/>
    <xf numFmtId="164" fontId="0" fillId="0" borderId="1" xfId="1" applyNumberFormat="1" applyFont="1" applyBorder="1"/>
    <xf numFmtId="0" fontId="5" fillId="0" borderId="16" xfId="0" applyFont="1" applyBorder="1"/>
    <xf numFmtId="0" fontId="5" fillId="0" borderId="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8" xfId="0" applyFont="1" applyBorder="1"/>
    <xf numFmtId="164" fontId="6" fillId="0" borderId="0" xfId="1" applyNumberFormat="1" applyFont="1"/>
    <xf numFmtId="3" fontId="5" fillId="0" borderId="19" xfId="0" applyNumberFormat="1" applyFont="1" applyBorder="1"/>
    <xf numFmtId="3" fontId="5" fillId="0" borderId="0" xfId="0" applyNumberFormat="1" applyFont="1" applyBorder="1"/>
    <xf numFmtId="3" fontId="5" fillId="0" borderId="20" xfId="0" applyNumberFormat="1" applyFont="1" applyBorder="1"/>
    <xf numFmtId="164" fontId="6" fillId="0" borderId="11" xfId="1" applyNumberFormat="1" applyFont="1" applyBorder="1"/>
    <xf numFmtId="164" fontId="6" fillId="0" borderId="8" xfId="1" applyNumberFormat="1" applyFont="1" applyBorder="1"/>
    <xf numFmtId="164" fontId="6" fillId="0" borderId="12" xfId="1" applyNumberFormat="1" applyFont="1" applyBorder="1"/>
    <xf numFmtId="164" fontId="0" fillId="5" borderId="0" xfId="1" applyNumberFormat="1" applyFont="1" applyFill="1"/>
    <xf numFmtId="164" fontId="6" fillId="0" borderId="2" xfId="1" applyNumberFormat="1" applyFont="1" applyBorder="1"/>
    <xf numFmtId="164" fontId="6" fillId="0" borderId="0" xfId="1" applyNumberFormat="1" applyFont="1" applyBorder="1"/>
    <xf numFmtId="164" fontId="6" fillId="0" borderId="13" xfId="1" applyNumberFormat="1" applyFont="1" applyBorder="1"/>
    <xf numFmtId="164" fontId="6" fillId="0" borderId="14" xfId="1" applyNumberFormat="1" applyFont="1" applyBorder="1"/>
    <xf numFmtId="164" fontId="6" fillId="0" borderId="10" xfId="1" applyNumberFormat="1" applyFont="1" applyBorder="1"/>
    <xf numFmtId="164" fontId="6" fillId="0" borderId="15" xfId="1" applyNumberFormat="1" applyFont="1" applyBorder="1"/>
    <xf numFmtId="0" fontId="5" fillId="0" borderId="21" xfId="0" applyFont="1" applyBorder="1"/>
    <xf numFmtId="3" fontId="5" fillId="0" borderId="22" xfId="0" applyNumberFormat="1" applyFont="1" applyBorder="1"/>
    <xf numFmtId="3" fontId="5" fillId="0" borderId="23" xfId="0" applyNumberFormat="1" applyFont="1" applyBorder="1"/>
    <xf numFmtId="3" fontId="5" fillId="0" borderId="24" xfId="0" applyNumberFormat="1" applyFont="1" applyBorder="1"/>
    <xf numFmtId="0" fontId="5" fillId="0" borderId="0" xfId="0" applyFont="1" applyBorder="1"/>
    <xf numFmtId="2" fontId="5" fillId="0" borderId="0" xfId="0" applyNumberFormat="1" applyFont="1" applyBorder="1"/>
    <xf numFmtId="2" fontId="5" fillId="0" borderId="0" xfId="1" applyNumberFormat="1" applyFont="1" applyBorder="1"/>
    <xf numFmtId="4" fontId="5" fillId="0" borderId="0" xfId="0" applyNumberFormat="1" applyFont="1" applyBorder="1"/>
    <xf numFmtId="0" fontId="4" fillId="0" borderId="0" xfId="0" applyFont="1"/>
    <xf numFmtId="3" fontId="0" fillId="0" borderId="0" xfId="0" applyNumberFormat="1"/>
    <xf numFmtId="3" fontId="5" fillId="6" borderId="6" xfId="0" applyNumberFormat="1" applyFont="1" applyFill="1" applyBorder="1" applyAlignment="1">
      <alignment horizontal="center" wrapText="1"/>
    </xf>
    <xf numFmtId="0" fontId="5" fillId="6" borderId="6" xfId="0" applyFont="1" applyFill="1" applyBorder="1" applyAlignment="1">
      <alignment horizontal="center" wrapText="1"/>
    </xf>
    <xf numFmtId="0" fontId="5" fillId="0" borderId="25" xfId="0" applyFont="1" applyBorder="1"/>
    <xf numFmtId="3" fontId="5" fillId="7" borderId="11" xfId="0" applyNumberFormat="1" applyFont="1" applyFill="1" applyBorder="1"/>
    <xf numFmtId="3" fontId="5" fillId="0" borderId="8" xfId="0" applyNumberFormat="1" applyFont="1" applyBorder="1"/>
    <xf numFmtId="3" fontId="5" fillId="0" borderId="12" xfId="0" applyNumberFormat="1" applyFont="1" applyBorder="1"/>
    <xf numFmtId="3" fontId="5" fillId="0" borderId="2" xfId="0" applyNumberFormat="1" applyFont="1" applyBorder="1"/>
    <xf numFmtId="3" fontId="5" fillId="0" borderId="13" xfId="0" applyNumberFormat="1" applyFont="1" applyBorder="1"/>
    <xf numFmtId="3" fontId="5" fillId="8" borderId="2" xfId="0" applyNumberFormat="1" applyFont="1" applyFill="1" applyBorder="1"/>
    <xf numFmtId="3" fontId="5" fillId="8" borderId="0" xfId="0" applyNumberFormat="1" applyFont="1" applyFill="1" applyBorder="1"/>
    <xf numFmtId="3" fontId="5" fillId="8" borderId="13" xfId="0" applyNumberFormat="1" applyFont="1" applyFill="1" applyBorder="1"/>
    <xf numFmtId="3" fontId="5" fillId="8" borderId="20" xfId="0" applyNumberFormat="1" applyFont="1" applyFill="1" applyBorder="1"/>
    <xf numFmtId="2" fontId="0" fillId="0" borderId="0" xfId="0" applyNumberFormat="1"/>
    <xf numFmtId="43" fontId="0" fillId="0" borderId="0" xfId="1" applyFont="1"/>
    <xf numFmtId="3" fontId="5" fillId="7" borderId="2" xfId="0" applyNumberFormat="1" applyFont="1" applyFill="1" applyBorder="1"/>
    <xf numFmtId="3" fontId="5" fillId="7" borderId="0" xfId="0" applyNumberFormat="1" applyFont="1" applyFill="1" applyBorder="1"/>
    <xf numFmtId="3" fontId="5" fillId="7" borderId="13" xfId="0" applyNumberFormat="1" applyFont="1" applyFill="1" applyBorder="1"/>
    <xf numFmtId="3" fontId="5" fillId="7" borderId="20" xfId="0" applyNumberFormat="1" applyFont="1" applyFill="1" applyBorder="1"/>
    <xf numFmtId="3" fontId="5" fillId="0" borderId="26" xfId="0" applyNumberFormat="1" applyFont="1" applyBorder="1"/>
    <xf numFmtId="3" fontId="5" fillId="7" borderId="8" xfId="0" applyNumberFormat="1" applyFont="1" applyFill="1" applyBorder="1"/>
    <xf numFmtId="3" fontId="5" fillId="7" borderId="12" xfId="0" applyNumberFormat="1" applyFont="1" applyFill="1" applyBorder="1"/>
    <xf numFmtId="3" fontId="5" fillId="7" borderId="19" xfId="0" applyNumberFormat="1" applyFont="1" applyFill="1" applyBorder="1"/>
    <xf numFmtId="3" fontId="5" fillId="0" borderId="0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3" fontId="5" fillId="0" borderId="0" xfId="0" applyNumberFormat="1" applyFont="1" applyFill="1" applyBorder="1"/>
    <xf numFmtId="3" fontId="5" fillId="0" borderId="13" xfId="0" applyNumberFormat="1" applyFont="1" applyFill="1" applyBorder="1"/>
    <xf numFmtId="3" fontId="5" fillId="0" borderId="20" xfId="0" applyNumberFormat="1" applyFont="1" applyFill="1" applyBorder="1"/>
    <xf numFmtId="3" fontId="5" fillId="0" borderId="2" xfId="0" applyNumberFormat="1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0" fillId="3" borderId="0" xfId="0" applyNumberFormat="1" applyFill="1" applyBorder="1"/>
    <xf numFmtId="164" fontId="0" fillId="3" borderId="2" xfId="0" applyNumberFormat="1" applyFill="1" applyBorder="1"/>
    <xf numFmtId="164" fontId="6" fillId="9" borderId="0" xfId="1" applyNumberFormat="1" applyFont="1" applyFill="1"/>
    <xf numFmtId="164" fontId="6" fillId="9" borderId="2" xfId="1" applyNumberFormat="1" applyFont="1" applyFill="1" applyBorder="1"/>
    <xf numFmtId="164" fontId="6" fillId="9" borderId="13" xfId="1" applyNumberFormat="1" applyFont="1" applyFill="1" applyBorder="1"/>
    <xf numFmtId="164" fontId="6" fillId="9" borderId="0" xfId="1" applyNumberFormat="1" applyFont="1" applyFill="1" applyBorder="1"/>
    <xf numFmtId="164" fontId="6" fillId="9" borderId="14" xfId="1" applyNumberFormat="1" applyFont="1" applyFill="1" applyBorder="1"/>
    <xf numFmtId="164" fontId="6" fillId="9" borderId="10" xfId="1" applyNumberFormat="1" applyFont="1" applyFill="1" applyBorder="1"/>
    <xf numFmtId="164" fontId="9" fillId="0" borderId="0" xfId="1" applyNumberFormat="1" applyFont="1" applyFill="1"/>
    <xf numFmtId="164" fontId="9" fillId="10" borderId="0" xfId="1" applyNumberFormat="1" applyFont="1" applyFill="1"/>
    <xf numFmtId="164" fontId="9" fillId="0" borderId="0" xfId="1" applyNumberFormat="1" applyFont="1" applyFill="1" applyBorder="1"/>
    <xf numFmtId="164" fontId="9" fillId="10" borderId="0" xfId="1" applyNumberFormat="1" applyFont="1" applyFill="1" applyBorder="1"/>
    <xf numFmtId="164" fontId="9" fillId="0" borderId="10" xfId="1" applyNumberFormat="1" applyFont="1" applyFill="1" applyBorder="1"/>
    <xf numFmtId="0" fontId="0" fillId="0" borderId="0" xfId="0" applyFont="1"/>
    <xf numFmtId="0" fontId="10" fillId="0" borderId="16" xfId="0" applyFont="1" applyBorder="1"/>
    <xf numFmtId="0" fontId="10" fillId="0" borderId="3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8" xfId="0" applyFont="1" applyBorder="1"/>
    <xf numFmtId="3" fontId="10" fillId="0" borderId="19" xfId="0" applyNumberFormat="1" applyFont="1" applyBorder="1"/>
    <xf numFmtId="3" fontId="10" fillId="0" borderId="20" xfId="0" applyNumberFormat="1" applyFont="1" applyBorder="1"/>
    <xf numFmtId="0" fontId="10" fillId="0" borderId="21" xfId="0" applyFont="1" applyBorder="1"/>
    <xf numFmtId="3" fontId="10" fillId="0" borderId="22" xfId="0" applyNumberFormat="1" applyFont="1" applyBorder="1"/>
    <xf numFmtId="3" fontId="10" fillId="0" borderId="23" xfId="0" applyNumberFormat="1" applyFont="1" applyBorder="1"/>
    <xf numFmtId="3" fontId="10" fillId="0" borderId="27" xfId="0" applyNumberFormat="1" applyFont="1" applyBorder="1"/>
    <xf numFmtId="3" fontId="10" fillId="0" borderId="24" xfId="0" applyNumberFormat="1" applyFont="1" applyBorder="1"/>
    <xf numFmtId="0" fontId="10" fillId="0" borderId="0" xfId="0" applyFont="1" applyBorder="1"/>
    <xf numFmtId="3" fontId="10" fillId="0" borderId="0" xfId="0" applyNumberFormat="1" applyFont="1" applyBorder="1"/>
    <xf numFmtId="2" fontId="10" fillId="0" borderId="0" xfId="1" applyNumberFormat="1" applyFont="1" applyBorder="1"/>
    <xf numFmtId="4" fontId="10" fillId="0" borderId="0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0" fillId="0" borderId="0" xfId="0" applyNumberForma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/>
    <xf numFmtId="164" fontId="0" fillId="0" borderId="2" xfId="1" applyNumberFormat="1" applyFont="1" applyFill="1" applyBorder="1"/>
    <xf numFmtId="164" fontId="0" fillId="0" borderId="0" xfId="1" applyNumberFormat="1" applyFont="1" applyFill="1" applyBorder="1"/>
    <xf numFmtId="164" fontId="2" fillId="0" borderId="5" xfId="0" applyNumberFormat="1" applyFont="1" applyFill="1" applyBorder="1"/>
    <xf numFmtId="0" fontId="0" fillId="0" borderId="0" xfId="0" applyFill="1"/>
    <xf numFmtId="0" fontId="0" fillId="0" borderId="0" xfId="0"/>
    <xf numFmtId="0" fontId="12" fillId="0" borderId="0" xfId="0" applyFont="1"/>
    <xf numFmtId="0" fontId="13" fillId="0" borderId="0" xfId="0" applyFont="1"/>
    <xf numFmtId="0" fontId="14" fillId="0" borderId="16" xfId="0" applyFont="1" applyBorder="1"/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7" xfId="0" applyFont="1" applyBorder="1" applyAlignment="1">
      <alignment horizontal="center" wrapText="1"/>
    </xf>
    <xf numFmtId="0" fontId="14" fillId="0" borderId="18" xfId="0" applyFont="1" applyBorder="1"/>
    <xf numFmtId="164" fontId="13" fillId="0" borderId="11" xfId="1" applyNumberFormat="1" applyFont="1" applyBorder="1"/>
    <xf numFmtId="164" fontId="13" fillId="3" borderId="8" xfId="1" applyNumberFormat="1" applyFont="1" applyFill="1" applyBorder="1"/>
    <xf numFmtId="164" fontId="13" fillId="0" borderId="8" xfId="1" applyNumberFormat="1" applyFont="1" applyBorder="1"/>
    <xf numFmtId="3" fontId="14" fillId="0" borderId="19" xfId="0" applyNumberFormat="1" applyFont="1" applyBorder="1"/>
    <xf numFmtId="164" fontId="13" fillId="3" borderId="2" xfId="1" applyNumberFormat="1" applyFont="1" applyFill="1" applyBorder="1"/>
    <xf numFmtId="164" fontId="13" fillId="0" borderId="0" xfId="1" applyNumberFormat="1" applyFont="1"/>
    <xf numFmtId="164" fontId="13" fillId="3" borderId="0" xfId="1" applyNumberFormat="1" applyFont="1" applyFill="1"/>
    <xf numFmtId="164" fontId="13" fillId="3" borderId="13" xfId="1" applyNumberFormat="1" applyFont="1" applyFill="1" applyBorder="1"/>
    <xf numFmtId="3" fontId="14" fillId="0" borderId="20" xfId="0" applyNumberFormat="1" applyFont="1" applyBorder="1"/>
    <xf numFmtId="164" fontId="13" fillId="0" borderId="15" xfId="1" applyNumberFormat="1" applyFont="1" applyBorder="1"/>
    <xf numFmtId="0" fontId="14" fillId="0" borderId="21" xfId="0" applyFont="1" applyBorder="1"/>
    <xf numFmtId="3" fontId="14" fillId="0" borderId="22" xfId="0" applyNumberFormat="1" applyFont="1" applyBorder="1"/>
    <xf numFmtId="3" fontId="14" fillId="0" borderId="23" xfId="0" applyNumberFormat="1" applyFont="1" applyBorder="1"/>
    <xf numFmtId="3" fontId="14" fillId="0" borderId="24" xfId="0" applyNumberFormat="1" applyFont="1" applyBorder="1"/>
    <xf numFmtId="3" fontId="14" fillId="0" borderId="29" xfId="0" applyNumberFormat="1" applyFont="1" applyBorder="1"/>
    <xf numFmtId="3" fontId="14" fillId="0" borderId="27" xfId="0" applyNumberFormat="1" applyFont="1" applyBorder="1"/>
    <xf numFmtId="164" fontId="13" fillId="0" borderId="12" xfId="1" applyNumberFormat="1" applyFont="1" applyBorder="1"/>
    <xf numFmtId="164" fontId="13" fillId="0" borderId="13" xfId="1" applyNumberFormat="1" applyFont="1" applyBorder="1"/>
    <xf numFmtId="164" fontId="13" fillId="3" borderId="14" xfId="1" applyNumberFormat="1" applyFont="1" applyFill="1" applyBorder="1"/>
    <xf numFmtId="164" fontId="13" fillId="3" borderId="10" xfId="1" applyNumberFormat="1" applyFont="1" applyFill="1" applyBorder="1"/>
    <xf numFmtId="164" fontId="13" fillId="12" borderId="8" xfId="1" applyNumberFormat="1" applyFont="1" applyFill="1" applyBorder="1"/>
    <xf numFmtId="0" fontId="13" fillId="0" borderId="2" xfId="0" applyFont="1" applyBorder="1"/>
    <xf numFmtId="10" fontId="13" fillId="0" borderId="0" xfId="0" applyNumberFormat="1" applyFont="1"/>
    <xf numFmtId="0" fontId="13" fillId="0" borderId="0" xfId="0" applyFont="1" applyAlignment="1">
      <alignment horizontal="right"/>
    </xf>
    <xf numFmtId="10" fontId="13" fillId="12" borderId="0" xfId="0" applyNumberFormat="1" applyFont="1" applyFill="1"/>
    <xf numFmtId="10" fontId="13" fillId="4" borderId="0" xfId="0" applyNumberFormat="1" applyFont="1" applyFill="1"/>
    <xf numFmtId="0" fontId="13" fillId="0" borderId="11" xfId="0" applyFont="1" applyBorder="1"/>
    <xf numFmtId="10" fontId="13" fillId="0" borderId="12" xfId="0" applyNumberFormat="1" applyFont="1" applyBorder="1"/>
    <xf numFmtId="10" fontId="13" fillId="0" borderId="13" xfId="0" applyNumberFormat="1" applyFont="1" applyBorder="1"/>
    <xf numFmtId="0" fontId="13" fillId="0" borderId="14" xfId="0" applyFont="1" applyBorder="1"/>
    <xf numFmtId="10" fontId="13" fillId="0" borderId="15" xfId="0" applyNumberFormat="1" applyFont="1" applyBorder="1"/>
    <xf numFmtId="0" fontId="14" fillId="14" borderId="6" xfId="0" applyFont="1" applyFill="1" applyBorder="1" applyAlignment="1">
      <alignment horizontal="center" vertical="center" wrapText="1"/>
    </xf>
    <xf numFmtId="0" fontId="14" fillId="14" borderId="4" xfId="0" applyFont="1" applyFill="1" applyBorder="1" applyAlignment="1">
      <alignment horizontal="center" vertical="center" wrapText="1"/>
    </xf>
    <xf numFmtId="0" fontId="14" fillId="14" borderId="18" xfId="0" applyFont="1" applyFill="1" applyBorder="1" applyAlignment="1">
      <alignment horizontal="left" indent="1"/>
    </xf>
    <xf numFmtId="164" fontId="13" fillId="14" borderId="0" xfId="1" applyNumberFormat="1" applyFont="1" applyFill="1"/>
    <xf numFmtId="164" fontId="13" fillId="14" borderId="11" xfId="1" applyNumberFormat="1" applyFont="1" applyFill="1" applyBorder="1"/>
    <xf numFmtId="164" fontId="13" fillId="14" borderId="8" xfId="1" applyNumberFormat="1" applyFont="1" applyFill="1" applyBorder="1"/>
    <xf numFmtId="164" fontId="13" fillId="14" borderId="12" xfId="1" applyNumberFormat="1" applyFont="1" applyFill="1" applyBorder="1"/>
    <xf numFmtId="164" fontId="13" fillId="14" borderId="2" xfId="1" applyNumberFormat="1" applyFont="1" applyFill="1" applyBorder="1"/>
    <xf numFmtId="164" fontId="13" fillId="14" borderId="0" xfId="1" applyNumberFormat="1" applyFont="1" applyFill="1" applyBorder="1"/>
    <xf numFmtId="164" fontId="13" fillId="14" borderId="13" xfId="1" applyNumberFormat="1" applyFont="1" applyFill="1" applyBorder="1"/>
    <xf numFmtId="164" fontId="13" fillId="14" borderId="14" xfId="1" applyNumberFormat="1" applyFont="1" applyFill="1" applyBorder="1"/>
    <xf numFmtId="164" fontId="13" fillId="14" borderId="10" xfId="1" applyNumberFormat="1" applyFont="1" applyFill="1" applyBorder="1"/>
    <xf numFmtId="164" fontId="13" fillId="14" borderId="15" xfId="1" applyNumberFormat="1" applyFont="1" applyFill="1" applyBorder="1"/>
    <xf numFmtId="164" fontId="13" fillId="14" borderId="1" xfId="1" applyNumberFormat="1" applyFont="1" applyFill="1" applyBorder="1"/>
    <xf numFmtId="0" fontId="0" fillId="0" borderId="0" xfId="0"/>
    <xf numFmtId="3" fontId="0" fillId="0" borderId="0" xfId="0" applyNumberFormat="1"/>
    <xf numFmtId="0" fontId="5" fillId="0" borderId="16" xfId="0" applyFont="1" applyBorder="1"/>
    <xf numFmtId="0" fontId="5" fillId="0" borderId="3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7" xfId="0" applyFont="1" applyBorder="1" applyAlignment="1">
      <alignment horizontal="center" wrapText="1"/>
    </xf>
    <xf numFmtId="0" fontId="5" fillId="0" borderId="25" xfId="0" applyFont="1" applyBorder="1"/>
    <xf numFmtId="3" fontId="5" fillId="0" borderId="8" xfId="0" applyNumberFormat="1" applyFont="1" applyBorder="1"/>
    <xf numFmtId="3" fontId="5" fillId="0" borderId="12" xfId="0" applyNumberFormat="1" applyFont="1" applyBorder="1"/>
    <xf numFmtId="3" fontId="5" fillId="0" borderId="19" xfId="0" applyNumberFormat="1" applyFont="1" applyBorder="1"/>
    <xf numFmtId="0" fontId="5" fillId="0" borderId="18" xfId="0" applyFont="1" applyBorder="1"/>
    <xf numFmtId="3" fontId="5" fillId="0" borderId="2" xfId="0" applyNumberFormat="1" applyFont="1" applyBorder="1"/>
    <xf numFmtId="3" fontId="5" fillId="0" borderId="0" xfId="0" applyNumberFormat="1" applyFont="1"/>
    <xf numFmtId="3" fontId="5" fillId="0" borderId="13" xfId="0" applyNumberFormat="1" applyFont="1" applyBorder="1"/>
    <xf numFmtId="3" fontId="5" fillId="0" borderId="20" xfId="0" applyNumberFormat="1" applyFont="1" applyBorder="1"/>
    <xf numFmtId="3" fontId="5" fillId="7" borderId="2" xfId="0" applyNumberFormat="1" applyFont="1" applyFill="1" applyBorder="1"/>
    <xf numFmtId="3" fontId="5" fillId="7" borderId="0" xfId="0" applyNumberFormat="1" applyFont="1" applyFill="1"/>
    <xf numFmtId="3" fontId="5" fillId="7" borderId="13" xfId="0" applyNumberFormat="1" applyFont="1" applyFill="1" applyBorder="1"/>
    <xf numFmtId="0" fontId="5" fillId="0" borderId="21" xfId="0" applyFont="1" applyBorder="1"/>
    <xf numFmtId="3" fontId="5" fillId="0" borderId="22" xfId="0" applyNumberFormat="1" applyFont="1" applyBorder="1"/>
    <xf numFmtId="3" fontId="5" fillId="0" borderId="23" xfId="0" applyNumberFormat="1" applyFont="1" applyBorder="1"/>
    <xf numFmtId="3" fontId="5" fillId="0" borderId="26" xfId="0" applyNumberFormat="1" applyFont="1" applyBorder="1"/>
    <xf numFmtId="3" fontId="5" fillId="0" borderId="24" xfId="0" applyNumberFormat="1" applyFont="1" applyBorder="1"/>
    <xf numFmtId="0" fontId="9" fillId="0" borderId="0" xfId="0" applyFont="1"/>
    <xf numFmtId="0" fontId="4" fillId="0" borderId="0" xfId="0" applyFont="1"/>
    <xf numFmtId="3" fontId="5" fillId="0" borderId="11" xfId="0" applyNumberFormat="1" applyFont="1" applyBorder="1"/>
    <xf numFmtId="10" fontId="9" fillId="0" borderId="0" xfId="0" applyNumberFormat="1" applyFont="1"/>
    <xf numFmtId="10" fontId="9" fillId="12" borderId="0" xfId="0" applyNumberFormat="1" applyFont="1" applyFill="1"/>
    <xf numFmtId="10" fontId="9" fillId="4" borderId="0" xfId="0" applyNumberFormat="1" applyFont="1" applyFill="1"/>
    <xf numFmtId="0" fontId="14" fillId="14" borderId="18" xfId="0" applyFont="1" applyFill="1" applyBorder="1" applyAlignment="1">
      <alignment horizontal="left" indent="1"/>
    </xf>
    <xf numFmtId="3" fontId="5" fillId="13" borderId="20" xfId="0" applyNumberFormat="1" applyFont="1" applyFill="1" applyBorder="1"/>
    <xf numFmtId="3" fontId="5" fillId="13" borderId="2" xfId="0" applyNumberFormat="1" applyFont="1" applyFill="1" applyBorder="1"/>
    <xf numFmtId="3" fontId="5" fillId="13" borderId="0" xfId="0" applyNumberFormat="1" applyFont="1" applyFill="1"/>
    <xf numFmtId="3" fontId="5" fillId="13" borderId="13" xfId="0" applyNumberFormat="1" applyFont="1" applyFill="1" applyBorder="1"/>
    <xf numFmtId="0" fontId="5" fillId="0" borderId="28" xfId="0" applyFont="1" applyBorder="1"/>
    <xf numFmtId="3" fontId="5" fillId="0" borderId="30" xfId="0" applyNumberFormat="1" applyFont="1" applyBorder="1"/>
    <xf numFmtId="3" fontId="5" fillId="0" borderId="31" xfId="0" applyNumberFormat="1" applyFont="1" applyBorder="1"/>
    <xf numFmtId="3" fontId="5" fillId="0" borderId="32" xfId="0" applyNumberFormat="1" applyFont="1" applyBorder="1"/>
    <xf numFmtId="3" fontId="5" fillId="0" borderId="33" xfId="0" applyNumberFormat="1" applyFont="1" applyBorder="1"/>
    <xf numFmtId="3" fontId="5" fillId="0" borderId="34" xfId="0" applyNumberFormat="1" applyFont="1" applyBorder="1"/>
    <xf numFmtId="3" fontId="5" fillId="0" borderId="0" xfId="0" applyNumberFormat="1" applyFont="1" applyBorder="1"/>
    <xf numFmtId="3" fontId="5" fillId="0" borderId="35" xfId="0" applyNumberFormat="1" applyFont="1" applyBorder="1"/>
    <xf numFmtId="3" fontId="5" fillId="0" borderId="36" xfId="0" applyNumberFormat="1" applyFont="1" applyBorder="1"/>
    <xf numFmtId="3" fontId="5" fillId="0" borderId="37" xfId="0" applyNumberFormat="1" applyFont="1" applyBorder="1"/>
    <xf numFmtId="3" fontId="5" fillId="0" borderId="38" xfId="0" applyNumberFormat="1" applyFont="1" applyBorder="1"/>
    <xf numFmtId="3" fontId="5" fillId="0" borderId="39" xfId="0" applyNumberFormat="1" applyFont="1" applyBorder="1"/>
    <xf numFmtId="3" fontId="5" fillId="7" borderId="30" xfId="0" applyNumberFormat="1" applyFont="1" applyFill="1" applyBorder="1"/>
    <xf numFmtId="3" fontId="5" fillId="7" borderId="34" xfId="0" applyNumberFormat="1" applyFont="1" applyFill="1" applyBorder="1"/>
    <xf numFmtId="3" fontId="5" fillId="7" borderId="36" xfId="0" applyNumberFormat="1" applyFont="1" applyFill="1" applyBorder="1"/>
    <xf numFmtId="3" fontId="5" fillId="0" borderId="40" xfId="0" applyNumberFormat="1" applyFont="1" applyBorder="1"/>
    <xf numFmtId="3" fontId="5" fillId="0" borderId="41" xfId="0" applyNumberFormat="1" applyFont="1" applyBorder="1"/>
    <xf numFmtId="3" fontId="5" fillId="0" borderId="42" xfId="0" applyNumberFormat="1" applyFont="1" applyBorder="1"/>
    <xf numFmtId="0" fontId="15" fillId="0" borderId="0" xfId="0" applyFont="1"/>
    <xf numFmtId="0" fontId="5" fillId="0" borderId="0" xfId="0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4" borderId="0" xfId="0" applyFont="1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18" xfId="0" applyFont="1" applyFill="1" applyBorder="1"/>
  </cellXfs>
  <cellStyles count="3">
    <cellStyle name="Comma" xfId="1" builtinId="3"/>
    <cellStyle name="Neutral 2" xfId="2"/>
    <cellStyle name="Normal" xfId="0" builtinId="0"/>
  </cellStyles>
  <dxfs count="1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workbookViewId="0"/>
  </sheetViews>
  <sheetFormatPr defaultRowHeight="15" x14ac:dyDescent="0.25"/>
  <cols>
    <col min="1" max="1" width="28.42578125" bestFit="1" customWidth="1"/>
    <col min="2" max="2" width="10.85546875" bestFit="1" customWidth="1"/>
    <col min="3" max="3" width="12" bestFit="1" customWidth="1"/>
    <col min="4" max="4" width="11.7109375" bestFit="1" customWidth="1"/>
    <col min="5" max="6" width="15.7109375" bestFit="1" customWidth="1"/>
    <col min="11" max="11" width="29.140625" bestFit="1" customWidth="1"/>
  </cols>
  <sheetData>
    <row r="1" spans="1:11" x14ac:dyDescent="0.25">
      <c r="A1" s="19" t="s">
        <v>59</v>
      </c>
      <c r="B1" t="s">
        <v>587</v>
      </c>
      <c r="C1" t="s">
        <v>588</v>
      </c>
      <c r="D1" t="s">
        <v>595</v>
      </c>
      <c r="E1" t="s">
        <v>589</v>
      </c>
      <c r="F1" t="s">
        <v>590</v>
      </c>
      <c r="K1" t="s">
        <v>59</v>
      </c>
    </row>
    <row r="2" spans="1:11" x14ac:dyDescent="0.25">
      <c r="A2" t="str">
        <f>CONCATENATE(D2,"-", B2,C2,E2)</f>
        <v>knr-CR1auto negotiating</v>
      </c>
      <c r="B2" t="s">
        <v>50</v>
      </c>
      <c r="C2">
        <v>1</v>
      </c>
      <c r="D2" t="s">
        <v>51</v>
      </c>
      <c r="E2" t="s">
        <v>0</v>
      </c>
      <c r="F2">
        <v>5690.3512880673197</v>
      </c>
      <c r="K2" t="s">
        <v>61</v>
      </c>
    </row>
    <row r="3" spans="1:11" x14ac:dyDescent="0.25">
      <c r="A3" t="str">
        <f t="shared" ref="A3:A66" si="0">CONCATENATE(D3,"-", B3,C3,E3)</f>
        <v>knr-CR1auto sufficient</v>
      </c>
      <c r="B3" t="s">
        <v>50</v>
      </c>
      <c r="C3">
        <v>1</v>
      </c>
      <c r="D3" t="s">
        <v>51</v>
      </c>
      <c r="E3" t="s">
        <v>1</v>
      </c>
      <c r="F3">
        <v>8630.8929825595005</v>
      </c>
      <c r="K3" t="s">
        <v>153</v>
      </c>
    </row>
    <row r="4" spans="1:11" x14ac:dyDescent="0.25">
      <c r="A4" t="str">
        <f t="shared" si="0"/>
        <v>knr-CR1zero autos</v>
      </c>
      <c r="B4" t="s">
        <v>50</v>
      </c>
      <c r="C4">
        <v>1</v>
      </c>
      <c r="D4" t="s">
        <v>51</v>
      </c>
      <c r="E4" t="s">
        <v>2</v>
      </c>
      <c r="F4">
        <v>2670.6381934824099</v>
      </c>
      <c r="K4" t="s">
        <v>245</v>
      </c>
    </row>
    <row r="5" spans="1:11" x14ac:dyDescent="0.25">
      <c r="A5" t="str">
        <f t="shared" si="0"/>
        <v>pnr-CR1auto negotiating</v>
      </c>
      <c r="B5" t="s">
        <v>50</v>
      </c>
      <c r="C5">
        <v>1</v>
      </c>
      <c r="D5" t="s">
        <v>57</v>
      </c>
      <c r="E5" t="s">
        <v>0</v>
      </c>
      <c r="F5">
        <v>2027.2887341042899</v>
      </c>
      <c r="K5" t="s">
        <v>324</v>
      </c>
    </row>
    <row r="6" spans="1:11" x14ac:dyDescent="0.25">
      <c r="A6" t="str">
        <f t="shared" si="0"/>
        <v>pnr-CR1auto sufficient</v>
      </c>
      <c r="B6" t="s">
        <v>50</v>
      </c>
      <c r="C6">
        <v>1</v>
      </c>
      <c r="D6" t="s">
        <v>57</v>
      </c>
      <c r="E6" t="s">
        <v>1</v>
      </c>
      <c r="F6">
        <v>10707.514365372799</v>
      </c>
      <c r="K6" t="s">
        <v>66</v>
      </c>
    </row>
    <row r="7" spans="1:11" x14ac:dyDescent="0.25">
      <c r="A7" t="str">
        <f t="shared" si="0"/>
        <v>pnr-CR1zero autos</v>
      </c>
      <c r="B7" t="s">
        <v>50</v>
      </c>
      <c r="C7">
        <v>1</v>
      </c>
      <c r="D7" t="s">
        <v>57</v>
      </c>
      <c r="E7" t="s">
        <v>2</v>
      </c>
      <c r="F7">
        <v>138.92879112214101</v>
      </c>
      <c r="K7" t="s">
        <v>158</v>
      </c>
    </row>
    <row r="8" spans="1:11" x14ac:dyDescent="0.25">
      <c r="A8" t="str">
        <f t="shared" si="0"/>
        <v>tnc-CR1auto negotiating</v>
      </c>
      <c r="B8" t="s">
        <v>50</v>
      </c>
      <c r="C8">
        <v>1</v>
      </c>
      <c r="D8" t="s">
        <v>596</v>
      </c>
      <c r="E8" t="s">
        <v>0</v>
      </c>
      <c r="F8">
        <v>79.609316192616404</v>
      </c>
      <c r="K8" t="s">
        <v>250</v>
      </c>
    </row>
    <row r="9" spans="1:11" x14ac:dyDescent="0.25">
      <c r="A9" t="str">
        <f t="shared" si="0"/>
        <v>tnc-CR1auto sufficient</v>
      </c>
      <c r="B9" t="s">
        <v>50</v>
      </c>
      <c r="C9">
        <v>1</v>
      </c>
      <c r="D9" t="s">
        <v>596</v>
      </c>
      <c r="E9" t="s">
        <v>1</v>
      </c>
      <c r="F9">
        <v>77.425917350110097</v>
      </c>
      <c r="K9" t="s">
        <v>329</v>
      </c>
    </row>
    <row r="10" spans="1:11" x14ac:dyDescent="0.25">
      <c r="A10" t="str">
        <f t="shared" si="0"/>
        <v>walk-CR1auto negotiating</v>
      </c>
      <c r="B10" t="s">
        <v>50</v>
      </c>
      <c r="C10">
        <v>1</v>
      </c>
      <c r="D10" t="s">
        <v>58</v>
      </c>
      <c r="E10" t="s">
        <v>0</v>
      </c>
      <c r="F10">
        <v>2982.2940644877899</v>
      </c>
      <c r="K10" t="s">
        <v>71</v>
      </c>
    </row>
    <row r="11" spans="1:11" x14ac:dyDescent="0.25">
      <c r="A11" t="str">
        <f t="shared" si="0"/>
        <v>walk-CR1auto sufficient</v>
      </c>
      <c r="B11" t="s">
        <v>50</v>
      </c>
      <c r="C11">
        <v>1</v>
      </c>
      <c r="D11" t="s">
        <v>58</v>
      </c>
      <c r="E11" t="s">
        <v>1</v>
      </c>
      <c r="F11">
        <v>4205.0607293987296</v>
      </c>
      <c r="K11" t="s">
        <v>163</v>
      </c>
    </row>
    <row r="12" spans="1:11" x14ac:dyDescent="0.25">
      <c r="A12" t="str">
        <f t="shared" si="0"/>
        <v>walk-CR1zero autos</v>
      </c>
      <c r="B12" t="s">
        <v>50</v>
      </c>
      <c r="C12">
        <v>1</v>
      </c>
      <c r="D12" t="s">
        <v>58</v>
      </c>
      <c r="E12" t="s">
        <v>2</v>
      </c>
      <c r="F12">
        <v>1553.2318503054701</v>
      </c>
      <c r="K12" t="s">
        <v>255</v>
      </c>
    </row>
    <row r="13" spans="1:11" x14ac:dyDescent="0.25">
      <c r="A13" t="str">
        <f t="shared" si="0"/>
        <v>knr-CR2auto negotiating</v>
      </c>
      <c r="B13" t="s">
        <v>50</v>
      </c>
      <c r="C13">
        <v>2</v>
      </c>
      <c r="D13" t="s">
        <v>51</v>
      </c>
      <c r="E13" t="s">
        <v>0</v>
      </c>
      <c r="F13">
        <v>435.27395663284199</v>
      </c>
      <c r="K13" t="s">
        <v>334</v>
      </c>
    </row>
    <row r="14" spans="1:11" x14ac:dyDescent="0.25">
      <c r="A14" t="str">
        <f t="shared" si="0"/>
        <v>knr-CR2auto sufficient</v>
      </c>
      <c r="B14" t="s">
        <v>50</v>
      </c>
      <c r="C14">
        <v>2</v>
      </c>
      <c r="D14" t="s">
        <v>51</v>
      </c>
      <c r="E14" t="s">
        <v>1</v>
      </c>
      <c r="F14">
        <v>779.33507373312898</v>
      </c>
      <c r="K14" t="s">
        <v>75</v>
      </c>
    </row>
    <row r="15" spans="1:11" x14ac:dyDescent="0.25">
      <c r="A15" t="str">
        <f t="shared" si="0"/>
        <v>knr-CR2zero autos</v>
      </c>
      <c r="B15" t="s">
        <v>50</v>
      </c>
      <c r="C15">
        <v>2</v>
      </c>
      <c r="D15" t="s">
        <v>51</v>
      </c>
      <c r="E15" t="s">
        <v>2</v>
      </c>
      <c r="F15">
        <v>129.94649157101901</v>
      </c>
      <c r="K15" t="s">
        <v>167</v>
      </c>
    </row>
    <row r="16" spans="1:11" x14ac:dyDescent="0.25">
      <c r="A16" t="str">
        <f t="shared" si="0"/>
        <v>pnr-CR2auto negotiating</v>
      </c>
      <c r="B16" t="s">
        <v>50</v>
      </c>
      <c r="C16">
        <v>2</v>
      </c>
      <c r="D16" t="s">
        <v>57</v>
      </c>
      <c r="E16" t="s">
        <v>0</v>
      </c>
      <c r="F16">
        <v>87.981048472690901</v>
      </c>
      <c r="K16" t="s">
        <v>259</v>
      </c>
    </row>
    <row r="17" spans="1:11" x14ac:dyDescent="0.25">
      <c r="A17" t="str">
        <f t="shared" si="0"/>
        <v>pnr-CR2auto sufficient</v>
      </c>
      <c r="B17" t="s">
        <v>50</v>
      </c>
      <c r="C17">
        <v>2</v>
      </c>
      <c r="D17" t="s">
        <v>57</v>
      </c>
      <c r="E17" t="s">
        <v>1</v>
      </c>
      <c r="F17">
        <v>442.97742116675602</v>
      </c>
      <c r="K17" t="s">
        <v>338</v>
      </c>
    </row>
    <row r="18" spans="1:11" x14ac:dyDescent="0.25">
      <c r="A18" t="str">
        <f t="shared" si="0"/>
        <v>pnr-CR2zero autos</v>
      </c>
      <c r="B18" t="s">
        <v>50</v>
      </c>
      <c r="C18">
        <v>2</v>
      </c>
      <c r="D18" t="s">
        <v>57</v>
      </c>
      <c r="E18" t="s">
        <v>2</v>
      </c>
      <c r="F18">
        <v>9.3869722859929894</v>
      </c>
      <c r="K18" t="s">
        <v>80</v>
      </c>
    </row>
    <row r="19" spans="1:11" x14ac:dyDescent="0.25">
      <c r="A19" t="str">
        <f t="shared" si="0"/>
        <v>walk-CR2auto negotiating</v>
      </c>
      <c r="B19" t="s">
        <v>50</v>
      </c>
      <c r="C19">
        <v>2</v>
      </c>
      <c r="D19" t="s">
        <v>58</v>
      </c>
      <c r="E19" t="s">
        <v>0</v>
      </c>
      <c r="F19">
        <v>148.35611759973301</v>
      </c>
      <c r="K19" t="s">
        <v>172</v>
      </c>
    </row>
    <row r="20" spans="1:11" x14ac:dyDescent="0.25">
      <c r="A20" t="str">
        <f t="shared" si="0"/>
        <v>walk-CR2auto sufficient</v>
      </c>
      <c r="B20" t="s">
        <v>50</v>
      </c>
      <c r="C20">
        <v>2</v>
      </c>
      <c r="D20" t="s">
        <v>58</v>
      </c>
      <c r="E20" t="s">
        <v>1</v>
      </c>
      <c r="F20">
        <v>358.39466204395399</v>
      </c>
      <c r="K20" t="s">
        <v>264</v>
      </c>
    </row>
    <row r="21" spans="1:11" x14ac:dyDescent="0.25">
      <c r="A21" t="str">
        <f t="shared" si="0"/>
        <v>walk-CR2zero autos</v>
      </c>
      <c r="B21" t="s">
        <v>50</v>
      </c>
      <c r="C21">
        <v>2</v>
      </c>
      <c r="D21" t="s">
        <v>58</v>
      </c>
      <c r="E21" t="s">
        <v>2</v>
      </c>
      <c r="F21">
        <v>113.215737114116</v>
      </c>
      <c r="K21" t="s">
        <v>343</v>
      </c>
    </row>
    <row r="22" spans="1:11" x14ac:dyDescent="0.25">
      <c r="A22" t="str">
        <f t="shared" si="0"/>
        <v>knr-CR3auto negotiating</v>
      </c>
      <c r="B22" t="s">
        <v>50</v>
      </c>
      <c r="C22">
        <v>3</v>
      </c>
      <c r="D22" t="s">
        <v>51</v>
      </c>
      <c r="E22" t="s">
        <v>0</v>
      </c>
      <c r="F22">
        <v>44.260816742684597</v>
      </c>
      <c r="K22" t="s">
        <v>62</v>
      </c>
    </row>
    <row r="23" spans="1:11" x14ac:dyDescent="0.25">
      <c r="A23" t="str">
        <f t="shared" si="0"/>
        <v>knr-CR3auto sufficient</v>
      </c>
      <c r="B23" t="s">
        <v>50</v>
      </c>
      <c r="C23">
        <v>3</v>
      </c>
      <c r="D23" t="s">
        <v>51</v>
      </c>
      <c r="E23" t="s">
        <v>1</v>
      </c>
      <c r="F23">
        <v>326.465809060521</v>
      </c>
      <c r="K23" t="s">
        <v>154</v>
      </c>
    </row>
    <row r="24" spans="1:11" x14ac:dyDescent="0.25">
      <c r="A24" t="str">
        <f t="shared" si="0"/>
        <v>knr-CR3zero autos</v>
      </c>
      <c r="B24" t="s">
        <v>50</v>
      </c>
      <c r="C24">
        <v>3</v>
      </c>
      <c r="D24" t="s">
        <v>51</v>
      </c>
      <c r="E24" t="s">
        <v>2</v>
      </c>
      <c r="F24">
        <v>2.0341369328197998</v>
      </c>
      <c r="K24" t="s">
        <v>246</v>
      </c>
    </row>
    <row r="25" spans="1:11" x14ac:dyDescent="0.25">
      <c r="A25" t="str">
        <f t="shared" si="0"/>
        <v>pnr-CR3auto sufficient</v>
      </c>
      <c r="B25" t="s">
        <v>50</v>
      </c>
      <c r="C25">
        <v>3</v>
      </c>
      <c r="D25" t="s">
        <v>57</v>
      </c>
      <c r="E25" t="s">
        <v>1</v>
      </c>
      <c r="F25">
        <v>51.946526717644801</v>
      </c>
      <c r="K25" t="s">
        <v>325</v>
      </c>
    </row>
    <row r="26" spans="1:11" x14ac:dyDescent="0.25">
      <c r="A26" t="str">
        <f t="shared" si="0"/>
        <v>tnc-CR3auto negotiating</v>
      </c>
      <c r="B26" t="s">
        <v>50</v>
      </c>
      <c r="C26">
        <v>3</v>
      </c>
      <c r="D26" t="s">
        <v>596</v>
      </c>
      <c r="E26" t="s">
        <v>0</v>
      </c>
      <c r="F26">
        <v>4.9912453977353</v>
      </c>
      <c r="K26" t="s">
        <v>67</v>
      </c>
    </row>
    <row r="27" spans="1:11" x14ac:dyDescent="0.25">
      <c r="A27" t="str">
        <f t="shared" si="0"/>
        <v>tnc-CR3auto sufficient</v>
      </c>
      <c r="B27" t="s">
        <v>50</v>
      </c>
      <c r="C27">
        <v>3</v>
      </c>
      <c r="D27" t="s">
        <v>596</v>
      </c>
      <c r="E27" t="s">
        <v>1</v>
      </c>
      <c r="F27">
        <v>3.4457050264534099</v>
      </c>
      <c r="K27" t="s">
        <v>159</v>
      </c>
    </row>
    <row r="28" spans="1:11" x14ac:dyDescent="0.25">
      <c r="A28" t="str">
        <f t="shared" si="0"/>
        <v>walk-CR3auto negotiating</v>
      </c>
      <c r="B28" t="s">
        <v>50</v>
      </c>
      <c r="C28">
        <v>3</v>
      </c>
      <c r="D28" t="s">
        <v>58</v>
      </c>
      <c r="E28" t="s">
        <v>0</v>
      </c>
      <c r="F28">
        <v>4.7734838959742998</v>
      </c>
      <c r="K28" t="s">
        <v>251</v>
      </c>
    </row>
    <row r="29" spans="1:11" x14ac:dyDescent="0.25">
      <c r="A29" t="str">
        <f t="shared" si="0"/>
        <v>walk-CR3auto sufficient</v>
      </c>
      <c r="B29" t="s">
        <v>50</v>
      </c>
      <c r="C29">
        <v>3</v>
      </c>
      <c r="D29" t="s">
        <v>58</v>
      </c>
      <c r="E29" t="s">
        <v>1</v>
      </c>
      <c r="F29">
        <v>152.63712104185501</v>
      </c>
      <c r="K29" t="s">
        <v>330</v>
      </c>
    </row>
    <row r="30" spans="1:11" x14ac:dyDescent="0.25">
      <c r="A30" t="str">
        <f t="shared" si="0"/>
        <v>walk-CR3zero autos</v>
      </c>
      <c r="B30" t="s">
        <v>50</v>
      </c>
      <c r="C30">
        <v>3</v>
      </c>
      <c r="D30" t="s">
        <v>58</v>
      </c>
      <c r="E30" t="s">
        <v>2</v>
      </c>
      <c r="F30">
        <v>5.2195984472191999</v>
      </c>
      <c r="K30" t="s">
        <v>72</v>
      </c>
    </row>
    <row r="31" spans="1:11" x14ac:dyDescent="0.25">
      <c r="A31" t="str">
        <f t="shared" si="0"/>
        <v>knr-CR4auto negotiating</v>
      </c>
      <c r="B31" t="s">
        <v>50</v>
      </c>
      <c r="C31">
        <v>4</v>
      </c>
      <c r="D31" t="s">
        <v>51</v>
      </c>
      <c r="E31" t="s">
        <v>0</v>
      </c>
      <c r="F31">
        <v>308.33162401813399</v>
      </c>
      <c r="K31" t="s">
        <v>164</v>
      </c>
    </row>
    <row r="32" spans="1:11" x14ac:dyDescent="0.25">
      <c r="A32" t="str">
        <f t="shared" si="0"/>
        <v>knr-CR4auto sufficient</v>
      </c>
      <c r="B32" t="s">
        <v>50</v>
      </c>
      <c r="C32">
        <v>4</v>
      </c>
      <c r="D32" t="s">
        <v>51</v>
      </c>
      <c r="E32" t="s">
        <v>1</v>
      </c>
      <c r="F32">
        <v>1018.93601063908</v>
      </c>
      <c r="K32" t="s">
        <v>256</v>
      </c>
    </row>
    <row r="33" spans="1:11" x14ac:dyDescent="0.25">
      <c r="A33" t="str">
        <f t="shared" si="0"/>
        <v>knr-CR4zero autos</v>
      </c>
      <c r="B33" t="s">
        <v>50</v>
      </c>
      <c r="C33">
        <v>4</v>
      </c>
      <c r="D33" t="s">
        <v>51</v>
      </c>
      <c r="E33" t="s">
        <v>2</v>
      </c>
      <c r="F33">
        <v>337.24259445293001</v>
      </c>
      <c r="K33" t="s">
        <v>335</v>
      </c>
    </row>
    <row r="34" spans="1:11" x14ac:dyDescent="0.25">
      <c r="A34" t="str">
        <f t="shared" si="0"/>
        <v>pnr-CR4auto negotiating</v>
      </c>
      <c r="B34" t="s">
        <v>50</v>
      </c>
      <c r="C34">
        <v>4</v>
      </c>
      <c r="D34" t="s">
        <v>57</v>
      </c>
      <c r="E34" t="s">
        <v>0</v>
      </c>
      <c r="F34">
        <v>58.102718128385902</v>
      </c>
      <c r="K34" t="s">
        <v>76</v>
      </c>
    </row>
    <row r="35" spans="1:11" x14ac:dyDescent="0.25">
      <c r="A35" t="str">
        <f t="shared" si="0"/>
        <v>pnr-CR4auto sufficient</v>
      </c>
      <c r="B35" t="s">
        <v>50</v>
      </c>
      <c r="C35">
        <v>4</v>
      </c>
      <c r="D35" t="s">
        <v>57</v>
      </c>
      <c r="E35" t="s">
        <v>1</v>
      </c>
      <c r="F35">
        <v>505.946194336801</v>
      </c>
      <c r="K35" t="s">
        <v>168</v>
      </c>
    </row>
    <row r="36" spans="1:11" x14ac:dyDescent="0.25">
      <c r="A36" t="str">
        <f t="shared" si="0"/>
        <v>pnr-CR4zero autos</v>
      </c>
      <c r="B36" t="s">
        <v>50</v>
      </c>
      <c r="C36">
        <v>4</v>
      </c>
      <c r="D36" t="s">
        <v>57</v>
      </c>
      <c r="E36" t="s">
        <v>2</v>
      </c>
      <c r="F36">
        <v>25.144130147902199</v>
      </c>
      <c r="K36" t="s">
        <v>260</v>
      </c>
    </row>
    <row r="37" spans="1:11" x14ac:dyDescent="0.25">
      <c r="A37" t="str">
        <f t="shared" si="0"/>
        <v>tnc-CR4auto negotiating</v>
      </c>
      <c r="B37" t="s">
        <v>50</v>
      </c>
      <c r="C37">
        <v>4</v>
      </c>
      <c r="D37" t="s">
        <v>596</v>
      </c>
      <c r="E37" t="s">
        <v>0</v>
      </c>
      <c r="F37">
        <v>2.5686497099057402</v>
      </c>
      <c r="K37" t="s">
        <v>339</v>
      </c>
    </row>
    <row r="38" spans="1:11" x14ac:dyDescent="0.25">
      <c r="A38" t="str">
        <f t="shared" si="0"/>
        <v>tnc-CR4auto sufficient</v>
      </c>
      <c r="B38" t="s">
        <v>50</v>
      </c>
      <c r="C38">
        <v>4</v>
      </c>
      <c r="D38" t="s">
        <v>596</v>
      </c>
      <c r="E38" t="s">
        <v>1</v>
      </c>
      <c r="F38">
        <v>5.1428518489986796</v>
      </c>
      <c r="K38" t="s">
        <v>81</v>
      </c>
    </row>
    <row r="39" spans="1:11" x14ac:dyDescent="0.25">
      <c r="A39" t="str">
        <f t="shared" si="0"/>
        <v>walk-CR4auto negotiating</v>
      </c>
      <c r="B39" t="s">
        <v>50</v>
      </c>
      <c r="C39">
        <v>4</v>
      </c>
      <c r="D39" t="s">
        <v>58</v>
      </c>
      <c r="E39" t="s">
        <v>0</v>
      </c>
      <c r="F39">
        <v>154.254657549369</v>
      </c>
      <c r="K39" t="s">
        <v>173</v>
      </c>
    </row>
    <row r="40" spans="1:11" x14ac:dyDescent="0.25">
      <c r="A40" t="str">
        <f t="shared" si="0"/>
        <v>walk-CR4auto sufficient</v>
      </c>
      <c r="B40" t="s">
        <v>50</v>
      </c>
      <c r="C40">
        <v>4</v>
      </c>
      <c r="D40" t="s">
        <v>58</v>
      </c>
      <c r="E40" t="s">
        <v>1</v>
      </c>
      <c r="F40">
        <v>490.763075239626</v>
      </c>
      <c r="K40" t="s">
        <v>265</v>
      </c>
    </row>
    <row r="41" spans="1:11" x14ac:dyDescent="0.25">
      <c r="A41" t="str">
        <f t="shared" si="0"/>
        <v>walk-CR4zero autos</v>
      </c>
      <c r="B41" t="s">
        <v>50</v>
      </c>
      <c r="C41">
        <v>4</v>
      </c>
      <c r="D41" t="s">
        <v>58</v>
      </c>
      <c r="E41" t="s">
        <v>2</v>
      </c>
      <c r="F41">
        <v>305.19165538421203</v>
      </c>
      <c r="K41" t="s">
        <v>344</v>
      </c>
    </row>
    <row r="42" spans="1:11" x14ac:dyDescent="0.25">
      <c r="A42" t="str">
        <f t="shared" si="0"/>
        <v>knr-CR5auto negotiating</v>
      </c>
      <c r="B42" t="s">
        <v>50</v>
      </c>
      <c r="C42">
        <v>5</v>
      </c>
      <c r="D42" t="s">
        <v>51</v>
      </c>
      <c r="E42" t="s">
        <v>0</v>
      </c>
      <c r="F42">
        <v>394.65259829156003</v>
      </c>
      <c r="K42" t="s">
        <v>419</v>
      </c>
    </row>
    <row r="43" spans="1:11" x14ac:dyDescent="0.25">
      <c r="A43" t="str">
        <f t="shared" si="0"/>
        <v>knr-CR5auto sufficient</v>
      </c>
      <c r="B43" t="s">
        <v>50</v>
      </c>
      <c r="C43">
        <v>5</v>
      </c>
      <c r="D43" t="s">
        <v>51</v>
      </c>
      <c r="E43" t="s">
        <v>1</v>
      </c>
      <c r="F43">
        <v>987.66508818107104</v>
      </c>
      <c r="K43" t="s">
        <v>435</v>
      </c>
    </row>
    <row r="44" spans="1:11" x14ac:dyDescent="0.25">
      <c r="A44" t="str">
        <f t="shared" si="0"/>
        <v>knr-CR5zero autos</v>
      </c>
      <c r="B44" t="s">
        <v>50</v>
      </c>
      <c r="C44">
        <v>5</v>
      </c>
      <c r="D44" t="s">
        <v>51</v>
      </c>
      <c r="E44" t="s">
        <v>2</v>
      </c>
      <c r="F44">
        <v>401.415486996011</v>
      </c>
      <c r="K44" t="s">
        <v>451</v>
      </c>
    </row>
    <row r="45" spans="1:11" x14ac:dyDescent="0.25">
      <c r="A45" t="str">
        <f t="shared" si="0"/>
        <v>pnr-CR5auto negotiating</v>
      </c>
      <c r="B45" t="s">
        <v>50</v>
      </c>
      <c r="C45">
        <v>5</v>
      </c>
      <c r="D45" t="s">
        <v>57</v>
      </c>
      <c r="E45" t="s">
        <v>0</v>
      </c>
      <c r="F45">
        <v>108.982226295351</v>
      </c>
      <c r="K45" t="s">
        <v>63</v>
      </c>
    </row>
    <row r="46" spans="1:11" x14ac:dyDescent="0.25">
      <c r="A46" t="str">
        <f t="shared" si="0"/>
        <v>pnr-CR5auto sufficient</v>
      </c>
      <c r="B46" t="s">
        <v>50</v>
      </c>
      <c r="C46">
        <v>5</v>
      </c>
      <c r="D46" t="s">
        <v>57</v>
      </c>
      <c r="E46" t="s">
        <v>1</v>
      </c>
      <c r="F46">
        <v>538.980822915408</v>
      </c>
      <c r="K46" t="s">
        <v>155</v>
      </c>
    </row>
    <row r="47" spans="1:11" x14ac:dyDescent="0.25">
      <c r="A47" t="str">
        <f t="shared" si="0"/>
        <v>pnr-CR5zero autos</v>
      </c>
      <c r="B47" t="s">
        <v>50</v>
      </c>
      <c r="C47">
        <v>5</v>
      </c>
      <c r="D47" t="s">
        <v>57</v>
      </c>
      <c r="E47" t="s">
        <v>2</v>
      </c>
      <c r="F47">
        <v>18.589227337594199</v>
      </c>
      <c r="K47" t="s">
        <v>247</v>
      </c>
    </row>
    <row r="48" spans="1:11" x14ac:dyDescent="0.25">
      <c r="A48" t="str">
        <f t="shared" si="0"/>
        <v>tnc-CR5auto negotiating</v>
      </c>
      <c r="B48" t="s">
        <v>50</v>
      </c>
      <c r="C48">
        <v>5</v>
      </c>
      <c r="D48" t="s">
        <v>596</v>
      </c>
      <c r="E48" t="s">
        <v>0</v>
      </c>
      <c r="F48">
        <v>11.1309068076028</v>
      </c>
      <c r="K48" t="s">
        <v>326</v>
      </c>
    </row>
    <row r="49" spans="1:11" x14ac:dyDescent="0.25">
      <c r="A49" t="str">
        <f t="shared" si="0"/>
        <v>tnc-CR5auto sufficient</v>
      </c>
      <c r="B49" t="s">
        <v>50</v>
      </c>
      <c r="C49">
        <v>5</v>
      </c>
      <c r="D49" t="s">
        <v>596</v>
      </c>
      <c r="E49" t="s">
        <v>1</v>
      </c>
      <c r="F49">
        <v>4.7610054983308396</v>
      </c>
      <c r="K49" t="s">
        <v>68</v>
      </c>
    </row>
    <row r="50" spans="1:11" x14ac:dyDescent="0.25">
      <c r="A50" t="str">
        <f t="shared" si="0"/>
        <v>walk-CR5auto negotiating</v>
      </c>
      <c r="B50" t="s">
        <v>50</v>
      </c>
      <c r="C50">
        <v>5</v>
      </c>
      <c r="D50" t="s">
        <v>58</v>
      </c>
      <c r="E50" t="s">
        <v>0</v>
      </c>
      <c r="F50">
        <v>292.67531328745201</v>
      </c>
      <c r="K50" t="s">
        <v>160</v>
      </c>
    </row>
    <row r="51" spans="1:11" x14ac:dyDescent="0.25">
      <c r="A51" t="str">
        <f t="shared" si="0"/>
        <v>walk-CR5auto sufficient</v>
      </c>
      <c r="B51" t="s">
        <v>50</v>
      </c>
      <c r="C51">
        <v>5</v>
      </c>
      <c r="D51" t="s">
        <v>58</v>
      </c>
      <c r="E51" t="s">
        <v>1</v>
      </c>
      <c r="F51">
        <v>494.16866939486698</v>
      </c>
      <c r="K51" t="s">
        <v>252</v>
      </c>
    </row>
    <row r="52" spans="1:11" x14ac:dyDescent="0.25">
      <c r="A52" t="str">
        <f t="shared" si="0"/>
        <v>walk-CR5zero autos</v>
      </c>
      <c r="B52" t="s">
        <v>50</v>
      </c>
      <c r="C52">
        <v>5</v>
      </c>
      <c r="D52" t="s">
        <v>58</v>
      </c>
      <c r="E52" t="s">
        <v>2</v>
      </c>
      <c r="F52">
        <v>236.588541310007</v>
      </c>
      <c r="K52" t="s">
        <v>331</v>
      </c>
    </row>
    <row r="53" spans="1:11" x14ac:dyDescent="0.25">
      <c r="A53" t="str">
        <f t="shared" si="0"/>
        <v>walk-CR6auto negotiating</v>
      </c>
      <c r="B53" t="s">
        <v>50</v>
      </c>
      <c r="C53">
        <v>6</v>
      </c>
      <c r="D53" t="s">
        <v>58</v>
      </c>
      <c r="E53" t="s">
        <v>0</v>
      </c>
      <c r="F53">
        <v>71.581571227126702</v>
      </c>
      <c r="K53" t="s">
        <v>77</v>
      </c>
    </row>
    <row r="54" spans="1:11" x14ac:dyDescent="0.25">
      <c r="A54" t="str">
        <f t="shared" si="0"/>
        <v>walk-CR6auto sufficient</v>
      </c>
      <c r="B54" t="s">
        <v>50</v>
      </c>
      <c r="C54">
        <v>6</v>
      </c>
      <c r="D54" t="s">
        <v>58</v>
      </c>
      <c r="E54" t="s">
        <v>1</v>
      </c>
      <c r="F54">
        <v>129.45236537657701</v>
      </c>
      <c r="K54" t="s">
        <v>169</v>
      </c>
    </row>
    <row r="55" spans="1:11" x14ac:dyDescent="0.25">
      <c r="A55" t="str">
        <f t="shared" si="0"/>
        <v>walk-CR6zero autos</v>
      </c>
      <c r="B55" t="s">
        <v>50</v>
      </c>
      <c r="C55">
        <v>6</v>
      </c>
      <c r="D55" t="s">
        <v>58</v>
      </c>
      <c r="E55" t="s">
        <v>2</v>
      </c>
      <c r="F55">
        <v>35.329628966596196</v>
      </c>
      <c r="K55" t="s">
        <v>261</v>
      </c>
    </row>
    <row r="56" spans="1:11" x14ac:dyDescent="0.25">
      <c r="A56" t="str">
        <f t="shared" si="0"/>
        <v>knr-EB1auto negotiating</v>
      </c>
      <c r="B56" t="s">
        <v>52</v>
      </c>
      <c r="C56">
        <v>1</v>
      </c>
      <c r="D56" t="s">
        <v>51</v>
      </c>
      <c r="E56" t="s">
        <v>0</v>
      </c>
      <c r="F56">
        <v>2420.4560223081899</v>
      </c>
      <c r="K56" t="s">
        <v>340</v>
      </c>
    </row>
    <row r="57" spans="1:11" x14ac:dyDescent="0.25">
      <c r="A57" t="str">
        <f t="shared" si="0"/>
        <v>knr-EB1auto sufficient</v>
      </c>
      <c r="B57" t="s">
        <v>52</v>
      </c>
      <c r="C57">
        <v>1</v>
      </c>
      <c r="D57" t="s">
        <v>51</v>
      </c>
      <c r="E57" t="s">
        <v>1</v>
      </c>
      <c r="F57">
        <v>1819.7162379915601</v>
      </c>
      <c r="K57" t="s">
        <v>82</v>
      </c>
    </row>
    <row r="58" spans="1:11" x14ac:dyDescent="0.25">
      <c r="A58" t="str">
        <f t="shared" si="0"/>
        <v>knr-EB1zero autos</v>
      </c>
      <c r="B58" t="s">
        <v>52</v>
      </c>
      <c r="C58">
        <v>1</v>
      </c>
      <c r="D58" t="s">
        <v>51</v>
      </c>
      <c r="E58" t="s">
        <v>2</v>
      </c>
      <c r="F58">
        <v>614.29448932928096</v>
      </c>
      <c r="K58" t="s">
        <v>174</v>
      </c>
    </row>
    <row r="59" spans="1:11" x14ac:dyDescent="0.25">
      <c r="A59" t="str">
        <f t="shared" si="0"/>
        <v>pnr-EB1auto negotiating</v>
      </c>
      <c r="B59" t="s">
        <v>52</v>
      </c>
      <c r="C59">
        <v>1</v>
      </c>
      <c r="D59" t="s">
        <v>57</v>
      </c>
      <c r="E59" t="s">
        <v>0</v>
      </c>
      <c r="F59">
        <v>783.21094161018004</v>
      </c>
      <c r="K59" t="s">
        <v>266</v>
      </c>
    </row>
    <row r="60" spans="1:11" x14ac:dyDescent="0.25">
      <c r="A60" t="str">
        <f t="shared" si="0"/>
        <v>pnr-EB1auto sufficient</v>
      </c>
      <c r="B60" t="s">
        <v>52</v>
      </c>
      <c r="C60">
        <v>1</v>
      </c>
      <c r="D60" t="s">
        <v>57</v>
      </c>
      <c r="E60" t="s">
        <v>1</v>
      </c>
      <c r="F60">
        <v>4221.5825141142996</v>
      </c>
      <c r="K60" t="s">
        <v>345</v>
      </c>
    </row>
    <row r="61" spans="1:11" x14ac:dyDescent="0.25">
      <c r="A61" t="str">
        <f t="shared" si="0"/>
        <v>pnr-EB1zero autos</v>
      </c>
      <c r="B61" t="s">
        <v>52</v>
      </c>
      <c r="C61">
        <v>1</v>
      </c>
      <c r="D61" t="s">
        <v>57</v>
      </c>
      <c r="E61" t="s">
        <v>2</v>
      </c>
      <c r="F61">
        <v>96.261554689936702</v>
      </c>
      <c r="K61" t="s">
        <v>64</v>
      </c>
    </row>
    <row r="62" spans="1:11" x14ac:dyDescent="0.25">
      <c r="A62" t="str">
        <f t="shared" si="0"/>
        <v>tnc-EB1auto negotiating</v>
      </c>
      <c r="B62" t="s">
        <v>52</v>
      </c>
      <c r="C62">
        <v>1</v>
      </c>
      <c r="D62" t="s">
        <v>596</v>
      </c>
      <c r="E62" t="s">
        <v>0</v>
      </c>
      <c r="F62">
        <v>163.032449941762</v>
      </c>
      <c r="K62" t="s">
        <v>156</v>
      </c>
    </row>
    <row r="63" spans="1:11" x14ac:dyDescent="0.25">
      <c r="A63" t="str">
        <f t="shared" si="0"/>
        <v>tnc-EB1auto sufficient</v>
      </c>
      <c r="B63" t="s">
        <v>52</v>
      </c>
      <c r="C63">
        <v>1</v>
      </c>
      <c r="D63" t="s">
        <v>596</v>
      </c>
      <c r="E63" t="s">
        <v>1</v>
      </c>
      <c r="F63">
        <v>175.592513885822</v>
      </c>
      <c r="K63" t="s">
        <v>248</v>
      </c>
    </row>
    <row r="64" spans="1:11" x14ac:dyDescent="0.25">
      <c r="A64" t="str">
        <f t="shared" si="0"/>
        <v>tnc-EB1zero autos</v>
      </c>
      <c r="B64" t="s">
        <v>52</v>
      </c>
      <c r="C64">
        <v>1</v>
      </c>
      <c r="D64" t="s">
        <v>596</v>
      </c>
      <c r="E64" t="s">
        <v>2</v>
      </c>
      <c r="F64">
        <v>123.10010395710501</v>
      </c>
      <c r="K64" t="s">
        <v>327</v>
      </c>
    </row>
    <row r="65" spans="1:11" x14ac:dyDescent="0.25">
      <c r="A65" t="str">
        <f t="shared" si="0"/>
        <v>walk-EB1auto negotiating</v>
      </c>
      <c r="B65" t="s">
        <v>52</v>
      </c>
      <c r="C65">
        <v>1</v>
      </c>
      <c r="D65" t="s">
        <v>58</v>
      </c>
      <c r="E65" t="s">
        <v>0</v>
      </c>
      <c r="F65">
        <v>7996.5471926263399</v>
      </c>
      <c r="K65" t="s">
        <v>69</v>
      </c>
    </row>
    <row r="66" spans="1:11" x14ac:dyDescent="0.25">
      <c r="A66" t="str">
        <f t="shared" si="0"/>
        <v>walk-EB1auto sufficient</v>
      </c>
      <c r="B66" t="s">
        <v>52</v>
      </c>
      <c r="C66">
        <v>1</v>
      </c>
      <c r="D66" t="s">
        <v>58</v>
      </c>
      <c r="E66" t="s">
        <v>1</v>
      </c>
      <c r="F66">
        <v>7674.2612572363496</v>
      </c>
      <c r="K66" t="s">
        <v>161</v>
      </c>
    </row>
    <row r="67" spans="1:11" x14ac:dyDescent="0.25">
      <c r="A67" t="str">
        <f t="shared" ref="A67:A130" si="1">CONCATENATE(D67,"-", B67,C67,E67)</f>
        <v>walk-EB1zero autos</v>
      </c>
      <c r="B67" t="s">
        <v>52</v>
      </c>
      <c r="C67">
        <v>1</v>
      </c>
      <c r="D67" t="s">
        <v>58</v>
      </c>
      <c r="E67" t="s">
        <v>2</v>
      </c>
      <c r="F67">
        <v>5144.4228062962502</v>
      </c>
      <c r="K67" t="s">
        <v>253</v>
      </c>
    </row>
    <row r="68" spans="1:11" x14ac:dyDescent="0.25">
      <c r="A68" t="str">
        <f t="shared" si="1"/>
        <v>knr-EB2auto negotiating</v>
      </c>
      <c r="B68" t="s">
        <v>52</v>
      </c>
      <c r="C68">
        <v>2</v>
      </c>
      <c r="D68" t="s">
        <v>51</v>
      </c>
      <c r="E68" t="s">
        <v>0</v>
      </c>
      <c r="F68">
        <v>230.98692896447801</v>
      </c>
      <c r="K68" t="s">
        <v>332</v>
      </c>
    </row>
    <row r="69" spans="1:11" x14ac:dyDescent="0.25">
      <c r="A69" t="str">
        <f t="shared" si="1"/>
        <v>knr-EB2auto sufficient</v>
      </c>
      <c r="B69" t="s">
        <v>52</v>
      </c>
      <c r="C69">
        <v>2</v>
      </c>
      <c r="D69" t="s">
        <v>51</v>
      </c>
      <c r="E69" t="s">
        <v>1</v>
      </c>
      <c r="F69">
        <v>273.62608998072898</v>
      </c>
      <c r="K69" t="s">
        <v>73</v>
      </c>
    </row>
    <row r="70" spans="1:11" x14ac:dyDescent="0.25">
      <c r="A70" t="str">
        <f t="shared" si="1"/>
        <v>knr-EB2zero autos</v>
      </c>
      <c r="B70" t="s">
        <v>52</v>
      </c>
      <c r="C70">
        <v>2</v>
      </c>
      <c r="D70" t="s">
        <v>51</v>
      </c>
      <c r="E70" t="s">
        <v>2</v>
      </c>
      <c r="F70">
        <v>109.92094729695</v>
      </c>
      <c r="K70" t="s">
        <v>165</v>
      </c>
    </row>
    <row r="71" spans="1:11" x14ac:dyDescent="0.25">
      <c r="A71" t="str">
        <f t="shared" si="1"/>
        <v>pnr-EB2auto negotiating</v>
      </c>
      <c r="B71" t="s">
        <v>52</v>
      </c>
      <c r="C71">
        <v>2</v>
      </c>
      <c r="D71" t="s">
        <v>57</v>
      </c>
      <c r="E71" t="s">
        <v>0</v>
      </c>
      <c r="F71">
        <v>81.126614002683695</v>
      </c>
      <c r="K71" t="s">
        <v>257</v>
      </c>
    </row>
    <row r="72" spans="1:11" x14ac:dyDescent="0.25">
      <c r="A72" t="str">
        <f t="shared" si="1"/>
        <v>pnr-EB2auto sufficient</v>
      </c>
      <c r="B72" t="s">
        <v>52</v>
      </c>
      <c r="C72">
        <v>2</v>
      </c>
      <c r="D72" t="s">
        <v>57</v>
      </c>
      <c r="E72" t="s">
        <v>1</v>
      </c>
      <c r="F72">
        <v>150.518816515368</v>
      </c>
      <c r="K72" t="s">
        <v>336</v>
      </c>
    </row>
    <row r="73" spans="1:11" x14ac:dyDescent="0.25">
      <c r="A73" t="str">
        <f t="shared" si="1"/>
        <v>tnc-EB2auto negotiating</v>
      </c>
      <c r="B73" t="s">
        <v>52</v>
      </c>
      <c r="C73">
        <v>2</v>
      </c>
      <c r="D73" t="s">
        <v>596</v>
      </c>
      <c r="E73" t="s">
        <v>0</v>
      </c>
      <c r="F73">
        <v>44.924670554194201</v>
      </c>
      <c r="K73" t="s">
        <v>78</v>
      </c>
    </row>
    <row r="74" spans="1:11" x14ac:dyDescent="0.25">
      <c r="A74" t="str">
        <f t="shared" si="1"/>
        <v>tnc-EB2auto sufficient</v>
      </c>
      <c r="B74" t="s">
        <v>52</v>
      </c>
      <c r="C74">
        <v>2</v>
      </c>
      <c r="D74" t="s">
        <v>596</v>
      </c>
      <c r="E74" t="s">
        <v>1</v>
      </c>
      <c r="F74">
        <v>29.173327391843099</v>
      </c>
      <c r="K74" t="s">
        <v>170</v>
      </c>
    </row>
    <row r="75" spans="1:11" x14ac:dyDescent="0.25">
      <c r="A75" t="str">
        <f t="shared" si="1"/>
        <v>tnc-EB2zero autos</v>
      </c>
      <c r="B75" t="s">
        <v>52</v>
      </c>
      <c r="C75">
        <v>2</v>
      </c>
      <c r="D75" t="s">
        <v>596</v>
      </c>
      <c r="E75" t="s">
        <v>2</v>
      </c>
      <c r="F75">
        <v>33.7840325709818</v>
      </c>
      <c r="K75" t="s">
        <v>262</v>
      </c>
    </row>
    <row r="76" spans="1:11" x14ac:dyDescent="0.25">
      <c r="A76" t="str">
        <f t="shared" si="1"/>
        <v>walk-EB2auto negotiating</v>
      </c>
      <c r="B76" t="s">
        <v>52</v>
      </c>
      <c r="C76">
        <v>2</v>
      </c>
      <c r="D76" t="s">
        <v>58</v>
      </c>
      <c r="E76" t="s">
        <v>0</v>
      </c>
      <c r="F76">
        <v>338.83782430290103</v>
      </c>
      <c r="K76" t="s">
        <v>341</v>
      </c>
    </row>
    <row r="77" spans="1:11" x14ac:dyDescent="0.25">
      <c r="A77" t="str">
        <f t="shared" si="1"/>
        <v>walk-EB2auto sufficient</v>
      </c>
      <c r="B77" t="s">
        <v>52</v>
      </c>
      <c r="C77">
        <v>2</v>
      </c>
      <c r="D77" t="s">
        <v>58</v>
      </c>
      <c r="E77" t="s">
        <v>1</v>
      </c>
      <c r="F77">
        <v>484.66966302140798</v>
      </c>
      <c r="K77" t="s">
        <v>83</v>
      </c>
    </row>
    <row r="78" spans="1:11" x14ac:dyDescent="0.25">
      <c r="A78" t="str">
        <f t="shared" si="1"/>
        <v>walk-EB2zero autos</v>
      </c>
      <c r="B78" t="s">
        <v>52</v>
      </c>
      <c r="C78">
        <v>2</v>
      </c>
      <c r="D78" t="s">
        <v>58</v>
      </c>
      <c r="E78" t="s">
        <v>2</v>
      </c>
      <c r="F78">
        <v>351.19710352771898</v>
      </c>
      <c r="K78" t="s">
        <v>175</v>
      </c>
    </row>
    <row r="79" spans="1:11" x14ac:dyDescent="0.25">
      <c r="A79" t="str">
        <f t="shared" si="1"/>
        <v>knr-EB3auto sufficient</v>
      </c>
      <c r="B79" t="s">
        <v>52</v>
      </c>
      <c r="C79">
        <v>3</v>
      </c>
      <c r="D79" t="s">
        <v>51</v>
      </c>
      <c r="E79" t="s">
        <v>1</v>
      </c>
      <c r="F79">
        <v>57.241642504850297</v>
      </c>
      <c r="K79" t="s">
        <v>267</v>
      </c>
    </row>
    <row r="80" spans="1:11" x14ac:dyDescent="0.25">
      <c r="A80" t="str">
        <f t="shared" si="1"/>
        <v>knr-EB3zero autos</v>
      </c>
      <c r="B80" t="s">
        <v>52</v>
      </c>
      <c r="C80">
        <v>3</v>
      </c>
      <c r="D80" t="s">
        <v>51</v>
      </c>
      <c r="E80" t="s">
        <v>2</v>
      </c>
      <c r="F80">
        <v>22.1024587311279</v>
      </c>
      <c r="K80" t="s">
        <v>346</v>
      </c>
    </row>
    <row r="81" spans="1:11" x14ac:dyDescent="0.25">
      <c r="A81" t="str">
        <f t="shared" si="1"/>
        <v>pnr-EB3auto sufficient</v>
      </c>
      <c r="B81" t="s">
        <v>52</v>
      </c>
      <c r="C81">
        <v>3</v>
      </c>
      <c r="D81" t="s">
        <v>57</v>
      </c>
      <c r="E81" t="s">
        <v>1</v>
      </c>
      <c r="F81">
        <v>19.2950243421718</v>
      </c>
      <c r="K81" t="s">
        <v>65</v>
      </c>
    </row>
    <row r="82" spans="1:11" x14ac:dyDescent="0.25">
      <c r="A82" t="str">
        <f t="shared" si="1"/>
        <v>walk-EB3auto negotiating</v>
      </c>
      <c r="B82" t="s">
        <v>52</v>
      </c>
      <c r="C82">
        <v>3</v>
      </c>
      <c r="D82" t="s">
        <v>58</v>
      </c>
      <c r="E82" t="s">
        <v>0</v>
      </c>
      <c r="F82">
        <v>150.20548684793701</v>
      </c>
      <c r="K82" t="s">
        <v>157</v>
      </c>
    </row>
    <row r="83" spans="1:11" x14ac:dyDescent="0.25">
      <c r="A83" t="str">
        <f t="shared" si="1"/>
        <v>walk-EB3auto sufficient</v>
      </c>
      <c r="B83" t="s">
        <v>52</v>
      </c>
      <c r="C83">
        <v>3</v>
      </c>
      <c r="D83" t="s">
        <v>58</v>
      </c>
      <c r="E83" t="s">
        <v>1</v>
      </c>
      <c r="F83">
        <v>283.93948719193497</v>
      </c>
      <c r="K83" t="s">
        <v>249</v>
      </c>
    </row>
    <row r="84" spans="1:11" x14ac:dyDescent="0.25">
      <c r="A84" t="str">
        <f t="shared" si="1"/>
        <v>walk-EB3zero autos</v>
      </c>
      <c r="B84" t="s">
        <v>52</v>
      </c>
      <c r="C84">
        <v>3</v>
      </c>
      <c r="D84" t="s">
        <v>58</v>
      </c>
      <c r="E84" t="s">
        <v>2</v>
      </c>
      <c r="F84">
        <v>83.288791985281904</v>
      </c>
      <c r="K84" t="s">
        <v>328</v>
      </c>
    </row>
    <row r="85" spans="1:11" x14ac:dyDescent="0.25">
      <c r="A85" t="str">
        <f t="shared" si="1"/>
        <v>knr-EB4auto negotiating</v>
      </c>
      <c r="B85" t="s">
        <v>52</v>
      </c>
      <c r="C85">
        <v>4</v>
      </c>
      <c r="D85" t="s">
        <v>51</v>
      </c>
      <c r="E85" t="s">
        <v>0</v>
      </c>
      <c r="F85">
        <v>228.03104991546499</v>
      </c>
      <c r="K85" t="s">
        <v>70</v>
      </c>
    </row>
    <row r="86" spans="1:11" x14ac:dyDescent="0.25">
      <c r="A86" t="str">
        <f t="shared" si="1"/>
        <v>knr-EB4auto sufficient</v>
      </c>
      <c r="B86" t="s">
        <v>52</v>
      </c>
      <c r="C86">
        <v>4</v>
      </c>
      <c r="D86" t="s">
        <v>51</v>
      </c>
      <c r="E86" t="s">
        <v>1</v>
      </c>
      <c r="F86">
        <v>298.76551277718602</v>
      </c>
      <c r="K86" t="s">
        <v>162</v>
      </c>
    </row>
    <row r="87" spans="1:11" x14ac:dyDescent="0.25">
      <c r="A87" t="str">
        <f t="shared" si="1"/>
        <v>knr-EB4zero autos</v>
      </c>
      <c r="B87" t="s">
        <v>52</v>
      </c>
      <c r="C87">
        <v>4</v>
      </c>
      <c r="D87" t="s">
        <v>51</v>
      </c>
      <c r="E87" t="s">
        <v>2</v>
      </c>
      <c r="F87">
        <v>110.96495325068</v>
      </c>
      <c r="K87" t="s">
        <v>254</v>
      </c>
    </row>
    <row r="88" spans="1:11" x14ac:dyDescent="0.25">
      <c r="A88" t="str">
        <f t="shared" si="1"/>
        <v>pnr-EB4auto negotiating</v>
      </c>
      <c r="B88" t="s">
        <v>52</v>
      </c>
      <c r="C88">
        <v>4</v>
      </c>
      <c r="D88" t="s">
        <v>57</v>
      </c>
      <c r="E88" t="s">
        <v>0</v>
      </c>
      <c r="F88">
        <v>16.907944543788599</v>
      </c>
      <c r="K88" t="s">
        <v>333</v>
      </c>
    </row>
    <row r="89" spans="1:11" x14ac:dyDescent="0.25">
      <c r="A89" t="str">
        <f t="shared" si="1"/>
        <v>pnr-EB4auto sufficient</v>
      </c>
      <c r="B89" t="s">
        <v>52</v>
      </c>
      <c r="C89">
        <v>4</v>
      </c>
      <c r="D89" t="s">
        <v>57</v>
      </c>
      <c r="E89" t="s">
        <v>1</v>
      </c>
      <c r="F89">
        <v>133.86203989940299</v>
      </c>
      <c r="K89" t="s">
        <v>74</v>
      </c>
    </row>
    <row r="90" spans="1:11" x14ac:dyDescent="0.25">
      <c r="A90" t="str">
        <f t="shared" si="1"/>
        <v>pnr-EB4zero autos</v>
      </c>
      <c r="B90" t="s">
        <v>52</v>
      </c>
      <c r="C90">
        <v>4</v>
      </c>
      <c r="D90" t="s">
        <v>57</v>
      </c>
      <c r="E90" t="s">
        <v>2</v>
      </c>
      <c r="F90">
        <v>14.0680778065017</v>
      </c>
      <c r="K90" t="s">
        <v>166</v>
      </c>
    </row>
    <row r="91" spans="1:11" x14ac:dyDescent="0.25">
      <c r="A91" t="str">
        <f t="shared" si="1"/>
        <v>tnc-EB4auto negotiating</v>
      </c>
      <c r="B91" t="s">
        <v>52</v>
      </c>
      <c r="C91">
        <v>4</v>
      </c>
      <c r="D91" t="s">
        <v>596</v>
      </c>
      <c r="E91" t="s">
        <v>0</v>
      </c>
      <c r="F91">
        <v>18.763950153619099</v>
      </c>
      <c r="K91" t="s">
        <v>258</v>
      </c>
    </row>
    <row r="92" spans="1:11" x14ac:dyDescent="0.25">
      <c r="A92" t="str">
        <f t="shared" si="1"/>
        <v>tnc-EB4auto sufficient</v>
      </c>
      <c r="B92" t="s">
        <v>52</v>
      </c>
      <c r="C92">
        <v>4</v>
      </c>
      <c r="D92" t="s">
        <v>596</v>
      </c>
      <c r="E92" t="s">
        <v>1</v>
      </c>
      <c r="F92">
        <v>9.2110975531664696</v>
      </c>
      <c r="K92" t="s">
        <v>337</v>
      </c>
    </row>
    <row r="93" spans="1:11" x14ac:dyDescent="0.25">
      <c r="A93" t="str">
        <f t="shared" si="1"/>
        <v>tnc-EB4zero autos</v>
      </c>
      <c r="B93" t="s">
        <v>52</v>
      </c>
      <c r="C93">
        <v>4</v>
      </c>
      <c r="D93" t="s">
        <v>596</v>
      </c>
      <c r="E93" t="s">
        <v>2</v>
      </c>
      <c r="F93">
        <v>19.2579250332996</v>
      </c>
      <c r="K93" t="s">
        <v>79</v>
      </c>
    </row>
    <row r="94" spans="1:11" x14ac:dyDescent="0.25">
      <c r="A94" t="str">
        <f t="shared" si="1"/>
        <v>walk-EB4auto negotiating</v>
      </c>
      <c r="B94" t="s">
        <v>52</v>
      </c>
      <c r="C94">
        <v>4</v>
      </c>
      <c r="D94" t="s">
        <v>58</v>
      </c>
      <c r="E94" t="s">
        <v>0</v>
      </c>
      <c r="F94">
        <v>475.16853933146899</v>
      </c>
      <c r="K94" t="s">
        <v>171</v>
      </c>
    </row>
    <row r="95" spans="1:11" x14ac:dyDescent="0.25">
      <c r="A95" t="str">
        <f t="shared" si="1"/>
        <v>walk-EB4auto sufficient</v>
      </c>
      <c r="B95" t="s">
        <v>52</v>
      </c>
      <c r="C95">
        <v>4</v>
      </c>
      <c r="D95" t="s">
        <v>58</v>
      </c>
      <c r="E95" t="s">
        <v>1</v>
      </c>
      <c r="F95">
        <v>744.23594964761401</v>
      </c>
      <c r="K95" t="s">
        <v>263</v>
      </c>
    </row>
    <row r="96" spans="1:11" x14ac:dyDescent="0.25">
      <c r="A96" t="str">
        <f t="shared" si="1"/>
        <v>walk-EB4zero autos</v>
      </c>
      <c r="B96" t="s">
        <v>52</v>
      </c>
      <c r="C96">
        <v>4</v>
      </c>
      <c r="D96" t="s">
        <v>58</v>
      </c>
      <c r="E96" t="s">
        <v>2</v>
      </c>
      <c r="F96">
        <v>831.20831014762405</v>
      </c>
      <c r="K96" t="s">
        <v>342</v>
      </c>
    </row>
    <row r="97" spans="1:11" x14ac:dyDescent="0.25">
      <c r="A97" t="str">
        <f t="shared" si="1"/>
        <v>knr-EB5auto negotiating</v>
      </c>
      <c r="B97" t="s">
        <v>52</v>
      </c>
      <c r="C97">
        <v>5</v>
      </c>
      <c r="D97" t="s">
        <v>51</v>
      </c>
      <c r="E97" t="s">
        <v>0</v>
      </c>
      <c r="F97">
        <v>300.57985347917599</v>
      </c>
      <c r="K97" t="s">
        <v>84</v>
      </c>
    </row>
    <row r="98" spans="1:11" x14ac:dyDescent="0.25">
      <c r="A98" t="str">
        <f t="shared" si="1"/>
        <v>knr-EB5auto sufficient</v>
      </c>
      <c r="B98" t="s">
        <v>52</v>
      </c>
      <c r="C98">
        <v>5</v>
      </c>
      <c r="D98" t="s">
        <v>51</v>
      </c>
      <c r="E98" t="s">
        <v>1</v>
      </c>
      <c r="F98">
        <v>455.57822201084201</v>
      </c>
      <c r="K98" t="s">
        <v>176</v>
      </c>
    </row>
    <row r="99" spans="1:11" x14ac:dyDescent="0.25">
      <c r="A99" t="str">
        <f t="shared" si="1"/>
        <v>knr-EB5zero autos</v>
      </c>
      <c r="B99" t="s">
        <v>52</v>
      </c>
      <c r="C99">
        <v>5</v>
      </c>
      <c r="D99" t="s">
        <v>51</v>
      </c>
      <c r="E99" t="s">
        <v>2</v>
      </c>
      <c r="F99">
        <v>167.35811070411199</v>
      </c>
      <c r="K99" t="s">
        <v>268</v>
      </c>
    </row>
    <row r="100" spans="1:11" x14ac:dyDescent="0.25">
      <c r="A100" t="str">
        <f t="shared" si="1"/>
        <v>pnr-EB5auto negotiating</v>
      </c>
      <c r="B100" t="s">
        <v>52</v>
      </c>
      <c r="C100">
        <v>5</v>
      </c>
      <c r="D100" t="s">
        <v>57</v>
      </c>
      <c r="E100" t="s">
        <v>0</v>
      </c>
      <c r="F100">
        <v>108.005015503827</v>
      </c>
      <c r="K100" t="s">
        <v>347</v>
      </c>
    </row>
    <row r="101" spans="1:11" x14ac:dyDescent="0.25">
      <c r="A101" t="str">
        <f t="shared" si="1"/>
        <v>pnr-EB5auto sufficient</v>
      </c>
      <c r="B101" t="s">
        <v>52</v>
      </c>
      <c r="C101">
        <v>5</v>
      </c>
      <c r="D101" t="s">
        <v>57</v>
      </c>
      <c r="E101" t="s">
        <v>1</v>
      </c>
      <c r="F101">
        <v>106.89047269883</v>
      </c>
      <c r="K101" t="s">
        <v>420</v>
      </c>
    </row>
    <row r="102" spans="1:11" x14ac:dyDescent="0.25">
      <c r="A102" t="str">
        <f t="shared" si="1"/>
        <v>pnr-EB5zero autos</v>
      </c>
      <c r="B102" t="s">
        <v>52</v>
      </c>
      <c r="C102">
        <v>5</v>
      </c>
      <c r="D102" t="s">
        <v>57</v>
      </c>
      <c r="E102" t="s">
        <v>2</v>
      </c>
      <c r="F102">
        <v>36.635281586101101</v>
      </c>
      <c r="K102" t="s">
        <v>436</v>
      </c>
    </row>
    <row r="103" spans="1:11" x14ac:dyDescent="0.25">
      <c r="A103" t="str">
        <f t="shared" si="1"/>
        <v>tnc-EB5auto negotiating</v>
      </c>
      <c r="B103" t="s">
        <v>52</v>
      </c>
      <c r="C103">
        <v>5</v>
      </c>
      <c r="D103" t="s">
        <v>596</v>
      </c>
      <c r="E103" t="s">
        <v>0</v>
      </c>
      <c r="F103">
        <v>39.177344797100403</v>
      </c>
      <c r="K103" t="s">
        <v>452</v>
      </c>
    </row>
    <row r="104" spans="1:11" x14ac:dyDescent="0.25">
      <c r="A104" t="str">
        <f t="shared" si="1"/>
        <v>tnc-EB5auto sufficient</v>
      </c>
      <c r="B104" t="s">
        <v>52</v>
      </c>
      <c r="C104">
        <v>5</v>
      </c>
      <c r="D104" t="s">
        <v>596</v>
      </c>
      <c r="E104" t="s">
        <v>1</v>
      </c>
      <c r="F104">
        <v>35.449289955745201</v>
      </c>
      <c r="K104" t="s">
        <v>414</v>
      </c>
    </row>
    <row r="105" spans="1:11" x14ac:dyDescent="0.25">
      <c r="A105" t="str">
        <f t="shared" si="1"/>
        <v>tnc-EB5zero autos</v>
      </c>
      <c r="B105" t="s">
        <v>52</v>
      </c>
      <c r="C105">
        <v>5</v>
      </c>
      <c r="D105" t="s">
        <v>596</v>
      </c>
      <c r="E105" t="s">
        <v>2</v>
      </c>
      <c r="F105">
        <v>36.6060881304129</v>
      </c>
      <c r="K105" t="s">
        <v>430</v>
      </c>
    </row>
    <row r="106" spans="1:11" x14ac:dyDescent="0.25">
      <c r="A106" t="str">
        <f t="shared" si="1"/>
        <v>walk-EB5auto negotiating</v>
      </c>
      <c r="B106" t="s">
        <v>52</v>
      </c>
      <c r="C106">
        <v>5</v>
      </c>
      <c r="D106" t="s">
        <v>58</v>
      </c>
      <c r="E106" t="s">
        <v>0</v>
      </c>
      <c r="F106">
        <v>513.66835687733999</v>
      </c>
      <c r="K106" t="s">
        <v>446</v>
      </c>
    </row>
    <row r="107" spans="1:11" x14ac:dyDescent="0.25">
      <c r="A107" t="str">
        <f t="shared" si="1"/>
        <v>walk-EB5auto sufficient</v>
      </c>
      <c r="B107" t="s">
        <v>52</v>
      </c>
      <c r="C107">
        <v>5</v>
      </c>
      <c r="D107" t="s">
        <v>58</v>
      </c>
      <c r="E107" t="s">
        <v>1</v>
      </c>
      <c r="F107">
        <v>707.23893743682902</v>
      </c>
      <c r="K107" t="s">
        <v>415</v>
      </c>
    </row>
    <row r="108" spans="1:11" x14ac:dyDescent="0.25">
      <c r="A108" t="str">
        <f t="shared" si="1"/>
        <v>walk-EB5zero autos</v>
      </c>
      <c r="B108" t="s">
        <v>52</v>
      </c>
      <c r="C108">
        <v>5</v>
      </c>
      <c r="D108" t="s">
        <v>58</v>
      </c>
      <c r="E108" t="s">
        <v>2</v>
      </c>
      <c r="F108">
        <v>1228.45492560861</v>
      </c>
      <c r="K108" t="s">
        <v>431</v>
      </c>
    </row>
    <row r="109" spans="1:11" x14ac:dyDescent="0.25">
      <c r="A109" t="str">
        <f t="shared" si="1"/>
        <v>walk-EB6auto negotiating</v>
      </c>
      <c r="B109" t="s">
        <v>52</v>
      </c>
      <c r="C109">
        <v>6</v>
      </c>
      <c r="D109" t="s">
        <v>58</v>
      </c>
      <c r="E109" t="s">
        <v>0</v>
      </c>
      <c r="F109">
        <v>3.6062660801865598</v>
      </c>
      <c r="K109" t="s">
        <v>447</v>
      </c>
    </row>
    <row r="110" spans="1:11" x14ac:dyDescent="0.25">
      <c r="A110" t="str">
        <f t="shared" si="1"/>
        <v>walk-EB6auto sufficient</v>
      </c>
      <c r="B110" t="s">
        <v>52</v>
      </c>
      <c r="C110">
        <v>6</v>
      </c>
      <c r="D110" t="s">
        <v>58</v>
      </c>
      <c r="E110" t="s">
        <v>1</v>
      </c>
      <c r="F110">
        <v>64.681390593207595</v>
      </c>
      <c r="K110" t="s">
        <v>416</v>
      </c>
    </row>
    <row r="111" spans="1:11" x14ac:dyDescent="0.25">
      <c r="A111" t="str">
        <f t="shared" si="1"/>
        <v>walk-EB6zero autos</v>
      </c>
      <c r="B111" t="s">
        <v>52</v>
      </c>
      <c r="C111">
        <v>6</v>
      </c>
      <c r="D111" t="s">
        <v>58</v>
      </c>
      <c r="E111" t="s">
        <v>2</v>
      </c>
      <c r="F111">
        <v>39.3940623646969</v>
      </c>
      <c r="K111" t="s">
        <v>432</v>
      </c>
    </row>
    <row r="112" spans="1:11" x14ac:dyDescent="0.25">
      <c r="A112" t="str">
        <f t="shared" si="1"/>
        <v>knr-Ferry1auto negotiating</v>
      </c>
      <c r="B112" t="s">
        <v>53</v>
      </c>
      <c r="C112">
        <v>1</v>
      </c>
      <c r="D112" t="s">
        <v>51</v>
      </c>
      <c r="E112" t="s">
        <v>0</v>
      </c>
      <c r="F112">
        <v>2081.8159663153901</v>
      </c>
      <c r="K112" t="s">
        <v>448</v>
      </c>
    </row>
    <row r="113" spans="1:11" x14ac:dyDescent="0.25">
      <c r="A113" t="str">
        <f t="shared" si="1"/>
        <v>knr-Ferry1auto sufficient</v>
      </c>
      <c r="B113" t="s">
        <v>53</v>
      </c>
      <c r="C113">
        <v>1</v>
      </c>
      <c r="D113" t="s">
        <v>51</v>
      </c>
      <c r="E113" t="s">
        <v>1</v>
      </c>
      <c r="F113">
        <v>1520.20209027754</v>
      </c>
      <c r="K113" t="s">
        <v>417</v>
      </c>
    </row>
    <row r="114" spans="1:11" x14ac:dyDescent="0.25">
      <c r="A114" t="str">
        <f t="shared" si="1"/>
        <v>knr-Ferry1zero autos</v>
      </c>
      <c r="B114" t="s">
        <v>53</v>
      </c>
      <c r="C114">
        <v>1</v>
      </c>
      <c r="D114" t="s">
        <v>51</v>
      </c>
      <c r="E114" t="s">
        <v>2</v>
      </c>
      <c r="F114">
        <v>317.674147678721</v>
      </c>
      <c r="K114" t="s">
        <v>433</v>
      </c>
    </row>
    <row r="115" spans="1:11" x14ac:dyDescent="0.25">
      <c r="A115" t="str">
        <f t="shared" si="1"/>
        <v>pnr-Ferry1auto negotiating</v>
      </c>
      <c r="B115" t="s">
        <v>53</v>
      </c>
      <c r="C115">
        <v>1</v>
      </c>
      <c r="D115" t="s">
        <v>57</v>
      </c>
      <c r="E115" t="s">
        <v>0</v>
      </c>
      <c r="F115">
        <v>1012.50889564991</v>
      </c>
      <c r="K115" t="s">
        <v>449</v>
      </c>
    </row>
    <row r="116" spans="1:11" x14ac:dyDescent="0.25">
      <c r="A116" t="str">
        <f t="shared" si="1"/>
        <v>pnr-Ferry1auto sufficient</v>
      </c>
      <c r="B116" t="s">
        <v>53</v>
      </c>
      <c r="C116">
        <v>1</v>
      </c>
      <c r="D116" t="s">
        <v>57</v>
      </c>
      <c r="E116" t="s">
        <v>1</v>
      </c>
      <c r="F116">
        <v>4302.9662191663401</v>
      </c>
      <c r="K116" t="s">
        <v>418</v>
      </c>
    </row>
    <row r="117" spans="1:11" x14ac:dyDescent="0.25">
      <c r="A117" t="str">
        <f t="shared" si="1"/>
        <v>pnr-Ferry1zero autos</v>
      </c>
      <c r="B117" t="s">
        <v>53</v>
      </c>
      <c r="C117">
        <v>1</v>
      </c>
      <c r="D117" t="s">
        <v>57</v>
      </c>
      <c r="E117" t="s">
        <v>2</v>
      </c>
      <c r="F117">
        <v>24.882174612171902</v>
      </c>
      <c r="K117" t="s">
        <v>434</v>
      </c>
    </row>
    <row r="118" spans="1:11" x14ac:dyDescent="0.25">
      <c r="A118" t="str">
        <f t="shared" si="1"/>
        <v>tnc-Ferry1auto negotiating</v>
      </c>
      <c r="B118" t="s">
        <v>53</v>
      </c>
      <c r="C118">
        <v>1</v>
      </c>
      <c r="D118" t="s">
        <v>596</v>
      </c>
      <c r="E118" t="s">
        <v>0</v>
      </c>
      <c r="F118">
        <v>129.83610872386299</v>
      </c>
      <c r="K118" t="s">
        <v>450</v>
      </c>
    </row>
    <row r="119" spans="1:11" x14ac:dyDescent="0.25">
      <c r="A119" t="str">
        <f t="shared" si="1"/>
        <v>tnc-Ferry1auto sufficient</v>
      </c>
      <c r="B119" t="s">
        <v>53</v>
      </c>
      <c r="C119">
        <v>1</v>
      </c>
      <c r="D119" t="s">
        <v>596</v>
      </c>
      <c r="E119" t="s">
        <v>1</v>
      </c>
      <c r="F119">
        <v>98.193587222996101</v>
      </c>
      <c r="K119" t="s">
        <v>421</v>
      </c>
    </row>
    <row r="120" spans="1:11" x14ac:dyDescent="0.25">
      <c r="A120" t="str">
        <f t="shared" si="1"/>
        <v>tnc-Ferry1zero autos</v>
      </c>
      <c r="B120" t="s">
        <v>53</v>
      </c>
      <c r="C120">
        <v>1</v>
      </c>
      <c r="D120" t="s">
        <v>596</v>
      </c>
      <c r="E120" t="s">
        <v>2</v>
      </c>
      <c r="F120">
        <v>52.254062549453501</v>
      </c>
      <c r="K120" t="s">
        <v>437</v>
      </c>
    </row>
    <row r="121" spans="1:11" x14ac:dyDescent="0.25">
      <c r="A121" t="str">
        <f t="shared" si="1"/>
        <v>walk-Ferry1auto negotiating</v>
      </c>
      <c r="B121" t="s">
        <v>53</v>
      </c>
      <c r="C121">
        <v>1</v>
      </c>
      <c r="D121" t="s">
        <v>58</v>
      </c>
      <c r="E121" t="s">
        <v>0</v>
      </c>
      <c r="F121">
        <v>1133.31029613071</v>
      </c>
      <c r="K121" t="s">
        <v>453</v>
      </c>
    </row>
    <row r="122" spans="1:11" x14ac:dyDescent="0.25">
      <c r="A122" t="str">
        <f t="shared" si="1"/>
        <v>walk-Ferry1auto sufficient</v>
      </c>
      <c r="B122" t="s">
        <v>53</v>
      </c>
      <c r="C122">
        <v>1</v>
      </c>
      <c r="D122" t="s">
        <v>58</v>
      </c>
      <c r="E122" t="s">
        <v>1</v>
      </c>
      <c r="F122">
        <v>1009.75919986626</v>
      </c>
      <c r="K122" t="s">
        <v>88</v>
      </c>
    </row>
    <row r="123" spans="1:11" x14ac:dyDescent="0.25">
      <c r="A123" t="str">
        <f t="shared" si="1"/>
        <v>walk-Ferry1zero autos</v>
      </c>
      <c r="B123" t="s">
        <v>53</v>
      </c>
      <c r="C123">
        <v>1</v>
      </c>
      <c r="D123" t="s">
        <v>58</v>
      </c>
      <c r="E123" t="s">
        <v>2</v>
      </c>
      <c r="F123">
        <v>257.16374431917399</v>
      </c>
      <c r="K123" t="s">
        <v>180</v>
      </c>
    </row>
    <row r="124" spans="1:11" x14ac:dyDescent="0.25">
      <c r="A124" t="str">
        <f t="shared" si="1"/>
        <v>knr-Ferry2auto negotiating</v>
      </c>
      <c r="B124" t="s">
        <v>53</v>
      </c>
      <c r="C124">
        <v>2</v>
      </c>
      <c r="D124" t="s">
        <v>51</v>
      </c>
      <c r="E124" t="s">
        <v>0</v>
      </c>
      <c r="F124">
        <v>55.19730360869</v>
      </c>
      <c r="K124" t="s">
        <v>272</v>
      </c>
    </row>
    <row r="125" spans="1:11" x14ac:dyDescent="0.25">
      <c r="A125" t="str">
        <f t="shared" si="1"/>
        <v>knr-Ferry2auto sufficient</v>
      </c>
      <c r="B125" t="s">
        <v>53</v>
      </c>
      <c r="C125">
        <v>2</v>
      </c>
      <c r="D125" t="s">
        <v>51</v>
      </c>
      <c r="E125" t="s">
        <v>1</v>
      </c>
      <c r="F125">
        <v>21.164319294356002</v>
      </c>
      <c r="K125" t="s">
        <v>351</v>
      </c>
    </row>
    <row r="126" spans="1:11" x14ac:dyDescent="0.25">
      <c r="A126" t="str">
        <f t="shared" si="1"/>
        <v>pnr-Ferry2auto negotiating</v>
      </c>
      <c r="B126" t="s">
        <v>53</v>
      </c>
      <c r="C126">
        <v>2</v>
      </c>
      <c r="D126" t="s">
        <v>57</v>
      </c>
      <c r="E126" t="s">
        <v>0</v>
      </c>
      <c r="F126">
        <v>23.077126513681598</v>
      </c>
      <c r="K126" t="s">
        <v>85</v>
      </c>
    </row>
    <row r="127" spans="1:11" x14ac:dyDescent="0.25">
      <c r="A127" t="str">
        <f t="shared" si="1"/>
        <v>pnr-Ferry2auto sufficient</v>
      </c>
      <c r="B127" t="s">
        <v>53</v>
      </c>
      <c r="C127">
        <v>2</v>
      </c>
      <c r="D127" t="s">
        <v>57</v>
      </c>
      <c r="E127" t="s">
        <v>1</v>
      </c>
      <c r="F127">
        <v>15.993406750864301</v>
      </c>
      <c r="K127" t="s">
        <v>177</v>
      </c>
    </row>
    <row r="128" spans="1:11" x14ac:dyDescent="0.25">
      <c r="A128" t="str">
        <f t="shared" si="1"/>
        <v>pnr-Ferry2zero autos</v>
      </c>
      <c r="B128" t="s">
        <v>53</v>
      </c>
      <c r="C128">
        <v>2</v>
      </c>
      <c r="D128" t="s">
        <v>57</v>
      </c>
      <c r="E128" t="s">
        <v>2</v>
      </c>
      <c r="F128">
        <v>8.9163239928304101</v>
      </c>
      <c r="K128" t="s">
        <v>269</v>
      </c>
    </row>
    <row r="129" spans="1:11" x14ac:dyDescent="0.25">
      <c r="A129" t="str">
        <f t="shared" si="1"/>
        <v>tnc-Ferry2auto negotiating</v>
      </c>
      <c r="B129" t="s">
        <v>53</v>
      </c>
      <c r="C129">
        <v>2</v>
      </c>
      <c r="D129" t="s">
        <v>596</v>
      </c>
      <c r="E129" t="s">
        <v>0</v>
      </c>
      <c r="F129">
        <v>17.831903069430901</v>
      </c>
      <c r="K129" t="s">
        <v>348</v>
      </c>
    </row>
    <row r="130" spans="1:11" x14ac:dyDescent="0.25">
      <c r="A130" t="str">
        <f t="shared" si="1"/>
        <v>walk-Ferry2auto negotiating</v>
      </c>
      <c r="B130" t="s">
        <v>53</v>
      </c>
      <c r="C130">
        <v>2</v>
      </c>
      <c r="D130" t="s">
        <v>58</v>
      </c>
      <c r="E130" t="s">
        <v>0</v>
      </c>
      <c r="F130">
        <v>15.4510241654691</v>
      </c>
      <c r="K130" t="s">
        <v>86</v>
      </c>
    </row>
    <row r="131" spans="1:11" x14ac:dyDescent="0.25">
      <c r="A131" t="str">
        <f t="shared" ref="A131:A194" si="2">CONCATENATE(D131,"-", B131,C131,E131)</f>
        <v>walk-Ferry2auto sufficient</v>
      </c>
      <c r="B131" t="s">
        <v>53</v>
      </c>
      <c r="C131">
        <v>2</v>
      </c>
      <c r="D131" t="s">
        <v>58</v>
      </c>
      <c r="E131" t="s">
        <v>1</v>
      </c>
      <c r="F131">
        <v>18.790465192322898</v>
      </c>
      <c r="K131" t="s">
        <v>178</v>
      </c>
    </row>
    <row r="132" spans="1:11" x14ac:dyDescent="0.25">
      <c r="A132" t="str">
        <f t="shared" si="2"/>
        <v>walk-Ferry2zero autos</v>
      </c>
      <c r="B132" t="s">
        <v>53</v>
      </c>
      <c r="C132">
        <v>2</v>
      </c>
      <c r="D132" t="s">
        <v>58</v>
      </c>
      <c r="E132" t="s">
        <v>2</v>
      </c>
      <c r="F132">
        <v>2.43327420086012</v>
      </c>
      <c r="K132" t="s">
        <v>270</v>
      </c>
    </row>
    <row r="133" spans="1:11" x14ac:dyDescent="0.25">
      <c r="A133" t="str">
        <f t="shared" si="2"/>
        <v>pnr-Ferry3zero autos</v>
      </c>
      <c r="B133" t="s">
        <v>53</v>
      </c>
      <c r="C133">
        <v>3</v>
      </c>
      <c r="D133" t="s">
        <v>57</v>
      </c>
      <c r="E133" t="s">
        <v>2</v>
      </c>
      <c r="F133">
        <v>18.559953680563702</v>
      </c>
      <c r="K133" t="s">
        <v>349</v>
      </c>
    </row>
    <row r="134" spans="1:11" x14ac:dyDescent="0.25">
      <c r="A134" t="str">
        <f t="shared" si="2"/>
        <v>knr-Ferry4auto negotiating</v>
      </c>
      <c r="B134" t="s">
        <v>53</v>
      </c>
      <c r="C134">
        <v>4</v>
      </c>
      <c r="D134" t="s">
        <v>51</v>
      </c>
      <c r="E134" t="s">
        <v>0</v>
      </c>
      <c r="F134">
        <v>43.615078482043799</v>
      </c>
      <c r="K134" t="s">
        <v>87</v>
      </c>
    </row>
    <row r="135" spans="1:11" x14ac:dyDescent="0.25">
      <c r="A135" t="str">
        <f t="shared" si="2"/>
        <v>knr-Ferry4auto sufficient</v>
      </c>
      <c r="B135" t="s">
        <v>53</v>
      </c>
      <c r="C135">
        <v>4</v>
      </c>
      <c r="D135" t="s">
        <v>51</v>
      </c>
      <c r="E135" t="s">
        <v>1</v>
      </c>
      <c r="F135">
        <v>33.615651799414998</v>
      </c>
      <c r="K135" t="s">
        <v>179</v>
      </c>
    </row>
    <row r="136" spans="1:11" x14ac:dyDescent="0.25">
      <c r="A136" t="str">
        <f t="shared" si="2"/>
        <v>knr-Ferry4zero autos</v>
      </c>
      <c r="B136" t="s">
        <v>53</v>
      </c>
      <c r="C136">
        <v>4</v>
      </c>
      <c r="D136" t="s">
        <v>51</v>
      </c>
      <c r="E136" t="s">
        <v>2</v>
      </c>
      <c r="F136">
        <v>83.871556831522895</v>
      </c>
      <c r="K136" t="s">
        <v>271</v>
      </c>
    </row>
    <row r="137" spans="1:11" x14ac:dyDescent="0.25">
      <c r="A137" t="str">
        <f t="shared" si="2"/>
        <v>pnr-Ferry4auto negotiating</v>
      </c>
      <c r="B137" t="s">
        <v>53</v>
      </c>
      <c r="C137">
        <v>4</v>
      </c>
      <c r="D137" t="s">
        <v>57</v>
      </c>
      <c r="E137" t="s">
        <v>0</v>
      </c>
      <c r="F137">
        <v>48.382682889787098</v>
      </c>
      <c r="K137" t="s">
        <v>350</v>
      </c>
    </row>
    <row r="138" spans="1:11" x14ac:dyDescent="0.25">
      <c r="A138" t="str">
        <f t="shared" si="2"/>
        <v>pnr-Ferry4auto sufficient</v>
      </c>
      <c r="B138" t="s">
        <v>53</v>
      </c>
      <c r="C138">
        <v>4</v>
      </c>
      <c r="D138" t="s">
        <v>57</v>
      </c>
      <c r="E138" t="s">
        <v>1</v>
      </c>
      <c r="F138">
        <v>216.63246030634599</v>
      </c>
      <c r="K138" t="s">
        <v>89</v>
      </c>
    </row>
    <row r="139" spans="1:11" x14ac:dyDescent="0.25">
      <c r="A139" t="str">
        <f t="shared" si="2"/>
        <v>tnc-Ferry4auto negotiating</v>
      </c>
      <c r="B139" t="s">
        <v>53</v>
      </c>
      <c r="C139">
        <v>4</v>
      </c>
      <c r="D139" t="s">
        <v>596</v>
      </c>
      <c r="E139" t="s">
        <v>0</v>
      </c>
      <c r="F139">
        <v>17.501668223673502</v>
      </c>
      <c r="K139" t="s">
        <v>181</v>
      </c>
    </row>
    <row r="140" spans="1:11" x14ac:dyDescent="0.25">
      <c r="A140" t="str">
        <f t="shared" si="2"/>
        <v>tnc-Ferry4auto sufficient</v>
      </c>
      <c r="B140" t="s">
        <v>53</v>
      </c>
      <c r="C140">
        <v>4</v>
      </c>
      <c r="D140" t="s">
        <v>596</v>
      </c>
      <c r="E140" t="s">
        <v>1</v>
      </c>
      <c r="F140">
        <v>50.546767182292299</v>
      </c>
      <c r="K140" t="s">
        <v>273</v>
      </c>
    </row>
    <row r="141" spans="1:11" x14ac:dyDescent="0.25">
      <c r="A141" t="str">
        <f t="shared" si="2"/>
        <v>walk-Ferry4auto negotiating</v>
      </c>
      <c r="B141" t="s">
        <v>53</v>
      </c>
      <c r="C141">
        <v>4</v>
      </c>
      <c r="D141" t="s">
        <v>58</v>
      </c>
      <c r="E141" t="s">
        <v>0</v>
      </c>
      <c r="F141">
        <v>24.501253411208101</v>
      </c>
      <c r="K141" t="s">
        <v>352</v>
      </c>
    </row>
    <row r="142" spans="1:11" x14ac:dyDescent="0.25">
      <c r="A142" t="str">
        <f t="shared" si="2"/>
        <v>walk-Ferry4auto sufficient</v>
      </c>
      <c r="B142" t="s">
        <v>53</v>
      </c>
      <c r="C142">
        <v>4</v>
      </c>
      <c r="D142" t="s">
        <v>58</v>
      </c>
      <c r="E142" t="s">
        <v>1</v>
      </c>
      <c r="F142">
        <v>22.941882941690402</v>
      </c>
      <c r="K142" t="s">
        <v>91</v>
      </c>
    </row>
    <row r="143" spans="1:11" x14ac:dyDescent="0.25">
      <c r="A143" t="str">
        <f t="shared" si="2"/>
        <v>walk-Ferry4zero autos</v>
      </c>
      <c r="B143" t="s">
        <v>53</v>
      </c>
      <c r="C143">
        <v>4</v>
      </c>
      <c r="D143" t="s">
        <v>58</v>
      </c>
      <c r="E143" t="s">
        <v>2</v>
      </c>
      <c r="F143">
        <v>91.712323163692702</v>
      </c>
      <c r="K143" t="s">
        <v>183</v>
      </c>
    </row>
    <row r="144" spans="1:11" x14ac:dyDescent="0.25">
      <c r="A144" t="str">
        <f t="shared" si="2"/>
        <v>knr-Ferry5auto negotiating</v>
      </c>
      <c r="B144" t="s">
        <v>53</v>
      </c>
      <c r="C144">
        <v>5</v>
      </c>
      <c r="D144" t="s">
        <v>51</v>
      </c>
      <c r="E144" t="s">
        <v>0</v>
      </c>
      <c r="F144">
        <v>60.148647496265902</v>
      </c>
      <c r="K144" t="s">
        <v>275</v>
      </c>
    </row>
    <row r="145" spans="1:11" x14ac:dyDescent="0.25">
      <c r="A145" t="str">
        <f t="shared" si="2"/>
        <v>knr-Ferry5auto sufficient</v>
      </c>
      <c r="B145" t="s">
        <v>53</v>
      </c>
      <c r="C145">
        <v>5</v>
      </c>
      <c r="D145" t="s">
        <v>51</v>
      </c>
      <c r="E145" t="s">
        <v>1</v>
      </c>
      <c r="F145">
        <v>264.28494328241197</v>
      </c>
      <c r="K145" t="s">
        <v>354</v>
      </c>
    </row>
    <row r="146" spans="1:11" x14ac:dyDescent="0.25">
      <c r="A146" t="str">
        <f t="shared" si="2"/>
        <v>knr-Ferry5zero autos</v>
      </c>
      <c r="B146" t="s">
        <v>53</v>
      </c>
      <c r="C146">
        <v>5</v>
      </c>
      <c r="D146" t="s">
        <v>51</v>
      </c>
      <c r="E146" t="s">
        <v>2</v>
      </c>
      <c r="F146">
        <v>98.973275257169007</v>
      </c>
      <c r="K146" t="s">
        <v>90</v>
      </c>
    </row>
    <row r="147" spans="1:11" x14ac:dyDescent="0.25">
      <c r="A147" t="str">
        <f t="shared" si="2"/>
        <v>pnr-Ferry5auto negotiating</v>
      </c>
      <c r="B147" t="s">
        <v>53</v>
      </c>
      <c r="C147">
        <v>5</v>
      </c>
      <c r="D147" t="s">
        <v>57</v>
      </c>
      <c r="E147" t="s">
        <v>0</v>
      </c>
      <c r="F147">
        <v>386.84971143099898</v>
      </c>
      <c r="K147" t="s">
        <v>182</v>
      </c>
    </row>
    <row r="148" spans="1:11" x14ac:dyDescent="0.25">
      <c r="A148" t="str">
        <f t="shared" si="2"/>
        <v>pnr-Ferry5auto sufficient</v>
      </c>
      <c r="B148" t="s">
        <v>53</v>
      </c>
      <c r="C148">
        <v>5</v>
      </c>
      <c r="D148" t="s">
        <v>57</v>
      </c>
      <c r="E148" t="s">
        <v>1</v>
      </c>
      <c r="F148">
        <v>1170.5331077092301</v>
      </c>
      <c r="K148" t="s">
        <v>274</v>
      </c>
    </row>
    <row r="149" spans="1:11" x14ac:dyDescent="0.25">
      <c r="A149" t="str">
        <f t="shared" si="2"/>
        <v>pnr-Ferry5zero autos</v>
      </c>
      <c r="B149" t="s">
        <v>53</v>
      </c>
      <c r="C149">
        <v>5</v>
      </c>
      <c r="D149" t="s">
        <v>57</v>
      </c>
      <c r="E149" t="s">
        <v>2</v>
      </c>
      <c r="F149">
        <v>55.917895919038997</v>
      </c>
      <c r="K149" t="s">
        <v>353</v>
      </c>
    </row>
    <row r="150" spans="1:11" x14ac:dyDescent="0.25">
      <c r="A150" t="str">
        <f t="shared" si="2"/>
        <v>tnc-Ferry5auto negotiating</v>
      </c>
      <c r="B150" t="s">
        <v>53</v>
      </c>
      <c r="C150">
        <v>5</v>
      </c>
      <c r="D150" t="s">
        <v>596</v>
      </c>
      <c r="E150" t="s">
        <v>0</v>
      </c>
      <c r="F150">
        <v>20.8517760797221</v>
      </c>
      <c r="K150" t="s">
        <v>92</v>
      </c>
    </row>
    <row r="151" spans="1:11" x14ac:dyDescent="0.25">
      <c r="A151" t="str">
        <f t="shared" si="2"/>
        <v>tnc-Ferry5auto sufficient</v>
      </c>
      <c r="B151" t="s">
        <v>53</v>
      </c>
      <c r="C151">
        <v>5</v>
      </c>
      <c r="D151" t="s">
        <v>596</v>
      </c>
      <c r="E151" t="s">
        <v>1</v>
      </c>
      <c r="F151">
        <v>149.077250874306</v>
      </c>
      <c r="K151" t="s">
        <v>184</v>
      </c>
    </row>
    <row r="152" spans="1:11" x14ac:dyDescent="0.25">
      <c r="A152" t="str">
        <f t="shared" si="2"/>
        <v>tnc-Ferry5zero autos</v>
      </c>
      <c r="B152" t="s">
        <v>53</v>
      </c>
      <c r="C152">
        <v>5</v>
      </c>
      <c r="D152" t="s">
        <v>596</v>
      </c>
      <c r="E152" t="s">
        <v>2</v>
      </c>
      <c r="F152">
        <v>19.7989361569655</v>
      </c>
      <c r="K152" t="s">
        <v>276</v>
      </c>
    </row>
    <row r="153" spans="1:11" x14ac:dyDescent="0.25">
      <c r="A153" t="str">
        <f t="shared" si="2"/>
        <v>walk-Ferry5auto negotiating</v>
      </c>
      <c r="B153" t="s">
        <v>53</v>
      </c>
      <c r="C153">
        <v>5</v>
      </c>
      <c r="D153" t="s">
        <v>58</v>
      </c>
      <c r="E153" t="s">
        <v>0</v>
      </c>
      <c r="F153">
        <v>64.679377587254706</v>
      </c>
      <c r="K153" t="s">
        <v>355</v>
      </c>
    </row>
    <row r="154" spans="1:11" x14ac:dyDescent="0.25">
      <c r="A154" t="str">
        <f t="shared" si="2"/>
        <v>walk-Ferry5auto sufficient</v>
      </c>
      <c r="B154" t="s">
        <v>53</v>
      </c>
      <c r="C154">
        <v>5</v>
      </c>
      <c r="D154" t="s">
        <v>58</v>
      </c>
      <c r="E154" t="s">
        <v>1</v>
      </c>
      <c r="F154">
        <v>195.43093352388701</v>
      </c>
      <c r="K154" t="s">
        <v>97</v>
      </c>
    </row>
    <row r="155" spans="1:11" x14ac:dyDescent="0.25">
      <c r="A155" t="str">
        <f t="shared" si="2"/>
        <v>walk-Ferry5zero autos</v>
      </c>
      <c r="B155" t="s">
        <v>53</v>
      </c>
      <c r="C155">
        <v>5</v>
      </c>
      <c r="D155" t="s">
        <v>58</v>
      </c>
      <c r="E155" t="s">
        <v>2</v>
      </c>
      <c r="F155">
        <v>121.561148283035</v>
      </c>
      <c r="K155" t="s">
        <v>189</v>
      </c>
    </row>
    <row r="156" spans="1:11" x14ac:dyDescent="0.25">
      <c r="A156" t="str">
        <f t="shared" si="2"/>
        <v>walk-Ferry6auto negotiating</v>
      </c>
      <c r="B156" t="s">
        <v>53</v>
      </c>
      <c r="C156">
        <v>6</v>
      </c>
      <c r="D156" t="s">
        <v>58</v>
      </c>
      <c r="E156" t="s">
        <v>0</v>
      </c>
      <c r="F156">
        <v>2.43327420086012</v>
      </c>
      <c r="K156" t="s">
        <v>281</v>
      </c>
    </row>
    <row r="157" spans="1:11" x14ac:dyDescent="0.25">
      <c r="A157" t="str">
        <f t="shared" si="2"/>
        <v>walk-Ferry6auto sufficient</v>
      </c>
      <c r="B157" t="s">
        <v>53</v>
      </c>
      <c r="C157">
        <v>6</v>
      </c>
      <c r="D157" t="s">
        <v>58</v>
      </c>
      <c r="E157" t="s">
        <v>1</v>
      </c>
      <c r="F157">
        <v>32.212744825592097</v>
      </c>
      <c r="K157" t="s">
        <v>360</v>
      </c>
    </row>
    <row r="158" spans="1:11" x14ac:dyDescent="0.25">
      <c r="A158" t="str">
        <f t="shared" si="2"/>
        <v>knr-HR1auto negotiating</v>
      </c>
      <c r="B158" t="s">
        <v>54</v>
      </c>
      <c r="C158">
        <v>1</v>
      </c>
      <c r="D158" t="s">
        <v>51</v>
      </c>
      <c r="E158" t="s">
        <v>0</v>
      </c>
      <c r="F158">
        <v>29116.429333698401</v>
      </c>
      <c r="K158" t="s">
        <v>102</v>
      </c>
    </row>
    <row r="159" spans="1:11" x14ac:dyDescent="0.25">
      <c r="A159" t="str">
        <f t="shared" si="2"/>
        <v>knr-HR1auto sufficient</v>
      </c>
      <c r="B159" t="s">
        <v>54</v>
      </c>
      <c r="C159">
        <v>1</v>
      </c>
      <c r="D159" t="s">
        <v>51</v>
      </c>
      <c r="E159" t="s">
        <v>1</v>
      </c>
      <c r="F159">
        <v>31495.575825047701</v>
      </c>
      <c r="K159" t="s">
        <v>194</v>
      </c>
    </row>
    <row r="160" spans="1:11" x14ac:dyDescent="0.25">
      <c r="A160" t="str">
        <f t="shared" si="2"/>
        <v>knr-HR1zero autos</v>
      </c>
      <c r="B160" t="s">
        <v>54</v>
      </c>
      <c r="C160">
        <v>1</v>
      </c>
      <c r="D160" t="s">
        <v>51</v>
      </c>
      <c r="E160" t="s">
        <v>2</v>
      </c>
      <c r="F160">
        <v>6281.9975330166099</v>
      </c>
      <c r="K160" t="s">
        <v>286</v>
      </c>
    </row>
    <row r="161" spans="1:11" x14ac:dyDescent="0.25">
      <c r="A161" t="str">
        <f t="shared" si="2"/>
        <v>pnr-HR1auto negotiating</v>
      </c>
      <c r="B161" t="s">
        <v>54</v>
      </c>
      <c r="C161">
        <v>1</v>
      </c>
      <c r="D161" t="s">
        <v>57</v>
      </c>
      <c r="E161" t="s">
        <v>0</v>
      </c>
      <c r="F161">
        <v>16250.9680723909</v>
      </c>
      <c r="K161" t="s">
        <v>365</v>
      </c>
    </row>
    <row r="162" spans="1:11" x14ac:dyDescent="0.25">
      <c r="A162" t="str">
        <f t="shared" si="2"/>
        <v>pnr-HR1auto sufficient</v>
      </c>
      <c r="B162" t="s">
        <v>54</v>
      </c>
      <c r="C162">
        <v>1</v>
      </c>
      <c r="D162" t="s">
        <v>57</v>
      </c>
      <c r="E162" t="s">
        <v>1</v>
      </c>
      <c r="F162">
        <v>74884.486238278594</v>
      </c>
      <c r="K162" t="s">
        <v>107</v>
      </c>
    </row>
    <row r="163" spans="1:11" x14ac:dyDescent="0.25">
      <c r="A163" t="str">
        <f t="shared" si="2"/>
        <v>pnr-HR1zero autos</v>
      </c>
      <c r="B163" t="s">
        <v>54</v>
      </c>
      <c r="C163">
        <v>1</v>
      </c>
      <c r="D163" t="s">
        <v>57</v>
      </c>
      <c r="E163" t="s">
        <v>2</v>
      </c>
      <c r="F163">
        <v>907.73092498908602</v>
      </c>
      <c r="K163" t="s">
        <v>199</v>
      </c>
    </row>
    <row r="164" spans="1:11" x14ac:dyDescent="0.25">
      <c r="A164" t="str">
        <f t="shared" si="2"/>
        <v>tnc-HR1auto negotiating</v>
      </c>
      <c r="B164" t="s">
        <v>54</v>
      </c>
      <c r="C164">
        <v>1</v>
      </c>
      <c r="D164" t="s">
        <v>596</v>
      </c>
      <c r="E164" t="s">
        <v>0</v>
      </c>
      <c r="F164">
        <v>1688.84451990099</v>
      </c>
      <c r="K164" t="s">
        <v>291</v>
      </c>
    </row>
    <row r="165" spans="1:11" x14ac:dyDescent="0.25">
      <c r="A165" t="str">
        <f t="shared" si="2"/>
        <v>tnc-HR1auto sufficient</v>
      </c>
      <c r="B165" t="s">
        <v>54</v>
      </c>
      <c r="C165">
        <v>1</v>
      </c>
      <c r="D165" t="s">
        <v>596</v>
      </c>
      <c r="E165" t="s">
        <v>1</v>
      </c>
      <c r="F165">
        <v>1779.36832317669</v>
      </c>
      <c r="K165" t="s">
        <v>370</v>
      </c>
    </row>
    <row r="166" spans="1:11" x14ac:dyDescent="0.25">
      <c r="A166" t="str">
        <f t="shared" si="2"/>
        <v>tnc-HR1zero autos</v>
      </c>
      <c r="B166" t="s">
        <v>54</v>
      </c>
      <c r="C166">
        <v>1</v>
      </c>
      <c r="D166" t="s">
        <v>596</v>
      </c>
      <c r="E166" t="s">
        <v>2</v>
      </c>
      <c r="F166">
        <v>731.273520174704</v>
      </c>
      <c r="K166" t="s">
        <v>112</v>
      </c>
    </row>
    <row r="167" spans="1:11" x14ac:dyDescent="0.25">
      <c r="A167" t="str">
        <f t="shared" si="2"/>
        <v>walk-HR1auto negotiating</v>
      </c>
      <c r="B167" t="s">
        <v>54</v>
      </c>
      <c r="C167">
        <v>1</v>
      </c>
      <c r="D167" t="s">
        <v>58</v>
      </c>
      <c r="E167" t="s">
        <v>0</v>
      </c>
      <c r="F167">
        <v>52051.185358830902</v>
      </c>
      <c r="K167" t="s">
        <v>204</v>
      </c>
    </row>
    <row r="168" spans="1:11" x14ac:dyDescent="0.25">
      <c r="A168" t="str">
        <f t="shared" si="2"/>
        <v>walk-HR1auto sufficient</v>
      </c>
      <c r="B168" t="s">
        <v>54</v>
      </c>
      <c r="C168">
        <v>1</v>
      </c>
      <c r="D168" t="s">
        <v>58</v>
      </c>
      <c r="E168" t="s">
        <v>1</v>
      </c>
      <c r="F168">
        <v>44986.094391597799</v>
      </c>
      <c r="K168" t="s">
        <v>296</v>
      </c>
    </row>
    <row r="169" spans="1:11" x14ac:dyDescent="0.25">
      <c r="A169" t="str">
        <f t="shared" si="2"/>
        <v>walk-HR1zero autos</v>
      </c>
      <c r="B169" t="s">
        <v>54</v>
      </c>
      <c r="C169">
        <v>1</v>
      </c>
      <c r="D169" t="s">
        <v>58</v>
      </c>
      <c r="E169" t="s">
        <v>2</v>
      </c>
      <c r="F169">
        <v>21354.5383961443</v>
      </c>
      <c r="K169" t="s">
        <v>375</v>
      </c>
    </row>
    <row r="170" spans="1:11" x14ac:dyDescent="0.25">
      <c r="A170" t="str">
        <f t="shared" si="2"/>
        <v>knr-HR2auto negotiating</v>
      </c>
      <c r="B170" t="s">
        <v>54</v>
      </c>
      <c r="C170">
        <v>2</v>
      </c>
      <c r="D170" t="s">
        <v>51</v>
      </c>
      <c r="E170" t="s">
        <v>0</v>
      </c>
      <c r="F170">
        <v>2580.2961240988898</v>
      </c>
      <c r="K170" t="s">
        <v>93</v>
      </c>
    </row>
    <row r="171" spans="1:11" x14ac:dyDescent="0.25">
      <c r="A171" t="str">
        <f t="shared" si="2"/>
        <v>knr-HR2auto sufficient</v>
      </c>
      <c r="B171" t="s">
        <v>54</v>
      </c>
      <c r="C171">
        <v>2</v>
      </c>
      <c r="D171" t="s">
        <v>51</v>
      </c>
      <c r="E171" t="s">
        <v>1</v>
      </c>
      <c r="F171">
        <v>4695.2009484476903</v>
      </c>
      <c r="K171" t="s">
        <v>185</v>
      </c>
    </row>
    <row r="172" spans="1:11" x14ac:dyDescent="0.25">
      <c r="A172" t="str">
        <f t="shared" si="2"/>
        <v>knr-HR2zero autos</v>
      </c>
      <c r="B172" t="s">
        <v>54</v>
      </c>
      <c r="C172">
        <v>2</v>
      </c>
      <c r="D172" t="s">
        <v>51</v>
      </c>
      <c r="E172" t="s">
        <v>2</v>
      </c>
      <c r="F172">
        <v>1034.81898612183</v>
      </c>
      <c r="K172" t="s">
        <v>277</v>
      </c>
    </row>
    <row r="173" spans="1:11" x14ac:dyDescent="0.25">
      <c r="A173" t="str">
        <f t="shared" si="2"/>
        <v>pnr-HR2auto negotiating</v>
      </c>
      <c r="B173" t="s">
        <v>54</v>
      </c>
      <c r="C173">
        <v>2</v>
      </c>
      <c r="D173" t="s">
        <v>57</v>
      </c>
      <c r="E173" t="s">
        <v>0</v>
      </c>
      <c r="F173">
        <v>822.08451555392196</v>
      </c>
      <c r="K173" t="s">
        <v>356</v>
      </c>
    </row>
    <row r="174" spans="1:11" x14ac:dyDescent="0.25">
      <c r="A174" t="str">
        <f t="shared" si="2"/>
        <v>pnr-HR2auto sufficient</v>
      </c>
      <c r="B174" t="s">
        <v>54</v>
      </c>
      <c r="C174">
        <v>2</v>
      </c>
      <c r="D174" t="s">
        <v>57</v>
      </c>
      <c r="E174" t="s">
        <v>1</v>
      </c>
      <c r="F174">
        <v>3797.1635940737101</v>
      </c>
      <c r="K174" t="s">
        <v>98</v>
      </c>
    </row>
    <row r="175" spans="1:11" x14ac:dyDescent="0.25">
      <c r="A175" t="str">
        <f t="shared" si="2"/>
        <v>pnr-HR2zero autos</v>
      </c>
      <c r="B175" t="s">
        <v>54</v>
      </c>
      <c r="C175">
        <v>2</v>
      </c>
      <c r="D175" t="s">
        <v>57</v>
      </c>
      <c r="E175" t="s">
        <v>2</v>
      </c>
      <c r="F175">
        <v>90.825941728478895</v>
      </c>
      <c r="K175" t="s">
        <v>190</v>
      </c>
    </row>
    <row r="176" spans="1:11" x14ac:dyDescent="0.25">
      <c r="A176" t="str">
        <f t="shared" si="2"/>
        <v>tnc-HR2auto negotiating</v>
      </c>
      <c r="B176" t="s">
        <v>54</v>
      </c>
      <c r="C176">
        <v>2</v>
      </c>
      <c r="D176" t="s">
        <v>596</v>
      </c>
      <c r="E176" t="s">
        <v>0</v>
      </c>
      <c r="F176">
        <v>61.740539352703799</v>
      </c>
      <c r="K176" t="s">
        <v>282</v>
      </c>
    </row>
    <row r="177" spans="1:11" x14ac:dyDescent="0.25">
      <c r="A177" t="str">
        <f t="shared" si="2"/>
        <v>tnc-HR2auto sufficient</v>
      </c>
      <c r="B177" t="s">
        <v>54</v>
      </c>
      <c r="C177">
        <v>2</v>
      </c>
      <c r="D177" t="s">
        <v>596</v>
      </c>
      <c r="E177" t="s">
        <v>1</v>
      </c>
      <c r="F177">
        <v>236.16098530804399</v>
      </c>
      <c r="K177" t="s">
        <v>361</v>
      </c>
    </row>
    <row r="178" spans="1:11" x14ac:dyDescent="0.25">
      <c r="A178" t="str">
        <f t="shared" si="2"/>
        <v>tnc-HR2zero autos</v>
      </c>
      <c r="B178" t="s">
        <v>54</v>
      </c>
      <c r="C178">
        <v>2</v>
      </c>
      <c r="D178" t="s">
        <v>596</v>
      </c>
      <c r="E178" t="s">
        <v>2</v>
      </c>
      <c r="F178">
        <v>68.620838532985502</v>
      </c>
      <c r="K178" t="s">
        <v>103</v>
      </c>
    </row>
    <row r="179" spans="1:11" x14ac:dyDescent="0.25">
      <c r="A179" t="str">
        <f t="shared" si="2"/>
        <v>walk-HR2auto negotiating</v>
      </c>
      <c r="B179" t="s">
        <v>54</v>
      </c>
      <c r="C179">
        <v>2</v>
      </c>
      <c r="D179" t="s">
        <v>58</v>
      </c>
      <c r="E179" t="s">
        <v>0</v>
      </c>
      <c r="F179">
        <v>4412.3621801737399</v>
      </c>
      <c r="K179" t="s">
        <v>195</v>
      </c>
    </row>
    <row r="180" spans="1:11" x14ac:dyDescent="0.25">
      <c r="A180" t="str">
        <f t="shared" si="2"/>
        <v>walk-HR2auto sufficient</v>
      </c>
      <c r="B180" t="s">
        <v>54</v>
      </c>
      <c r="C180">
        <v>2</v>
      </c>
      <c r="D180" t="s">
        <v>58</v>
      </c>
      <c r="E180" t="s">
        <v>1</v>
      </c>
      <c r="F180">
        <v>5830.80476221966</v>
      </c>
      <c r="K180" t="s">
        <v>287</v>
      </c>
    </row>
    <row r="181" spans="1:11" x14ac:dyDescent="0.25">
      <c r="A181" t="str">
        <f t="shared" si="2"/>
        <v>walk-HR2zero autos</v>
      </c>
      <c r="B181" t="s">
        <v>54</v>
      </c>
      <c r="C181">
        <v>2</v>
      </c>
      <c r="D181" t="s">
        <v>58</v>
      </c>
      <c r="E181" t="s">
        <v>2</v>
      </c>
      <c r="F181">
        <v>3512.3268208130498</v>
      </c>
      <c r="K181" t="s">
        <v>366</v>
      </c>
    </row>
    <row r="182" spans="1:11" x14ac:dyDescent="0.25">
      <c r="A182" t="str">
        <f t="shared" si="2"/>
        <v>knr-HR3auto negotiating</v>
      </c>
      <c r="B182" t="s">
        <v>54</v>
      </c>
      <c r="C182">
        <v>3</v>
      </c>
      <c r="D182" t="s">
        <v>51</v>
      </c>
      <c r="E182" t="s">
        <v>0</v>
      </c>
      <c r="F182">
        <v>279.40079848353201</v>
      </c>
      <c r="K182" t="s">
        <v>108</v>
      </c>
    </row>
    <row r="183" spans="1:11" x14ac:dyDescent="0.25">
      <c r="A183" t="str">
        <f t="shared" si="2"/>
        <v>knr-HR3auto sufficient</v>
      </c>
      <c r="B183" t="s">
        <v>54</v>
      </c>
      <c r="C183">
        <v>3</v>
      </c>
      <c r="D183" t="s">
        <v>51</v>
      </c>
      <c r="E183" t="s">
        <v>1</v>
      </c>
      <c r="F183">
        <v>870.21073042331102</v>
      </c>
      <c r="K183" t="s">
        <v>200</v>
      </c>
    </row>
    <row r="184" spans="1:11" x14ac:dyDescent="0.25">
      <c r="A184" t="str">
        <f t="shared" si="2"/>
        <v>knr-HR3zero autos</v>
      </c>
      <c r="B184" t="s">
        <v>54</v>
      </c>
      <c r="C184">
        <v>3</v>
      </c>
      <c r="D184" t="s">
        <v>51</v>
      </c>
      <c r="E184" t="s">
        <v>2</v>
      </c>
      <c r="F184">
        <v>69.815469324937794</v>
      </c>
      <c r="K184" t="s">
        <v>292</v>
      </c>
    </row>
    <row r="185" spans="1:11" x14ac:dyDescent="0.25">
      <c r="A185" t="str">
        <f t="shared" si="2"/>
        <v>pnr-HR3auto negotiating</v>
      </c>
      <c r="B185" t="s">
        <v>54</v>
      </c>
      <c r="C185">
        <v>3</v>
      </c>
      <c r="D185" t="s">
        <v>57</v>
      </c>
      <c r="E185" t="s">
        <v>0</v>
      </c>
      <c r="F185">
        <v>8.2686671961134799</v>
      </c>
      <c r="K185" t="s">
        <v>371</v>
      </c>
    </row>
    <row r="186" spans="1:11" x14ac:dyDescent="0.25">
      <c r="A186" t="str">
        <f t="shared" si="2"/>
        <v>pnr-HR3auto sufficient</v>
      </c>
      <c r="B186" t="s">
        <v>54</v>
      </c>
      <c r="C186">
        <v>3</v>
      </c>
      <c r="D186" t="s">
        <v>57</v>
      </c>
      <c r="E186" t="s">
        <v>1</v>
      </c>
      <c r="F186">
        <v>89.693009474800903</v>
      </c>
      <c r="K186" t="s">
        <v>113</v>
      </c>
    </row>
    <row r="187" spans="1:11" x14ac:dyDescent="0.25">
      <c r="A187" t="str">
        <f t="shared" si="2"/>
        <v>pnr-HR3zero autos</v>
      </c>
      <c r="B187" t="s">
        <v>54</v>
      </c>
      <c r="C187">
        <v>3</v>
      </c>
      <c r="D187" t="s">
        <v>57</v>
      </c>
      <c r="E187" t="s">
        <v>2</v>
      </c>
      <c r="F187">
        <v>4.0925726526620396</v>
      </c>
      <c r="K187" t="s">
        <v>205</v>
      </c>
    </row>
    <row r="188" spans="1:11" x14ac:dyDescent="0.25">
      <c r="A188" t="str">
        <f t="shared" si="2"/>
        <v>tnc-HR3auto negotiating</v>
      </c>
      <c r="B188" t="s">
        <v>54</v>
      </c>
      <c r="C188">
        <v>3</v>
      </c>
      <c r="D188" t="s">
        <v>596</v>
      </c>
      <c r="E188" t="s">
        <v>0</v>
      </c>
      <c r="F188">
        <v>20.675148064504199</v>
      </c>
      <c r="K188" t="s">
        <v>297</v>
      </c>
    </row>
    <row r="189" spans="1:11" x14ac:dyDescent="0.25">
      <c r="A189" t="str">
        <f t="shared" si="2"/>
        <v>tnc-HR3auto sufficient</v>
      </c>
      <c r="B189" t="s">
        <v>54</v>
      </c>
      <c r="C189">
        <v>3</v>
      </c>
      <c r="D189" t="s">
        <v>596</v>
      </c>
      <c r="E189" t="s">
        <v>1</v>
      </c>
      <c r="F189">
        <v>14.9185623468796</v>
      </c>
      <c r="K189" t="s">
        <v>376</v>
      </c>
    </row>
    <row r="190" spans="1:11" x14ac:dyDescent="0.25">
      <c r="A190" t="str">
        <f t="shared" si="2"/>
        <v>walk-HR3auto negotiating</v>
      </c>
      <c r="B190" t="s">
        <v>54</v>
      </c>
      <c r="C190">
        <v>3</v>
      </c>
      <c r="D190" t="s">
        <v>58</v>
      </c>
      <c r="E190" t="s">
        <v>0</v>
      </c>
      <c r="F190">
        <v>510.02514269636902</v>
      </c>
      <c r="K190" t="s">
        <v>427</v>
      </c>
    </row>
    <row r="191" spans="1:11" x14ac:dyDescent="0.25">
      <c r="A191" t="str">
        <f t="shared" si="2"/>
        <v>walk-HR3auto sufficient</v>
      </c>
      <c r="B191" t="s">
        <v>54</v>
      </c>
      <c r="C191">
        <v>3</v>
      </c>
      <c r="D191" t="s">
        <v>58</v>
      </c>
      <c r="E191" t="s">
        <v>1</v>
      </c>
      <c r="F191">
        <v>736.16501439947206</v>
      </c>
      <c r="K191" t="s">
        <v>443</v>
      </c>
    </row>
    <row r="192" spans="1:11" x14ac:dyDescent="0.25">
      <c r="A192" t="str">
        <f t="shared" si="2"/>
        <v>walk-HR3zero autos</v>
      </c>
      <c r="B192" t="s">
        <v>54</v>
      </c>
      <c r="C192">
        <v>3</v>
      </c>
      <c r="D192" t="s">
        <v>58</v>
      </c>
      <c r="E192" t="s">
        <v>2</v>
      </c>
      <c r="F192">
        <v>159.260881172702</v>
      </c>
      <c r="K192" t="s">
        <v>459</v>
      </c>
    </row>
    <row r="193" spans="1:11" x14ac:dyDescent="0.25">
      <c r="A193" t="str">
        <f t="shared" si="2"/>
        <v>knr-HR4auto negotiating</v>
      </c>
      <c r="B193" t="s">
        <v>54</v>
      </c>
      <c r="C193">
        <v>4</v>
      </c>
      <c r="D193" t="s">
        <v>51</v>
      </c>
      <c r="E193" t="s">
        <v>0</v>
      </c>
      <c r="F193">
        <v>1879.86795318995</v>
      </c>
      <c r="K193" t="s">
        <v>94</v>
      </c>
    </row>
    <row r="194" spans="1:11" x14ac:dyDescent="0.25">
      <c r="A194" t="str">
        <f t="shared" si="2"/>
        <v>knr-HR4auto sufficient</v>
      </c>
      <c r="B194" t="s">
        <v>54</v>
      </c>
      <c r="C194">
        <v>4</v>
      </c>
      <c r="D194" t="s">
        <v>51</v>
      </c>
      <c r="E194" t="s">
        <v>1</v>
      </c>
      <c r="F194">
        <v>3455.22173174912</v>
      </c>
      <c r="K194" t="s">
        <v>186</v>
      </c>
    </row>
    <row r="195" spans="1:11" x14ac:dyDescent="0.25">
      <c r="A195" t="str">
        <f t="shared" ref="A195:A258" si="3">CONCATENATE(D195,"-", B195,C195,E195)</f>
        <v>knr-HR4zero autos</v>
      </c>
      <c r="B195" t="s">
        <v>54</v>
      </c>
      <c r="C195">
        <v>4</v>
      </c>
      <c r="D195" t="s">
        <v>51</v>
      </c>
      <c r="E195" t="s">
        <v>2</v>
      </c>
      <c r="F195">
        <v>813.22068002098899</v>
      </c>
      <c r="K195" t="s">
        <v>278</v>
      </c>
    </row>
    <row r="196" spans="1:11" x14ac:dyDescent="0.25">
      <c r="A196" t="str">
        <f t="shared" si="3"/>
        <v>pnr-HR4auto negotiating</v>
      </c>
      <c r="B196" t="s">
        <v>54</v>
      </c>
      <c r="C196">
        <v>4</v>
      </c>
      <c r="D196" t="s">
        <v>57</v>
      </c>
      <c r="E196" t="s">
        <v>0</v>
      </c>
      <c r="F196">
        <v>1036.6650002305</v>
      </c>
      <c r="K196" t="s">
        <v>357</v>
      </c>
    </row>
    <row r="197" spans="1:11" x14ac:dyDescent="0.25">
      <c r="A197" t="str">
        <f t="shared" si="3"/>
        <v>pnr-HR4auto sufficient</v>
      </c>
      <c r="B197" t="s">
        <v>54</v>
      </c>
      <c r="C197">
        <v>4</v>
      </c>
      <c r="D197" t="s">
        <v>57</v>
      </c>
      <c r="E197" t="s">
        <v>1</v>
      </c>
      <c r="F197">
        <v>5355.3669135622204</v>
      </c>
      <c r="K197" t="s">
        <v>99</v>
      </c>
    </row>
    <row r="198" spans="1:11" x14ac:dyDescent="0.25">
      <c r="A198" t="str">
        <f t="shared" si="3"/>
        <v>pnr-HR4zero autos</v>
      </c>
      <c r="B198" t="s">
        <v>54</v>
      </c>
      <c r="C198">
        <v>4</v>
      </c>
      <c r="D198" t="s">
        <v>57</v>
      </c>
      <c r="E198" t="s">
        <v>2</v>
      </c>
      <c r="F198">
        <v>93.3768137182647</v>
      </c>
      <c r="K198" t="s">
        <v>191</v>
      </c>
    </row>
    <row r="199" spans="1:11" x14ac:dyDescent="0.25">
      <c r="A199" t="str">
        <f t="shared" si="3"/>
        <v>tnc-HR4auto negotiating</v>
      </c>
      <c r="B199" t="s">
        <v>54</v>
      </c>
      <c r="C199">
        <v>4</v>
      </c>
      <c r="D199" t="s">
        <v>596</v>
      </c>
      <c r="E199" t="s">
        <v>0</v>
      </c>
      <c r="F199">
        <v>323.85775858202499</v>
      </c>
      <c r="K199" t="s">
        <v>283</v>
      </c>
    </row>
    <row r="200" spans="1:11" x14ac:dyDescent="0.25">
      <c r="A200" t="str">
        <f t="shared" si="3"/>
        <v>tnc-HR4auto sufficient</v>
      </c>
      <c r="B200" t="s">
        <v>54</v>
      </c>
      <c r="C200">
        <v>4</v>
      </c>
      <c r="D200" t="s">
        <v>596</v>
      </c>
      <c r="E200" t="s">
        <v>1</v>
      </c>
      <c r="F200">
        <v>697.72413895045997</v>
      </c>
      <c r="K200" t="s">
        <v>362</v>
      </c>
    </row>
    <row r="201" spans="1:11" x14ac:dyDescent="0.25">
      <c r="A201" t="str">
        <f t="shared" si="3"/>
        <v>tnc-HR4zero autos</v>
      </c>
      <c r="B201" t="s">
        <v>54</v>
      </c>
      <c r="C201">
        <v>4</v>
      </c>
      <c r="D201" t="s">
        <v>596</v>
      </c>
      <c r="E201" t="s">
        <v>2</v>
      </c>
      <c r="F201">
        <v>202.484947730154</v>
      </c>
      <c r="K201" t="s">
        <v>104</v>
      </c>
    </row>
    <row r="202" spans="1:11" x14ac:dyDescent="0.25">
      <c r="A202" t="str">
        <f t="shared" si="3"/>
        <v>walk-HR4auto negotiating</v>
      </c>
      <c r="B202" t="s">
        <v>54</v>
      </c>
      <c r="C202">
        <v>4</v>
      </c>
      <c r="D202" t="s">
        <v>58</v>
      </c>
      <c r="E202" t="s">
        <v>0</v>
      </c>
      <c r="F202">
        <v>3551.4926851887399</v>
      </c>
      <c r="K202" t="s">
        <v>196</v>
      </c>
    </row>
    <row r="203" spans="1:11" x14ac:dyDescent="0.25">
      <c r="A203" t="str">
        <f t="shared" si="3"/>
        <v>walk-HR4auto sufficient</v>
      </c>
      <c r="B203" t="s">
        <v>54</v>
      </c>
      <c r="C203">
        <v>4</v>
      </c>
      <c r="D203" t="s">
        <v>58</v>
      </c>
      <c r="E203" t="s">
        <v>1</v>
      </c>
      <c r="F203">
        <v>6952.3781011620504</v>
      </c>
      <c r="K203" t="s">
        <v>288</v>
      </c>
    </row>
    <row r="204" spans="1:11" x14ac:dyDescent="0.25">
      <c r="A204" t="str">
        <f t="shared" si="3"/>
        <v>walk-HR4zero autos</v>
      </c>
      <c r="B204" t="s">
        <v>54</v>
      </c>
      <c r="C204">
        <v>4</v>
      </c>
      <c r="D204" t="s">
        <v>58</v>
      </c>
      <c r="E204" t="s">
        <v>2</v>
      </c>
      <c r="F204">
        <v>3522.4629881573701</v>
      </c>
      <c r="K204" t="s">
        <v>367</v>
      </c>
    </row>
    <row r="205" spans="1:11" x14ac:dyDescent="0.25">
      <c r="A205" t="str">
        <f t="shared" si="3"/>
        <v>knr-HR5auto negotiating</v>
      </c>
      <c r="B205" t="s">
        <v>54</v>
      </c>
      <c r="C205">
        <v>5</v>
      </c>
      <c r="D205" t="s">
        <v>51</v>
      </c>
      <c r="E205" t="s">
        <v>0</v>
      </c>
      <c r="F205">
        <v>4371.1948719932598</v>
      </c>
      <c r="K205" t="s">
        <v>109</v>
      </c>
    </row>
    <row r="206" spans="1:11" x14ac:dyDescent="0.25">
      <c r="A206" t="str">
        <f t="shared" si="3"/>
        <v>knr-HR5auto sufficient</v>
      </c>
      <c r="B206" t="s">
        <v>54</v>
      </c>
      <c r="C206">
        <v>5</v>
      </c>
      <c r="D206" t="s">
        <v>51</v>
      </c>
      <c r="E206" t="s">
        <v>1</v>
      </c>
      <c r="F206">
        <v>8306.6075188237901</v>
      </c>
      <c r="K206" t="s">
        <v>201</v>
      </c>
    </row>
    <row r="207" spans="1:11" x14ac:dyDescent="0.25">
      <c r="A207" t="str">
        <f t="shared" si="3"/>
        <v>knr-HR5zero autos</v>
      </c>
      <c r="B207" t="s">
        <v>54</v>
      </c>
      <c r="C207">
        <v>5</v>
      </c>
      <c r="D207" t="s">
        <v>51</v>
      </c>
      <c r="E207" t="s">
        <v>2</v>
      </c>
      <c r="F207">
        <v>2172.1119384327399</v>
      </c>
      <c r="K207" t="s">
        <v>293</v>
      </c>
    </row>
    <row r="208" spans="1:11" x14ac:dyDescent="0.25">
      <c r="A208" t="str">
        <f t="shared" si="3"/>
        <v>pnr-HR5auto negotiating</v>
      </c>
      <c r="B208" t="s">
        <v>54</v>
      </c>
      <c r="C208">
        <v>5</v>
      </c>
      <c r="D208" t="s">
        <v>57</v>
      </c>
      <c r="E208" t="s">
        <v>0</v>
      </c>
      <c r="F208">
        <v>896.31736839715199</v>
      </c>
      <c r="K208" t="s">
        <v>372</v>
      </c>
    </row>
    <row r="209" spans="1:11" x14ac:dyDescent="0.25">
      <c r="A209" t="str">
        <f t="shared" si="3"/>
        <v>pnr-HR5auto sufficient</v>
      </c>
      <c r="B209" t="s">
        <v>54</v>
      </c>
      <c r="C209">
        <v>5</v>
      </c>
      <c r="D209" t="s">
        <v>57</v>
      </c>
      <c r="E209" t="s">
        <v>1</v>
      </c>
      <c r="F209">
        <v>4918.85148253644</v>
      </c>
      <c r="K209" t="s">
        <v>114</v>
      </c>
    </row>
    <row r="210" spans="1:11" x14ac:dyDescent="0.25">
      <c r="A210" t="str">
        <f t="shared" si="3"/>
        <v>pnr-HR5zero autos</v>
      </c>
      <c r="B210" t="s">
        <v>54</v>
      </c>
      <c r="C210">
        <v>5</v>
      </c>
      <c r="D210" t="s">
        <v>57</v>
      </c>
      <c r="E210" t="s">
        <v>2</v>
      </c>
      <c r="F210">
        <v>153.367810354488</v>
      </c>
      <c r="K210" t="s">
        <v>206</v>
      </c>
    </row>
    <row r="211" spans="1:11" x14ac:dyDescent="0.25">
      <c r="A211" t="str">
        <f t="shared" si="3"/>
        <v>tnc-HR5auto negotiating</v>
      </c>
      <c r="B211" t="s">
        <v>54</v>
      </c>
      <c r="C211">
        <v>5</v>
      </c>
      <c r="D211" t="s">
        <v>596</v>
      </c>
      <c r="E211" t="s">
        <v>0</v>
      </c>
      <c r="F211">
        <v>682.06212804565598</v>
      </c>
      <c r="K211" t="s">
        <v>298</v>
      </c>
    </row>
    <row r="212" spans="1:11" x14ac:dyDescent="0.25">
      <c r="A212" t="str">
        <f t="shared" si="3"/>
        <v>tnc-HR5auto sufficient</v>
      </c>
      <c r="B212" t="s">
        <v>54</v>
      </c>
      <c r="C212">
        <v>5</v>
      </c>
      <c r="D212" t="s">
        <v>596</v>
      </c>
      <c r="E212" t="s">
        <v>1</v>
      </c>
      <c r="F212">
        <v>1712.29005591037</v>
      </c>
      <c r="K212" t="s">
        <v>377</v>
      </c>
    </row>
    <row r="213" spans="1:11" x14ac:dyDescent="0.25">
      <c r="A213" t="str">
        <f t="shared" si="3"/>
        <v>tnc-HR5zero autos</v>
      </c>
      <c r="B213" t="s">
        <v>54</v>
      </c>
      <c r="C213">
        <v>5</v>
      </c>
      <c r="D213" t="s">
        <v>596</v>
      </c>
      <c r="E213" t="s">
        <v>2</v>
      </c>
      <c r="F213">
        <v>399.82587574182099</v>
      </c>
      <c r="K213" t="s">
        <v>95</v>
      </c>
    </row>
    <row r="214" spans="1:11" x14ac:dyDescent="0.25">
      <c r="A214" t="str">
        <f t="shared" si="3"/>
        <v>walk-HR5auto negotiating</v>
      </c>
      <c r="B214" t="s">
        <v>54</v>
      </c>
      <c r="C214">
        <v>5</v>
      </c>
      <c r="D214" t="s">
        <v>58</v>
      </c>
      <c r="E214" t="s">
        <v>0</v>
      </c>
      <c r="F214">
        <v>5888.7751194064404</v>
      </c>
      <c r="K214" t="s">
        <v>187</v>
      </c>
    </row>
    <row r="215" spans="1:11" x14ac:dyDescent="0.25">
      <c r="A215" t="str">
        <f t="shared" si="3"/>
        <v>walk-HR5auto sufficient</v>
      </c>
      <c r="B215" t="s">
        <v>54</v>
      </c>
      <c r="C215">
        <v>5</v>
      </c>
      <c r="D215" t="s">
        <v>58</v>
      </c>
      <c r="E215" t="s">
        <v>1</v>
      </c>
      <c r="F215">
        <v>12592.305059779301</v>
      </c>
      <c r="K215" t="s">
        <v>279</v>
      </c>
    </row>
    <row r="216" spans="1:11" x14ac:dyDescent="0.25">
      <c r="A216" t="str">
        <f t="shared" si="3"/>
        <v>walk-HR5zero autos</v>
      </c>
      <c r="B216" t="s">
        <v>54</v>
      </c>
      <c r="C216">
        <v>5</v>
      </c>
      <c r="D216" t="s">
        <v>58</v>
      </c>
      <c r="E216" t="s">
        <v>2</v>
      </c>
      <c r="F216">
        <v>5658.8903079738902</v>
      </c>
      <c r="K216" t="s">
        <v>358</v>
      </c>
    </row>
    <row r="217" spans="1:11" x14ac:dyDescent="0.25">
      <c r="A217" t="str">
        <f t="shared" si="3"/>
        <v>walk-HR6auto negotiating</v>
      </c>
      <c r="B217" t="s">
        <v>54</v>
      </c>
      <c r="C217">
        <v>6</v>
      </c>
      <c r="D217" t="s">
        <v>58</v>
      </c>
      <c r="E217" t="s">
        <v>0</v>
      </c>
      <c r="F217">
        <v>796.02883524959805</v>
      </c>
      <c r="K217" t="s">
        <v>100</v>
      </c>
    </row>
    <row r="218" spans="1:11" x14ac:dyDescent="0.25">
      <c r="A218" t="str">
        <f t="shared" si="3"/>
        <v>walk-HR6auto sufficient</v>
      </c>
      <c r="B218" t="s">
        <v>54</v>
      </c>
      <c r="C218">
        <v>6</v>
      </c>
      <c r="D218" t="s">
        <v>58</v>
      </c>
      <c r="E218" t="s">
        <v>1</v>
      </c>
      <c r="F218">
        <v>2187.9123046854802</v>
      </c>
      <c r="K218" t="s">
        <v>192</v>
      </c>
    </row>
    <row r="219" spans="1:11" x14ac:dyDescent="0.25">
      <c r="A219" t="str">
        <f t="shared" si="3"/>
        <v>walk-HR6zero autos</v>
      </c>
      <c r="B219" t="s">
        <v>54</v>
      </c>
      <c r="C219">
        <v>6</v>
      </c>
      <c r="D219" t="s">
        <v>58</v>
      </c>
      <c r="E219" t="s">
        <v>2</v>
      </c>
      <c r="F219">
        <v>633.33982546597997</v>
      </c>
      <c r="K219" t="s">
        <v>284</v>
      </c>
    </row>
    <row r="220" spans="1:11" x14ac:dyDescent="0.25">
      <c r="A220" t="str">
        <f t="shared" si="3"/>
        <v>knr-LB1auto negotiating</v>
      </c>
      <c r="B220" t="s">
        <v>55</v>
      </c>
      <c r="C220">
        <v>1</v>
      </c>
      <c r="D220" t="s">
        <v>51</v>
      </c>
      <c r="E220" t="s">
        <v>0</v>
      </c>
      <c r="F220">
        <v>8208.7384551790892</v>
      </c>
      <c r="K220" t="s">
        <v>363</v>
      </c>
    </row>
    <row r="221" spans="1:11" x14ac:dyDescent="0.25">
      <c r="A221" t="str">
        <f t="shared" si="3"/>
        <v>knr-LB1auto sufficient</v>
      </c>
      <c r="B221" t="s">
        <v>55</v>
      </c>
      <c r="C221">
        <v>1</v>
      </c>
      <c r="D221" t="s">
        <v>51</v>
      </c>
      <c r="E221" t="s">
        <v>1</v>
      </c>
      <c r="F221">
        <v>5854.9456811857599</v>
      </c>
      <c r="K221" t="s">
        <v>105</v>
      </c>
    </row>
    <row r="222" spans="1:11" x14ac:dyDescent="0.25">
      <c r="A222" t="str">
        <f t="shared" si="3"/>
        <v>knr-LB1zero autos</v>
      </c>
      <c r="B222" t="s">
        <v>55</v>
      </c>
      <c r="C222">
        <v>1</v>
      </c>
      <c r="D222" t="s">
        <v>51</v>
      </c>
      <c r="E222" t="s">
        <v>2</v>
      </c>
      <c r="F222">
        <v>4159.5233276773197</v>
      </c>
      <c r="K222" t="s">
        <v>197</v>
      </c>
    </row>
    <row r="223" spans="1:11" x14ac:dyDescent="0.25">
      <c r="A223" t="str">
        <f t="shared" si="3"/>
        <v>pnr-LB1auto negotiating</v>
      </c>
      <c r="B223" t="s">
        <v>55</v>
      </c>
      <c r="C223">
        <v>1</v>
      </c>
      <c r="D223" t="s">
        <v>57</v>
      </c>
      <c r="E223" t="s">
        <v>0</v>
      </c>
      <c r="F223">
        <v>1479.3775823247599</v>
      </c>
      <c r="K223" t="s">
        <v>289</v>
      </c>
    </row>
    <row r="224" spans="1:11" x14ac:dyDescent="0.25">
      <c r="A224" t="str">
        <f t="shared" si="3"/>
        <v>pnr-LB1auto sufficient</v>
      </c>
      <c r="B224" t="s">
        <v>55</v>
      </c>
      <c r="C224">
        <v>1</v>
      </c>
      <c r="D224" t="s">
        <v>57</v>
      </c>
      <c r="E224" t="s">
        <v>1</v>
      </c>
      <c r="F224">
        <v>3609.6889205135099</v>
      </c>
      <c r="K224" t="s">
        <v>368</v>
      </c>
    </row>
    <row r="225" spans="1:11" x14ac:dyDescent="0.25">
      <c r="A225" t="str">
        <f t="shared" si="3"/>
        <v>pnr-LB1zero autos</v>
      </c>
      <c r="B225" t="s">
        <v>55</v>
      </c>
      <c r="C225">
        <v>1</v>
      </c>
      <c r="D225" t="s">
        <v>57</v>
      </c>
      <c r="E225" t="s">
        <v>2</v>
      </c>
      <c r="F225">
        <v>681.26459750030801</v>
      </c>
      <c r="K225" t="s">
        <v>110</v>
      </c>
    </row>
    <row r="226" spans="1:11" x14ac:dyDescent="0.25">
      <c r="A226" t="str">
        <f t="shared" si="3"/>
        <v>tnc-LB1auto negotiating</v>
      </c>
      <c r="B226" t="s">
        <v>55</v>
      </c>
      <c r="C226">
        <v>1</v>
      </c>
      <c r="D226" t="s">
        <v>596</v>
      </c>
      <c r="E226" t="s">
        <v>0</v>
      </c>
      <c r="F226">
        <v>401.71036607992397</v>
      </c>
      <c r="K226" t="s">
        <v>202</v>
      </c>
    </row>
    <row r="227" spans="1:11" x14ac:dyDescent="0.25">
      <c r="A227" t="str">
        <f t="shared" si="3"/>
        <v>tnc-LB1auto sufficient</v>
      </c>
      <c r="B227" t="s">
        <v>55</v>
      </c>
      <c r="C227">
        <v>1</v>
      </c>
      <c r="D227" t="s">
        <v>596</v>
      </c>
      <c r="E227" t="s">
        <v>1</v>
      </c>
      <c r="F227">
        <v>352.71032270956198</v>
      </c>
      <c r="K227" t="s">
        <v>294</v>
      </c>
    </row>
    <row r="228" spans="1:11" x14ac:dyDescent="0.25">
      <c r="A228" t="str">
        <f t="shared" si="3"/>
        <v>tnc-LB1zero autos</v>
      </c>
      <c r="B228" t="s">
        <v>55</v>
      </c>
      <c r="C228">
        <v>1</v>
      </c>
      <c r="D228" t="s">
        <v>596</v>
      </c>
      <c r="E228" t="s">
        <v>2</v>
      </c>
      <c r="F228">
        <v>354.03374743914702</v>
      </c>
      <c r="K228" t="s">
        <v>373</v>
      </c>
    </row>
    <row r="229" spans="1:11" x14ac:dyDescent="0.25">
      <c r="A229" t="str">
        <f t="shared" si="3"/>
        <v>walk-LB1auto negotiating</v>
      </c>
      <c r="B229" t="s">
        <v>55</v>
      </c>
      <c r="C229">
        <v>1</v>
      </c>
      <c r="D229" t="s">
        <v>58</v>
      </c>
      <c r="E229" t="s">
        <v>0</v>
      </c>
      <c r="F229">
        <v>113248.895617673</v>
      </c>
      <c r="K229" t="s">
        <v>115</v>
      </c>
    </row>
    <row r="230" spans="1:11" x14ac:dyDescent="0.25">
      <c r="A230" t="str">
        <f t="shared" si="3"/>
        <v>walk-LB1auto sufficient</v>
      </c>
      <c r="B230" t="s">
        <v>55</v>
      </c>
      <c r="C230">
        <v>1</v>
      </c>
      <c r="D230" t="s">
        <v>58</v>
      </c>
      <c r="E230" t="s">
        <v>1</v>
      </c>
      <c r="F230">
        <v>58696.544134346601</v>
      </c>
      <c r="K230" t="s">
        <v>207</v>
      </c>
    </row>
    <row r="231" spans="1:11" x14ac:dyDescent="0.25">
      <c r="A231" t="str">
        <f t="shared" si="3"/>
        <v>walk-LB1zero autos</v>
      </c>
      <c r="B231" t="s">
        <v>55</v>
      </c>
      <c r="C231">
        <v>1</v>
      </c>
      <c r="D231" t="s">
        <v>58</v>
      </c>
      <c r="E231" t="s">
        <v>2</v>
      </c>
      <c r="F231">
        <v>148059.412037898</v>
      </c>
      <c r="K231" t="s">
        <v>299</v>
      </c>
    </row>
    <row r="232" spans="1:11" x14ac:dyDescent="0.25">
      <c r="A232" t="str">
        <f t="shared" si="3"/>
        <v>knr-LB2auto negotiating</v>
      </c>
      <c r="B232" t="s">
        <v>55</v>
      </c>
      <c r="C232">
        <v>2</v>
      </c>
      <c r="D232" t="s">
        <v>51</v>
      </c>
      <c r="E232" t="s">
        <v>0</v>
      </c>
      <c r="F232">
        <v>1491.88090835509</v>
      </c>
      <c r="K232" t="s">
        <v>378</v>
      </c>
    </row>
    <row r="233" spans="1:11" x14ac:dyDescent="0.25">
      <c r="A233" t="str">
        <f t="shared" si="3"/>
        <v>knr-LB2auto sufficient</v>
      </c>
      <c r="B233" t="s">
        <v>55</v>
      </c>
      <c r="C233">
        <v>2</v>
      </c>
      <c r="D233" t="s">
        <v>51</v>
      </c>
      <c r="E233" t="s">
        <v>1</v>
      </c>
      <c r="F233">
        <v>1881.61234931219</v>
      </c>
      <c r="K233" t="s">
        <v>96</v>
      </c>
    </row>
    <row r="234" spans="1:11" x14ac:dyDescent="0.25">
      <c r="A234" t="str">
        <f t="shared" si="3"/>
        <v>knr-LB2zero autos</v>
      </c>
      <c r="B234" t="s">
        <v>55</v>
      </c>
      <c r="C234">
        <v>2</v>
      </c>
      <c r="D234" t="s">
        <v>51</v>
      </c>
      <c r="E234" t="s">
        <v>2</v>
      </c>
      <c r="F234">
        <v>567.46411604825096</v>
      </c>
      <c r="K234" t="s">
        <v>188</v>
      </c>
    </row>
    <row r="235" spans="1:11" x14ac:dyDescent="0.25">
      <c r="A235" t="str">
        <f t="shared" si="3"/>
        <v>pnr-LB2auto negotiating</v>
      </c>
      <c r="B235" t="s">
        <v>55</v>
      </c>
      <c r="C235">
        <v>2</v>
      </c>
      <c r="D235" t="s">
        <v>57</v>
      </c>
      <c r="E235" t="s">
        <v>0</v>
      </c>
      <c r="F235">
        <v>179.56567357580201</v>
      </c>
      <c r="K235" t="s">
        <v>280</v>
      </c>
    </row>
    <row r="236" spans="1:11" x14ac:dyDescent="0.25">
      <c r="A236" t="str">
        <f t="shared" si="3"/>
        <v>pnr-LB2auto sufficient</v>
      </c>
      <c r="B236" t="s">
        <v>55</v>
      </c>
      <c r="C236">
        <v>2</v>
      </c>
      <c r="D236" t="s">
        <v>57</v>
      </c>
      <c r="E236" t="s">
        <v>1</v>
      </c>
      <c r="F236">
        <v>577.447712555218</v>
      </c>
      <c r="K236" t="s">
        <v>359</v>
      </c>
    </row>
    <row r="237" spans="1:11" x14ac:dyDescent="0.25">
      <c r="A237" t="str">
        <f t="shared" si="3"/>
        <v>pnr-LB2zero autos</v>
      </c>
      <c r="B237" t="s">
        <v>55</v>
      </c>
      <c r="C237">
        <v>2</v>
      </c>
      <c r="D237" t="s">
        <v>57</v>
      </c>
      <c r="E237" t="s">
        <v>2</v>
      </c>
      <c r="F237">
        <v>41.377583438922798</v>
      </c>
      <c r="K237" t="s">
        <v>101</v>
      </c>
    </row>
    <row r="238" spans="1:11" x14ac:dyDescent="0.25">
      <c r="A238" t="str">
        <f t="shared" si="3"/>
        <v>tnc-LB2auto negotiating</v>
      </c>
      <c r="B238" t="s">
        <v>55</v>
      </c>
      <c r="C238">
        <v>2</v>
      </c>
      <c r="D238" t="s">
        <v>596</v>
      </c>
      <c r="E238" t="s">
        <v>0</v>
      </c>
      <c r="F238">
        <v>3.41798197235449</v>
      </c>
      <c r="K238" t="s">
        <v>193</v>
      </c>
    </row>
    <row r="239" spans="1:11" x14ac:dyDescent="0.25">
      <c r="A239" t="str">
        <f t="shared" si="3"/>
        <v>tnc-LB2auto sufficient</v>
      </c>
      <c r="B239" t="s">
        <v>55</v>
      </c>
      <c r="C239">
        <v>2</v>
      </c>
      <c r="D239" t="s">
        <v>596</v>
      </c>
      <c r="E239" t="s">
        <v>1</v>
      </c>
      <c r="F239">
        <v>182.47187000450799</v>
      </c>
      <c r="K239" t="s">
        <v>285</v>
      </c>
    </row>
    <row r="240" spans="1:11" x14ac:dyDescent="0.25">
      <c r="A240" t="str">
        <f t="shared" si="3"/>
        <v>tnc-LB2zero autos</v>
      </c>
      <c r="B240" t="s">
        <v>55</v>
      </c>
      <c r="C240">
        <v>2</v>
      </c>
      <c r="D240" t="s">
        <v>596</v>
      </c>
      <c r="E240" t="s">
        <v>2</v>
      </c>
      <c r="F240">
        <v>81.181008292347499</v>
      </c>
      <c r="K240" t="s">
        <v>364</v>
      </c>
    </row>
    <row r="241" spans="1:11" x14ac:dyDescent="0.25">
      <c r="A241" t="str">
        <f t="shared" si="3"/>
        <v>walk-LB2auto negotiating</v>
      </c>
      <c r="B241" t="s">
        <v>55</v>
      </c>
      <c r="C241">
        <v>2</v>
      </c>
      <c r="D241" t="s">
        <v>58</v>
      </c>
      <c r="E241" t="s">
        <v>0</v>
      </c>
      <c r="F241">
        <v>17621.886739983602</v>
      </c>
      <c r="K241" t="s">
        <v>106</v>
      </c>
    </row>
    <row r="242" spans="1:11" x14ac:dyDescent="0.25">
      <c r="A242" t="str">
        <f t="shared" si="3"/>
        <v>walk-LB2auto sufficient</v>
      </c>
      <c r="B242" t="s">
        <v>55</v>
      </c>
      <c r="C242">
        <v>2</v>
      </c>
      <c r="D242" t="s">
        <v>58</v>
      </c>
      <c r="E242" t="s">
        <v>1</v>
      </c>
      <c r="F242">
        <v>20531.093532178202</v>
      </c>
      <c r="K242" t="s">
        <v>198</v>
      </c>
    </row>
    <row r="243" spans="1:11" x14ac:dyDescent="0.25">
      <c r="A243" t="str">
        <f t="shared" si="3"/>
        <v>walk-LB2zero autos</v>
      </c>
      <c r="B243" t="s">
        <v>55</v>
      </c>
      <c r="C243">
        <v>2</v>
      </c>
      <c r="D243" t="s">
        <v>58</v>
      </c>
      <c r="E243" t="s">
        <v>2</v>
      </c>
      <c r="F243">
        <v>22353.3192626745</v>
      </c>
      <c r="K243" t="s">
        <v>290</v>
      </c>
    </row>
    <row r="244" spans="1:11" x14ac:dyDescent="0.25">
      <c r="A244" t="str">
        <f t="shared" si="3"/>
        <v>knr-LB3auto negotiating</v>
      </c>
      <c r="B244" t="s">
        <v>55</v>
      </c>
      <c r="C244">
        <v>3</v>
      </c>
      <c r="D244" t="s">
        <v>51</v>
      </c>
      <c r="E244" t="s">
        <v>0</v>
      </c>
      <c r="F244">
        <v>381.888712911602</v>
      </c>
      <c r="K244" t="s">
        <v>369</v>
      </c>
    </row>
    <row r="245" spans="1:11" x14ac:dyDescent="0.25">
      <c r="A245" t="str">
        <f t="shared" si="3"/>
        <v>knr-LB3auto sufficient</v>
      </c>
      <c r="B245" t="s">
        <v>55</v>
      </c>
      <c r="C245">
        <v>3</v>
      </c>
      <c r="D245" t="s">
        <v>51</v>
      </c>
      <c r="E245" t="s">
        <v>1</v>
      </c>
      <c r="F245">
        <v>894.71185874902801</v>
      </c>
      <c r="K245" t="s">
        <v>111</v>
      </c>
    </row>
    <row r="246" spans="1:11" x14ac:dyDescent="0.25">
      <c r="A246" t="str">
        <f t="shared" si="3"/>
        <v>knr-LB3zero autos</v>
      </c>
      <c r="B246" t="s">
        <v>55</v>
      </c>
      <c r="C246">
        <v>3</v>
      </c>
      <c r="D246" t="s">
        <v>51</v>
      </c>
      <c r="E246" t="s">
        <v>2</v>
      </c>
      <c r="F246">
        <v>133.869581107876</v>
      </c>
      <c r="K246" t="s">
        <v>203</v>
      </c>
    </row>
    <row r="247" spans="1:11" x14ac:dyDescent="0.25">
      <c r="A247" t="str">
        <f t="shared" si="3"/>
        <v>pnr-LB3auto negotiating</v>
      </c>
      <c r="B247" t="s">
        <v>55</v>
      </c>
      <c r="C247">
        <v>3</v>
      </c>
      <c r="D247" t="s">
        <v>57</v>
      </c>
      <c r="E247" t="s">
        <v>0</v>
      </c>
      <c r="F247">
        <v>31.956630161953399</v>
      </c>
      <c r="K247" t="s">
        <v>295</v>
      </c>
    </row>
    <row r="248" spans="1:11" x14ac:dyDescent="0.25">
      <c r="A248" t="str">
        <f t="shared" si="3"/>
        <v>pnr-LB3auto sufficient</v>
      </c>
      <c r="B248" t="s">
        <v>55</v>
      </c>
      <c r="C248">
        <v>3</v>
      </c>
      <c r="D248" t="s">
        <v>57</v>
      </c>
      <c r="E248" t="s">
        <v>1</v>
      </c>
      <c r="F248">
        <v>96.438467833957901</v>
      </c>
      <c r="K248" t="s">
        <v>374</v>
      </c>
    </row>
    <row r="249" spans="1:11" x14ac:dyDescent="0.25">
      <c r="A249" t="str">
        <f t="shared" si="3"/>
        <v>tnc-LB3auto sufficient</v>
      </c>
      <c r="B249" t="s">
        <v>55</v>
      </c>
      <c r="C249">
        <v>3</v>
      </c>
      <c r="D249" t="s">
        <v>596</v>
      </c>
      <c r="E249" t="s">
        <v>1</v>
      </c>
      <c r="F249">
        <v>29.087141935883199</v>
      </c>
      <c r="K249" t="s">
        <v>116</v>
      </c>
    </row>
    <row r="250" spans="1:11" x14ac:dyDescent="0.25">
      <c r="A250" t="str">
        <f t="shared" si="3"/>
        <v>walk-LB3auto negotiating</v>
      </c>
      <c r="B250" t="s">
        <v>55</v>
      </c>
      <c r="C250">
        <v>3</v>
      </c>
      <c r="D250" t="s">
        <v>58</v>
      </c>
      <c r="E250" t="s">
        <v>0</v>
      </c>
      <c r="F250">
        <v>11208.810113484</v>
      </c>
      <c r="K250" t="s">
        <v>208</v>
      </c>
    </row>
    <row r="251" spans="1:11" x14ac:dyDescent="0.25">
      <c r="A251" t="str">
        <f t="shared" si="3"/>
        <v>walk-LB3auto sufficient</v>
      </c>
      <c r="B251" t="s">
        <v>55</v>
      </c>
      <c r="C251">
        <v>3</v>
      </c>
      <c r="D251" t="s">
        <v>58</v>
      </c>
      <c r="E251" t="s">
        <v>1</v>
      </c>
      <c r="F251">
        <v>15702.1516423225</v>
      </c>
      <c r="K251" t="s">
        <v>300</v>
      </c>
    </row>
    <row r="252" spans="1:11" x14ac:dyDescent="0.25">
      <c r="A252" t="str">
        <f t="shared" si="3"/>
        <v>walk-LB3zero autos</v>
      </c>
      <c r="B252" t="s">
        <v>55</v>
      </c>
      <c r="C252">
        <v>3</v>
      </c>
      <c r="D252" t="s">
        <v>58</v>
      </c>
      <c r="E252" t="s">
        <v>2</v>
      </c>
      <c r="F252">
        <v>5677.52063832981</v>
      </c>
      <c r="K252" t="s">
        <v>379</v>
      </c>
    </row>
    <row r="253" spans="1:11" x14ac:dyDescent="0.25">
      <c r="A253" t="str">
        <f t="shared" si="3"/>
        <v>knr-LB4auto negotiating</v>
      </c>
      <c r="B253" t="s">
        <v>55</v>
      </c>
      <c r="C253">
        <v>4</v>
      </c>
      <c r="D253" t="s">
        <v>51</v>
      </c>
      <c r="E253" t="s">
        <v>0</v>
      </c>
      <c r="F253">
        <v>1248.0976765253599</v>
      </c>
      <c r="K253" t="s">
        <v>428</v>
      </c>
    </row>
    <row r="254" spans="1:11" x14ac:dyDescent="0.25">
      <c r="A254" t="str">
        <f t="shared" si="3"/>
        <v>knr-LB4auto sufficient</v>
      </c>
      <c r="B254" t="s">
        <v>55</v>
      </c>
      <c r="C254">
        <v>4</v>
      </c>
      <c r="D254" t="s">
        <v>51</v>
      </c>
      <c r="E254" t="s">
        <v>1</v>
      </c>
      <c r="F254">
        <v>2076.7508898267001</v>
      </c>
      <c r="K254" t="s">
        <v>444</v>
      </c>
    </row>
    <row r="255" spans="1:11" x14ac:dyDescent="0.25">
      <c r="A255" t="str">
        <f t="shared" si="3"/>
        <v>knr-LB4zero autos</v>
      </c>
      <c r="B255" t="s">
        <v>55</v>
      </c>
      <c r="C255">
        <v>4</v>
      </c>
      <c r="D255" t="s">
        <v>51</v>
      </c>
      <c r="E255" t="s">
        <v>2</v>
      </c>
      <c r="F255">
        <v>2422.41117857175</v>
      </c>
      <c r="K255" t="s">
        <v>460</v>
      </c>
    </row>
    <row r="256" spans="1:11" x14ac:dyDescent="0.25">
      <c r="A256" t="str">
        <f t="shared" si="3"/>
        <v>pnr-LB4auto negotiating</v>
      </c>
      <c r="B256" t="s">
        <v>55</v>
      </c>
      <c r="C256">
        <v>4</v>
      </c>
      <c r="D256" t="s">
        <v>57</v>
      </c>
      <c r="E256" t="s">
        <v>0</v>
      </c>
      <c r="F256">
        <v>315.64323460785101</v>
      </c>
      <c r="K256" t="s">
        <v>422</v>
      </c>
    </row>
    <row r="257" spans="1:11" x14ac:dyDescent="0.25">
      <c r="A257" t="str">
        <f t="shared" si="3"/>
        <v>pnr-LB4auto sufficient</v>
      </c>
      <c r="B257" t="s">
        <v>55</v>
      </c>
      <c r="C257">
        <v>4</v>
      </c>
      <c r="D257" t="s">
        <v>57</v>
      </c>
      <c r="E257" t="s">
        <v>1</v>
      </c>
      <c r="F257">
        <v>465.19928945348698</v>
      </c>
      <c r="K257" t="s">
        <v>438</v>
      </c>
    </row>
    <row r="258" spans="1:11" x14ac:dyDescent="0.25">
      <c r="A258" t="str">
        <f t="shared" si="3"/>
        <v>pnr-LB4zero autos</v>
      </c>
      <c r="B258" t="s">
        <v>55</v>
      </c>
      <c r="C258">
        <v>4</v>
      </c>
      <c r="D258" t="s">
        <v>57</v>
      </c>
      <c r="E258" t="s">
        <v>2</v>
      </c>
      <c r="F258">
        <v>224.50850926055199</v>
      </c>
      <c r="K258" t="s">
        <v>454</v>
      </c>
    </row>
    <row r="259" spans="1:11" x14ac:dyDescent="0.25">
      <c r="A259" t="str">
        <f t="shared" ref="A259:A322" si="4">CONCATENATE(D259,"-", B259,C259,E259)</f>
        <v>tnc-LB4auto negotiating</v>
      </c>
      <c r="B259" t="s">
        <v>55</v>
      </c>
      <c r="C259">
        <v>4</v>
      </c>
      <c r="D259" t="s">
        <v>596</v>
      </c>
      <c r="E259" t="s">
        <v>0</v>
      </c>
      <c r="F259">
        <v>169.87384550191999</v>
      </c>
      <c r="K259" t="s">
        <v>423</v>
      </c>
    </row>
    <row r="260" spans="1:11" x14ac:dyDescent="0.25">
      <c r="A260" t="str">
        <f t="shared" si="4"/>
        <v>tnc-LB4auto sufficient</v>
      </c>
      <c r="B260" t="s">
        <v>55</v>
      </c>
      <c r="C260">
        <v>4</v>
      </c>
      <c r="D260" t="s">
        <v>596</v>
      </c>
      <c r="E260" t="s">
        <v>1</v>
      </c>
      <c r="F260">
        <v>253.053531393855</v>
      </c>
      <c r="K260" t="s">
        <v>439</v>
      </c>
    </row>
    <row r="261" spans="1:11" x14ac:dyDescent="0.25">
      <c r="A261" t="str">
        <f t="shared" si="4"/>
        <v>tnc-LB4zero autos</v>
      </c>
      <c r="B261" t="s">
        <v>55</v>
      </c>
      <c r="C261">
        <v>4</v>
      </c>
      <c r="D261" t="s">
        <v>596</v>
      </c>
      <c r="E261" t="s">
        <v>2</v>
      </c>
      <c r="F261">
        <v>298.47688755687898</v>
      </c>
      <c r="K261" t="s">
        <v>455</v>
      </c>
    </row>
    <row r="262" spans="1:11" x14ac:dyDescent="0.25">
      <c r="A262" t="str">
        <f t="shared" si="4"/>
        <v>walk-LB4auto negotiating</v>
      </c>
      <c r="B262" t="s">
        <v>55</v>
      </c>
      <c r="C262">
        <v>4</v>
      </c>
      <c r="D262" t="s">
        <v>58</v>
      </c>
      <c r="E262" t="s">
        <v>0</v>
      </c>
      <c r="F262">
        <v>29497.915712932299</v>
      </c>
      <c r="K262" t="s">
        <v>424</v>
      </c>
    </row>
    <row r="263" spans="1:11" x14ac:dyDescent="0.25">
      <c r="A263" t="str">
        <f t="shared" si="4"/>
        <v>walk-LB4auto sufficient</v>
      </c>
      <c r="B263" t="s">
        <v>55</v>
      </c>
      <c r="C263">
        <v>4</v>
      </c>
      <c r="D263" t="s">
        <v>58</v>
      </c>
      <c r="E263" t="s">
        <v>1</v>
      </c>
      <c r="F263">
        <v>38401.5208725169</v>
      </c>
      <c r="K263" t="s">
        <v>440</v>
      </c>
    </row>
    <row r="264" spans="1:11" x14ac:dyDescent="0.25">
      <c r="A264" t="str">
        <f t="shared" si="4"/>
        <v>walk-LB4zero autos</v>
      </c>
      <c r="B264" t="s">
        <v>55</v>
      </c>
      <c r="C264">
        <v>4</v>
      </c>
      <c r="D264" t="s">
        <v>58</v>
      </c>
      <c r="E264" t="s">
        <v>2</v>
      </c>
      <c r="F264">
        <v>81487.704516507496</v>
      </c>
      <c r="K264" t="s">
        <v>456</v>
      </c>
    </row>
    <row r="265" spans="1:11" x14ac:dyDescent="0.25">
      <c r="A265" t="str">
        <f t="shared" si="4"/>
        <v>knr-LB5auto negotiating</v>
      </c>
      <c r="B265" t="s">
        <v>55</v>
      </c>
      <c r="C265">
        <v>5</v>
      </c>
      <c r="D265" t="s">
        <v>51</v>
      </c>
      <c r="E265" t="s">
        <v>0</v>
      </c>
      <c r="F265">
        <v>1215.2040888675001</v>
      </c>
      <c r="K265" t="s">
        <v>425</v>
      </c>
    </row>
    <row r="266" spans="1:11" x14ac:dyDescent="0.25">
      <c r="A266" t="str">
        <f t="shared" si="4"/>
        <v>knr-LB5auto sufficient</v>
      </c>
      <c r="B266" t="s">
        <v>55</v>
      </c>
      <c r="C266">
        <v>5</v>
      </c>
      <c r="D266" t="s">
        <v>51</v>
      </c>
      <c r="E266" t="s">
        <v>1</v>
      </c>
      <c r="F266">
        <v>1787.08025337612</v>
      </c>
      <c r="K266" t="s">
        <v>441</v>
      </c>
    </row>
    <row r="267" spans="1:11" x14ac:dyDescent="0.25">
      <c r="A267" t="str">
        <f t="shared" si="4"/>
        <v>knr-LB5zero autos</v>
      </c>
      <c r="B267" t="s">
        <v>55</v>
      </c>
      <c r="C267">
        <v>5</v>
      </c>
      <c r="D267" t="s">
        <v>51</v>
      </c>
      <c r="E267" t="s">
        <v>2</v>
      </c>
      <c r="F267">
        <v>1773.4571566694599</v>
      </c>
      <c r="K267" t="s">
        <v>457</v>
      </c>
    </row>
    <row r="268" spans="1:11" x14ac:dyDescent="0.25">
      <c r="A268" t="str">
        <f t="shared" si="4"/>
        <v>pnr-LB5auto negotiating</v>
      </c>
      <c r="B268" t="s">
        <v>55</v>
      </c>
      <c r="C268">
        <v>5</v>
      </c>
      <c r="D268" t="s">
        <v>57</v>
      </c>
      <c r="E268" t="s">
        <v>0</v>
      </c>
      <c r="F268">
        <v>235.33684331583899</v>
      </c>
      <c r="K268" t="s">
        <v>426</v>
      </c>
    </row>
    <row r="269" spans="1:11" x14ac:dyDescent="0.25">
      <c r="A269" t="str">
        <f t="shared" si="4"/>
        <v>pnr-LB5auto sufficient</v>
      </c>
      <c r="B269" t="s">
        <v>55</v>
      </c>
      <c r="C269">
        <v>5</v>
      </c>
      <c r="D269" t="s">
        <v>57</v>
      </c>
      <c r="E269" t="s">
        <v>1</v>
      </c>
      <c r="F269">
        <v>564.77148278467803</v>
      </c>
      <c r="K269" t="s">
        <v>442</v>
      </c>
    </row>
    <row r="270" spans="1:11" x14ac:dyDescent="0.25">
      <c r="A270" t="str">
        <f t="shared" si="4"/>
        <v>pnr-LB5zero autos</v>
      </c>
      <c r="B270" t="s">
        <v>55</v>
      </c>
      <c r="C270">
        <v>5</v>
      </c>
      <c r="D270" t="s">
        <v>57</v>
      </c>
      <c r="E270" t="s">
        <v>2</v>
      </c>
      <c r="F270">
        <v>170.847110464672</v>
      </c>
      <c r="K270" t="s">
        <v>458</v>
      </c>
    </row>
    <row r="271" spans="1:11" x14ac:dyDescent="0.25">
      <c r="A271" t="str">
        <f t="shared" si="4"/>
        <v>tnc-LB5auto negotiating</v>
      </c>
      <c r="B271" t="s">
        <v>55</v>
      </c>
      <c r="C271">
        <v>5</v>
      </c>
      <c r="D271" t="s">
        <v>596</v>
      </c>
      <c r="E271" t="s">
        <v>0</v>
      </c>
      <c r="F271">
        <v>92.694908197071101</v>
      </c>
      <c r="K271" t="s">
        <v>429</v>
      </c>
    </row>
    <row r="272" spans="1:11" x14ac:dyDescent="0.25">
      <c r="A272" t="str">
        <f t="shared" si="4"/>
        <v>tnc-LB5auto sufficient</v>
      </c>
      <c r="B272" t="s">
        <v>55</v>
      </c>
      <c r="C272">
        <v>5</v>
      </c>
      <c r="D272" t="s">
        <v>596</v>
      </c>
      <c r="E272" t="s">
        <v>1</v>
      </c>
      <c r="F272">
        <v>135.445800374463</v>
      </c>
      <c r="K272" t="s">
        <v>445</v>
      </c>
    </row>
    <row r="273" spans="1:11" x14ac:dyDescent="0.25">
      <c r="A273" t="str">
        <f t="shared" si="4"/>
        <v>tnc-LB5zero autos</v>
      </c>
      <c r="B273" t="s">
        <v>55</v>
      </c>
      <c r="C273">
        <v>5</v>
      </c>
      <c r="D273" t="s">
        <v>596</v>
      </c>
      <c r="E273" t="s">
        <v>2</v>
      </c>
      <c r="F273">
        <v>230.232348104057</v>
      </c>
      <c r="K273" t="s">
        <v>461</v>
      </c>
    </row>
    <row r="274" spans="1:11" x14ac:dyDescent="0.25">
      <c r="A274" t="str">
        <f t="shared" si="4"/>
        <v>walk-LB5auto negotiating</v>
      </c>
      <c r="B274" t="s">
        <v>55</v>
      </c>
      <c r="C274">
        <v>5</v>
      </c>
      <c r="D274" t="s">
        <v>58</v>
      </c>
      <c r="E274" t="s">
        <v>0</v>
      </c>
      <c r="F274">
        <v>25416.933749153399</v>
      </c>
      <c r="K274" t="s">
        <v>117</v>
      </c>
    </row>
    <row r="275" spans="1:11" x14ac:dyDescent="0.25">
      <c r="A275" t="str">
        <f t="shared" si="4"/>
        <v>walk-LB5auto sufficient</v>
      </c>
      <c r="B275" t="s">
        <v>55</v>
      </c>
      <c r="C275">
        <v>5</v>
      </c>
      <c r="D275" t="s">
        <v>58</v>
      </c>
      <c r="E275" t="s">
        <v>1</v>
      </c>
      <c r="F275">
        <v>35769.197463548699</v>
      </c>
      <c r="K275" t="s">
        <v>209</v>
      </c>
    </row>
    <row r="276" spans="1:11" x14ac:dyDescent="0.25">
      <c r="A276" t="str">
        <f t="shared" si="4"/>
        <v>walk-LB5zero autos</v>
      </c>
      <c r="B276" t="s">
        <v>55</v>
      </c>
      <c r="C276">
        <v>5</v>
      </c>
      <c r="D276" t="s">
        <v>58</v>
      </c>
      <c r="E276" t="s">
        <v>2</v>
      </c>
      <c r="F276">
        <v>60771.799682414698</v>
      </c>
      <c r="K276" t="s">
        <v>301</v>
      </c>
    </row>
    <row r="277" spans="1:11" x14ac:dyDescent="0.25">
      <c r="A277" t="str">
        <f t="shared" si="4"/>
        <v>walk-LB6auto negotiating</v>
      </c>
      <c r="B277" t="s">
        <v>55</v>
      </c>
      <c r="C277">
        <v>6</v>
      </c>
      <c r="D277" t="s">
        <v>58</v>
      </c>
      <c r="E277" t="s">
        <v>0</v>
      </c>
      <c r="F277">
        <v>2810.4336413053502</v>
      </c>
      <c r="K277" t="s">
        <v>380</v>
      </c>
    </row>
    <row r="278" spans="1:11" x14ac:dyDescent="0.25">
      <c r="A278" t="str">
        <f t="shared" si="4"/>
        <v>walk-LB6auto sufficient</v>
      </c>
      <c r="B278" t="s">
        <v>55</v>
      </c>
      <c r="C278">
        <v>6</v>
      </c>
      <c r="D278" t="s">
        <v>58</v>
      </c>
      <c r="E278" t="s">
        <v>1</v>
      </c>
      <c r="F278">
        <v>2390.5587242307802</v>
      </c>
      <c r="K278" t="s">
        <v>122</v>
      </c>
    </row>
    <row r="279" spans="1:11" x14ac:dyDescent="0.25">
      <c r="A279" t="str">
        <f t="shared" si="4"/>
        <v>walk-LB6zero autos</v>
      </c>
      <c r="B279" t="s">
        <v>55</v>
      </c>
      <c r="C279">
        <v>6</v>
      </c>
      <c r="D279" t="s">
        <v>58</v>
      </c>
      <c r="E279" t="s">
        <v>2</v>
      </c>
      <c r="F279">
        <v>2727.7403253327898</v>
      </c>
      <c r="K279" t="s">
        <v>214</v>
      </c>
    </row>
    <row r="280" spans="1:11" x14ac:dyDescent="0.25">
      <c r="A280" t="str">
        <f t="shared" si="4"/>
        <v>knr-LR1auto negotiating</v>
      </c>
      <c r="B280" t="s">
        <v>56</v>
      </c>
      <c r="C280">
        <v>1</v>
      </c>
      <c r="D280" t="s">
        <v>51</v>
      </c>
      <c r="E280" t="s">
        <v>0</v>
      </c>
      <c r="F280">
        <v>2319.6461542531201</v>
      </c>
      <c r="K280" t="s">
        <v>306</v>
      </c>
    </row>
    <row r="281" spans="1:11" x14ac:dyDescent="0.25">
      <c r="A281" t="str">
        <f t="shared" si="4"/>
        <v>knr-LR1auto sufficient</v>
      </c>
      <c r="B281" t="s">
        <v>56</v>
      </c>
      <c r="C281">
        <v>1</v>
      </c>
      <c r="D281" t="s">
        <v>51</v>
      </c>
      <c r="E281" t="s">
        <v>1</v>
      </c>
      <c r="F281">
        <v>2275.2383307996402</v>
      </c>
      <c r="K281" t="s">
        <v>385</v>
      </c>
    </row>
    <row r="282" spans="1:11" x14ac:dyDescent="0.25">
      <c r="A282" t="str">
        <f t="shared" si="4"/>
        <v>knr-LR1zero autos</v>
      </c>
      <c r="B282" t="s">
        <v>56</v>
      </c>
      <c r="C282">
        <v>1</v>
      </c>
      <c r="D282" t="s">
        <v>51</v>
      </c>
      <c r="E282" t="s">
        <v>2</v>
      </c>
      <c r="F282">
        <v>1062.99570259338</v>
      </c>
      <c r="K282" t="s">
        <v>126</v>
      </c>
    </row>
    <row r="283" spans="1:11" x14ac:dyDescent="0.25">
      <c r="A283" t="str">
        <f t="shared" si="4"/>
        <v>pnr-LR1auto negotiating</v>
      </c>
      <c r="B283" t="s">
        <v>56</v>
      </c>
      <c r="C283">
        <v>1</v>
      </c>
      <c r="D283" t="s">
        <v>57</v>
      </c>
      <c r="E283" t="s">
        <v>0</v>
      </c>
      <c r="F283">
        <v>867.69072862126404</v>
      </c>
      <c r="K283" t="s">
        <v>218</v>
      </c>
    </row>
    <row r="284" spans="1:11" x14ac:dyDescent="0.25">
      <c r="A284" t="str">
        <f t="shared" si="4"/>
        <v>pnr-LR1auto sufficient</v>
      </c>
      <c r="B284" t="s">
        <v>56</v>
      </c>
      <c r="C284">
        <v>1</v>
      </c>
      <c r="D284" t="s">
        <v>57</v>
      </c>
      <c r="E284" t="s">
        <v>1</v>
      </c>
      <c r="F284">
        <v>3052.6398338888598</v>
      </c>
      <c r="K284" t="s">
        <v>310</v>
      </c>
    </row>
    <row r="285" spans="1:11" x14ac:dyDescent="0.25">
      <c r="A285" t="str">
        <f t="shared" si="4"/>
        <v>pnr-LR1zero autos</v>
      </c>
      <c r="B285" t="s">
        <v>56</v>
      </c>
      <c r="C285">
        <v>1</v>
      </c>
      <c r="D285" t="s">
        <v>57</v>
      </c>
      <c r="E285" t="s">
        <v>2</v>
      </c>
      <c r="F285">
        <v>76.1078485130122</v>
      </c>
      <c r="K285" t="s">
        <v>389</v>
      </c>
    </row>
    <row r="286" spans="1:11" x14ac:dyDescent="0.25">
      <c r="A286" t="str">
        <f t="shared" si="4"/>
        <v>tnc-LR1auto negotiating</v>
      </c>
      <c r="B286" t="s">
        <v>56</v>
      </c>
      <c r="C286">
        <v>1</v>
      </c>
      <c r="D286" t="s">
        <v>596</v>
      </c>
      <c r="E286" t="s">
        <v>0</v>
      </c>
      <c r="F286">
        <v>184.422042815422</v>
      </c>
      <c r="K286" t="s">
        <v>131</v>
      </c>
    </row>
    <row r="287" spans="1:11" x14ac:dyDescent="0.25">
      <c r="A287" t="str">
        <f t="shared" si="4"/>
        <v>tnc-LR1auto sufficient</v>
      </c>
      <c r="B287" t="s">
        <v>56</v>
      </c>
      <c r="C287">
        <v>1</v>
      </c>
      <c r="D287" t="s">
        <v>596</v>
      </c>
      <c r="E287" t="s">
        <v>1</v>
      </c>
      <c r="F287">
        <v>62.256377818957198</v>
      </c>
      <c r="K287" t="s">
        <v>223</v>
      </c>
    </row>
    <row r="288" spans="1:11" x14ac:dyDescent="0.25">
      <c r="A288" t="str">
        <f t="shared" si="4"/>
        <v>tnc-LR1zero autos</v>
      </c>
      <c r="B288" t="s">
        <v>56</v>
      </c>
      <c r="C288">
        <v>1</v>
      </c>
      <c r="D288" t="s">
        <v>596</v>
      </c>
      <c r="E288" t="s">
        <v>2</v>
      </c>
      <c r="F288">
        <v>154.42619141440301</v>
      </c>
      <c r="K288" t="s">
        <v>315</v>
      </c>
    </row>
    <row r="289" spans="1:11" x14ac:dyDescent="0.25">
      <c r="A289" t="str">
        <f t="shared" si="4"/>
        <v>walk-LR1auto negotiating</v>
      </c>
      <c r="B289" t="s">
        <v>56</v>
      </c>
      <c r="C289">
        <v>1</v>
      </c>
      <c r="D289" t="s">
        <v>58</v>
      </c>
      <c r="E289" t="s">
        <v>0</v>
      </c>
      <c r="F289">
        <v>38392.748935518401</v>
      </c>
      <c r="K289" t="s">
        <v>394</v>
      </c>
    </row>
    <row r="290" spans="1:11" x14ac:dyDescent="0.25">
      <c r="A290" t="str">
        <f t="shared" si="4"/>
        <v>walk-LR1auto sufficient</v>
      </c>
      <c r="B290" t="s">
        <v>56</v>
      </c>
      <c r="C290">
        <v>1</v>
      </c>
      <c r="D290" t="s">
        <v>58</v>
      </c>
      <c r="E290" t="s">
        <v>1</v>
      </c>
      <c r="F290">
        <v>18251.222583992399</v>
      </c>
      <c r="K290" t="s">
        <v>136</v>
      </c>
    </row>
    <row r="291" spans="1:11" x14ac:dyDescent="0.25">
      <c r="A291" t="str">
        <f t="shared" si="4"/>
        <v>walk-LR1zero autos</v>
      </c>
      <c r="B291" t="s">
        <v>56</v>
      </c>
      <c r="C291">
        <v>1</v>
      </c>
      <c r="D291" t="s">
        <v>58</v>
      </c>
      <c r="E291" t="s">
        <v>2</v>
      </c>
      <c r="F291">
        <v>49115.075293827198</v>
      </c>
      <c r="K291" t="s">
        <v>228</v>
      </c>
    </row>
    <row r="292" spans="1:11" x14ac:dyDescent="0.25">
      <c r="A292" t="str">
        <f t="shared" si="4"/>
        <v>knr-LR2auto negotiating</v>
      </c>
      <c r="B292" t="s">
        <v>56</v>
      </c>
      <c r="C292">
        <v>2</v>
      </c>
      <c r="D292" t="s">
        <v>51</v>
      </c>
      <c r="E292" t="s">
        <v>0</v>
      </c>
      <c r="F292">
        <v>406.40884138352999</v>
      </c>
      <c r="K292" t="s">
        <v>320</v>
      </c>
    </row>
    <row r="293" spans="1:11" x14ac:dyDescent="0.25">
      <c r="A293" t="str">
        <f t="shared" si="4"/>
        <v>knr-LR2auto sufficient</v>
      </c>
      <c r="B293" t="s">
        <v>56</v>
      </c>
      <c r="C293">
        <v>2</v>
      </c>
      <c r="D293" t="s">
        <v>51</v>
      </c>
      <c r="E293" t="s">
        <v>1</v>
      </c>
      <c r="F293">
        <v>412.61049532706198</v>
      </c>
      <c r="K293" t="s">
        <v>398</v>
      </c>
    </row>
    <row r="294" spans="1:11" x14ac:dyDescent="0.25">
      <c r="A294" t="str">
        <f t="shared" si="4"/>
        <v>knr-LR2zero autos</v>
      </c>
      <c r="B294" t="s">
        <v>56</v>
      </c>
      <c r="C294">
        <v>2</v>
      </c>
      <c r="D294" t="s">
        <v>51</v>
      </c>
      <c r="E294" t="s">
        <v>2</v>
      </c>
      <c r="F294">
        <v>114.77607308607899</v>
      </c>
      <c r="K294" t="s">
        <v>140</v>
      </c>
    </row>
    <row r="295" spans="1:11" x14ac:dyDescent="0.25">
      <c r="A295" t="str">
        <f t="shared" si="4"/>
        <v>pnr-LR2auto negotiating</v>
      </c>
      <c r="B295" t="s">
        <v>56</v>
      </c>
      <c r="C295">
        <v>2</v>
      </c>
      <c r="D295" t="s">
        <v>57</v>
      </c>
      <c r="E295" t="s">
        <v>0</v>
      </c>
      <c r="F295">
        <v>301.29383682248402</v>
      </c>
      <c r="K295" t="s">
        <v>232</v>
      </c>
    </row>
    <row r="296" spans="1:11" x14ac:dyDescent="0.25">
      <c r="A296" t="str">
        <f t="shared" si="4"/>
        <v>pnr-LR2auto sufficient</v>
      </c>
      <c r="B296" t="s">
        <v>56</v>
      </c>
      <c r="C296">
        <v>2</v>
      </c>
      <c r="D296" t="s">
        <v>57</v>
      </c>
      <c r="E296" t="s">
        <v>1</v>
      </c>
      <c r="F296">
        <v>929.85314291909594</v>
      </c>
      <c r="K296" t="s">
        <v>402</v>
      </c>
    </row>
    <row r="297" spans="1:11" x14ac:dyDescent="0.25">
      <c r="A297" t="str">
        <f t="shared" si="4"/>
        <v>pnr-LR2zero autos</v>
      </c>
      <c r="B297" t="s">
        <v>56</v>
      </c>
      <c r="C297">
        <v>2</v>
      </c>
      <c r="D297" t="s">
        <v>57</v>
      </c>
      <c r="E297" t="s">
        <v>2</v>
      </c>
      <c r="F297">
        <v>10.5879275650605</v>
      </c>
      <c r="K297" t="s">
        <v>118</v>
      </c>
    </row>
    <row r="298" spans="1:11" x14ac:dyDescent="0.25">
      <c r="A298" t="str">
        <f t="shared" si="4"/>
        <v>tnc-LR2auto negotiating</v>
      </c>
      <c r="B298" t="s">
        <v>56</v>
      </c>
      <c r="C298">
        <v>2</v>
      </c>
      <c r="D298" t="s">
        <v>596</v>
      </c>
      <c r="E298" t="s">
        <v>0</v>
      </c>
      <c r="F298">
        <v>16.807624108488199</v>
      </c>
      <c r="K298" t="s">
        <v>143</v>
      </c>
    </row>
    <row r="299" spans="1:11" x14ac:dyDescent="0.25">
      <c r="A299" t="str">
        <f t="shared" si="4"/>
        <v>tnc-LR2auto sufficient</v>
      </c>
      <c r="B299" t="s">
        <v>56</v>
      </c>
      <c r="C299">
        <v>2</v>
      </c>
      <c r="D299" t="s">
        <v>596</v>
      </c>
      <c r="E299" t="s">
        <v>1</v>
      </c>
      <c r="F299">
        <v>11.9557332333604</v>
      </c>
      <c r="K299" t="s">
        <v>210</v>
      </c>
    </row>
    <row r="300" spans="1:11" x14ac:dyDescent="0.25">
      <c r="A300" t="str">
        <f t="shared" si="4"/>
        <v>tnc-LR2zero autos</v>
      </c>
      <c r="B300" t="s">
        <v>56</v>
      </c>
      <c r="C300">
        <v>2</v>
      </c>
      <c r="D300" t="s">
        <v>596</v>
      </c>
      <c r="E300" t="s">
        <v>2</v>
      </c>
      <c r="F300">
        <v>9.1079006548255403</v>
      </c>
      <c r="K300" t="s">
        <v>235</v>
      </c>
    </row>
    <row r="301" spans="1:11" x14ac:dyDescent="0.25">
      <c r="A301" t="str">
        <f t="shared" si="4"/>
        <v>walk-LR2auto negotiating</v>
      </c>
      <c r="B301" t="s">
        <v>56</v>
      </c>
      <c r="C301">
        <v>2</v>
      </c>
      <c r="D301" t="s">
        <v>58</v>
      </c>
      <c r="E301" t="s">
        <v>0</v>
      </c>
      <c r="F301">
        <v>3244.8122043813701</v>
      </c>
      <c r="K301" t="s">
        <v>302</v>
      </c>
    </row>
    <row r="302" spans="1:11" x14ac:dyDescent="0.25">
      <c r="A302" t="str">
        <f t="shared" si="4"/>
        <v>walk-LR2auto sufficient</v>
      </c>
      <c r="B302" t="s">
        <v>56</v>
      </c>
      <c r="C302">
        <v>2</v>
      </c>
      <c r="D302" t="s">
        <v>58</v>
      </c>
      <c r="E302" t="s">
        <v>1</v>
      </c>
      <c r="F302">
        <v>3221.4555763808598</v>
      </c>
      <c r="K302" t="s">
        <v>381</v>
      </c>
    </row>
    <row r="303" spans="1:11" x14ac:dyDescent="0.25">
      <c r="A303" t="str">
        <f t="shared" si="4"/>
        <v>walk-LR2zero autos</v>
      </c>
      <c r="B303" t="s">
        <v>56</v>
      </c>
      <c r="C303">
        <v>2</v>
      </c>
      <c r="D303" t="s">
        <v>58</v>
      </c>
      <c r="E303" t="s">
        <v>2</v>
      </c>
      <c r="F303">
        <v>7041.2357088440504</v>
      </c>
      <c r="K303" t="s">
        <v>405</v>
      </c>
    </row>
    <row r="304" spans="1:11" x14ac:dyDescent="0.25">
      <c r="A304" t="str">
        <f t="shared" si="4"/>
        <v>knr-LR3auto negotiating</v>
      </c>
      <c r="B304" t="s">
        <v>56</v>
      </c>
      <c r="C304">
        <v>3</v>
      </c>
      <c r="D304" t="s">
        <v>51</v>
      </c>
      <c r="E304" t="s">
        <v>0</v>
      </c>
      <c r="F304">
        <v>11.3182257935549</v>
      </c>
      <c r="K304" t="s">
        <v>123</v>
      </c>
    </row>
    <row r="305" spans="1:11" x14ac:dyDescent="0.25">
      <c r="A305" t="str">
        <f t="shared" si="4"/>
        <v>knr-LR3auto sufficient</v>
      </c>
      <c r="B305" t="s">
        <v>56</v>
      </c>
      <c r="C305">
        <v>3</v>
      </c>
      <c r="D305" t="s">
        <v>51</v>
      </c>
      <c r="E305" t="s">
        <v>1</v>
      </c>
      <c r="F305">
        <v>55.0922922083057</v>
      </c>
      <c r="K305" t="s">
        <v>145</v>
      </c>
    </row>
    <row r="306" spans="1:11" x14ac:dyDescent="0.25">
      <c r="A306" t="str">
        <f t="shared" si="4"/>
        <v>knr-LR3zero autos</v>
      </c>
      <c r="B306" t="s">
        <v>56</v>
      </c>
      <c r="C306">
        <v>3</v>
      </c>
      <c r="D306" t="s">
        <v>51</v>
      </c>
      <c r="E306" t="s">
        <v>2</v>
      </c>
      <c r="F306">
        <v>10.461941422909099</v>
      </c>
      <c r="K306" t="s">
        <v>215</v>
      </c>
    </row>
    <row r="307" spans="1:11" x14ac:dyDescent="0.25">
      <c r="A307" t="str">
        <f t="shared" si="4"/>
        <v>pnr-LR3auto sufficient</v>
      </c>
      <c r="B307" t="s">
        <v>56</v>
      </c>
      <c r="C307">
        <v>3</v>
      </c>
      <c r="D307" t="s">
        <v>57</v>
      </c>
      <c r="E307" t="s">
        <v>1</v>
      </c>
      <c r="F307">
        <v>36.056280174046499</v>
      </c>
      <c r="K307" t="s">
        <v>237</v>
      </c>
    </row>
    <row r="308" spans="1:11" x14ac:dyDescent="0.25">
      <c r="A308" t="str">
        <f t="shared" si="4"/>
        <v>tnc-LR3auto sufficient</v>
      </c>
      <c r="B308" t="s">
        <v>56</v>
      </c>
      <c r="C308">
        <v>3</v>
      </c>
      <c r="D308" t="s">
        <v>596</v>
      </c>
      <c r="E308" t="s">
        <v>1</v>
      </c>
      <c r="F308">
        <v>17.1394559427474</v>
      </c>
      <c r="K308" t="s">
        <v>307</v>
      </c>
    </row>
    <row r="309" spans="1:11" x14ac:dyDescent="0.25">
      <c r="A309" t="str">
        <f t="shared" si="4"/>
        <v>walk-LR3auto negotiating</v>
      </c>
      <c r="B309" t="s">
        <v>56</v>
      </c>
      <c r="C309">
        <v>3</v>
      </c>
      <c r="D309" t="s">
        <v>58</v>
      </c>
      <c r="E309" t="s">
        <v>0</v>
      </c>
      <c r="F309">
        <v>513.472295817278</v>
      </c>
      <c r="K309" t="s">
        <v>386</v>
      </c>
    </row>
    <row r="310" spans="1:11" x14ac:dyDescent="0.25">
      <c r="A310" t="str">
        <f t="shared" si="4"/>
        <v>walk-LR3auto sufficient</v>
      </c>
      <c r="B310" t="s">
        <v>56</v>
      </c>
      <c r="C310">
        <v>3</v>
      </c>
      <c r="D310" t="s">
        <v>58</v>
      </c>
      <c r="E310" t="s">
        <v>1</v>
      </c>
      <c r="F310">
        <v>588.45741325313202</v>
      </c>
      <c r="K310" t="s">
        <v>407</v>
      </c>
    </row>
    <row r="311" spans="1:11" x14ac:dyDescent="0.25">
      <c r="A311" t="str">
        <f t="shared" si="4"/>
        <v>walk-LR3zero autos</v>
      </c>
      <c r="B311" t="s">
        <v>56</v>
      </c>
      <c r="C311">
        <v>3</v>
      </c>
      <c r="D311" t="s">
        <v>58</v>
      </c>
      <c r="E311" t="s">
        <v>2</v>
      </c>
      <c r="F311">
        <v>267.60842176563398</v>
      </c>
      <c r="K311" t="s">
        <v>127</v>
      </c>
    </row>
    <row r="312" spans="1:11" x14ac:dyDescent="0.25">
      <c r="A312" t="str">
        <f t="shared" si="4"/>
        <v>knr-LR4auto negotiating</v>
      </c>
      <c r="B312" t="s">
        <v>56</v>
      </c>
      <c r="C312">
        <v>4</v>
      </c>
      <c r="D312" t="s">
        <v>51</v>
      </c>
      <c r="E312" t="s">
        <v>0</v>
      </c>
      <c r="F312">
        <v>428.29920572342797</v>
      </c>
      <c r="K312" t="s">
        <v>147</v>
      </c>
    </row>
    <row r="313" spans="1:11" x14ac:dyDescent="0.25">
      <c r="A313" t="str">
        <f t="shared" si="4"/>
        <v>knr-LR4auto sufficient</v>
      </c>
      <c r="B313" t="s">
        <v>56</v>
      </c>
      <c r="C313">
        <v>4</v>
      </c>
      <c r="D313" t="s">
        <v>51</v>
      </c>
      <c r="E313" t="s">
        <v>1</v>
      </c>
      <c r="F313">
        <v>657.49957949805696</v>
      </c>
      <c r="K313" t="s">
        <v>219</v>
      </c>
    </row>
    <row r="314" spans="1:11" x14ac:dyDescent="0.25">
      <c r="A314" t="str">
        <f t="shared" si="4"/>
        <v>knr-LR4zero autos</v>
      </c>
      <c r="B314" t="s">
        <v>56</v>
      </c>
      <c r="C314">
        <v>4</v>
      </c>
      <c r="D314" t="s">
        <v>51</v>
      </c>
      <c r="E314" t="s">
        <v>2</v>
      </c>
      <c r="F314">
        <v>401.27944380366398</v>
      </c>
      <c r="K314" t="s">
        <v>239</v>
      </c>
    </row>
    <row r="315" spans="1:11" x14ac:dyDescent="0.25">
      <c r="A315" t="str">
        <f t="shared" si="4"/>
        <v>pnr-LR4auto negotiating</v>
      </c>
      <c r="B315" t="s">
        <v>56</v>
      </c>
      <c r="C315">
        <v>4</v>
      </c>
      <c r="D315" t="s">
        <v>57</v>
      </c>
      <c r="E315" t="s">
        <v>0</v>
      </c>
      <c r="F315">
        <v>108.242047286511</v>
      </c>
      <c r="K315" t="s">
        <v>311</v>
      </c>
    </row>
    <row r="316" spans="1:11" x14ac:dyDescent="0.25">
      <c r="A316" t="str">
        <f t="shared" si="4"/>
        <v>pnr-LR4auto sufficient</v>
      </c>
      <c r="B316" t="s">
        <v>56</v>
      </c>
      <c r="C316">
        <v>4</v>
      </c>
      <c r="D316" t="s">
        <v>57</v>
      </c>
      <c r="E316" t="s">
        <v>1</v>
      </c>
      <c r="F316">
        <v>406.17466219452098</v>
      </c>
      <c r="K316" t="s">
        <v>390</v>
      </c>
    </row>
    <row r="317" spans="1:11" x14ac:dyDescent="0.25">
      <c r="A317" t="str">
        <f t="shared" si="4"/>
        <v>pnr-LR4zero autos</v>
      </c>
      <c r="B317" t="s">
        <v>56</v>
      </c>
      <c r="C317">
        <v>4</v>
      </c>
      <c r="D317" t="s">
        <v>57</v>
      </c>
      <c r="E317" t="s">
        <v>2</v>
      </c>
      <c r="F317">
        <v>15.636221192210501</v>
      </c>
      <c r="K317" t="s">
        <v>409</v>
      </c>
    </row>
    <row r="318" spans="1:11" x14ac:dyDescent="0.25">
      <c r="A318" t="str">
        <f t="shared" si="4"/>
        <v>tnc-LR4auto negotiating</v>
      </c>
      <c r="B318" t="s">
        <v>56</v>
      </c>
      <c r="C318">
        <v>4</v>
      </c>
      <c r="D318" t="s">
        <v>596</v>
      </c>
      <c r="E318" t="s">
        <v>0</v>
      </c>
      <c r="F318">
        <v>25.113439148271201</v>
      </c>
      <c r="K318" t="s">
        <v>132</v>
      </c>
    </row>
    <row r="319" spans="1:11" x14ac:dyDescent="0.25">
      <c r="A319" t="str">
        <f t="shared" si="4"/>
        <v>tnc-LR4auto sufficient</v>
      </c>
      <c r="B319" t="s">
        <v>56</v>
      </c>
      <c r="C319">
        <v>4</v>
      </c>
      <c r="D319" t="s">
        <v>596</v>
      </c>
      <c r="E319" t="s">
        <v>1</v>
      </c>
      <c r="F319">
        <v>61.476795048282099</v>
      </c>
      <c r="K319" t="s">
        <v>149</v>
      </c>
    </row>
    <row r="320" spans="1:11" x14ac:dyDescent="0.25">
      <c r="A320" t="str">
        <f t="shared" si="4"/>
        <v>tnc-LR4zero autos</v>
      </c>
      <c r="B320" t="s">
        <v>56</v>
      </c>
      <c r="C320">
        <v>4</v>
      </c>
      <c r="D320" t="s">
        <v>596</v>
      </c>
      <c r="E320" t="s">
        <v>2</v>
      </c>
      <c r="F320">
        <v>25.489792378446499</v>
      </c>
      <c r="K320" t="s">
        <v>224</v>
      </c>
    </row>
    <row r="321" spans="1:11" x14ac:dyDescent="0.25">
      <c r="A321" t="str">
        <f t="shared" si="4"/>
        <v>walk-LR4auto negotiating</v>
      </c>
      <c r="B321" t="s">
        <v>56</v>
      </c>
      <c r="C321">
        <v>4</v>
      </c>
      <c r="D321" t="s">
        <v>58</v>
      </c>
      <c r="E321" t="s">
        <v>0</v>
      </c>
      <c r="F321">
        <v>6720.2736631194102</v>
      </c>
      <c r="K321" t="s">
        <v>241</v>
      </c>
    </row>
    <row r="322" spans="1:11" x14ac:dyDescent="0.25">
      <c r="A322" t="str">
        <f t="shared" si="4"/>
        <v>walk-LR4auto sufficient</v>
      </c>
      <c r="B322" t="s">
        <v>56</v>
      </c>
      <c r="C322">
        <v>4</v>
      </c>
      <c r="D322" t="s">
        <v>58</v>
      </c>
      <c r="E322" t="s">
        <v>1</v>
      </c>
      <c r="F322">
        <v>7669.2956104443701</v>
      </c>
      <c r="K322" t="s">
        <v>316</v>
      </c>
    </row>
    <row r="323" spans="1:11" x14ac:dyDescent="0.25">
      <c r="A323" t="str">
        <f t="shared" ref="A323:A386" si="5">CONCATENATE(D323,"-", B323,C323,E323)</f>
        <v>walk-LR4zero autos</v>
      </c>
      <c r="B323" t="s">
        <v>56</v>
      </c>
      <c r="C323">
        <v>4</v>
      </c>
      <c r="D323" t="s">
        <v>58</v>
      </c>
      <c r="E323" t="s">
        <v>2</v>
      </c>
      <c r="F323">
        <v>14223.503261518999</v>
      </c>
      <c r="K323" t="s">
        <v>395</v>
      </c>
    </row>
    <row r="324" spans="1:11" x14ac:dyDescent="0.25">
      <c r="A324" t="str">
        <f t="shared" si="5"/>
        <v>knr-LR5auto negotiating</v>
      </c>
      <c r="B324" t="s">
        <v>56</v>
      </c>
      <c r="C324">
        <v>5</v>
      </c>
      <c r="D324" t="s">
        <v>51</v>
      </c>
      <c r="E324" t="s">
        <v>0</v>
      </c>
      <c r="F324">
        <v>390.44093186999402</v>
      </c>
      <c r="K324" t="s">
        <v>411</v>
      </c>
    </row>
    <row r="325" spans="1:11" x14ac:dyDescent="0.25">
      <c r="A325" t="str">
        <f t="shared" si="5"/>
        <v>knr-LR5auto sufficient</v>
      </c>
      <c r="B325" t="s">
        <v>56</v>
      </c>
      <c r="C325">
        <v>5</v>
      </c>
      <c r="D325" t="s">
        <v>51</v>
      </c>
      <c r="E325" t="s">
        <v>1</v>
      </c>
      <c r="F325">
        <v>694.06235087580797</v>
      </c>
      <c r="K325" t="s">
        <v>137</v>
      </c>
    </row>
    <row r="326" spans="1:11" x14ac:dyDescent="0.25">
      <c r="A326" t="str">
        <f t="shared" si="5"/>
        <v>knr-LR5zero autos</v>
      </c>
      <c r="B326" t="s">
        <v>56</v>
      </c>
      <c r="C326">
        <v>5</v>
      </c>
      <c r="D326" t="s">
        <v>51</v>
      </c>
      <c r="E326" t="s">
        <v>2</v>
      </c>
      <c r="F326">
        <v>364.760667626692</v>
      </c>
      <c r="K326" t="s">
        <v>151</v>
      </c>
    </row>
    <row r="327" spans="1:11" x14ac:dyDescent="0.25">
      <c r="A327" t="str">
        <f t="shared" si="5"/>
        <v>pnr-LR5auto negotiating</v>
      </c>
      <c r="B327" t="s">
        <v>56</v>
      </c>
      <c r="C327">
        <v>5</v>
      </c>
      <c r="D327" t="s">
        <v>57</v>
      </c>
      <c r="E327" t="s">
        <v>0</v>
      </c>
      <c r="F327">
        <v>93.704703495816602</v>
      </c>
      <c r="K327" t="s">
        <v>229</v>
      </c>
    </row>
    <row r="328" spans="1:11" x14ac:dyDescent="0.25">
      <c r="A328" t="str">
        <f t="shared" si="5"/>
        <v>pnr-LR5auto sufficient</v>
      </c>
      <c r="B328" t="s">
        <v>56</v>
      </c>
      <c r="C328">
        <v>5</v>
      </c>
      <c r="D328" t="s">
        <v>57</v>
      </c>
      <c r="E328" t="s">
        <v>1</v>
      </c>
      <c r="F328">
        <v>469.41550604292701</v>
      </c>
      <c r="K328" t="s">
        <v>243</v>
      </c>
    </row>
    <row r="329" spans="1:11" x14ac:dyDescent="0.25">
      <c r="A329" t="str">
        <f t="shared" si="5"/>
        <v>tnc-LR5auto negotiating</v>
      </c>
      <c r="B329" t="s">
        <v>56</v>
      </c>
      <c r="C329">
        <v>5</v>
      </c>
      <c r="D329" t="s">
        <v>596</v>
      </c>
      <c r="E329" t="s">
        <v>0</v>
      </c>
      <c r="F329">
        <v>116.903272962882</v>
      </c>
      <c r="K329" t="s">
        <v>321</v>
      </c>
    </row>
    <row r="330" spans="1:11" x14ac:dyDescent="0.25">
      <c r="A330" t="str">
        <f t="shared" si="5"/>
        <v>tnc-LR5auto sufficient</v>
      </c>
      <c r="B330" t="s">
        <v>56</v>
      </c>
      <c r="C330">
        <v>5</v>
      </c>
      <c r="D330" t="s">
        <v>596</v>
      </c>
      <c r="E330" t="s">
        <v>1</v>
      </c>
      <c r="F330">
        <v>89.623991997611995</v>
      </c>
      <c r="K330" t="s">
        <v>399</v>
      </c>
    </row>
    <row r="331" spans="1:11" x14ac:dyDescent="0.25">
      <c r="A331" t="str">
        <f t="shared" si="5"/>
        <v>tnc-LR5zero autos</v>
      </c>
      <c r="B331" t="s">
        <v>56</v>
      </c>
      <c r="C331">
        <v>5</v>
      </c>
      <c r="D331" t="s">
        <v>596</v>
      </c>
      <c r="E331" t="s">
        <v>2</v>
      </c>
      <c r="F331">
        <v>34.271439078061199</v>
      </c>
      <c r="K331" t="s">
        <v>412</v>
      </c>
    </row>
    <row r="332" spans="1:11" x14ac:dyDescent="0.25">
      <c r="A332" t="str">
        <f t="shared" si="5"/>
        <v>walk-LR5auto negotiating</v>
      </c>
      <c r="B332" t="s">
        <v>56</v>
      </c>
      <c r="C332">
        <v>5</v>
      </c>
      <c r="D332" t="s">
        <v>58</v>
      </c>
      <c r="E332" t="s">
        <v>0</v>
      </c>
      <c r="F332">
        <v>7431.75398547227</v>
      </c>
      <c r="K332" t="s">
        <v>152</v>
      </c>
    </row>
    <row r="333" spans="1:11" x14ac:dyDescent="0.25">
      <c r="A333" t="str">
        <f t="shared" si="5"/>
        <v>walk-LR5auto sufficient</v>
      </c>
      <c r="B333" t="s">
        <v>56</v>
      </c>
      <c r="C333">
        <v>5</v>
      </c>
      <c r="D333" t="s">
        <v>58</v>
      </c>
      <c r="E333" t="s">
        <v>1</v>
      </c>
      <c r="F333">
        <v>8830.9910559821092</v>
      </c>
      <c r="K333" t="s">
        <v>244</v>
      </c>
    </row>
    <row r="334" spans="1:11" x14ac:dyDescent="0.25">
      <c r="A334" t="str">
        <f t="shared" si="5"/>
        <v>walk-LR5zero autos</v>
      </c>
      <c r="B334" t="s">
        <v>56</v>
      </c>
      <c r="C334">
        <v>5</v>
      </c>
      <c r="D334" t="s">
        <v>58</v>
      </c>
      <c r="E334" t="s">
        <v>2</v>
      </c>
      <c r="F334">
        <v>16566.139787915599</v>
      </c>
      <c r="K334" t="s">
        <v>413</v>
      </c>
    </row>
    <row r="335" spans="1:11" x14ac:dyDescent="0.25">
      <c r="A335" t="str">
        <f t="shared" si="5"/>
        <v>walk-LR6auto negotiating</v>
      </c>
      <c r="B335" t="s">
        <v>56</v>
      </c>
      <c r="C335">
        <v>6</v>
      </c>
      <c r="D335" t="s">
        <v>58</v>
      </c>
      <c r="E335" t="s">
        <v>0</v>
      </c>
      <c r="F335">
        <v>2760.2572218049099</v>
      </c>
      <c r="K335" t="s">
        <v>119</v>
      </c>
    </row>
    <row r="336" spans="1:11" x14ac:dyDescent="0.25">
      <c r="A336" t="str">
        <f t="shared" si="5"/>
        <v>walk-LR6auto sufficient</v>
      </c>
      <c r="B336" t="s">
        <v>56</v>
      </c>
      <c r="C336">
        <v>6</v>
      </c>
      <c r="D336" t="s">
        <v>58</v>
      </c>
      <c r="E336" t="s">
        <v>1</v>
      </c>
      <c r="F336">
        <v>1252.1322134888401</v>
      </c>
      <c r="K336" t="s">
        <v>211</v>
      </c>
    </row>
    <row r="337" spans="1:11" x14ac:dyDescent="0.25">
      <c r="A337" t="str">
        <f t="shared" si="5"/>
        <v>walk-LR6zero autos</v>
      </c>
      <c r="B337" t="s">
        <v>56</v>
      </c>
      <c r="C337">
        <v>6</v>
      </c>
      <c r="D337" t="s">
        <v>58</v>
      </c>
      <c r="E337" t="s">
        <v>2</v>
      </c>
      <c r="F337">
        <v>1772.6441136409501</v>
      </c>
      <c r="K337" t="s">
        <v>303</v>
      </c>
    </row>
    <row r="338" spans="1:11" x14ac:dyDescent="0.25">
      <c r="A338" t="str">
        <f t="shared" si="5"/>
        <v>-</v>
      </c>
      <c r="B338" s="1"/>
      <c r="C338" s="1"/>
      <c r="D338" s="1"/>
      <c r="E338" s="1"/>
      <c r="F338" s="1"/>
      <c r="K338" t="s">
        <v>382</v>
      </c>
    </row>
    <row r="339" spans="1:11" x14ac:dyDescent="0.25">
      <c r="A339" t="str">
        <f t="shared" si="5"/>
        <v>-</v>
      </c>
      <c r="B339" s="1"/>
      <c r="C339" s="1"/>
      <c r="D339" s="1"/>
      <c r="E339" s="1"/>
      <c r="F339" s="1"/>
      <c r="K339" t="s">
        <v>128</v>
      </c>
    </row>
    <row r="340" spans="1:11" x14ac:dyDescent="0.25">
      <c r="A340" t="str">
        <f t="shared" si="5"/>
        <v>-</v>
      </c>
      <c r="B340" s="1"/>
      <c r="C340" s="1"/>
      <c r="D340" s="1"/>
      <c r="E340" s="1"/>
      <c r="F340" s="1"/>
      <c r="K340" t="s">
        <v>220</v>
      </c>
    </row>
    <row r="341" spans="1:11" x14ac:dyDescent="0.25">
      <c r="A341" t="str">
        <f t="shared" si="5"/>
        <v>-</v>
      </c>
      <c r="B341" s="1"/>
      <c r="C341" s="1"/>
      <c r="D341" s="1"/>
      <c r="E341" s="1"/>
      <c r="F341" s="1"/>
      <c r="K341" t="s">
        <v>312</v>
      </c>
    </row>
    <row r="342" spans="1:11" x14ac:dyDescent="0.25">
      <c r="A342" t="str">
        <f t="shared" si="5"/>
        <v>-</v>
      </c>
      <c r="B342" s="1"/>
      <c r="C342" s="1"/>
      <c r="D342" s="1"/>
      <c r="E342" s="1"/>
      <c r="F342" s="1"/>
      <c r="K342" t="s">
        <v>391</v>
      </c>
    </row>
    <row r="343" spans="1:11" x14ac:dyDescent="0.25">
      <c r="A343" t="str">
        <f t="shared" si="5"/>
        <v>-</v>
      </c>
      <c r="B343" s="1"/>
      <c r="C343" s="1"/>
      <c r="D343" s="1"/>
      <c r="E343" s="1"/>
      <c r="F343" s="1"/>
      <c r="K343" t="s">
        <v>133</v>
      </c>
    </row>
    <row r="344" spans="1:11" x14ac:dyDescent="0.25">
      <c r="A344" t="str">
        <f t="shared" si="5"/>
        <v>-</v>
      </c>
      <c r="B344" s="1"/>
      <c r="C344" s="1"/>
      <c r="D344" s="1"/>
      <c r="E344" s="1"/>
      <c r="F344" s="1"/>
      <c r="K344" t="s">
        <v>225</v>
      </c>
    </row>
    <row r="345" spans="1:11" x14ac:dyDescent="0.25">
      <c r="A345" t="str">
        <f t="shared" si="5"/>
        <v>-</v>
      </c>
      <c r="B345" s="1"/>
      <c r="C345" s="1"/>
      <c r="D345" s="1"/>
      <c r="E345" s="1"/>
      <c r="F345" s="1"/>
      <c r="K345" t="s">
        <v>317</v>
      </c>
    </row>
    <row r="346" spans="1:11" x14ac:dyDescent="0.25">
      <c r="A346" t="str">
        <f t="shared" si="5"/>
        <v>-</v>
      </c>
      <c r="B346" s="1"/>
      <c r="C346" s="1"/>
      <c r="D346" s="1"/>
      <c r="E346" s="1"/>
      <c r="F346" s="1"/>
      <c r="K346" t="s">
        <v>396</v>
      </c>
    </row>
    <row r="347" spans="1:11" x14ac:dyDescent="0.25">
      <c r="A347" t="str">
        <f t="shared" si="5"/>
        <v>-</v>
      </c>
      <c r="B347" s="1"/>
      <c r="C347" s="1"/>
      <c r="D347" s="1"/>
      <c r="E347" s="1"/>
      <c r="F347" s="1"/>
      <c r="K347" t="s">
        <v>138</v>
      </c>
    </row>
    <row r="348" spans="1:11" x14ac:dyDescent="0.25">
      <c r="A348" t="str">
        <f t="shared" si="5"/>
        <v>-</v>
      </c>
      <c r="B348" s="1"/>
      <c r="C348" s="1"/>
      <c r="D348" s="1"/>
      <c r="E348" s="1"/>
      <c r="F348" s="1"/>
      <c r="K348" t="s">
        <v>230</v>
      </c>
    </row>
    <row r="349" spans="1:11" x14ac:dyDescent="0.25">
      <c r="A349" t="str">
        <f t="shared" si="5"/>
        <v>-</v>
      </c>
      <c r="B349" s="1"/>
      <c r="C349" s="1"/>
      <c r="D349" s="1"/>
      <c r="E349" s="1"/>
      <c r="F349" s="1"/>
      <c r="K349" t="s">
        <v>322</v>
      </c>
    </row>
    <row r="350" spans="1:11" x14ac:dyDescent="0.25">
      <c r="A350" t="str">
        <f t="shared" si="5"/>
        <v>-</v>
      </c>
      <c r="B350" s="1"/>
      <c r="C350" s="1"/>
      <c r="D350" s="1"/>
      <c r="E350" s="1"/>
      <c r="F350" s="1"/>
      <c r="K350" t="s">
        <v>400</v>
      </c>
    </row>
    <row r="351" spans="1:11" x14ac:dyDescent="0.25">
      <c r="A351" t="str">
        <f t="shared" si="5"/>
        <v>-</v>
      </c>
      <c r="B351" s="1"/>
      <c r="C351" s="1"/>
      <c r="D351" s="1"/>
      <c r="E351" s="1"/>
      <c r="F351" s="1"/>
      <c r="K351" t="s">
        <v>141</v>
      </c>
    </row>
    <row r="352" spans="1:11" x14ac:dyDescent="0.25">
      <c r="A352" t="str">
        <f t="shared" si="5"/>
        <v>-</v>
      </c>
      <c r="B352" s="1"/>
      <c r="C352" s="1"/>
      <c r="D352" s="1"/>
      <c r="E352" s="1"/>
      <c r="F352" s="1"/>
      <c r="K352" t="s">
        <v>233</v>
      </c>
    </row>
    <row r="353" spans="1:11" x14ac:dyDescent="0.25">
      <c r="A353" t="str">
        <f t="shared" si="5"/>
        <v>-</v>
      </c>
      <c r="B353" s="1"/>
      <c r="C353" s="1"/>
      <c r="D353" s="1"/>
      <c r="E353" s="1"/>
      <c r="F353" s="1"/>
      <c r="K353" t="s">
        <v>403</v>
      </c>
    </row>
    <row r="354" spans="1:11" x14ac:dyDescent="0.25">
      <c r="A354" t="str">
        <f t="shared" si="5"/>
        <v>-</v>
      </c>
      <c r="B354" s="1"/>
      <c r="C354" s="1"/>
      <c r="D354" s="1"/>
      <c r="E354" s="1"/>
      <c r="F354" s="1"/>
      <c r="K354" t="s">
        <v>120</v>
      </c>
    </row>
    <row r="355" spans="1:11" x14ac:dyDescent="0.25">
      <c r="A355" t="str">
        <f t="shared" si="5"/>
        <v>-</v>
      </c>
      <c r="B355" s="1"/>
      <c r="C355" s="1"/>
      <c r="D355" s="1"/>
      <c r="E355" s="1"/>
      <c r="F355" s="1"/>
      <c r="K355" t="s">
        <v>212</v>
      </c>
    </row>
    <row r="356" spans="1:11" x14ac:dyDescent="0.25">
      <c r="A356" t="str">
        <f t="shared" si="5"/>
        <v>-</v>
      </c>
      <c r="B356" s="1"/>
      <c r="C356" s="1"/>
      <c r="D356" s="1"/>
      <c r="E356" s="1"/>
      <c r="F356" s="1"/>
      <c r="K356" t="s">
        <v>304</v>
      </c>
    </row>
    <row r="357" spans="1:11" x14ac:dyDescent="0.25">
      <c r="A357" t="str">
        <f t="shared" si="5"/>
        <v>-</v>
      </c>
      <c r="B357" s="1"/>
      <c r="C357" s="1"/>
      <c r="D357" s="1"/>
      <c r="E357" s="1"/>
      <c r="F357" s="1"/>
      <c r="K357" t="s">
        <v>383</v>
      </c>
    </row>
    <row r="358" spans="1:11" x14ac:dyDescent="0.25">
      <c r="A358" t="str">
        <f t="shared" si="5"/>
        <v>-</v>
      </c>
      <c r="B358" s="1"/>
      <c r="C358" s="1"/>
      <c r="D358" s="1"/>
      <c r="E358" s="1"/>
      <c r="F358" s="1"/>
      <c r="K358" t="s">
        <v>124</v>
      </c>
    </row>
    <row r="359" spans="1:11" x14ac:dyDescent="0.25">
      <c r="A359" t="str">
        <f t="shared" si="5"/>
        <v>-</v>
      </c>
      <c r="B359" s="1"/>
      <c r="C359" s="1"/>
      <c r="D359" s="1"/>
      <c r="E359" s="1"/>
      <c r="F359" s="1"/>
      <c r="K359" t="s">
        <v>216</v>
      </c>
    </row>
    <row r="360" spans="1:11" x14ac:dyDescent="0.25">
      <c r="A360" t="str">
        <f t="shared" si="5"/>
        <v>-</v>
      </c>
      <c r="B360" s="1"/>
      <c r="C360" s="1"/>
      <c r="D360" s="1"/>
      <c r="E360" s="1"/>
      <c r="F360" s="1"/>
      <c r="K360" t="s">
        <v>308</v>
      </c>
    </row>
    <row r="361" spans="1:11" x14ac:dyDescent="0.25">
      <c r="A361" t="str">
        <f t="shared" si="5"/>
        <v>-</v>
      </c>
      <c r="B361" s="1"/>
      <c r="C361" s="1"/>
      <c r="D361" s="1"/>
      <c r="E361" s="1"/>
      <c r="F361" s="1"/>
      <c r="K361" t="s">
        <v>387</v>
      </c>
    </row>
    <row r="362" spans="1:11" x14ac:dyDescent="0.25">
      <c r="A362" t="str">
        <f t="shared" si="5"/>
        <v>-</v>
      </c>
      <c r="B362" s="1"/>
      <c r="C362" s="1"/>
      <c r="D362" s="1"/>
      <c r="E362" s="1"/>
      <c r="F362" s="1"/>
      <c r="K362" t="s">
        <v>129</v>
      </c>
    </row>
    <row r="363" spans="1:11" x14ac:dyDescent="0.25">
      <c r="A363" t="str">
        <f t="shared" si="5"/>
        <v>-</v>
      </c>
      <c r="B363" s="1"/>
      <c r="C363" s="1"/>
      <c r="D363" s="1"/>
      <c r="E363" s="1"/>
      <c r="F363" s="1"/>
      <c r="K363" t="s">
        <v>221</v>
      </c>
    </row>
    <row r="364" spans="1:11" x14ac:dyDescent="0.25">
      <c r="A364" t="str">
        <f t="shared" si="5"/>
        <v>-</v>
      </c>
      <c r="B364" s="1"/>
      <c r="C364" s="1"/>
      <c r="D364" s="1"/>
      <c r="E364" s="1"/>
      <c r="F364" s="1"/>
      <c r="K364" t="s">
        <v>313</v>
      </c>
    </row>
    <row r="365" spans="1:11" x14ac:dyDescent="0.25">
      <c r="A365" t="str">
        <f t="shared" si="5"/>
        <v>-</v>
      </c>
      <c r="B365" s="1"/>
      <c r="C365" s="1"/>
      <c r="D365" s="1"/>
      <c r="E365" s="1"/>
      <c r="F365" s="1"/>
      <c r="K365" t="s">
        <v>392</v>
      </c>
    </row>
    <row r="366" spans="1:11" x14ac:dyDescent="0.25">
      <c r="A366" t="str">
        <f t="shared" si="5"/>
        <v>-</v>
      </c>
      <c r="B366" s="1"/>
      <c r="C366" s="1"/>
      <c r="D366" s="1"/>
      <c r="E366" s="1"/>
      <c r="F366" s="1"/>
      <c r="K366" t="s">
        <v>134</v>
      </c>
    </row>
    <row r="367" spans="1:11" x14ac:dyDescent="0.25">
      <c r="A367" t="str">
        <f t="shared" si="5"/>
        <v>-</v>
      </c>
      <c r="B367" s="1"/>
      <c r="C367" s="1"/>
      <c r="D367" s="1"/>
      <c r="E367" s="1"/>
      <c r="F367" s="1"/>
      <c r="K367" t="s">
        <v>226</v>
      </c>
    </row>
    <row r="368" spans="1:11" x14ac:dyDescent="0.25">
      <c r="A368" t="str">
        <f t="shared" si="5"/>
        <v>-</v>
      </c>
      <c r="B368" s="1"/>
      <c r="C368" s="1"/>
      <c r="D368" s="1"/>
      <c r="E368" s="1"/>
      <c r="F368" s="1"/>
      <c r="K368" t="s">
        <v>318</v>
      </c>
    </row>
    <row r="369" spans="1:11" x14ac:dyDescent="0.25">
      <c r="A369" t="str">
        <f t="shared" si="5"/>
        <v>-</v>
      </c>
      <c r="B369" s="1"/>
      <c r="C369" s="1"/>
      <c r="D369" s="1"/>
      <c r="E369" s="1"/>
      <c r="F369" s="1"/>
      <c r="K369" t="s">
        <v>397</v>
      </c>
    </row>
    <row r="370" spans="1:11" x14ac:dyDescent="0.25">
      <c r="A370" t="str">
        <f t="shared" si="5"/>
        <v>-</v>
      </c>
      <c r="B370" s="1"/>
      <c r="C370" s="1"/>
      <c r="D370" s="1"/>
      <c r="E370" s="1"/>
      <c r="F370" s="1"/>
      <c r="K370" t="s">
        <v>139</v>
      </c>
    </row>
    <row r="371" spans="1:11" x14ac:dyDescent="0.25">
      <c r="A371" t="str">
        <f t="shared" si="5"/>
        <v>-</v>
      </c>
      <c r="B371" s="1"/>
      <c r="C371" s="1"/>
      <c r="D371" s="1"/>
      <c r="E371" s="1"/>
      <c r="F371" s="1"/>
      <c r="K371" t="s">
        <v>231</v>
      </c>
    </row>
    <row r="372" spans="1:11" x14ac:dyDescent="0.25">
      <c r="A372" t="str">
        <f t="shared" si="5"/>
        <v>-</v>
      </c>
      <c r="B372" s="1"/>
      <c r="C372" s="1"/>
      <c r="D372" s="1"/>
      <c r="E372" s="1"/>
      <c r="F372" s="1"/>
      <c r="K372" t="s">
        <v>323</v>
      </c>
    </row>
    <row r="373" spans="1:11" x14ac:dyDescent="0.25">
      <c r="A373" t="str">
        <f t="shared" si="5"/>
        <v>-</v>
      </c>
      <c r="B373" s="1"/>
      <c r="C373" s="1"/>
      <c r="D373" s="1"/>
      <c r="E373" s="1"/>
      <c r="F373" s="1"/>
      <c r="K373" t="s">
        <v>401</v>
      </c>
    </row>
    <row r="374" spans="1:11" x14ac:dyDescent="0.25">
      <c r="A374" t="str">
        <f t="shared" si="5"/>
        <v>-</v>
      </c>
      <c r="B374" s="1"/>
      <c r="C374" s="1"/>
      <c r="D374" s="1"/>
      <c r="E374" s="1"/>
      <c r="F374" s="1"/>
      <c r="K374" t="s">
        <v>142</v>
      </c>
    </row>
    <row r="375" spans="1:11" x14ac:dyDescent="0.25">
      <c r="A375" t="str">
        <f t="shared" si="5"/>
        <v>-</v>
      </c>
      <c r="B375" s="1"/>
      <c r="C375" s="1"/>
      <c r="D375" s="1"/>
      <c r="E375" s="1"/>
      <c r="F375" s="1"/>
      <c r="K375" t="s">
        <v>234</v>
      </c>
    </row>
    <row r="376" spans="1:11" x14ac:dyDescent="0.25">
      <c r="A376" t="str">
        <f t="shared" si="5"/>
        <v>-</v>
      </c>
      <c r="B376" s="1"/>
      <c r="C376" s="1"/>
      <c r="D376" s="1"/>
      <c r="E376" s="1"/>
      <c r="F376" s="1"/>
      <c r="K376" t="s">
        <v>404</v>
      </c>
    </row>
    <row r="377" spans="1:11" x14ac:dyDescent="0.25">
      <c r="A377" t="str">
        <f t="shared" si="5"/>
        <v>-</v>
      </c>
      <c r="B377" s="1"/>
      <c r="C377" s="1"/>
      <c r="D377" s="1"/>
      <c r="E377" s="1"/>
      <c r="F377" s="1"/>
      <c r="K377" t="s">
        <v>121</v>
      </c>
    </row>
    <row r="378" spans="1:11" x14ac:dyDescent="0.25">
      <c r="A378" t="str">
        <f t="shared" si="5"/>
        <v>-</v>
      </c>
      <c r="B378" s="1"/>
      <c r="C378" s="1"/>
      <c r="D378" s="1"/>
      <c r="E378" s="1"/>
      <c r="F378" s="1"/>
      <c r="K378" t="s">
        <v>144</v>
      </c>
    </row>
    <row r="379" spans="1:11" x14ac:dyDescent="0.25">
      <c r="A379" t="str">
        <f t="shared" si="5"/>
        <v>-</v>
      </c>
      <c r="B379" s="1"/>
      <c r="C379" s="1"/>
      <c r="D379" s="1"/>
      <c r="E379" s="1"/>
      <c r="F379" s="1"/>
      <c r="K379" t="s">
        <v>213</v>
      </c>
    </row>
    <row r="380" spans="1:11" x14ac:dyDescent="0.25">
      <c r="A380" t="str">
        <f t="shared" si="5"/>
        <v>-</v>
      </c>
      <c r="B380" s="1"/>
      <c r="C380" s="1"/>
      <c r="D380" s="1"/>
      <c r="E380" s="1"/>
      <c r="F380" s="1"/>
      <c r="K380" t="s">
        <v>236</v>
      </c>
    </row>
    <row r="381" spans="1:11" x14ac:dyDescent="0.25">
      <c r="A381" t="str">
        <f t="shared" si="5"/>
        <v>-</v>
      </c>
      <c r="B381" s="1"/>
      <c r="C381" s="1"/>
      <c r="D381" s="1"/>
      <c r="E381" s="1"/>
      <c r="F381" s="1"/>
      <c r="K381" t="s">
        <v>305</v>
      </c>
    </row>
    <row r="382" spans="1:11" x14ac:dyDescent="0.25">
      <c r="A382" t="str">
        <f t="shared" si="5"/>
        <v>-</v>
      </c>
      <c r="B382" s="1"/>
      <c r="C382" s="1"/>
      <c r="D382" s="1"/>
      <c r="E382" s="1"/>
      <c r="F382" s="1"/>
      <c r="K382" t="s">
        <v>384</v>
      </c>
    </row>
    <row r="383" spans="1:11" x14ac:dyDescent="0.25">
      <c r="A383" t="str">
        <f t="shared" si="5"/>
        <v>-</v>
      </c>
      <c r="B383" s="1"/>
      <c r="C383" s="1"/>
      <c r="D383" s="1"/>
      <c r="E383" s="1"/>
      <c r="F383" s="1"/>
      <c r="K383" t="s">
        <v>406</v>
      </c>
    </row>
    <row r="384" spans="1:11" x14ac:dyDescent="0.25">
      <c r="A384" t="str">
        <f t="shared" si="5"/>
        <v>-</v>
      </c>
      <c r="B384" s="1"/>
      <c r="C384" s="1"/>
      <c r="D384" s="1"/>
      <c r="E384" s="1"/>
      <c r="F384" s="1"/>
      <c r="K384" t="s">
        <v>125</v>
      </c>
    </row>
    <row r="385" spans="1:11" x14ac:dyDescent="0.25">
      <c r="A385" t="str">
        <f t="shared" si="5"/>
        <v>-</v>
      </c>
      <c r="B385" s="1"/>
      <c r="C385" s="1"/>
      <c r="D385" s="1"/>
      <c r="E385" s="1"/>
      <c r="F385" s="1"/>
      <c r="K385" t="s">
        <v>146</v>
      </c>
    </row>
    <row r="386" spans="1:11" x14ac:dyDescent="0.25">
      <c r="A386" t="str">
        <f t="shared" si="5"/>
        <v>-</v>
      </c>
      <c r="B386" s="1"/>
      <c r="C386" s="1"/>
      <c r="D386" s="1"/>
      <c r="E386" s="1"/>
      <c r="F386" s="1"/>
      <c r="K386" t="s">
        <v>217</v>
      </c>
    </row>
    <row r="387" spans="1:11" x14ac:dyDescent="0.25">
      <c r="A387" t="str">
        <f t="shared" ref="A387:A450" si="6">CONCATENATE(D387,"-", B387,C387,E387)</f>
        <v>-</v>
      </c>
      <c r="B387" s="1"/>
      <c r="C387" s="1"/>
      <c r="D387" s="1"/>
      <c r="E387" s="1"/>
      <c r="F387" s="1"/>
      <c r="K387" t="s">
        <v>238</v>
      </c>
    </row>
    <row r="388" spans="1:11" x14ac:dyDescent="0.25">
      <c r="A388" t="str">
        <f t="shared" si="6"/>
        <v>-</v>
      </c>
      <c r="B388" s="1"/>
      <c r="C388" s="1"/>
      <c r="D388" s="1"/>
      <c r="E388" s="1"/>
      <c r="F388" s="1"/>
      <c r="K388" t="s">
        <v>309</v>
      </c>
    </row>
    <row r="389" spans="1:11" x14ac:dyDescent="0.25">
      <c r="A389" t="str">
        <f t="shared" si="6"/>
        <v>-</v>
      </c>
      <c r="B389" s="1"/>
      <c r="C389" s="1"/>
      <c r="D389" s="1"/>
      <c r="E389" s="1"/>
      <c r="F389" s="1"/>
      <c r="K389" t="s">
        <v>388</v>
      </c>
    </row>
    <row r="390" spans="1:11" x14ac:dyDescent="0.25">
      <c r="A390" t="str">
        <f t="shared" si="6"/>
        <v>-</v>
      </c>
      <c r="B390" s="1"/>
      <c r="C390" s="1"/>
      <c r="D390" s="1"/>
      <c r="E390" s="1"/>
      <c r="F390" s="1"/>
      <c r="K390" t="s">
        <v>408</v>
      </c>
    </row>
    <row r="391" spans="1:11" x14ac:dyDescent="0.25">
      <c r="A391" t="str">
        <f t="shared" si="6"/>
        <v>-</v>
      </c>
      <c r="B391" s="1"/>
      <c r="C391" s="1"/>
      <c r="D391" s="1"/>
      <c r="E391" s="1"/>
      <c r="F391" s="1"/>
      <c r="K391" t="s">
        <v>130</v>
      </c>
    </row>
    <row r="392" spans="1:11" x14ac:dyDescent="0.25">
      <c r="A392" t="str">
        <f t="shared" si="6"/>
        <v>-</v>
      </c>
      <c r="B392" s="1"/>
      <c r="C392" s="1"/>
      <c r="D392" s="1"/>
      <c r="E392" s="1"/>
      <c r="F392" s="1"/>
      <c r="K392" t="s">
        <v>148</v>
      </c>
    </row>
    <row r="393" spans="1:11" x14ac:dyDescent="0.25">
      <c r="A393" t="str">
        <f t="shared" si="6"/>
        <v>-</v>
      </c>
      <c r="B393" s="1"/>
      <c r="C393" s="1"/>
      <c r="D393" s="1"/>
      <c r="E393" s="1"/>
      <c r="F393" s="1"/>
      <c r="K393" t="s">
        <v>222</v>
      </c>
    </row>
    <row r="394" spans="1:11" x14ac:dyDescent="0.25">
      <c r="A394" t="str">
        <f t="shared" si="6"/>
        <v>-</v>
      </c>
      <c r="B394" s="1"/>
      <c r="C394" s="1"/>
      <c r="D394" s="1"/>
      <c r="E394" s="1"/>
      <c r="F394" s="1"/>
      <c r="K394" t="s">
        <v>240</v>
      </c>
    </row>
    <row r="395" spans="1:11" x14ac:dyDescent="0.25">
      <c r="A395" t="str">
        <f t="shared" si="6"/>
        <v>-</v>
      </c>
      <c r="B395" s="1"/>
      <c r="C395" s="1"/>
      <c r="D395" s="1"/>
      <c r="E395" s="1"/>
      <c r="F395" s="1"/>
      <c r="K395" t="s">
        <v>314</v>
      </c>
    </row>
    <row r="396" spans="1:11" x14ac:dyDescent="0.25">
      <c r="A396" t="str">
        <f t="shared" si="6"/>
        <v>-</v>
      </c>
      <c r="B396" s="1"/>
      <c r="C396" s="1"/>
      <c r="D396" s="1"/>
      <c r="E396" s="1"/>
      <c r="F396" s="1"/>
      <c r="K396" t="s">
        <v>393</v>
      </c>
    </row>
    <row r="397" spans="1:11" x14ac:dyDescent="0.25">
      <c r="A397" t="str">
        <f t="shared" si="6"/>
        <v>-</v>
      </c>
      <c r="B397" s="1"/>
      <c r="C397" s="1"/>
      <c r="D397" s="1"/>
      <c r="E397" s="1"/>
      <c r="F397" s="1"/>
      <c r="K397" t="s">
        <v>410</v>
      </c>
    </row>
    <row r="398" spans="1:11" x14ac:dyDescent="0.25">
      <c r="A398" t="str">
        <f t="shared" si="6"/>
        <v>-</v>
      </c>
      <c r="B398" s="1"/>
      <c r="C398" s="1"/>
      <c r="D398" s="1"/>
      <c r="E398" s="1"/>
      <c r="F398" s="1"/>
      <c r="K398" t="s">
        <v>135</v>
      </c>
    </row>
    <row r="399" spans="1:11" x14ac:dyDescent="0.25">
      <c r="A399" t="str">
        <f t="shared" si="6"/>
        <v>-</v>
      </c>
      <c r="B399" s="1"/>
      <c r="C399" s="1"/>
      <c r="D399" s="1"/>
      <c r="E399" s="1"/>
      <c r="F399" s="1"/>
      <c r="K399" t="s">
        <v>150</v>
      </c>
    </row>
    <row r="400" spans="1:11" x14ac:dyDescent="0.25">
      <c r="A400" t="str">
        <f t="shared" si="6"/>
        <v>-</v>
      </c>
      <c r="B400" s="1"/>
      <c r="C400" s="1"/>
      <c r="D400" s="1"/>
      <c r="E400" s="1"/>
      <c r="F400" s="1"/>
      <c r="K400" t="s">
        <v>227</v>
      </c>
    </row>
    <row r="401" spans="1:11" x14ac:dyDescent="0.25">
      <c r="A401" t="str">
        <f t="shared" si="6"/>
        <v>-</v>
      </c>
      <c r="B401" s="1"/>
      <c r="C401" s="1"/>
      <c r="D401" s="1"/>
      <c r="E401" s="1"/>
      <c r="F401" s="1"/>
      <c r="K401" t="s">
        <v>242</v>
      </c>
    </row>
    <row r="402" spans="1:11" x14ac:dyDescent="0.25">
      <c r="A402" t="str">
        <f t="shared" si="6"/>
        <v>-</v>
      </c>
      <c r="B402" s="1"/>
      <c r="C402" s="1"/>
      <c r="D402" s="1"/>
      <c r="E402" s="1"/>
      <c r="F402" s="1"/>
      <c r="K402" t="s">
        <v>319</v>
      </c>
    </row>
    <row r="403" spans="1:11" x14ac:dyDescent="0.25">
      <c r="A403" t="str">
        <f t="shared" si="6"/>
        <v>-</v>
      </c>
      <c r="B403" s="1"/>
      <c r="C403" s="1"/>
      <c r="D403" s="1"/>
      <c r="E403" s="1"/>
      <c r="F403" s="1"/>
    </row>
    <row r="404" spans="1:11" x14ac:dyDescent="0.25">
      <c r="A404" t="str">
        <f t="shared" si="6"/>
        <v>-</v>
      </c>
      <c r="B404" s="1"/>
      <c r="C404" s="1"/>
      <c r="D404" s="1"/>
      <c r="E404" s="1"/>
      <c r="F404" s="1"/>
    </row>
    <row r="405" spans="1:11" x14ac:dyDescent="0.25">
      <c r="A405" t="str">
        <f t="shared" si="6"/>
        <v>-</v>
      </c>
      <c r="B405" s="1"/>
      <c r="C405" s="1"/>
      <c r="D405" s="1"/>
      <c r="E405" s="1"/>
      <c r="F405" s="1"/>
    </row>
    <row r="406" spans="1:11" x14ac:dyDescent="0.25">
      <c r="A406" t="str">
        <f t="shared" si="6"/>
        <v>-</v>
      </c>
      <c r="B406" s="1"/>
      <c r="C406" s="1"/>
      <c r="D406" s="1"/>
      <c r="E406" s="1"/>
      <c r="F406" s="1"/>
    </row>
    <row r="407" spans="1:11" x14ac:dyDescent="0.25">
      <c r="A407" t="str">
        <f t="shared" si="6"/>
        <v>-</v>
      </c>
      <c r="B407" s="1"/>
      <c r="C407" s="1"/>
      <c r="D407" s="1"/>
      <c r="E407" s="1"/>
      <c r="F407" s="1"/>
    </row>
    <row r="408" spans="1:11" x14ac:dyDescent="0.25">
      <c r="A408" t="str">
        <f t="shared" si="6"/>
        <v>-</v>
      </c>
      <c r="B408" s="1"/>
      <c r="C408" s="1"/>
      <c r="D408" s="1"/>
      <c r="E408" s="1"/>
      <c r="F408" s="1"/>
    </row>
    <row r="409" spans="1:11" x14ac:dyDescent="0.25">
      <c r="A409" t="str">
        <f t="shared" si="6"/>
        <v>-</v>
      </c>
      <c r="B409" s="1"/>
      <c r="C409" s="1"/>
      <c r="D409" s="1"/>
      <c r="E409" s="1"/>
      <c r="F409" s="1"/>
    </row>
    <row r="410" spans="1:11" x14ac:dyDescent="0.25">
      <c r="A410" t="str">
        <f t="shared" si="6"/>
        <v>-</v>
      </c>
      <c r="B410" s="1"/>
      <c r="C410" s="1"/>
      <c r="D410" s="1"/>
      <c r="E410" s="1"/>
      <c r="F410" s="1"/>
    </row>
    <row r="411" spans="1:11" x14ac:dyDescent="0.25">
      <c r="A411" t="str">
        <f t="shared" si="6"/>
        <v>-</v>
      </c>
      <c r="B411" s="1"/>
      <c r="C411" s="1"/>
      <c r="D411" s="1"/>
      <c r="E411" s="1"/>
      <c r="F411" s="1"/>
    </row>
    <row r="412" spans="1:11" x14ac:dyDescent="0.25">
      <c r="A412" t="str">
        <f t="shared" si="6"/>
        <v>-</v>
      </c>
      <c r="B412" s="1"/>
      <c r="C412" s="1"/>
      <c r="D412" s="1"/>
      <c r="E412" s="1"/>
      <c r="F412" s="1"/>
    </row>
    <row r="413" spans="1:11" x14ac:dyDescent="0.25">
      <c r="A413" t="str">
        <f t="shared" si="6"/>
        <v>-</v>
      </c>
      <c r="B413" s="1"/>
      <c r="C413" s="1"/>
      <c r="D413" s="1"/>
      <c r="E413" s="1"/>
      <c r="F413" s="1"/>
    </row>
    <row r="414" spans="1:11" x14ac:dyDescent="0.25">
      <c r="A414" t="str">
        <f t="shared" si="6"/>
        <v>-</v>
      </c>
      <c r="B414" s="1"/>
      <c r="C414" s="1"/>
      <c r="D414" s="1"/>
      <c r="E414" s="1"/>
      <c r="F414" s="1"/>
    </row>
    <row r="415" spans="1:11" x14ac:dyDescent="0.25">
      <c r="A415" t="str">
        <f t="shared" si="6"/>
        <v>-</v>
      </c>
      <c r="B415" s="1"/>
      <c r="C415" s="1"/>
      <c r="D415" s="1"/>
      <c r="E415" s="1"/>
      <c r="F415" s="1"/>
    </row>
    <row r="416" spans="1:11" x14ac:dyDescent="0.25">
      <c r="A416" t="str">
        <f t="shared" si="6"/>
        <v>-</v>
      </c>
      <c r="B416" s="1"/>
      <c r="C416" s="1"/>
      <c r="D416" s="1"/>
      <c r="E416" s="1"/>
      <c r="F416" s="1"/>
    </row>
    <row r="417" spans="1:6" x14ac:dyDescent="0.25">
      <c r="A417" t="str">
        <f t="shared" si="6"/>
        <v>-</v>
      </c>
      <c r="B417" s="1"/>
      <c r="C417" s="1"/>
      <c r="D417" s="1"/>
      <c r="E417" s="1"/>
      <c r="F417" s="1"/>
    </row>
    <row r="418" spans="1:6" x14ac:dyDescent="0.25">
      <c r="A418" t="str">
        <f t="shared" si="6"/>
        <v>-</v>
      </c>
      <c r="B418" s="1"/>
      <c r="C418" s="1"/>
      <c r="D418" s="1"/>
      <c r="E418" s="1"/>
      <c r="F418" s="1"/>
    </row>
    <row r="419" spans="1:6" x14ac:dyDescent="0.25">
      <c r="A419" t="str">
        <f t="shared" si="6"/>
        <v>-</v>
      </c>
      <c r="B419" s="1"/>
      <c r="C419" s="1"/>
      <c r="D419" s="1"/>
      <c r="E419" s="1"/>
      <c r="F419" s="1"/>
    </row>
    <row r="420" spans="1:6" x14ac:dyDescent="0.25">
      <c r="A420" t="str">
        <f t="shared" si="6"/>
        <v>-</v>
      </c>
      <c r="B420" s="1"/>
      <c r="C420" s="1"/>
      <c r="D420" s="1"/>
      <c r="E420" s="1"/>
      <c r="F420" s="1"/>
    </row>
    <row r="421" spans="1:6" x14ac:dyDescent="0.25">
      <c r="A421" t="str">
        <f t="shared" si="6"/>
        <v>-</v>
      </c>
      <c r="B421" s="1"/>
      <c r="C421" s="1"/>
      <c r="D421" s="1"/>
      <c r="E421" s="1"/>
      <c r="F421" s="1"/>
    </row>
    <row r="422" spans="1:6" x14ac:dyDescent="0.25">
      <c r="A422" t="str">
        <f t="shared" si="6"/>
        <v>-</v>
      </c>
      <c r="B422" s="1"/>
      <c r="C422" s="1"/>
      <c r="D422" s="1"/>
      <c r="E422" s="1"/>
      <c r="F422" s="1"/>
    </row>
    <row r="423" spans="1:6" x14ac:dyDescent="0.25">
      <c r="A423" t="str">
        <f t="shared" si="6"/>
        <v>-</v>
      </c>
      <c r="B423" s="1"/>
      <c r="C423" s="1"/>
      <c r="D423" s="1"/>
      <c r="E423" s="1"/>
      <c r="F423" s="1"/>
    </row>
    <row r="424" spans="1:6" x14ac:dyDescent="0.25">
      <c r="A424" t="str">
        <f t="shared" si="6"/>
        <v>-</v>
      </c>
      <c r="B424" s="1"/>
      <c r="C424" s="1"/>
      <c r="D424" s="1"/>
      <c r="E424" s="1"/>
      <c r="F424" s="1"/>
    </row>
    <row r="425" spans="1:6" x14ac:dyDescent="0.25">
      <c r="A425" t="str">
        <f t="shared" si="6"/>
        <v>-</v>
      </c>
      <c r="B425" s="1"/>
      <c r="C425" s="1"/>
      <c r="D425" s="1"/>
      <c r="E425" s="1"/>
      <c r="F425" s="1"/>
    </row>
    <row r="426" spans="1:6" x14ac:dyDescent="0.25">
      <c r="A426" t="str">
        <f t="shared" si="6"/>
        <v>-</v>
      </c>
      <c r="B426" s="1"/>
      <c r="C426" s="1"/>
      <c r="D426" s="1"/>
      <c r="E426" s="1"/>
      <c r="F426" s="1"/>
    </row>
    <row r="427" spans="1:6" x14ac:dyDescent="0.25">
      <c r="A427" t="str">
        <f t="shared" si="6"/>
        <v>-</v>
      </c>
      <c r="B427" s="1"/>
      <c r="C427" s="1"/>
      <c r="D427" s="1"/>
      <c r="E427" s="1"/>
      <c r="F427" s="1"/>
    </row>
    <row r="428" spans="1:6" x14ac:dyDescent="0.25">
      <c r="A428" t="str">
        <f t="shared" si="6"/>
        <v>-</v>
      </c>
      <c r="B428" s="1"/>
      <c r="C428" s="1"/>
      <c r="D428" s="1"/>
      <c r="E428" s="1"/>
      <c r="F428" s="1"/>
    </row>
    <row r="429" spans="1:6" x14ac:dyDescent="0.25">
      <c r="A429" t="str">
        <f t="shared" si="6"/>
        <v>-</v>
      </c>
      <c r="B429" s="1"/>
      <c r="C429" s="1"/>
      <c r="D429" s="1"/>
      <c r="E429" s="1"/>
      <c r="F429" s="1"/>
    </row>
    <row r="430" spans="1:6" x14ac:dyDescent="0.25">
      <c r="A430" t="str">
        <f t="shared" si="6"/>
        <v>-</v>
      </c>
      <c r="B430" s="1"/>
      <c r="C430" s="1"/>
      <c r="D430" s="1"/>
      <c r="E430" s="1"/>
      <c r="F430" s="1"/>
    </row>
    <row r="431" spans="1:6" x14ac:dyDescent="0.25">
      <c r="A431" t="str">
        <f t="shared" si="6"/>
        <v>-</v>
      </c>
      <c r="B431" s="1"/>
      <c r="C431" s="1"/>
      <c r="D431" s="1"/>
      <c r="E431" s="1"/>
      <c r="F431" s="1"/>
    </row>
    <row r="432" spans="1:6" x14ac:dyDescent="0.25">
      <c r="A432" t="str">
        <f t="shared" si="6"/>
        <v>-</v>
      </c>
      <c r="B432" s="1"/>
      <c r="C432" s="1"/>
      <c r="D432" s="1"/>
      <c r="E432" s="1"/>
      <c r="F432" s="1"/>
    </row>
    <row r="433" spans="1:6" x14ac:dyDescent="0.25">
      <c r="A433" t="str">
        <f t="shared" si="6"/>
        <v>-</v>
      </c>
      <c r="B433" s="1"/>
      <c r="C433" s="1"/>
      <c r="D433" s="1"/>
      <c r="E433" s="1"/>
      <c r="F433" s="1"/>
    </row>
    <row r="434" spans="1:6" x14ac:dyDescent="0.25">
      <c r="A434" t="str">
        <f t="shared" si="6"/>
        <v>-</v>
      </c>
      <c r="B434" s="1"/>
      <c r="C434" s="1"/>
      <c r="D434" s="1"/>
      <c r="E434" s="1"/>
      <c r="F434" s="1"/>
    </row>
    <row r="435" spans="1:6" x14ac:dyDescent="0.25">
      <c r="A435" t="str">
        <f t="shared" si="6"/>
        <v>-</v>
      </c>
      <c r="B435" s="1"/>
      <c r="C435" s="1"/>
      <c r="D435" s="1"/>
      <c r="E435" s="1"/>
      <c r="F435" s="1"/>
    </row>
    <row r="436" spans="1:6" x14ac:dyDescent="0.25">
      <c r="A436" t="str">
        <f t="shared" si="6"/>
        <v>-</v>
      </c>
      <c r="B436" s="1"/>
      <c r="C436" s="1"/>
      <c r="D436" s="1"/>
      <c r="E436" s="1"/>
      <c r="F436" s="1"/>
    </row>
    <row r="437" spans="1:6" x14ac:dyDescent="0.25">
      <c r="A437" t="str">
        <f t="shared" si="6"/>
        <v>-</v>
      </c>
      <c r="B437" s="1"/>
      <c r="C437" s="1"/>
      <c r="D437" s="1"/>
      <c r="E437" s="1"/>
      <c r="F437" s="1"/>
    </row>
    <row r="438" spans="1:6" x14ac:dyDescent="0.25">
      <c r="A438" t="str">
        <f t="shared" si="6"/>
        <v>-</v>
      </c>
      <c r="B438" s="1"/>
      <c r="C438" s="1"/>
      <c r="D438" s="1"/>
      <c r="E438" s="1"/>
      <c r="F438" s="1"/>
    </row>
    <row r="439" spans="1:6" x14ac:dyDescent="0.25">
      <c r="A439" t="str">
        <f t="shared" si="6"/>
        <v>-</v>
      </c>
      <c r="B439" s="1"/>
      <c r="C439" s="1"/>
      <c r="D439" s="1"/>
      <c r="E439" s="1"/>
      <c r="F439" s="1"/>
    </row>
    <row r="440" spans="1:6" x14ac:dyDescent="0.25">
      <c r="A440" t="str">
        <f t="shared" si="6"/>
        <v>-</v>
      </c>
      <c r="B440" s="1"/>
      <c r="C440" s="1"/>
      <c r="D440" s="1"/>
      <c r="E440" s="1"/>
      <c r="F440" s="1"/>
    </row>
    <row r="441" spans="1:6" x14ac:dyDescent="0.25">
      <c r="A441" t="str">
        <f t="shared" si="6"/>
        <v>-</v>
      </c>
      <c r="B441" s="1"/>
      <c r="C441" s="1"/>
      <c r="D441" s="1"/>
      <c r="E441" s="1"/>
      <c r="F441" s="1"/>
    </row>
    <row r="442" spans="1:6" x14ac:dyDescent="0.25">
      <c r="A442" t="str">
        <f t="shared" si="6"/>
        <v>-</v>
      </c>
      <c r="B442" s="1"/>
      <c r="C442" s="1"/>
      <c r="D442" s="1"/>
      <c r="E442" s="1"/>
      <c r="F442" s="1"/>
    </row>
    <row r="443" spans="1:6" x14ac:dyDescent="0.25">
      <c r="A443" t="str">
        <f t="shared" si="6"/>
        <v>-</v>
      </c>
      <c r="B443" s="1"/>
      <c r="C443" s="1"/>
      <c r="D443" s="1"/>
      <c r="E443" s="1"/>
      <c r="F443" s="1"/>
    </row>
    <row r="444" spans="1:6" x14ac:dyDescent="0.25">
      <c r="A444" t="str">
        <f t="shared" si="6"/>
        <v>-</v>
      </c>
      <c r="B444" s="1"/>
      <c r="C444" s="1"/>
      <c r="D444" s="1"/>
      <c r="E444" s="1"/>
      <c r="F444" s="1"/>
    </row>
    <row r="445" spans="1:6" x14ac:dyDescent="0.25">
      <c r="A445" t="str">
        <f t="shared" si="6"/>
        <v>-</v>
      </c>
      <c r="B445" s="1"/>
      <c r="C445" s="1"/>
      <c r="D445" s="1"/>
      <c r="E445" s="1"/>
      <c r="F445" s="1"/>
    </row>
    <row r="446" spans="1:6" x14ac:dyDescent="0.25">
      <c r="A446" t="str">
        <f t="shared" si="6"/>
        <v>-</v>
      </c>
      <c r="B446" s="1"/>
      <c r="C446" s="1"/>
      <c r="D446" s="1"/>
      <c r="E446" s="1"/>
      <c r="F446" s="1"/>
    </row>
    <row r="447" spans="1:6" x14ac:dyDescent="0.25">
      <c r="A447" t="str">
        <f t="shared" si="6"/>
        <v>-</v>
      </c>
      <c r="B447" s="1"/>
      <c r="C447" s="1"/>
      <c r="D447" s="1"/>
      <c r="E447" s="1"/>
      <c r="F447" s="1"/>
    </row>
    <row r="448" spans="1:6" x14ac:dyDescent="0.25">
      <c r="A448" t="str">
        <f t="shared" si="6"/>
        <v>-</v>
      </c>
      <c r="B448" s="1"/>
      <c r="C448" s="1"/>
      <c r="D448" s="1"/>
      <c r="E448" s="1"/>
      <c r="F448" s="1"/>
    </row>
    <row r="449" spans="1:6" x14ac:dyDescent="0.25">
      <c r="A449" t="str">
        <f t="shared" si="6"/>
        <v>-</v>
      </c>
      <c r="B449" s="1"/>
      <c r="C449" s="1"/>
      <c r="D449" s="1"/>
      <c r="E449" s="1"/>
      <c r="F449" s="1"/>
    </row>
    <row r="450" spans="1:6" x14ac:dyDescent="0.25">
      <c r="A450" t="str">
        <f t="shared" si="6"/>
        <v>-</v>
      </c>
      <c r="B450" s="1"/>
      <c r="C450" s="1"/>
      <c r="D450" s="1"/>
      <c r="E450" s="1"/>
      <c r="F450" s="1"/>
    </row>
    <row r="451" spans="1:6" x14ac:dyDescent="0.25">
      <c r="A451" t="str">
        <f t="shared" ref="A451:A467" si="7">CONCATENATE(D451,"-", B451,C451,E451)</f>
        <v>-</v>
      </c>
      <c r="B451" s="1"/>
      <c r="C451" s="1"/>
      <c r="D451" s="1"/>
      <c r="E451" s="1"/>
      <c r="F451" s="1"/>
    </row>
    <row r="452" spans="1:6" x14ac:dyDescent="0.25">
      <c r="A452" t="str">
        <f t="shared" si="7"/>
        <v>-</v>
      </c>
      <c r="B452" s="1"/>
      <c r="C452" s="1"/>
      <c r="D452" s="1"/>
      <c r="E452" s="1"/>
      <c r="F452" s="1"/>
    </row>
    <row r="453" spans="1:6" x14ac:dyDescent="0.25">
      <c r="A453" t="str">
        <f t="shared" si="7"/>
        <v>-</v>
      </c>
      <c r="B453" s="1"/>
      <c r="C453" s="1"/>
      <c r="D453" s="1"/>
      <c r="E453" s="1"/>
      <c r="F453" s="1"/>
    </row>
    <row r="454" spans="1:6" x14ac:dyDescent="0.25">
      <c r="A454" t="str">
        <f t="shared" si="7"/>
        <v>-</v>
      </c>
      <c r="B454" s="1"/>
      <c r="C454" s="1"/>
      <c r="D454" s="1"/>
      <c r="E454" s="1"/>
      <c r="F454" s="1"/>
    </row>
    <row r="455" spans="1:6" x14ac:dyDescent="0.25">
      <c r="A455" t="str">
        <f t="shared" si="7"/>
        <v>-</v>
      </c>
      <c r="B455" s="1"/>
      <c r="C455" s="1"/>
      <c r="D455" s="1"/>
      <c r="E455" s="1"/>
      <c r="F455" s="1"/>
    </row>
    <row r="456" spans="1:6" x14ac:dyDescent="0.25">
      <c r="A456" t="str">
        <f t="shared" si="7"/>
        <v>-</v>
      </c>
      <c r="B456" s="1"/>
      <c r="C456" s="1"/>
      <c r="D456" s="1"/>
      <c r="E456" s="1"/>
      <c r="F456" s="1"/>
    </row>
    <row r="457" spans="1:6" x14ac:dyDescent="0.25">
      <c r="A457" t="str">
        <f t="shared" si="7"/>
        <v>-</v>
      </c>
      <c r="B457" s="1"/>
      <c r="C457" s="1"/>
      <c r="D457" s="1"/>
      <c r="E457" s="1"/>
      <c r="F457" s="1"/>
    </row>
    <row r="458" spans="1:6" x14ac:dyDescent="0.25">
      <c r="A458" t="str">
        <f t="shared" si="7"/>
        <v>-</v>
      </c>
      <c r="B458" s="1"/>
      <c r="C458" s="1"/>
      <c r="D458" s="1"/>
      <c r="E458" s="1"/>
      <c r="F458" s="1"/>
    </row>
    <row r="459" spans="1:6" x14ac:dyDescent="0.25">
      <c r="A459" t="str">
        <f t="shared" si="7"/>
        <v>-</v>
      </c>
      <c r="B459" s="1"/>
      <c r="C459" s="1"/>
      <c r="D459" s="1"/>
      <c r="E459" s="1"/>
      <c r="F459" s="1"/>
    </row>
    <row r="460" spans="1:6" x14ac:dyDescent="0.25">
      <c r="A460" t="str">
        <f t="shared" si="7"/>
        <v>-</v>
      </c>
      <c r="B460" s="1"/>
      <c r="C460" s="1"/>
      <c r="D460" s="1"/>
      <c r="E460" s="1"/>
      <c r="F460" s="1"/>
    </row>
    <row r="461" spans="1:6" x14ac:dyDescent="0.25">
      <c r="A461" t="str">
        <f t="shared" si="7"/>
        <v>-</v>
      </c>
      <c r="B461" s="1"/>
      <c r="C461" s="1"/>
      <c r="D461" s="1"/>
      <c r="E461" s="1"/>
      <c r="F461" s="1"/>
    </row>
    <row r="462" spans="1:6" x14ac:dyDescent="0.25">
      <c r="A462" t="str">
        <f t="shared" si="7"/>
        <v>-</v>
      </c>
      <c r="B462" s="1"/>
      <c r="C462" s="1"/>
      <c r="D462" s="1"/>
      <c r="E462" s="1"/>
      <c r="F462" s="1"/>
    </row>
    <row r="463" spans="1:6" x14ac:dyDescent="0.25">
      <c r="A463" t="str">
        <f t="shared" si="7"/>
        <v>-</v>
      </c>
      <c r="B463" s="1"/>
      <c r="C463" s="1"/>
      <c r="D463" s="1"/>
      <c r="E463" s="1"/>
      <c r="F463" s="1"/>
    </row>
    <row r="464" spans="1:6" x14ac:dyDescent="0.25">
      <c r="A464" t="str">
        <f t="shared" si="7"/>
        <v>-</v>
      </c>
      <c r="B464" s="1"/>
      <c r="C464" s="1"/>
      <c r="D464" s="1"/>
      <c r="E464" s="1"/>
      <c r="F464" s="1"/>
    </row>
    <row r="465" spans="1:6" x14ac:dyDescent="0.25">
      <c r="A465" t="str">
        <f t="shared" si="7"/>
        <v>-</v>
      </c>
      <c r="B465" s="1"/>
      <c r="C465" s="1"/>
      <c r="D465" s="1"/>
      <c r="E465" s="1"/>
      <c r="F465" s="1"/>
    </row>
    <row r="466" spans="1:6" x14ac:dyDescent="0.25">
      <c r="A466" t="str">
        <f t="shared" si="7"/>
        <v>-</v>
      </c>
      <c r="B466" s="1"/>
      <c r="C466" s="1"/>
      <c r="D466" s="1"/>
      <c r="E466" s="1"/>
      <c r="F466" s="1"/>
    </row>
    <row r="467" spans="1:6" x14ac:dyDescent="0.25">
      <c r="A467" t="str">
        <f t="shared" si="7"/>
        <v>-</v>
      </c>
      <c r="B467" s="1"/>
      <c r="C467" s="1"/>
      <c r="D467" s="1"/>
      <c r="E467" s="1"/>
      <c r="F467" s="1"/>
    </row>
  </sheetData>
  <sortState ref="K2:K435">
    <sortCondition ref="K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71"/>
  <sheetViews>
    <sheetView workbookViewId="0"/>
  </sheetViews>
  <sheetFormatPr defaultRowHeight="15" x14ac:dyDescent="0.25"/>
  <cols>
    <col min="2" max="2" width="25.5703125" bestFit="1" customWidth="1"/>
    <col min="3" max="3" width="14.85546875" style="2" bestFit="1" customWidth="1"/>
    <col min="4" max="4" width="25.85546875" style="2" bestFit="1" customWidth="1"/>
    <col min="5" max="5" width="27" style="2" bestFit="1" customWidth="1"/>
    <col min="6" max="6" width="11.28515625" style="2" bestFit="1" customWidth="1"/>
    <col min="7" max="7" width="18" style="2" bestFit="1" customWidth="1"/>
    <col min="8" max="8" width="18.7109375" style="2" bestFit="1" customWidth="1"/>
    <col min="9" max="10" width="17.28515625" style="2" bestFit="1" customWidth="1"/>
    <col min="11" max="11" width="16.5703125" style="2" bestFit="1" customWidth="1"/>
    <col min="12" max="12" width="17.85546875" style="2" bestFit="1" customWidth="1"/>
    <col min="13" max="13" width="11.28515625" style="2" bestFit="1" customWidth="1"/>
    <col min="14" max="14" width="12.28515625" style="2" bestFit="1" customWidth="1"/>
    <col min="15" max="15" width="28.5703125" bestFit="1" customWidth="1"/>
    <col min="18" max="18" width="25.5703125" bestFit="1" customWidth="1"/>
    <col min="19" max="19" width="14.85546875" style="2" bestFit="1" customWidth="1"/>
    <col min="20" max="20" width="25.85546875" style="2" bestFit="1" customWidth="1"/>
    <col min="21" max="21" width="27" style="2" bestFit="1" customWidth="1"/>
    <col min="22" max="22" width="10.85546875" style="2" bestFit="1" customWidth="1"/>
    <col min="23" max="23" width="18" style="2" bestFit="1" customWidth="1"/>
    <col min="24" max="24" width="18.7109375" style="2" bestFit="1" customWidth="1"/>
    <col min="25" max="26" width="17.28515625" style="2" bestFit="1" customWidth="1"/>
    <col min="27" max="27" width="16.5703125" style="2" bestFit="1" customWidth="1"/>
    <col min="28" max="28" width="17.85546875" style="2" bestFit="1" customWidth="1"/>
    <col min="29" max="29" width="11.28515625" style="2" bestFit="1" customWidth="1"/>
    <col min="30" max="30" width="8.5703125" style="2" bestFit="1" customWidth="1"/>
    <col min="31" max="31" width="28.5703125" bestFit="1" customWidth="1"/>
  </cols>
  <sheetData>
    <row r="1" spans="1:31" x14ac:dyDescent="0.25">
      <c r="A1" t="s">
        <v>572</v>
      </c>
      <c r="B1" t="s">
        <v>578</v>
      </c>
      <c r="C1" s="2" t="s">
        <v>470</v>
      </c>
      <c r="D1" s="2" t="s">
        <v>471</v>
      </c>
      <c r="E1" s="2" t="s">
        <v>472</v>
      </c>
      <c r="F1" s="2" t="s">
        <v>473</v>
      </c>
      <c r="G1" s="2" t="s">
        <v>474</v>
      </c>
      <c r="H1" s="2" t="s">
        <v>475</v>
      </c>
      <c r="I1" s="2" t="s">
        <v>476</v>
      </c>
      <c r="J1" s="2" t="s">
        <v>477</v>
      </c>
      <c r="K1" s="2" t="s">
        <v>478</v>
      </c>
      <c r="L1" s="2" t="s">
        <v>579</v>
      </c>
      <c r="M1" s="2" t="s">
        <v>479</v>
      </c>
      <c r="N1" s="2" t="s">
        <v>480</v>
      </c>
      <c r="O1" t="s">
        <v>481</v>
      </c>
      <c r="R1" t="s">
        <v>578</v>
      </c>
      <c r="S1" s="2" t="s">
        <v>470</v>
      </c>
      <c r="T1" s="2" t="s">
        <v>471</v>
      </c>
      <c r="U1" s="2" t="s">
        <v>472</v>
      </c>
      <c r="V1" s="2" t="s">
        <v>473</v>
      </c>
      <c r="W1" s="2" t="s">
        <v>474</v>
      </c>
      <c r="X1" s="2" t="s">
        <v>475</v>
      </c>
      <c r="Y1" s="2" t="s">
        <v>476</v>
      </c>
      <c r="Z1" s="2" t="s">
        <v>477</v>
      </c>
      <c r="AA1" s="2" t="s">
        <v>478</v>
      </c>
      <c r="AB1" s="2" t="s">
        <v>579</v>
      </c>
      <c r="AC1" s="2" t="s">
        <v>479</v>
      </c>
      <c r="AD1" s="2" t="s">
        <v>480</v>
      </c>
      <c r="AE1" t="s">
        <v>481</v>
      </c>
    </row>
    <row r="2" spans="1:31" x14ac:dyDescent="0.25">
      <c r="A2">
        <v>1</v>
      </c>
      <c r="B2" t="s">
        <v>482</v>
      </c>
      <c r="C2" s="2">
        <v>3622239.7614500001</v>
      </c>
      <c r="D2" s="2">
        <v>571656.42018999998</v>
      </c>
      <c r="E2" s="2">
        <v>324095.72045000002</v>
      </c>
      <c r="F2" s="2">
        <v>0</v>
      </c>
      <c r="G2" s="2">
        <v>4348.4289799999997</v>
      </c>
      <c r="H2" s="2">
        <v>5920.2925999999998</v>
      </c>
      <c r="I2" s="2">
        <v>26758.492170000001</v>
      </c>
      <c r="J2" s="2">
        <v>4064.75855</v>
      </c>
      <c r="K2" s="2">
        <v>0</v>
      </c>
      <c r="L2" s="2">
        <v>286.24581000000001</v>
      </c>
      <c r="M2" s="2">
        <v>0</v>
      </c>
      <c r="N2" s="2">
        <v>4559370.1201999998</v>
      </c>
      <c r="O2" t="s">
        <v>483</v>
      </c>
      <c r="R2" t="s">
        <v>482</v>
      </c>
      <c r="S2" s="2">
        <v>9480</v>
      </c>
      <c r="T2" s="2">
        <v>1434</v>
      </c>
      <c r="U2" s="2">
        <v>627</v>
      </c>
      <c r="V2" s="2">
        <v>0</v>
      </c>
      <c r="W2" s="2">
        <v>11</v>
      </c>
      <c r="X2" s="2">
        <v>14</v>
      </c>
      <c r="Y2" s="2">
        <v>76</v>
      </c>
      <c r="Z2" s="2">
        <v>12</v>
      </c>
      <c r="AA2" s="2">
        <v>0</v>
      </c>
      <c r="AB2" s="2">
        <v>4</v>
      </c>
      <c r="AC2" s="2">
        <v>0</v>
      </c>
      <c r="AD2" s="2">
        <v>11658</v>
      </c>
      <c r="AE2" t="s">
        <v>483</v>
      </c>
    </row>
    <row r="3" spans="1:31" x14ac:dyDescent="0.25">
      <c r="A3">
        <v>2</v>
      </c>
      <c r="B3" t="s">
        <v>484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t="s">
        <v>483</v>
      </c>
      <c r="R3" t="s">
        <v>484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t="s">
        <v>483</v>
      </c>
    </row>
    <row r="4" spans="1:31" x14ac:dyDescent="0.25">
      <c r="A4">
        <v>3</v>
      </c>
      <c r="B4" t="s">
        <v>485</v>
      </c>
      <c r="C4" s="2">
        <v>0</v>
      </c>
      <c r="D4" s="2">
        <v>665035.62132999999</v>
      </c>
      <c r="E4" s="2">
        <v>155063.04353</v>
      </c>
      <c r="F4" s="2">
        <v>0</v>
      </c>
      <c r="G4" s="2">
        <v>5838.5184200000003</v>
      </c>
      <c r="H4" s="2">
        <v>31039.66447</v>
      </c>
      <c r="I4" s="2">
        <v>12408.44054</v>
      </c>
      <c r="J4" s="2">
        <v>20206.407019999999</v>
      </c>
      <c r="K4" s="2">
        <v>0</v>
      </c>
      <c r="L4" s="2">
        <v>291.45299999999997</v>
      </c>
      <c r="M4" s="2">
        <v>0</v>
      </c>
      <c r="N4" s="2">
        <v>889883.14830999996</v>
      </c>
      <c r="O4" t="s">
        <v>483</v>
      </c>
      <c r="R4" t="s">
        <v>485</v>
      </c>
      <c r="S4" s="2">
        <v>0</v>
      </c>
      <c r="T4" s="2">
        <v>1611</v>
      </c>
      <c r="U4" s="2">
        <v>309</v>
      </c>
      <c r="V4" s="2">
        <v>0</v>
      </c>
      <c r="W4" s="2">
        <v>19</v>
      </c>
      <c r="X4" s="2">
        <v>60</v>
      </c>
      <c r="Y4" s="2">
        <v>29</v>
      </c>
      <c r="Z4" s="2">
        <v>29</v>
      </c>
      <c r="AA4" s="2">
        <v>0</v>
      </c>
      <c r="AB4" s="2">
        <v>1</v>
      </c>
      <c r="AC4" s="2">
        <v>0</v>
      </c>
      <c r="AD4" s="2">
        <v>2058</v>
      </c>
      <c r="AE4" t="s">
        <v>483</v>
      </c>
    </row>
    <row r="5" spans="1:31" x14ac:dyDescent="0.25">
      <c r="A5">
        <v>4</v>
      </c>
      <c r="B5" t="s">
        <v>486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t="s">
        <v>483</v>
      </c>
      <c r="R5" t="s">
        <v>486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t="s">
        <v>483</v>
      </c>
    </row>
    <row r="6" spans="1:31" x14ac:dyDescent="0.25">
      <c r="A6">
        <v>5</v>
      </c>
      <c r="B6" t="s">
        <v>487</v>
      </c>
      <c r="C6" s="2">
        <v>0</v>
      </c>
      <c r="D6" s="2">
        <v>0</v>
      </c>
      <c r="E6" s="2">
        <v>331843.17830000003</v>
      </c>
      <c r="F6" s="2">
        <v>0</v>
      </c>
      <c r="G6" s="2">
        <v>5315.7195000000002</v>
      </c>
      <c r="H6" s="2">
        <v>8170.5003399999996</v>
      </c>
      <c r="I6" s="2">
        <v>3576.07816</v>
      </c>
      <c r="J6" s="2">
        <v>6508.0750200000002</v>
      </c>
      <c r="K6" s="2">
        <v>0</v>
      </c>
      <c r="L6" s="2">
        <v>0</v>
      </c>
      <c r="M6" s="2">
        <v>0</v>
      </c>
      <c r="N6" s="2">
        <v>355413.55132000003</v>
      </c>
      <c r="O6" t="s">
        <v>483</v>
      </c>
      <c r="R6" t="s">
        <v>487</v>
      </c>
      <c r="S6" s="2">
        <v>0</v>
      </c>
      <c r="T6" s="2">
        <v>0</v>
      </c>
      <c r="U6" s="2">
        <v>655</v>
      </c>
      <c r="V6" s="2">
        <v>0</v>
      </c>
      <c r="W6" s="2">
        <v>3</v>
      </c>
      <c r="X6" s="2">
        <v>18</v>
      </c>
      <c r="Y6" s="2">
        <v>14</v>
      </c>
      <c r="Z6" s="2">
        <v>12</v>
      </c>
      <c r="AA6" s="2">
        <v>0</v>
      </c>
      <c r="AB6" s="2">
        <v>0</v>
      </c>
      <c r="AC6" s="2">
        <v>0</v>
      </c>
      <c r="AD6" s="2">
        <v>702</v>
      </c>
      <c r="AE6" t="s">
        <v>483</v>
      </c>
    </row>
    <row r="7" spans="1:31" x14ac:dyDescent="0.25">
      <c r="A7">
        <v>6</v>
      </c>
      <c r="B7" t="s">
        <v>488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t="s">
        <v>483</v>
      </c>
      <c r="R7" t="s">
        <v>488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t="s">
        <v>483</v>
      </c>
    </row>
    <row r="8" spans="1:31" x14ac:dyDescent="0.25">
      <c r="A8">
        <v>7</v>
      </c>
      <c r="B8" t="s">
        <v>489</v>
      </c>
      <c r="C8" s="2">
        <v>30109.898690000002</v>
      </c>
      <c r="D8" s="2">
        <v>11603.032300000001</v>
      </c>
      <c r="E8" s="2">
        <v>6633.19956</v>
      </c>
      <c r="F8" s="2">
        <v>161046.66075000001</v>
      </c>
      <c r="G8" s="2">
        <v>3351.47408</v>
      </c>
      <c r="H8" s="2">
        <v>85943.433059999996</v>
      </c>
      <c r="I8" s="2">
        <v>16572.169750000001</v>
      </c>
      <c r="J8" s="2">
        <v>4134.78989</v>
      </c>
      <c r="K8" s="2">
        <v>0</v>
      </c>
      <c r="L8" s="2">
        <v>3968.2822999999999</v>
      </c>
      <c r="M8" s="2">
        <v>0</v>
      </c>
      <c r="N8" s="2">
        <v>323362.94037999999</v>
      </c>
      <c r="O8" t="s">
        <v>483</v>
      </c>
      <c r="R8" t="s">
        <v>489</v>
      </c>
      <c r="S8" s="2">
        <v>109</v>
      </c>
      <c r="T8" s="2">
        <v>51</v>
      </c>
      <c r="U8" s="2">
        <v>25</v>
      </c>
      <c r="V8" s="2">
        <v>303</v>
      </c>
      <c r="W8" s="2">
        <v>13</v>
      </c>
      <c r="X8" s="2">
        <v>227</v>
      </c>
      <c r="Y8" s="2">
        <v>46</v>
      </c>
      <c r="Z8" s="2">
        <v>15</v>
      </c>
      <c r="AA8" s="2">
        <v>0</v>
      </c>
      <c r="AB8" s="2">
        <v>15</v>
      </c>
      <c r="AC8" s="2">
        <v>0</v>
      </c>
      <c r="AD8" s="2">
        <v>804</v>
      </c>
      <c r="AE8" t="s">
        <v>483</v>
      </c>
    </row>
    <row r="9" spans="1:31" x14ac:dyDescent="0.25">
      <c r="A9">
        <v>8</v>
      </c>
      <c r="B9" t="s">
        <v>490</v>
      </c>
      <c r="C9" s="2">
        <v>0</v>
      </c>
      <c r="D9" s="2">
        <v>0</v>
      </c>
      <c r="E9" s="2">
        <v>0</v>
      </c>
      <c r="F9" s="2">
        <v>0</v>
      </c>
      <c r="G9" s="2">
        <v>169145.71291999999</v>
      </c>
      <c r="H9" s="2">
        <v>8319.3865000000005</v>
      </c>
      <c r="I9" s="2">
        <v>0</v>
      </c>
      <c r="J9" s="2">
        <v>432.85160000000002</v>
      </c>
      <c r="K9" s="2">
        <v>0</v>
      </c>
      <c r="L9" s="2">
        <v>0</v>
      </c>
      <c r="M9" s="2">
        <v>0</v>
      </c>
      <c r="N9" s="2">
        <v>177897.95102000001</v>
      </c>
      <c r="O9" t="s">
        <v>483</v>
      </c>
      <c r="R9" t="s">
        <v>490</v>
      </c>
      <c r="S9" s="2">
        <v>0</v>
      </c>
      <c r="T9" s="2">
        <v>0</v>
      </c>
      <c r="U9" s="2">
        <v>0</v>
      </c>
      <c r="V9" s="2">
        <v>0</v>
      </c>
      <c r="W9" s="2">
        <v>471</v>
      </c>
      <c r="X9" s="2">
        <v>38</v>
      </c>
      <c r="Y9" s="2">
        <v>0</v>
      </c>
      <c r="Z9" s="2">
        <v>2</v>
      </c>
      <c r="AA9" s="2">
        <v>0</v>
      </c>
      <c r="AB9" s="2">
        <v>0</v>
      </c>
      <c r="AC9" s="2">
        <v>0</v>
      </c>
      <c r="AD9" s="2">
        <v>511</v>
      </c>
      <c r="AE9" t="s">
        <v>483</v>
      </c>
    </row>
    <row r="10" spans="1:31" x14ac:dyDescent="0.25">
      <c r="A10">
        <v>9</v>
      </c>
      <c r="B10" t="s">
        <v>491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185341.90009000001</v>
      </c>
      <c r="I10" s="2">
        <v>1780.48731</v>
      </c>
      <c r="J10" s="2">
        <v>202.01786000000001</v>
      </c>
      <c r="K10" s="2">
        <v>0</v>
      </c>
      <c r="L10" s="2">
        <v>0</v>
      </c>
      <c r="M10" s="2">
        <v>0</v>
      </c>
      <c r="N10" s="2">
        <v>187324.40526</v>
      </c>
      <c r="O10" t="s">
        <v>483</v>
      </c>
      <c r="R10" t="s">
        <v>491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364</v>
      </c>
      <c r="Y10" s="2">
        <v>6</v>
      </c>
      <c r="Z10" s="2">
        <v>2</v>
      </c>
      <c r="AA10" s="2">
        <v>0</v>
      </c>
      <c r="AB10" s="2">
        <v>0</v>
      </c>
      <c r="AC10" s="2">
        <v>0</v>
      </c>
      <c r="AD10" s="2">
        <v>372</v>
      </c>
      <c r="AE10" t="s">
        <v>483</v>
      </c>
    </row>
    <row r="11" spans="1:31" x14ac:dyDescent="0.25">
      <c r="A11">
        <v>10</v>
      </c>
      <c r="B11" t="s">
        <v>492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3676.4229999999998</v>
      </c>
      <c r="I11" s="2">
        <v>134.26009999999999</v>
      </c>
      <c r="J11" s="2">
        <v>0</v>
      </c>
      <c r="K11" s="2">
        <v>0</v>
      </c>
      <c r="L11" s="2">
        <v>0</v>
      </c>
      <c r="M11" s="2">
        <v>0</v>
      </c>
      <c r="N11" s="2">
        <v>3810.6831000000002</v>
      </c>
      <c r="O11" t="s">
        <v>483</v>
      </c>
      <c r="R11" t="s">
        <v>492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  <c r="AD11" s="2">
        <v>5</v>
      </c>
      <c r="AE11" t="s">
        <v>483</v>
      </c>
    </row>
    <row r="12" spans="1:31" x14ac:dyDescent="0.25">
      <c r="A12">
        <v>11</v>
      </c>
      <c r="B12" t="s">
        <v>580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7438.84321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7438.84321</v>
      </c>
      <c r="O12" t="s">
        <v>483</v>
      </c>
      <c r="R12" t="s">
        <v>580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14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14</v>
      </c>
      <c r="AE12" t="s">
        <v>483</v>
      </c>
    </row>
    <row r="13" spans="1:31" x14ac:dyDescent="0.25">
      <c r="A13">
        <v>12</v>
      </c>
      <c r="B13" t="s">
        <v>493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54398.954380000003</v>
      </c>
      <c r="I13" s="2">
        <v>1258.1679899999999</v>
      </c>
      <c r="J13" s="2">
        <v>3054.5454</v>
      </c>
      <c r="K13" s="2">
        <v>0</v>
      </c>
      <c r="L13" s="2">
        <v>0</v>
      </c>
      <c r="M13" s="2">
        <v>0</v>
      </c>
      <c r="N13" s="2">
        <v>58711.66777</v>
      </c>
      <c r="O13" t="s">
        <v>483</v>
      </c>
      <c r="R13" t="s">
        <v>493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130</v>
      </c>
      <c r="Y13" s="2">
        <v>4</v>
      </c>
      <c r="Z13" s="2">
        <v>2</v>
      </c>
      <c r="AA13" s="2">
        <v>0</v>
      </c>
      <c r="AB13" s="2">
        <v>0</v>
      </c>
      <c r="AC13" s="2">
        <v>0</v>
      </c>
      <c r="AD13" s="2">
        <v>136</v>
      </c>
      <c r="AE13" t="s">
        <v>483</v>
      </c>
    </row>
    <row r="14" spans="1:31" x14ac:dyDescent="0.25">
      <c r="A14">
        <v>13</v>
      </c>
      <c r="B14" t="s">
        <v>494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9155.7472899999993</v>
      </c>
      <c r="J14" s="2">
        <v>0</v>
      </c>
      <c r="K14" s="2">
        <v>0</v>
      </c>
      <c r="L14" s="2">
        <v>0</v>
      </c>
      <c r="M14" s="2">
        <v>0</v>
      </c>
      <c r="N14" s="2">
        <v>9155.7472899999993</v>
      </c>
      <c r="O14" t="s">
        <v>483</v>
      </c>
      <c r="R14" t="s">
        <v>494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38</v>
      </c>
      <c r="Z14" s="2">
        <v>0</v>
      </c>
      <c r="AA14" s="2">
        <v>0</v>
      </c>
      <c r="AB14" s="2">
        <v>0</v>
      </c>
      <c r="AC14" s="2">
        <v>0</v>
      </c>
      <c r="AD14" s="2">
        <v>38</v>
      </c>
      <c r="AE14" t="s">
        <v>483</v>
      </c>
    </row>
    <row r="15" spans="1:31" x14ac:dyDescent="0.25">
      <c r="A15">
        <v>14</v>
      </c>
      <c r="B15" t="s">
        <v>495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7128.9768999999997</v>
      </c>
      <c r="J15" s="2">
        <v>0</v>
      </c>
      <c r="K15" s="2">
        <v>0</v>
      </c>
      <c r="L15" s="2">
        <v>0</v>
      </c>
      <c r="M15" s="2">
        <v>0</v>
      </c>
      <c r="N15" s="2">
        <v>7128.9768999999997</v>
      </c>
      <c r="O15" t="s">
        <v>483</v>
      </c>
      <c r="R15" t="s">
        <v>495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19</v>
      </c>
      <c r="Z15" s="2">
        <v>0</v>
      </c>
      <c r="AA15" s="2">
        <v>0</v>
      </c>
      <c r="AB15" s="2">
        <v>0</v>
      </c>
      <c r="AC15" s="2">
        <v>0</v>
      </c>
      <c r="AD15" s="2">
        <v>19</v>
      </c>
      <c r="AE15" t="s">
        <v>483</v>
      </c>
    </row>
    <row r="16" spans="1:31" x14ac:dyDescent="0.25">
      <c r="A16">
        <v>15</v>
      </c>
      <c r="B16" t="s">
        <v>581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91.640789999999996</v>
      </c>
      <c r="J16" s="2">
        <v>0</v>
      </c>
      <c r="K16" s="2">
        <v>0</v>
      </c>
      <c r="L16" s="2">
        <v>0</v>
      </c>
      <c r="M16" s="2">
        <v>0</v>
      </c>
      <c r="N16" s="2">
        <v>91.640789999999996</v>
      </c>
      <c r="O16" t="s">
        <v>483</v>
      </c>
      <c r="R16" t="s">
        <v>581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t="s">
        <v>483</v>
      </c>
    </row>
    <row r="17" spans="1:31" x14ac:dyDescent="0.25">
      <c r="A17">
        <v>16</v>
      </c>
      <c r="B17" t="s">
        <v>496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1844.71658</v>
      </c>
      <c r="J17" s="2">
        <v>0</v>
      </c>
      <c r="K17" s="2">
        <v>0</v>
      </c>
      <c r="L17" s="2">
        <v>0</v>
      </c>
      <c r="M17" s="2">
        <v>0</v>
      </c>
      <c r="N17" s="2">
        <v>1844.71658</v>
      </c>
      <c r="O17" t="s">
        <v>483</v>
      </c>
      <c r="R17" t="s">
        <v>496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13</v>
      </c>
      <c r="Z17" s="2">
        <v>0</v>
      </c>
      <c r="AA17" s="2">
        <v>0</v>
      </c>
      <c r="AB17" s="2">
        <v>0</v>
      </c>
      <c r="AC17" s="2">
        <v>0</v>
      </c>
      <c r="AD17" s="2">
        <v>13</v>
      </c>
      <c r="AE17" t="s">
        <v>483</v>
      </c>
    </row>
    <row r="18" spans="1:31" x14ac:dyDescent="0.25">
      <c r="A18">
        <v>17</v>
      </c>
      <c r="B18" t="s">
        <v>497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6433.2596100000001</v>
      </c>
      <c r="K18" s="2">
        <v>0</v>
      </c>
      <c r="L18" s="2">
        <v>0</v>
      </c>
      <c r="M18" s="2">
        <v>0</v>
      </c>
      <c r="N18" s="2">
        <v>6433.2596100000001</v>
      </c>
      <c r="O18" t="s">
        <v>483</v>
      </c>
      <c r="R18" t="s">
        <v>497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12</v>
      </c>
      <c r="AA18" s="2">
        <v>0</v>
      </c>
      <c r="AB18" s="2">
        <v>0</v>
      </c>
      <c r="AC18" s="2">
        <v>0</v>
      </c>
      <c r="AD18" s="2">
        <v>12</v>
      </c>
      <c r="AE18" t="s">
        <v>483</v>
      </c>
    </row>
    <row r="19" spans="1:31" x14ac:dyDescent="0.25">
      <c r="A19">
        <v>18</v>
      </c>
      <c r="B19" t="s">
        <v>498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509.3698</v>
      </c>
      <c r="K19" s="2">
        <v>0</v>
      </c>
      <c r="L19" s="2">
        <v>0</v>
      </c>
      <c r="M19" s="2">
        <v>0</v>
      </c>
      <c r="N19" s="2">
        <v>509.3698</v>
      </c>
      <c r="O19" t="s">
        <v>483</v>
      </c>
      <c r="R19" t="s">
        <v>498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2</v>
      </c>
      <c r="AA19" s="2">
        <v>0</v>
      </c>
      <c r="AB19" s="2">
        <v>0</v>
      </c>
      <c r="AC19" s="2">
        <v>0</v>
      </c>
      <c r="AD19" s="2">
        <v>2</v>
      </c>
      <c r="AE19" t="s">
        <v>483</v>
      </c>
    </row>
    <row r="20" spans="1:31" x14ac:dyDescent="0.25">
      <c r="A20">
        <v>19</v>
      </c>
      <c r="B20" t="s">
        <v>582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t="s">
        <v>483</v>
      </c>
      <c r="R20" t="s">
        <v>582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t="s">
        <v>483</v>
      </c>
    </row>
    <row r="21" spans="1:31" x14ac:dyDescent="0.25">
      <c r="A21">
        <v>20</v>
      </c>
      <c r="B21" t="s">
        <v>499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740.44201999999996</v>
      </c>
      <c r="K21" s="2">
        <v>0</v>
      </c>
      <c r="L21" s="2">
        <v>0</v>
      </c>
      <c r="M21" s="2">
        <v>0</v>
      </c>
      <c r="N21" s="2">
        <v>740.44201999999996</v>
      </c>
      <c r="O21" t="s">
        <v>483</v>
      </c>
      <c r="R21" t="s">
        <v>499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</v>
      </c>
      <c r="AA21" s="2">
        <v>0</v>
      </c>
      <c r="AB21" s="2">
        <v>0</v>
      </c>
      <c r="AC21" s="2">
        <v>0</v>
      </c>
      <c r="AD21" s="2">
        <v>4</v>
      </c>
      <c r="AE21" t="s">
        <v>483</v>
      </c>
    </row>
    <row r="22" spans="1:31" x14ac:dyDescent="0.25">
      <c r="A22">
        <v>21</v>
      </c>
      <c r="B22" t="s">
        <v>500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152.19192000000001</v>
      </c>
      <c r="L22" s="2">
        <v>0</v>
      </c>
      <c r="M22" s="2">
        <v>0</v>
      </c>
      <c r="N22" s="2">
        <v>152.19192000000001</v>
      </c>
      <c r="O22" t="s">
        <v>483</v>
      </c>
      <c r="R22" t="s">
        <v>500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2</v>
      </c>
      <c r="AB22" s="2">
        <v>0</v>
      </c>
      <c r="AC22" s="2">
        <v>0</v>
      </c>
      <c r="AD22" s="2">
        <v>2</v>
      </c>
      <c r="AE22" t="s">
        <v>483</v>
      </c>
    </row>
    <row r="23" spans="1:31" x14ac:dyDescent="0.25">
      <c r="A23">
        <v>22</v>
      </c>
      <c r="B23" t="s">
        <v>583</v>
      </c>
      <c r="C23" s="2">
        <v>0</v>
      </c>
      <c r="D23" s="2">
        <v>0</v>
      </c>
      <c r="E23" s="2">
        <v>0</v>
      </c>
      <c r="F23" s="2">
        <v>0</v>
      </c>
      <c r="G23" s="2">
        <v>99.78828</v>
      </c>
      <c r="H23" s="2">
        <v>4614.6680999999999</v>
      </c>
      <c r="I23" s="2">
        <v>0</v>
      </c>
      <c r="J23" s="2">
        <v>92.452799999999996</v>
      </c>
      <c r="K23" s="2">
        <v>0</v>
      </c>
      <c r="L23" s="2">
        <v>3813.1688899999999</v>
      </c>
      <c r="M23" s="2">
        <v>0</v>
      </c>
      <c r="N23" s="2">
        <v>8620.0780699999996</v>
      </c>
      <c r="O23" t="s">
        <v>483</v>
      </c>
      <c r="R23" t="s">
        <v>583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10</v>
      </c>
      <c r="Y23" s="2">
        <v>0</v>
      </c>
      <c r="Z23" s="2">
        <v>1</v>
      </c>
      <c r="AA23" s="2">
        <v>0</v>
      </c>
      <c r="AB23" s="2">
        <v>12</v>
      </c>
      <c r="AC23" s="2">
        <v>0</v>
      </c>
      <c r="AD23" s="2">
        <v>24</v>
      </c>
      <c r="AE23" t="s">
        <v>483</v>
      </c>
    </row>
    <row r="24" spans="1:31" x14ac:dyDescent="0.25">
      <c r="A24">
        <v>23</v>
      </c>
      <c r="B24" t="s">
        <v>501</v>
      </c>
      <c r="C24" s="2">
        <v>2041.7326</v>
      </c>
      <c r="D24" s="2">
        <v>9037.3505999999998</v>
      </c>
      <c r="E24" s="2">
        <v>0</v>
      </c>
      <c r="F24" s="2">
        <v>0</v>
      </c>
      <c r="G24" s="2">
        <v>0</v>
      </c>
      <c r="H24" s="2">
        <v>1984.9284</v>
      </c>
      <c r="I24" s="2">
        <v>0</v>
      </c>
      <c r="J24" s="2">
        <v>0</v>
      </c>
      <c r="K24" s="2">
        <v>0</v>
      </c>
      <c r="L24" s="2">
        <v>2620.6619999999998</v>
      </c>
      <c r="M24" s="2">
        <v>1463.1482599999999</v>
      </c>
      <c r="N24" s="2">
        <v>17147.82186</v>
      </c>
      <c r="O24" t="s">
        <v>483</v>
      </c>
      <c r="R24" t="s">
        <v>501</v>
      </c>
      <c r="S24" s="2">
        <v>8</v>
      </c>
      <c r="T24" s="2">
        <v>13</v>
      </c>
      <c r="U24" s="2">
        <v>0</v>
      </c>
      <c r="V24" s="2">
        <v>0</v>
      </c>
      <c r="W24" s="2">
        <v>0</v>
      </c>
      <c r="X24" s="2">
        <v>2</v>
      </c>
      <c r="Y24" s="2">
        <v>0</v>
      </c>
      <c r="Z24" s="2">
        <v>0</v>
      </c>
      <c r="AA24" s="2">
        <v>0</v>
      </c>
      <c r="AB24" s="2">
        <v>2</v>
      </c>
      <c r="AC24" s="2">
        <v>11</v>
      </c>
      <c r="AD24" s="2">
        <v>36</v>
      </c>
      <c r="AE24" t="s">
        <v>483</v>
      </c>
    </row>
    <row r="25" spans="1:31" x14ac:dyDescent="0.25">
      <c r="A25">
        <v>24</v>
      </c>
      <c r="B25" t="s">
        <v>502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92962.173580000002</v>
      </c>
      <c r="I25" s="2">
        <v>9472.83043</v>
      </c>
      <c r="J25" s="2">
        <v>9844.0795899999994</v>
      </c>
      <c r="K25" s="2">
        <v>0</v>
      </c>
      <c r="L25" s="2">
        <v>0</v>
      </c>
      <c r="M25" s="2">
        <v>0</v>
      </c>
      <c r="N25" s="2">
        <v>112279.0836</v>
      </c>
      <c r="O25" t="s">
        <v>483</v>
      </c>
      <c r="R25" t="s">
        <v>502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270</v>
      </c>
      <c r="Y25" s="2">
        <v>20</v>
      </c>
      <c r="Z25" s="2">
        <v>19</v>
      </c>
      <c r="AA25" s="2">
        <v>0</v>
      </c>
      <c r="AB25" s="2">
        <v>0</v>
      </c>
      <c r="AC25" s="2">
        <v>0</v>
      </c>
      <c r="AD25" s="2">
        <v>309</v>
      </c>
      <c r="AE25" t="s">
        <v>483</v>
      </c>
    </row>
    <row r="26" spans="1:31" x14ac:dyDescent="0.25">
      <c r="A26">
        <v>25</v>
      </c>
      <c r="B26" t="s">
        <v>503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27465.407579999999</v>
      </c>
      <c r="I26" s="2">
        <v>571.45950000000005</v>
      </c>
      <c r="J26" s="2">
        <v>124.7843</v>
      </c>
      <c r="K26" s="2">
        <v>0</v>
      </c>
      <c r="L26" s="2">
        <v>0</v>
      </c>
      <c r="M26" s="2">
        <v>0</v>
      </c>
      <c r="N26" s="2">
        <v>28161.651379999999</v>
      </c>
      <c r="O26" t="s">
        <v>483</v>
      </c>
      <c r="R26" t="s">
        <v>503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73</v>
      </c>
      <c r="Y26" s="2">
        <v>2</v>
      </c>
      <c r="Z26" s="2">
        <v>1</v>
      </c>
      <c r="AA26" s="2">
        <v>0</v>
      </c>
      <c r="AB26" s="2">
        <v>0</v>
      </c>
      <c r="AC26" s="2">
        <v>0</v>
      </c>
      <c r="AD26" s="2">
        <v>76</v>
      </c>
      <c r="AE26" t="s">
        <v>483</v>
      </c>
    </row>
    <row r="27" spans="1:31" x14ac:dyDescent="0.25">
      <c r="A27">
        <v>26</v>
      </c>
      <c r="B27" t="s">
        <v>504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88418.73328</v>
      </c>
      <c r="J27" s="2">
        <v>0</v>
      </c>
      <c r="K27" s="2">
        <v>0</v>
      </c>
      <c r="L27" s="2">
        <v>0</v>
      </c>
      <c r="M27" s="2">
        <v>0</v>
      </c>
      <c r="N27" s="2">
        <v>88418.73328</v>
      </c>
      <c r="O27" t="s">
        <v>483</v>
      </c>
      <c r="R27" t="s">
        <v>504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271</v>
      </c>
      <c r="Z27" s="2">
        <v>0</v>
      </c>
      <c r="AA27" s="2">
        <v>0</v>
      </c>
      <c r="AB27" s="2">
        <v>0</v>
      </c>
      <c r="AC27" s="2">
        <v>0</v>
      </c>
      <c r="AD27" s="2">
        <v>271</v>
      </c>
      <c r="AE27" t="s">
        <v>483</v>
      </c>
    </row>
    <row r="28" spans="1:31" x14ac:dyDescent="0.25">
      <c r="A28">
        <v>27</v>
      </c>
      <c r="B28" t="s">
        <v>505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14921.282569999999</v>
      </c>
      <c r="J28" s="2">
        <v>0</v>
      </c>
      <c r="K28" s="2">
        <v>0</v>
      </c>
      <c r="L28" s="2">
        <v>0</v>
      </c>
      <c r="M28" s="2">
        <v>0</v>
      </c>
      <c r="N28" s="2">
        <v>14921.282569999999</v>
      </c>
      <c r="O28" t="s">
        <v>483</v>
      </c>
      <c r="R28" t="s">
        <v>505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52</v>
      </c>
      <c r="Z28" s="2">
        <v>0</v>
      </c>
      <c r="AA28" s="2">
        <v>0</v>
      </c>
      <c r="AB28" s="2">
        <v>0</v>
      </c>
      <c r="AC28" s="2">
        <v>0</v>
      </c>
      <c r="AD28" s="2">
        <v>52</v>
      </c>
      <c r="AE28" t="s">
        <v>483</v>
      </c>
    </row>
    <row r="29" spans="1:31" x14ac:dyDescent="0.25">
      <c r="A29">
        <v>28</v>
      </c>
      <c r="B29" t="s">
        <v>506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3121.9692</v>
      </c>
      <c r="J29" s="2">
        <v>25728.456259999999</v>
      </c>
      <c r="K29" s="2">
        <v>0</v>
      </c>
      <c r="L29" s="2">
        <v>0</v>
      </c>
      <c r="M29" s="2">
        <v>0</v>
      </c>
      <c r="N29" s="2">
        <v>28850.425459999999</v>
      </c>
      <c r="O29" t="s">
        <v>483</v>
      </c>
      <c r="R29" t="s">
        <v>506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5</v>
      </c>
      <c r="Z29" s="2">
        <v>63</v>
      </c>
      <c r="AA29" s="2">
        <v>0</v>
      </c>
      <c r="AB29" s="2">
        <v>0</v>
      </c>
      <c r="AC29" s="2">
        <v>0</v>
      </c>
      <c r="AD29" s="2">
        <v>68</v>
      </c>
      <c r="AE29" t="s">
        <v>483</v>
      </c>
    </row>
    <row r="30" spans="1:31" x14ac:dyDescent="0.25">
      <c r="A30">
        <v>29</v>
      </c>
      <c r="B30" t="s">
        <v>507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13240.03004</v>
      </c>
      <c r="K30" s="2">
        <v>0</v>
      </c>
      <c r="L30" s="2">
        <v>0</v>
      </c>
      <c r="M30" s="2">
        <v>0</v>
      </c>
      <c r="N30" s="2">
        <v>13240.03004</v>
      </c>
      <c r="O30" t="s">
        <v>483</v>
      </c>
      <c r="R30" t="s">
        <v>507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20</v>
      </c>
      <c r="AA30" s="2">
        <v>0</v>
      </c>
      <c r="AB30" s="2">
        <v>0</v>
      </c>
      <c r="AC30" s="2">
        <v>0</v>
      </c>
      <c r="AD30" s="2">
        <v>20</v>
      </c>
      <c r="AE30" t="s">
        <v>483</v>
      </c>
    </row>
    <row r="31" spans="1:31" x14ac:dyDescent="0.25">
      <c r="A31">
        <v>30</v>
      </c>
      <c r="B31" t="s">
        <v>480</v>
      </c>
      <c r="C31" s="2">
        <v>3654391.39274</v>
      </c>
      <c r="D31" s="2">
        <v>1257332.4244200001</v>
      </c>
      <c r="E31" s="2">
        <v>817635.14184000005</v>
      </c>
      <c r="F31" s="2">
        <v>161046.66075000001</v>
      </c>
      <c r="G31" s="2">
        <v>188099.64218</v>
      </c>
      <c r="H31" s="2">
        <v>517276.57530999999</v>
      </c>
      <c r="I31" s="2">
        <v>197215.45256000001</v>
      </c>
      <c r="J31" s="2">
        <v>95316.319759999998</v>
      </c>
      <c r="K31" s="2">
        <v>152.19192000000001</v>
      </c>
      <c r="L31" s="2">
        <v>10979.812</v>
      </c>
      <c r="M31" s="2">
        <v>1463.1482599999999</v>
      </c>
      <c r="N31" s="2">
        <v>6900908.76174</v>
      </c>
      <c r="O31" t="s">
        <v>483</v>
      </c>
      <c r="R31" t="s">
        <v>480</v>
      </c>
      <c r="S31" s="2">
        <v>9597</v>
      </c>
      <c r="T31" s="2">
        <v>3109</v>
      </c>
      <c r="U31" s="2">
        <v>1616</v>
      </c>
      <c r="V31" s="2">
        <v>303</v>
      </c>
      <c r="W31" s="2">
        <v>518</v>
      </c>
      <c r="X31" s="2">
        <v>1224</v>
      </c>
      <c r="Y31" s="2">
        <v>597</v>
      </c>
      <c r="Z31" s="2">
        <v>196</v>
      </c>
      <c r="AA31" s="2">
        <v>2</v>
      </c>
      <c r="AB31" s="2">
        <v>34</v>
      </c>
      <c r="AC31" s="2">
        <v>11</v>
      </c>
      <c r="AD31" s="2">
        <v>17207</v>
      </c>
      <c r="AE31" t="s">
        <v>483</v>
      </c>
    </row>
    <row r="32" spans="1:31" x14ac:dyDescent="0.25">
      <c r="A32">
        <v>1</v>
      </c>
      <c r="B32" t="s">
        <v>482</v>
      </c>
      <c r="C32" s="2">
        <v>172656.72273000001</v>
      </c>
      <c r="D32" s="2">
        <v>14283.776400000001</v>
      </c>
      <c r="E32" s="2">
        <v>8343.5040200000003</v>
      </c>
      <c r="F32" s="2">
        <v>0</v>
      </c>
      <c r="G32" s="2">
        <v>656.94299999999998</v>
      </c>
      <c r="H32" s="2">
        <v>0</v>
      </c>
      <c r="I32" s="2">
        <v>611.79420000000005</v>
      </c>
      <c r="J32" s="2">
        <v>0</v>
      </c>
      <c r="K32" s="2">
        <v>0</v>
      </c>
      <c r="L32" s="2">
        <v>0</v>
      </c>
      <c r="M32" s="2">
        <v>0</v>
      </c>
      <c r="N32" s="2">
        <v>196552.74035000001</v>
      </c>
      <c r="O32" t="s">
        <v>508</v>
      </c>
      <c r="R32" t="s">
        <v>482</v>
      </c>
      <c r="S32" s="2">
        <v>361</v>
      </c>
      <c r="T32" s="2">
        <v>50</v>
      </c>
      <c r="U32" s="2">
        <v>28</v>
      </c>
      <c r="V32" s="2">
        <v>0</v>
      </c>
      <c r="W32" s="2">
        <v>1</v>
      </c>
      <c r="X32" s="2">
        <v>0</v>
      </c>
      <c r="Y32" s="2">
        <v>4</v>
      </c>
      <c r="Z32" s="2">
        <v>0</v>
      </c>
      <c r="AA32" s="2">
        <v>0</v>
      </c>
      <c r="AB32" s="2">
        <v>0</v>
      </c>
      <c r="AC32" s="2">
        <v>0</v>
      </c>
      <c r="AD32" s="2">
        <v>444</v>
      </c>
      <c r="AE32" t="s">
        <v>508</v>
      </c>
    </row>
    <row r="33" spans="1:31" x14ac:dyDescent="0.25">
      <c r="A33">
        <v>2</v>
      </c>
      <c r="B33" t="s">
        <v>484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t="s">
        <v>508</v>
      </c>
      <c r="R33" t="s">
        <v>484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t="s">
        <v>508</v>
      </c>
    </row>
    <row r="34" spans="1:31" x14ac:dyDescent="0.25">
      <c r="A34">
        <v>3</v>
      </c>
      <c r="B34" t="s">
        <v>485</v>
      </c>
      <c r="C34" s="2">
        <v>0</v>
      </c>
      <c r="D34" s="2">
        <v>122809.44583</v>
      </c>
      <c r="E34" s="2">
        <v>9717.6220799999992</v>
      </c>
      <c r="F34" s="2">
        <v>0</v>
      </c>
      <c r="G34" s="2">
        <v>0</v>
      </c>
      <c r="H34" s="2">
        <v>12635.76714</v>
      </c>
      <c r="I34" s="2">
        <v>3994.7820000000002</v>
      </c>
      <c r="J34" s="2">
        <v>464.17809999999997</v>
      </c>
      <c r="K34" s="2">
        <v>204.0334</v>
      </c>
      <c r="L34" s="2">
        <v>4551.5339999999997</v>
      </c>
      <c r="M34" s="2">
        <v>0</v>
      </c>
      <c r="N34" s="2">
        <v>154377.36254999999</v>
      </c>
      <c r="O34" t="s">
        <v>508</v>
      </c>
      <c r="R34" t="s">
        <v>485</v>
      </c>
      <c r="S34" s="2">
        <v>0</v>
      </c>
      <c r="T34" s="2">
        <v>150</v>
      </c>
      <c r="U34" s="2">
        <v>17</v>
      </c>
      <c r="V34" s="2">
        <v>0</v>
      </c>
      <c r="W34" s="2">
        <v>0</v>
      </c>
      <c r="X34" s="2">
        <v>12</v>
      </c>
      <c r="Y34" s="2">
        <v>2</v>
      </c>
      <c r="Z34" s="2">
        <v>1</v>
      </c>
      <c r="AA34" s="2">
        <v>1</v>
      </c>
      <c r="AB34" s="2">
        <v>2</v>
      </c>
      <c r="AC34" s="2">
        <v>0</v>
      </c>
      <c r="AD34" s="2">
        <v>185</v>
      </c>
      <c r="AE34" t="s">
        <v>508</v>
      </c>
    </row>
    <row r="35" spans="1:31" x14ac:dyDescent="0.25">
      <c r="A35">
        <v>4</v>
      </c>
      <c r="B35" t="s">
        <v>486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t="s">
        <v>508</v>
      </c>
      <c r="R35" t="s">
        <v>486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t="s">
        <v>508</v>
      </c>
    </row>
    <row r="36" spans="1:31" x14ac:dyDescent="0.25">
      <c r="A36">
        <v>5</v>
      </c>
      <c r="B36" t="s">
        <v>487</v>
      </c>
      <c r="C36" s="2">
        <v>0</v>
      </c>
      <c r="D36" s="2">
        <v>0</v>
      </c>
      <c r="E36" s="2">
        <v>23687.808069999999</v>
      </c>
      <c r="F36" s="2">
        <v>0</v>
      </c>
      <c r="G36" s="2">
        <v>0</v>
      </c>
      <c r="H36" s="2">
        <v>1332.2924</v>
      </c>
      <c r="I36" s="2">
        <v>4969.5</v>
      </c>
      <c r="J36" s="2">
        <v>466.96249999999998</v>
      </c>
      <c r="K36" s="2">
        <v>0</v>
      </c>
      <c r="L36" s="2">
        <v>1923.895</v>
      </c>
      <c r="M36" s="2">
        <v>0</v>
      </c>
      <c r="N36" s="2">
        <v>32380.457969999999</v>
      </c>
      <c r="O36" t="s">
        <v>508</v>
      </c>
      <c r="R36" t="s">
        <v>487</v>
      </c>
      <c r="S36" s="2">
        <v>0</v>
      </c>
      <c r="T36" s="2">
        <v>0</v>
      </c>
      <c r="U36" s="2">
        <v>45</v>
      </c>
      <c r="V36" s="2">
        <v>0</v>
      </c>
      <c r="W36" s="2">
        <v>0</v>
      </c>
      <c r="X36" s="2">
        <v>2</v>
      </c>
      <c r="Y36" s="2">
        <v>2</v>
      </c>
      <c r="Z36" s="2">
        <v>1</v>
      </c>
      <c r="AA36" s="2">
        <v>0</v>
      </c>
      <c r="AB36" s="2">
        <v>1</v>
      </c>
      <c r="AC36" s="2">
        <v>0</v>
      </c>
      <c r="AD36" s="2">
        <v>51</v>
      </c>
      <c r="AE36" t="s">
        <v>508</v>
      </c>
    </row>
    <row r="37" spans="1:31" x14ac:dyDescent="0.25">
      <c r="A37">
        <v>6</v>
      </c>
      <c r="B37" t="s">
        <v>488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t="s">
        <v>508</v>
      </c>
      <c r="R37" t="s">
        <v>488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t="s">
        <v>508</v>
      </c>
    </row>
    <row r="38" spans="1:31" x14ac:dyDescent="0.25">
      <c r="A38">
        <v>7</v>
      </c>
      <c r="B38" t="s">
        <v>489</v>
      </c>
      <c r="C38" s="2">
        <v>248.90725</v>
      </c>
      <c r="D38" s="2">
        <v>9379.3977400000003</v>
      </c>
      <c r="E38" s="2">
        <v>502.76339999999999</v>
      </c>
      <c r="F38" s="2">
        <v>11097.732969999999</v>
      </c>
      <c r="G38" s="2">
        <v>0</v>
      </c>
      <c r="H38" s="2">
        <v>14798.61443</v>
      </c>
      <c r="I38" s="2">
        <v>306.87119999999999</v>
      </c>
      <c r="J38" s="2">
        <v>933.92499999999995</v>
      </c>
      <c r="K38" s="2">
        <v>0</v>
      </c>
      <c r="L38" s="2">
        <v>0</v>
      </c>
      <c r="M38" s="2">
        <v>0</v>
      </c>
      <c r="N38" s="2">
        <v>37268.211990000003</v>
      </c>
      <c r="O38" t="s">
        <v>508</v>
      </c>
      <c r="R38" t="s">
        <v>489</v>
      </c>
      <c r="S38" s="2">
        <v>2</v>
      </c>
      <c r="T38" s="2">
        <v>9</v>
      </c>
      <c r="U38" s="2">
        <v>1</v>
      </c>
      <c r="V38" s="2">
        <v>32</v>
      </c>
      <c r="W38" s="2">
        <v>0</v>
      </c>
      <c r="X38" s="2">
        <v>29</v>
      </c>
      <c r="Y38" s="2">
        <v>2</v>
      </c>
      <c r="Z38" s="2">
        <v>2</v>
      </c>
      <c r="AA38" s="2">
        <v>0</v>
      </c>
      <c r="AB38" s="2">
        <v>0</v>
      </c>
      <c r="AC38" s="2">
        <v>0</v>
      </c>
      <c r="AD38" s="2">
        <v>77</v>
      </c>
      <c r="AE38" t="s">
        <v>508</v>
      </c>
    </row>
    <row r="39" spans="1:31" x14ac:dyDescent="0.25">
      <c r="A39">
        <v>8</v>
      </c>
      <c r="B39" t="s">
        <v>490</v>
      </c>
      <c r="C39" s="2">
        <v>0</v>
      </c>
      <c r="D39" s="2">
        <v>0</v>
      </c>
      <c r="E39" s="2">
        <v>0</v>
      </c>
      <c r="F39" s="2">
        <v>0</v>
      </c>
      <c r="G39" s="2">
        <v>17643.45679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17643.45679</v>
      </c>
      <c r="O39" t="s">
        <v>508</v>
      </c>
      <c r="R39" t="s">
        <v>490</v>
      </c>
      <c r="S39" s="2">
        <v>0</v>
      </c>
      <c r="T39" s="2">
        <v>0</v>
      </c>
      <c r="U39" s="2">
        <v>0</v>
      </c>
      <c r="V39" s="2">
        <v>0</v>
      </c>
      <c r="W39" s="2">
        <v>30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30</v>
      </c>
      <c r="AE39" t="s">
        <v>508</v>
      </c>
    </row>
    <row r="40" spans="1:31" x14ac:dyDescent="0.25">
      <c r="A40">
        <v>9</v>
      </c>
      <c r="B40" t="s">
        <v>491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58900.532850000003</v>
      </c>
      <c r="I40" s="2">
        <v>0</v>
      </c>
      <c r="J40" s="2">
        <v>1164.7288000000001</v>
      </c>
      <c r="K40" s="2">
        <v>0</v>
      </c>
      <c r="L40" s="2">
        <v>0</v>
      </c>
      <c r="M40" s="2">
        <v>0</v>
      </c>
      <c r="N40" s="2">
        <v>60065.26165</v>
      </c>
      <c r="O40" t="s">
        <v>508</v>
      </c>
      <c r="R40" t="s">
        <v>491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61</v>
      </c>
      <c r="Y40" s="2">
        <v>0</v>
      </c>
      <c r="Z40" s="2">
        <v>3</v>
      </c>
      <c r="AA40" s="2">
        <v>0</v>
      </c>
      <c r="AB40" s="2">
        <v>0</v>
      </c>
      <c r="AC40" s="2">
        <v>0</v>
      </c>
      <c r="AD40" s="2">
        <v>64</v>
      </c>
      <c r="AE40" t="s">
        <v>508</v>
      </c>
    </row>
    <row r="41" spans="1:31" x14ac:dyDescent="0.25">
      <c r="A41">
        <v>10</v>
      </c>
      <c r="B41" t="s">
        <v>492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302.76679999999999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302.76679999999999</v>
      </c>
      <c r="O41" t="s">
        <v>508</v>
      </c>
      <c r="R41" t="s">
        <v>492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t="s">
        <v>508</v>
      </c>
    </row>
    <row r="42" spans="1:31" x14ac:dyDescent="0.25">
      <c r="A42">
        <v>11</v>
      </c>
      <c r="B42" t="s">
        <v>580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547.97452999999996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547.97452999999996</v>
      </c>
      <c r="O42" t="s">
        <v>508</v>
      </c>
      <c r="R42" t="s">
        <v>580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5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5</v>
      </c>
      <c r="AE42" t="s">
        <v>508</v>
      </c>
    </row>
    <row r="43" spans="1:31" x14ac:dyDescent="0.25">
      <c r="A43">
        <v>12</v>
      </c>
      <c r="B43" t="s">
        <v>493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2859.1372299999998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2859.1372299999998</v>
      </c>
      <c r="O43" t="s">
        <v>508</v>
      </c>
      <c r="R43" t="s">
        <v>493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6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6</v>
      </c>
      <c r="AE43" t="s">
        <v>508</v>
      </c>
    </row>
    <row r="44" spans="1:31" x14ac:dyDescent="0.25">
      <c r="A44">
        <v>13</v>
      </c>
      <c r="B44" t="s">
        <v>494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t="s">
        <v>508</v>
      </c>
      <c r="R44" t="s">
        <v>494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t="s">
        <v>508</v>
      </c>
    </row>
    <row r="45" spans="1:31" x14ac:dyDescent="0.25">
      <c r="A45">
        <v>14</v>
      </c>
      <c r="B45" t="s">
        <v>495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t="s">
        <v>508</v>
      </c>
      <c r="R45" t="s">
        <v>495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t="s">
        <v>508</v>
      </c>
    </row>
    <row r="46" spans="1:31" x14ac:dyDescent="0.25">
      <c r="A46">
        <v>15</v>
      </c>
      <c r="B46" t="s">
        <v>581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t="s">
        <v>508</v>
      </c>
      <c r="R46" t="s">
        <v>581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t="s">
        <v>508</v>
      </c>
    </row>
    <row r="47" spans="1:31" x14ac:dyDescent="0.25">
      <c r="A47">
        <v>16</v>
      </c>
      <c r="B47" t="s">
        <v>496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4969.5</v>
      </c>
      <c r="J47" s="2">
        <v>0</v>
      </c>
      <c r="K47" s="2">
        <v>0</v>
      </c>
      <c r="L47" s="2">
        <v>0</v>
      </c>
      <c r="M47" s="2">
        <v>0</v>
      </c>
      <c r="N47" s="2">
        <v>4969.5</v>
      </c>
      <c r="O47" t="s">
        <v>508</v>
      </c>
      <c r="R47" t="s">
        <v>496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2</v>
      </c>
      <c r="Z47" s="2">
        <v>0</v>
      </c>
      <c r="AA47" s="2">
        <v>0</v>
      </c>
      <c r="AB47" s="2">
        <v>0</v>
      </c>
      <c r="AC47" s="2">
        <v>0</v>
      </c>
      <c r="AD47" s="2">
        <v>2</v>
      </c>
      <c r="AE47" t="s">
        <v>508</v>
      </c>
    </row>
    <row r="48" spans="1:31" x14ac:dyDescent="0.25">
      <c r="A48">
        <v>17</v>
      </c>
      <c r="B48" t="s">
        <v>497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3163.2494000000002</v>
      </c>
      <c r="K48" s="2">
        <v>0</v>
      </c>
      <c r="L48" s="2">
        <v>0</v>
      </c>
      <c r="M48" s="2">
        <v>0</v>
      </c>
      <c r="N48" s="2">
        <v>3163.2494000000002</v>
      </c>
      <c r="O48" t="s">
        <v>508</v>
      </c>
      <c r="R48" t="s">
        <v>497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3</v>
      </c>
      <c r="AA48" s="2">
        <v>0</v>
      </c>
      <c r="AB48" s="2">
        <v>0</v>
      </c>
      <c r="AC48" s="2">
        <v>0</v>
      </c>
      <c r="AD48" s="2">
        <v>3</v>
      </c>
      <c r="AE48" t="s">
        <v>508</v>
      </c>
    </row>
    <row r="49" spans="1:31" x14ac:dyDescent="0.25">
      <c r="A49">
        <v>18</v>
      </c>
      <c r="B49" t="s">
        <v>498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t="s">
        <v>508</v>
      </c>
      <c r="R49" t="s">
        <v>498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t="s">
        <v>508</v>
      </c>
    </row>
    <row r="50" spans="1:31" x14ac:dyDescent="0.25">
      <c r="A50">
        <v>19</v>
      </c>
      <c r="B50" t="s">
        <v>582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t="s">
        <v>508</v>
      </c>
      <c r="R50" t="s">
        <v>582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t="s">
        <v>508</v>
      </c>
    </row>
    <row r="51" spans="1:31" x14ac:dyDescent="0.25">
      <c r="A51">
        <v>20</v>
      </c>
      <c r="B51" t="s">
        <v>499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t="s">
        <v>508</v>
      </c>
      <c r="R51" t="s">
        <v>499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t="s">
        <v>508</v>
      </c>
    </row>
    <row r="52" spans="1:31" x14ac:dyDescent="0.25">
      <c r="A52">
        <v>21</v>
      </c>
      <c r="B52" t="s">
        <v>500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2513.192</v>
      </c>
      <c r="L52" s="2">
        <v>0</v>
      </c>
      <c r="M52" s="2">
        <v>0</v>
      </c>
      <c r="N52" s="2">
        <v>2513.192</v>
      </c>
      <c r="O52" t="s">
        <v>508</v>
      </c>
      <c r="R52" t="s">
        <v>500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5</v>
      </c>
      <c r="AB52" s="2">
        <v>0</v>
      </c>
      <c r="AC52" s="2">
        <v>0</v>
      </c>
      <c r="AD52" s="2">
        <v>5</v>
      </c>
      <c r="AE52" t="s">
        <v>508</v>
      </c>
    </row>
    <row r="53" spans="1:31" x14ac:dyDescent="0.25">
      <c r="A53">
        <v>22</v>
      </c>
      <c r="B53" t="s">
        <v>583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473.99040000000002</v>
      </c>
      <c r="I53" s="2">
        <v>0</v>
      </c>
      <c r="J53" s="2">
        <v>0</v>
      </c>
      <c r="K53" s="2">
        <v>0</v>
      </c>
      <c r="L53" s="2">
        <v>7331.5227400000003</v>
      </c>
      <c r="M53" s="2">
        <v>0</v>
      </c>
      <c r="N53" s="2">
        <v>7805.51314</v>
      </c>
      <c r="O53" t="s">
        <v>508</v>
      </c>
      <c r="R53" t="s">
        <v>583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4</v>
      </c>
      <c r="Y53" s="2">
        <v>0</v>
      </c>
      <c r="Z53" s="2">
        <v>0</v>
      </c>
      <c r="AA53" s="2">
        <v>0</v>
      </c>
      <c r="AB53" s="2">
        <v>5</v>
      </c>
      <c r="AC53" s="2">
        <v>0</v>
      </c>
      <c r="AD53" s="2">
        <v>9</v>
      </c>
      <c r="AE53" t="s">
        <v>508</v>
      </c>
    </row>
    <row r="54" spans="1:31" x14ac:dyDescent="0.25">
      <c r="A54">
        <v>23</v>
      </c>
      <c r="B54" t="s">
        <v>501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362.18259999999998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362.18259999999998</v>
      </c>
      <c r="O54" t="s">
        <v>508</v>
      </c>
      <c r="R54" t="s">
        <v>501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2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</v>
      </c>
      <c r="AE54" t="s">
        <v>508</v>
      </c>
    </row>
    <row r="55" spans="1:31" x14ac:dyDescent="0.25">
      <c r="A55">
        <v>24</v>
      </c>
      <c r="B55" t="s">
        <v>502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15258.922850000001</v>
      </c>
      <c r="I55" s="2">
        <v>484.87479999999999</v>
      </c>
      <c r="J55" s="2">
        <v>906.50300000000004</v>
      </c>
      <c r="K55" s="2">
        <v>0</v>
      </c>
      <c r="L55" s="2">
        <v>0</v>
      </c>
      <c r="M55" s="2">
        <v>0</v>
      </c>
      <c r="N55" s="2">
        <v>16650.300650000001</v>
      </c>
      <c r="O55" t="s">
        <v>508</v>
      </c>
      <c r="R55" t="s">
        <v>502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30</v>
      </c>
      <c r="Y55" s="2">
        <v>3</v>
      </c>
      <c r="Z55" s="2">
        <v>2</v>
      </c>
      <c r="AA55" s="2">
        <v>0</v>
      </c>
      <c r="AB55" s="2">
        <v>0</v>
      </c>
      <c r="AC55" s="2">
        <v>0</v>
      </c>
      <c r="AD55" s="2">
        <v>35</v>
      </c>
      <c r="AE55" t="s">
        <v>508</v>
      </c>
    </row>
    <row r="56" spans="1:31" x14ac:dyDescent="0.25">
      <c r="A56">
        <v>25</v>
      </c>
      <c r="B56" t="s">
        <v>503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3020.922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3020.922</v>
      </c>
      <c r="O56" t="s">
        <v>508</v>
      </c>
      <c r="R56" t="s">
        <v>503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2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t="s">
        <v>508</v>
      </c>
    </row>
    <row r="57" spans="1:31" x14ac:dyDescent="0.25">
      <c r="A57">
        <v>26</v>
      </c>
      <c r="B57" t="s">
        <v>504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9355.2356</v>
      </c>
      <c r="J57" s="2">
        <v>0</v>
      </c>
      <c r="K57" s="2">
        <v>0</v>
      </c>
      <c r="L57" s="2">
        <v>0</v>
      </c>
      <c r="M57" s="2">
        <v>0</v>
      </c>
      <c r="N57" s="2">
        <v>9355.2356</v>
      </c>
      <c r="O57" t="s">
        <v>508</v>
      </c>
      <c r="R57" t="s">
        <v>504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9</v>
      </c>
      <c r="Z57" s="2">
        <v>0</v>
      </c>
      <c r="AA57" s="2">
        <v>0</v>
      </c>
      <c r="AB57" s="2">
        <v>0</v>
      </c>
      <c r="AC57" s="2">
        <v>0</v>
      </c>
      <c r="AD57" s="2">
        <v>9</v>
      </c>
      <c r="AE57" t="s">
        <v>508</v>
      </c>
    </row>
    <row r="58" spans="1:31" x14ac:dyDescent="0.25">
      <c r="A58">
        <v>27</v>
      </c>
      <c r="B58" t="s">
        <v>505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746.90611999999999</v>
      </c>
      <c r="J58" s="2">
        <v>0</v>
      </c>
      <c r="K58" s="2">
        <v>0</v>
      </c>
      <c r="L58" s="2">
        <v>0</v>
      </c>
      <c r="M58" s="2">
        <v>0</v>
      </c>
      <c r="N58" s="2">
        <v>746.90611999999999</v>
      </c>
      <c r="O58" t="s">
        <v>508</v>
      </c>
      <c r="R58" t="s">
        <v>505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4</v>
      </c>
      <c r="Z58" s="2">
        <v>0</v>
      </c>
      <c r="AA58" s="2">
        <v>0</v>
      </c>
      <c r="AB58" s="2">
        <v>0</v>
      </c>
      <c r="AC58" s="2">
        <v>0</v>
      </c>
      <c r="AD58" s="2">
        <v>4</v>
      </c>
      <c r="AE58" t="s">
        <v>508</v>
      </c>
    </row>
    <row r="59" spans="1:31" x14ac:dyDescent="0.25">
      <c r="A59">
        <v>28</v>
      </c>
      <c r="B59" t="s">
        <v>506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2617.9484000000002</v>
      </c>
      <c r="K59" s="2">
        <v>0</v>
      </c>
      <c r="L59" s="2">
        <v>0</v>
      </c>
      <c r="M59" s="2">
        <v>0</v>
      </c>
      <c r="N59" s="2">
        <v>2617.9484000000002</v>
      </c>
      <c r="O59" t="s">
        <v>508</v>
      </c>
      <c r="R59" t="s">
        <v>506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4</v>
      </c>
      <c r="AA59" s="2">
        <v>0</v>
      </c>
      <c r="AB59" s="2">
        <v>0</v>
      </c>
      <c r="AC59" s="2">
        <v>0</v>
      </c>
      <c r="AD59" s="2">
        <v>4</v>
      </c>
      <c r="AE59" t="s">
        <v>508</v>
      </c>
    </row>
    <row r="60" spans="1:31" x14ac:dyDescent="0.25">
      <c r="A60">
        <v>29</v>
      </c>
      <c r="B60" t="s">
        <v>507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t="s">
        <v>508</v>
      </c>
      <c r="R60" t="s">
        <v>507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t="s">
        <v>508</v>
      </c>
    </row>
    <row r="61" spans="1:31" x14ac:dyDescent="0.25">
      <c r="A61">
        <v>30</v>
      </c>
      <c r="B61" t="s">
        <v>480</v>
      </c>
      <c r="C61" s="2">
        <v>172905.62998</v>
      </c>
      <c r="D61" s="2">
        <v>146472.61997</v>
      </c>
      <c r="E61" s="2">
        <v>42251.697569999997</v>
      </c>
      <c r="F61" s="2">
        <v>11097.732969999999</v>
      </c>
      <c r="G61" s="2">
        <v>18300.399789999999</v>
      </c>
      <c r="H61" s="2">
        <v>110493.10322999999</v>
      </c>
      <c r="I61" s="2">
        <v>25439.463919999998</v>
      </c>
      <c r="J61" s="2">
        <v>9717.4951999999994</v>
      </c>
      <c r="K61" s="2">
        <v>2717.2253999999998</v>
      </c>
      <c r="L61" s="2">
        <v>13806.95174</v>
      </c>
      <c r="M61" s="2">
        <v>0</v>
      </c>
      <c r="N61" s="2">
        <v>553202.31976999994</v>
      </c>
      <c r="O61" t="s">
        <v>508</v>
      </c>
      <c r="R61" t="s">
        <v>480</v>
      </c>
      <c r="S61" s="2">
        <v>363</v>
      </c>
      <c r="T61" s="2">
        <v>209</v>
      </c>
      <c r="U61" s="2">
        <v>91</v>
      </c>
      <c r="V61" s="2">
        <v>32</v>
      </c>
      <c r="W61" s="2">
        <v>31</v>
      </c>
      <c r="X61" s="2">
        <v>154</v>
      </c>
      <c r="Y61" s="2">
        <v>28</v>
      </c>
      <c r="Z61" s="2">
        <v>16</v>
      </c>
      <c r="AA61" s="2">
        <v>6</v>
      </c>
      <c r="AB61" s="2">
        <v>8</v>
      </c>
      <c r="AC61" s="2">
        <v>0</v>
      </c>
      <c r="AD61" s="2">
        <v>938</v>
      </c>
      <c r="AE61" t="s">
        <v>508</v>
      </c>
    </row>
    <row r="62" spans="1:31" x14ac:dyDescent="0.25">
      <c r="A62">
        <v>1</v>
      </c>
      <c r="B62" t="s">
        <v>482</v>
      </c>
      <c r="C62" s="2">
        <v>47246.299099999997</v>
      </c>
      <c r="D62" s="2">
        <v>6330.9429499999997</v>
      </c>
      <c r="E62" s="2">
        <v>5287.8832000000002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486.6241</v>
      </c>
      <c r="L62" s="2">
        <v>0</v>
      </c>
      <c r="M62" s="2">
        <v>0</v>
      </c>
      <c r="N62" s="2">
        <v>59351.749349999998</v>
      </c>
      <c r="O62" t="s">
        <v>509</v>
      </c>
      <c r="R62" t="s">
        <v>482</v>
      </c>
      <c r="S62" s="2">
        <v>135</v>
      </c>
      <c r="T62" s="2">
        <v>29</v>
      </c>
      <c r="U62" s="2">
        <v>22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3</v>
      </c>
      <c r="AB62" s="2">
        <v>0</v>
      </c>
      <c r="AC62" s="2">
        <v>0</v>
      </c>
      <c r="AD62" s="2">
        <v>189</v>
      </c>
      <c r="AE62" t="s">
        <v>509</v>
      </c>
    </row>
    <row r="63" spans="1:31" x14ac:dyDescent="0.25">
      <c r="A63">
        <v>2</v>
      </c>
      <c r="B63" t="s">
        <v>484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t="s">
        <v>509</v>
      </c>
      <c r="R63" t="s">
        <v>484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t="s">
        <v>509</v>
      </c>
    </row>
    <row r="64" spans="1:31" x14ac:dyDescent="0.25">
      <c r="A64">
        <v>3</v>
      </c>
      <c r="B64" t="s">
        <v>485</v>
      </c>
      <c r="C64" s="2">
        <v>0</v>
      </c>
      <c r="D64" s="2">
        <v>375155.22985</v>
      </c>
      <c r="E64" s="2">
        <v>246652.22729000001</v>
      </c>
      <c r="F64" s="2">
        <v>0</v>
      </c>
      <c r="G64" s="2">
        <v>5819.5117399999999</v>
      </c>
      <c r="H64" s="2">
        <v>12583.284540000001</v>
      </c>
      <c r="I64" s="2">
        <v>0</v>
      </c>
      <c r="J64" s="2">
        <v>3087.98362</v>
      </c>
      <c r="K64" s="2">
        <v>19960.058089999999</v>
      </c>
      <c r="L64" s="2">
        <v>1988.3262999999999</v>
      </c>
      <c r="M64" s="2">
        <v>0</v>
      </c>
      <c r="N64" s="2">
        <v>665246.62143000006</v>
      </c>
      <c r="O64" t="s">
        <v>509</v>
      </c>
      <c r="R64" t="s">
        <v>485</v>
      </c>
      <c r="S64" s="2">
        <v>0</v>
      </c>
      <c r="T64" s="2">
        <v>927</v>
      </c>
      <c r="U64" s="2">
        <v>605</v>
      </c>
      <c r="V64" s="2">
        <v>0</v>
      </c>
      <c r="W64" s="2">
        <v>17</v>
      </c>
      <c r="X64" s="2">
        <v>25</v>
      </c>
      <c r="Y64" s="2">
        <v>0</v>
      </c>
      <c r="Z64" s="2">
        <v>8</v>
      </c>
      <c r="AA64" s="2">
        <v>56</v>
      </c>
      <c r="AB64" s="2">
        <v>5</v>
      </c>
      <c r="AC64" s="2">
        <v>0</v>
      </c>
      <c r="AD64" s="2">
        <v>1643</v>
      </c>
      <c r="AE64" t="s">
        <v>509</v>
      </c>
    </row>
    <row r="65" spans="1:31" x14ac:dyDescent="0.25">
      <c r="A65">
        <v>4</v>
      </c>
      <c r="B65" t="s">
        <v>486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t="s">
        <v>509</v>
      </c>
      <c r="R65" t="s">
        <v>486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t="s">
        <v>509</v>
      </c>
    </row>
    <row r="66" spans="1:31" x14ac:dyDescent="0.25">
      <c r="A66">
        <v>5</v>
      </c>
      <c r="B66" t="s">
        <v>487</v>
      </c>
      <c r="C66" s="2">
        <v>0</v>
      </c>
      <c r="D66" s="2">
        <v>0</v>
      </c>
      <c r="E66" s="2">
        <v>970607.99526</v>
      </c>
      <c r="F66" s="2">
        <v>0</v>
      </c>
      <c r="G66" s="2">
        <v>544.71536000000003</v>
      </c>
      <c r="H66" s="2">
        <v>10633.302460000001</v>
      </c>
      <c r="I66" s="2">
        <v>485.36369999999999</v>
      </c>
      <c r="J66" s="2">
        <v>3354.9944300000002</v>
      </c>
      <c r="K66" s="2">
        <v>22083.574949999998</v>
      </c>
      <c r="L66" s="2">
        <v>439.38560000000001</v>
      </c>
      <c r="M66" s="2">
        <v>0</v>
      </c>
      <c r="N66" s="2">
        <v>1008149.33176</v>
      </c>
      <c r="O66" t="s">
        <v>509</v>
      </c>
      <c r="R66" t="s">
        <v>487</v>
      </c>
      <c r="S66" s="2">
        <v>0</v>
      </c>
      <c r="T66" s="2">
        <v>0</v>
      </c>
      <c r="U66" s="2">
        <v>2021</v>
      </c>
      <c r="V66" s="2">
        <v>0</v>
      </c>
      <c r="W66" s="2">
        <v>5</v>
      </c>
      <c r="X66" s="2">
        <v>23</v>
      </c>
      <c r="Y66" s="2">
        <v>3</v>
      </c>
      <c r="Z66" s="2">
        <v>6</v>
      </c>
      <c r="AA66" s="2">
        <v>31</v>
      </c>
      <c r="AB66" s="2">
        <v>2</v>
      </c>
      <c r="AC66" s="2">
        <v>0</v>
      </c>
      <c r="AD66" s="2">
        <v>2091</v>
      </c>
      <c r="AE66" t="s">
        <v>509</v>
      </c>
    </row>
    <row r="67" spans="1:31" x14ac:dyDescent="0.25">
      <c r="A67">
        <v>6</v>
      </c>
      <c r="B67" t="s">
        <v>488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t="s">
        <v>509</v>
      </c>
      <c r="R67" t="s">
        <v>488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t="s">
        <v>509</v>
      </c>
    </row>
    <row r="68" spans="1:31" x14ac:dyDescent="0.25">
      <c r="A68">
        <v>7</v>
      </c>
      <c r="B68" t="s">
        <v>489</v>
      </c>
      <c r="C68" s="2">
        <v>0</v>
      </c>
      <c r="D68" s="2">
        <v>20361.578290000001</v>
      </c>
      <c r="E68" s="2">
        <v>81908.53529</v>
      </c>
      <c r="F68" s="2">
        <v>266466.15013000002</v>
      </c>
      <c r="G68" s="2">
        <v>5920.6853600000004</v>
      </c>
      <c r="H68" s="2">
        <v>9475.7113100000006</v>
      </c>
      <c r="I68" s="2">
        <v>0</v>
      </c>
      <c r="J68" s="2">
        <v>979.73298999999997</v>
      </c>
      <c r="K68" s="2">
        <v>2461.9770400000002</v>
      </c>
      <c r="L68" s="2">
        <v>1659.5697</v>
      </c>
      <c r="M68" s="2">
        <v>0</v>
      </c>
      <c r="N68" s="2">
        <v>389233.94011000003</v>
      </c>
      <c r="O68" t="s">
        <v>509</v>
      </c>
      <c r="R68" t="s">
        <v>489</v>
      </c>
      <c r="S68" s="2">
        <v>0</v>
      </c>
      <c r="T68" s="2">
        <v>74</v>
      </c>
      <c r="U68" s="2">
        <v>170</v>
      </c>
      <c r="V68" s="2">
        <v>582</v>
      </c>
      <c r="W68" s="2">
        <v>22</v>
      </c>
      <c r="X68" s="2">
        <v>20</v>
      </c>
      <c r="Y68" s="2">
        <v>0</v>
      </c>
      <c r="Z68" s="2">
        <v>4</v>
      </c>
      <c r="AA68" s="2">
        <v>10</v>
      </c>
      <c r="AB68" s="2">
        <v>3</v>
      </c>
      <c r="AC68" s="2">
        <v>0</v>
      </c>
      <c r="AD68" s="2">
        <v>885</v>
      </c>
      <c r="AE68" t="s">
        <v>509</v>
      </c>
    </row>
    <row r="69" spans="1:31" x14ac:dyDescent="0.25">
      <c r="A69">
        <v>8</v>
      </c>
      <c r="B69" t="s">
        <v>490</v>
      </c>
      <c r="C69" s="2">
        <v>0</v>
      </c>
      <c r="D69" s="2">
        <v>0</v>
      </c>
      <c r="E69" s="2">
        <v>0</v>
      </c>
      <c r="F69" s="2">
        <v>0</v>
      </c>
      <c r="G69" s="2">
        <v>53289.948550000001</v>
      </c>
      <c r="H69" s="2">
        <v>0</v>
      </c>
      <c r="I69" s="2">
        <v>0</v>
      </c>
      <c r="J69" s="2">
        <v>0</v>
      </c>
      <c r="K69" s="2">
        <v>199.57656</v>
      </c>
      <c r="L69" s="2">
        <v>0</v>
      </c>
      <c r="M69" s="2">
        <v>0</v>
      </c>
      <c r="N69" s="2">
        <v>53489.525110000002</v>
      </c>
      <c r="O69" t="s">
        <v>509</v>
      </c>
      <c r="R69" t="s">
        <v>490</v>
      </c>
      <c r="S69" s="2">
        <v>0</v>
      </c>
      <c r="T69" s="2">
        <v>0</v>
      </c>
      <c r="U69" s="2">
        <v>0</v>
      </c>
      <c r="V69" s="2">
        <v>0</v>
      </c>
      <c r="W69" s="2">
        <v>209</v>
      </c>
      <c r="X69" s="2">
        <v>0</v>
      </c>
      <c r="Y69" s="2">
        <v>0</v>
      </c>
      <c r="Z69" s="2">
        <v>0</v>
      </c>
      <c r="AA69" s="2">
        <v>2</v>
      </c>
      <c r="AB69" s="2">
        <v>0</v>
      </c>
      <c r="AC69" s="2">
        <v>0</v>
      </c>
      <c r="AD69" s="2">
        <v>211</v>
      </c>
      <c r="AE69" t="s">
        <v>509</v>
      </c>
    </row>
    <row r="70" spans="1:31" x14ac:dyDescent="0.25">
      <c r="A70">
        <v>9</v>
      </c>
      <c r="B70" t="s">
        <v>491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50948.841930000002</v>
      </c>
      <c r="I70" s="2">
        <v>0</v>
      </c>
      <c r="J70" s="2">
        <v>1324.0281299999999</v>
      </c>
      <c r="K70" s="2">
        <v>0</v>
      </c>
      <c r="L70" s="2">
        <v>0</v>
      </c>
      <c r="M70" s="2">
        <v>0</v>
      </c>
      <c r="N70" s="2">
        <v>52272.870060000001</v>
      </c>
      <c r="O70" t="s">
        <v>509</v>
      </c>
      <c r="R70" t="s">
        <v>491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81</v>
      </c>
      <c r="Y70" s="2">
        <v>0</v>
      </c>
      <c r="Z70" s="2">
        <v>4</v>
      </c>
      <c r="AA70" s="2">
        <v>0</v>
      </c>
      <c r="AB70" s="2">
        <v>0</v>
      </c>
      <c r="AC70" s="2">
        <v>0</v>
      </c>
      <c r="AD70" s="2">
        <v>85</v>
      </c>
      <c r="AE70" t="s">
        <v>509</v>
      </c>
    </row>
    <row r="71" spans="1:31" x14ac:dyDescent="0.25">
      <c r="A71">
        <v>10</v>
      </c>
      <c r="B71" t="s">
        <v>492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t="s">
        <v>509</v>
      </c>
      <c r="R71" t="s">
        <v>492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t="s">
        <v>509</v>
      </c>
    </row>
    <row r="72" spans="1:31" x14ac:dyDescent="0.25">
      <c r="A72">
        <v>11</v>
      </c>
      <c r="B72" t="s">
        <v>580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242.70863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242.70863</v>
      </c>
      <c r="O72" t="s">
        <v>509</v>
      </c>
      <c r="R72" t="s">
        <v>580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2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2</v>
      </c>
      <c r="AE72" t="s">
        <v>509</v>
      </c>
    </row>
    <row r="73" spans="1:31" x14ac:dyDescent="0.25">
      <c r="A73">
        <v>12</v>
      </c>
      <c r="B73" t="s">
        <v>493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3610.8813300000002</v>
      </c>
      <c r="I73" s="2">
        <v>0</v>
      </c>
      <c r="J73" s="2">
        <v>389.54509999999999</v>
      </c>
      <c r="K73" s="2">
        <v>0</v>
      </c>
      <c r="L73" s="2">
        <v>0</v>
      </c>
      <c r="M73" s="2">
        <v>0</v>
      </c>
      <c r="N73" s="2">
        <v>4000.42643</v>
      </c>
      <c r="O73" t="s">
        <v>509</v>
      </c>
      <c r="R73" t="s">
        <v>493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13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14</v>
      </c>
      <c r="AE73" t="s">
        <v>509</v>
      </c>
    </row>
    <row r="74" spans="1:31" x14ac:dyDescent="0.25">
      <c r="A74">
        <v>13</v>
      </c>
      <c r="B74" t="s">
        <v>494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161.78790000000001</v>
      </c>
      <c r="J74" s="2">
        <v>0</v>
      </c>
      <c r="K74" s="2">
        <v>0</v>
      </c>
      <c r="L74" s="2">
        <v>0</v>
      </c>
      <c r="M74" s="2">
        <v>0</v>
      </c>
      <c r="N74" s="2">
        <v>161.78790000000001</v>
      </c>
      <c r="O74" t="s">
        <v>509</v>
      </c>
      <c r="R74" t="s">
        <v>494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t="s">
        <v>509</v>
      </c>
    </row>
    <row r="75" spans="1:31" x14ac:dyDescent="0.25">
      <c r="A75">
        <v>14</v>
      </c>
      <c r="B75" t="s">
        <v>495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t="s">
        <v>509</v>
      </c>
      <c r="R75" t="s">
        <v>495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t="s">
        <v>509</v>
      </c>
    </row>
    <row r="76" spans="1:31" x14ac:dyDescent="0.25">
      <c r="A76">
        <v>15</v>
      </c>
      <c r="B76" t="s">
        <v>581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t="s">
        <v>509</v>
      </c>
      <c r="R76" t="s">
        <v>581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t="s">
        <v>509</v>
      </c>
    </row>
    <row r="77" spans="1:31" x14ac:dyDescent="0.25">
      <c r="A77">
        <v>16</v>
      </c>
      <c r="B77" t="s">
        <v>496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t="s">
        <v>509</v>
      </c>
      <c r="R77" t="s">
        <v>496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t="s">
        <v>509</v>
      </c>
    </row>
    <row r="78" spans="1:31" x14ac:dyDescent="0.25">
      <c r="A78">
        <v>17</v>
      </c>
      <c r="B78" t="s">
        <v>497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1852.6739500000001</v>
      </c>
      <c r="K78" s="2">
        <v>0</v>
      </c>
      <c r="L78" s="2">
        <v>0</v>
      </c>
      <c r="M78" s="2">
        <v>0</v>
      </c>
      <c r="N78" s="2">
        <v>1852.6739500000001</v>
      </c>
      <c r="O78" t="s">
        <v>509</v>
      </c>
      <c r="R78" t="s">
        <v>497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7</v>
      </c>
      <c r="AA78" s="2">
        <v>0</v>
      </c>
      <c r="AB78" s="2">
        <v>0</v>
      </c>
      <c r="AC78" s="2">
        <v>0</v>
      </c>
      <c r="AD78" s="2">
        <v>7</v>
      </c>
      <c r="AE78" t="s">
        <v>509</v>
      </c>
    </row>
    <row r="79" spans="1:31" x14ac:dyDescent="0.25">
      <c r="A79">
        <v>18</v>
      </c>
      <c r="B79" t="s">
        <v>498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t="s">
        <v>509</v>
      </c>
      <c r="R79" t="s">
        <v>498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t="s">
        <v>509</v>
      </c>
    </row>
    <row r="80" spans="1:31" x14ac:dyDescent="0.25">
      <c r="A80">
        <v>19</v>
      </c>
      <c r="B80" t="s">
        <v>582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t="s">
        <v>509</v>
      </c>
      <c r="R80" t="s">
        <v>582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t="s">
        <v>509</v>
      </c>
    </row>
    <row r="81" spans="1:31" x14ac:dyDescent="0.25">
      <c r="A81">
        <v>20</v>
      </c>
      <c r="B81" t="s">
        <v>499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535.03675999999996</v>
      </c>
      <c r="K81" s="2">
        <v>0</v>
      </c>
      <c r="L81" s="2">
        <v>0</v>
      </c>
      <c r="M81" s="2">
        <v>0</v>
      </c>
      <c r="N81" s="2">
        <v>535.03675999999996</v>
      </c>
      <c r="O81" t="s">
        <v>509</v>
      </c>
      <c r="R81" t="s">
        <v>499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3</v>
      </c>
      <c r="AA81" s="2">
        <v>0</v>
      </c>
      <c r="AB81" s="2">
        <v>0</v>
      </c>
      <c r="AC81" s="2">
        <v>0</v>
      </c>
      <c r="AD81" s="2">
        <v>3</v>
      </c>
      <c r="AE81" t="s">
        <v>509</v>
      </c>
    </row>
    <row r="82" spans="1:31" x14ac:dyDescent="0.25">
      <c r="A82">
        <v>21</v>
      </c>
      <c r="B82" t="s">
        <v>500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532.52560000000005</v>
      </c>
      <c r="I82" s="2">
        <v>0</v>
      </c>
      <c r="J82" s="2">
        <v>0</v>
      </c>
      <c r="K82" s="2">
        <v>89266.100789999997</v>
      </c>
      <c r="L82" s="2">
        <v>0</v>
      </c>
      <c r="M82" s="2">
        <v>0</v>
      </c>
      <c r="N82" s="2">
        <v>89798.626390000005</v>
      </c>
      <c r="O82" t="s">
        <v>509</v>
      </c>
      <c r="R82" t="s">
        <v>500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0</v>
      </c>
      <c r="AA82" s="2">
        <v>185</v>
      </c>
      <c r="AB82" s="2">
        <v>0</v>
      </c>
      <c r="AC82" s="2">
        <v>0</v>
      </c>
      <c r="AD82" s="2">
        <v>186</v>
      </c>
      <c r="AE82" t="s">
        <v>509</v>
      </c>
    </row>
    <row r="83" spans="1:31" x14ac:dyDescent="0.25">
      <c r="A83">
        <v>22</v>
      </c>
      <c r="B83" t="s">
        <v>583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1957.2547</v>
      </c>
      <c r="M83" s="2">
        <v>0</v>
      </c>
      <c r="N83" s="2">
        <v>1957.2547</v>
      </c>
      <c r="O83" t="s">
        <v>509</v>
      </c>
      <c r="R83" t="s">
        <v>583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7</v>
      </c>
      <c r="AC83" s="2">
        <v>0</v>
      </c>
      <c r="AD83" s="2">
        <v>7</v>
      </c>
      <c r="AE83" t="s">
        <v>509</v>
      </c>
    </row>
    <row r="84" spans="1:31" x14ac:dyDescent="0.25">
      <c r="A84">
        <v>23</v>
      </c>
      <c r="B84" t="s">
        <v>501</v>
      </c>
      <c r="C84" s="2">
        <v>0</v>
      </c>
      <c r="D84" s="2">
        <v>647.27475000000004</v>
      </c>
      <c r="E84" s="2">
        <v>2792.6332000000002</v>
      </c>
      <c r="F84" s="2">
        <v>678.88175999999999</v>
      </c>
      <c r="G84" s="2">
        <v>562.25580000000002</v>
      </c>
      <c r="H84" s="2">
        <v>0</v>
      </c>
      <c r="I84" s="2">
        <v>0</v>
      </c>
      <c r="J84" s="2">
        <v>0</v>
      </c>
      <c r="K84" s="2">
        <v>72.745829999999998</v>
      </c>
      <c r="L84" s="2">
        <v>0</v>
      </c>
      <c r="M84" s="2">
        <v>1120.01197</v>
      </c>
      <c r="N84" s="2">
        <v>5873.8033100000002</v>
      </c>
      <c r="O84" t="s">
        <v>509</v>
      </c>
      <c r="R84" t="s">
        <v>501</v>
      </c>
      <c r="S84" s="2">
        <v>0</v>
      </c>
      <c r="T84" s="2">
        <v>4</v>
      </c>
      <c r="U84" s="2">
        <v>7</v>
      </c>
      <c r="V84" s="2">
        <v>3</v>
      </c>
      <c r="W84" s="2">
        <v>3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5</v>
      </c>
      <c r="AD84" s="2">
        <v>23</v>
      </c>
      <c r="AE84" t="s">
        <v>509</v>
      </c>
    </row>
    <row r="85" spans="1:31" x14ac:dyDescent="0.25">
      <c r="A85">
        <v>24</v>
      </c>
      <c r="B85" t="s">
        <v>502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5674.7702499999996</v>
      </c>
      <c r="I85" s="2">
        <v>0</v>
      </c>
      <c r="J85" s="2">
        <v>830.44259999999997</v>
      </c>
      <c r="K85" s="2">
        <v>0</v>
      </c>
      <c r="L85" s="2">
        <v>0</v>
      </c>
      <c r="M85" s="2">
        <v>0</v>
      </c>
      <c r="N85" s="2">
        <v>6505.2128499999999</v>
      </c>
      <c r="O85" t="s">
        <v>509</v>
      </c>
      <c r="R85" t="s">
        <v>502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14</v>
      </c>
      <c r="Y85" s="2">
        <v>0</v>
      </c>
      <c r="Z85" s="2">
        <v>1</v>
      </c>
      <c r="AA85" s="2">
        <v>0</v>
      </c>
      <c r="AB85" s="2">
        <v>0</v>
      </c>
      <c r="AC85" s="2">
        <v>0</v>
      </c>
      <c r="AD85" s="2">
        <v>15</v>
      </c>
      <c r="AE85" t="s">
        <v>509</v>
      </c>
    </row>
    <row r="86" spans="1:31" x14ac:dyDescent="0.25">
      <c r="A86">
        <v>25</v>
      </c>
      <c r="B86" t="s">
        <v>503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1892.69796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1892.69796</v>
      </c>
      <c r="O86" t="s">
        <v>509</v>
      </c>
      <c r="R86" t="s">
        <v>503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2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t="s">
        <v>509</v>
      </c>
    </row>
    <row r="87" spans="1:31" x14ac:dyDescent="0.25">
      <c r="A87">
        <v>26</v>
      </c>
      <c r="B87" t="s">
        <v>504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t="s">
        <v>509</v>
      </c>
      <c r="R87" t="s">
        <v>504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t="s">
        <v>509</v>
      </c>
    </row>
    <row r="88" spans="1:31" x14ac:dyDescent="0.25">
      <c r="A88">
        <v>27</v>
      </c>
      <c r="B88" t="s">
        <v>505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t="s">
        <v>509</v>
      </c>
      <c r="R88" t="s">
        <v>505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t="s">
        <v>509</v>
      </c>
    </row>
    <row r="89" spans="1:31" x14ac:dyDescent="0.25">
      <c r="A89">
        <v>28</v>
      </c>
      <c r="B89" t="s">
        <v>506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3567.3577399999999</v>
      </c>
      <c r="K89" s="2">
        <v>0</v>
      </c>
      <c r="L89" s="2">
        <v>0</v>
      </c>
      <c r="M89" s="2">
        <v>0</v>
      </c>
      <c r="N89" s="2">
        <v>3567.3577399999999</v>
      </c>
      <c r="O89" t="s">
        <v>509</v>
      </c>
      <c r="R89" t="s">
        <v>506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8</v>
      </c>
      <c r="AA89" s="2">
        <v>0</v>
      </c>
      <c r="AB89" s="2">
        <v>0</v>
      </c>
      <c r="AC89" s="2">
        <v>0</v>
      </c>
      <c r="AD89" s="2">
        <v>8</v>
      </c>
      <c r="AE89" t="s">
        <v>509</v>
      </c>
    </row>
    <row r="90" spans="1:31" x14ac:dyDescent="0.25">
      <c r="A90">
        <v>29</v>
      </c>
      <c r="B90" t="s">
        <v>507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100.5633</v>
      </c>
      <c r="K90" s="2">
        <v>0</v>
      </c>
      <c r="L90" s="2">
        <v>0</v>
      </c>
      <c r="M90" s="2">
        <v>0</v>
      </c>
      <c r="N90" s="2">
        <v>100.5633</v>
      </c>
      <c r="O90" t="s">
        <v>509</v>
      </c>
      <c r="R90" t="s">
        <v>507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0</v>
      </c>
      <c r="AD90" s="2">
        <v>1</v>
      </c>
      <c r="AE90" t="s">
        <v>509</v>
      </c>
    </row>
    <row r="91" spans="1:31" x14ac:dyDescent="0.25">
      <c r="A91">
        <v>30</v>
      </c>
      <c r="B91" t="s">
        <v>480</v>
      </c>
      <c r="C91" s="2">
        <v>47246.299099999997</v>
      </c>
      <c r="D91" s="2">
        <v>402495.02584000002</v>
      </c>
      <c r="E91" s="2">
        <v>1307249.2742399999</v>
      </c>
      <c r="F91" s="2">
        <v>267145.03188999998</v>
      </c>
      <c r="G91" s="2">
        <v>66137.116810000007</v>
      </c>
      <c r="H91" s="2">
        <v>95594.724010000005</v>
      </c>
      <c r="I91" s="2">
        <v>647.15160000000003</v>
      </c>
      <c r="J91" s="2">
        <v>16022.358620000001</v>
      </c>
      <c r="K91" s="2">
        <v>134530.65736000001</v>
      </c>
      <c r="L91" s="2">
        <v>6044.5362999999998</v>
      </c>
      <c r="M91" s="2">
        <v>1120.01197</v>
      </c>
      <c r="N91" s="2">
        <v>2344232.18774</v>
      </c>
      <c r="O91" t="s">
        <v>509</v>
      </c>
      <c r="R91" t="s">
        <v>480</v>
      </c>
      <c r="S91" s="2">
        <v>135</v>
      </c>
      <c r="T91" s="2">
        <v>1034</v>
      </c>
      <c r="U91" s="2">
        <v>2825</v>
      </c>
      <c r="V91" s="2">
        <v>585</v>
      </c>
      <c r="W91" s="2">
        <v>256</v>
      </c>
      <c r="X91" s="2">
        <v>181</v>
      </c>
      <c r="Y91" s="2">
        <v>4</v>
      </c>
      <c r="Z91" s="2">
        <v>43</v>
      </c>
      <c r="AA91" s="2">
        <v>288</v>
      </c>
      <c r="AB91" s="2">
        <v>17</v>
      </c>
      <c r="AC91" s="2">
        <v>5</v>
      </c>
      <c r="AD91" s="2">
        <v>5373</v>
      </c>
      <c r="AE91" t="s">
        <v>509</v>
      </c>
    </row>
    <row r="92" spans="1:31" x14ac:dyDescent="0.25">
      <c r="A92">
        <v>1</v>
      </c>
      <c r="B92" t="s">
        <v>482</v>
      </c>
      <c r="C92" s="2">
        <v>1577301.6015300001</v>
      </c>
      <c r="D92" s="2">
        <v>648042.56258999999</v>
      </c>
      <c r="E92" s="2">
        <v>247909.27275999999</v>
      </c>
      <c r="F92" s="2">
        <v>0</v>
      </c>
      <c r="G92" s="2">
        <v>1502.9924000000001</v>
      </c>
      <c r="H92" s="2">
        <v>325.54126000000002</v>
      </c>
      <c r="I92" s="2">
        <v>4079.8118100000002</v>
      </c>
      <c r="J92" s="2">
        <v>0</v>
      </c>
      <c r="K92" s="2">
        <v>143.2911</v>
      </c>
      <c r="L92" s="2">
        <v>3101.3916300000001</v>
      </c>
      <c r="M92" s="2">
        <v>0</v>
      </c>
      <c r="N92" s="2">
        <v>2482406.46508</v>
      </c>
      <c r="O92" t="s">
        <v>510</v>
      </c>
      <c r="R92" t="s">
        <v>482</v>
      </c>
      <c r="S92" s="2">
        <v>4777</v>
      </c>
      <c r="T92" s="2">
        <v>1543</v>
      </c>
      <c r="U92" s="2">
        <v>543</v>
      </c>
      <c r="V92" s="2">
        <v>0</v>
      </c>
      <c r="W92" s="2">
        <v>4</v>
      </c>
      <c r="X92" s="2">
        <v>3</v>
      </c>
      <c r="Y92" s="2">
        <v>25</v>
      </c>
      <c r="Z92" s="2">
        <v>0</v>
      </c>
      <c r="AA92" s="2">
        <v>1</v>
      </c>
      <c r="AB92" s="2">
        <v>8</v>
      </c>
      <c r="AC92" s="2">
        <v>0</v>
      </c>
      <c r="AD92" s="2">
        <v>6904</v>
      </c>
      <c r="AE92" t="s">
        <v>510</v>
      </c>
    </row>
    <row r="93" spans="1:31" x14ac:dyDescent="0.25">
      <c r="A93">
        <v>2</v>
      </c>
      <c r="B93" t="s">
        <v>484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t="s">
        <v>510</v>
      </c>
      <c r="R93" t="s">
        <v>484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t="s">
        <v>510</v>
      </c>
    </row>
    <row r="94" spans="1:31" x14ac:dyDescent="0.25">
      <c r="A94">
        <v>3</v>
      </c>
      <c r="B94" t="s">
        <v>485</v>
      </c>
      <c r="C94" s="2">
        <v>0</v>
      </c>
      <c r="D94" s="2">
        <v>834128.02116</v>
      </c>
      <c r="E94" s="2">
        <v>405436.06394000002</v>
      </c>
      <c r="F94" s="2">
        <v>0</v>
      </c>
      <c r="G94" s="2">
        <v>1420.2058999999999</v>
      </c>
      <c r="H94" s="2">
        <v>9152.8466499999995</v>
      </c>
      <c r="I94" s="2">
        <v>1317.4269999999999</v>
      </c>
      <c r="J94" s="2">
        <v>4509.5204000000003</v>
      </c>
      <c r="K94" s="2">
        <v>499.71300000000002</v>
      </c>
      <c r="L94" s="2">
        <v>719.90719999999999</v>
      </c>
      <c r="M94" s="2">
        <v>0</v>
      </c>
      <c r="N94" s="2">
        <v>1257183.7052500001</v>
      </c>
      <c r="O94" t="s">
        <v>510</v>
      </c>
      <c r="R94" t="s">
        <v>485</v>
      </c>
      <c r="S94" s="2">
        <v>0</v>
      </c>
      <c r="T94" s="2">
        <v>1982</v>
      </c>
      <c r="U94" s="2">
        <v>769</v>
      </c>
      <c r="V94" s="2">
        <v>0</v>
      </c>
      <c r="W94" s="2">
        <v>6</v>
      </c>
      <c r="X94" s="2">
        <v>15</v>
      </c>
      <c r="Y94" s="2">
        <v>5</v>
      </c>
      <c r="Z94" s="2">
        <v>3</v>
      </c>
      <c r="AA94" s="2">
        <v>4</v>
      </c>
      <c r="AB94" s="2">
        <v>2</v>
      </c>
      <c r="AC94" s="2">
        <v>0</v>
      </c>
      <c r="AD94" s="2">
        <v>2786</v>
      </c>
      <c r="AE94" t="s">
        <v>510</v>
      </c>
    </row>
    <row r="95" spans="1:31" x14ac:dyDescent="0.25">
      <c r="A95">
        <v>4</v>
      </c>
      <c r="B95" t="s">
        <v>486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t="s">
        <v>510</v>
      </c>
      <c r="R95" t="s">
        <v>486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t="s">
        <v>510</v>
      </c>
    </row>
    <row r="96" spans="1:31" x14ac:dyDescent="0.25">
      <c r="A96">
        <v>5</v>
      </c>
      <c r="B96" t="s">
        <v>487</v>
      </c>
      <c r="C96" s="2">
        <v>0</v>
      </c>
      <c r="D96" s="2">
        <v>0</v>
      </c>
      <c r="E96" s="2">
        <v>798244.01564</v>
      </c>
      <c r="F96" s="2">
        <v>0</v>
      </c>
      <c r="G96" s="2">
        <v>0</v>
      </c>
      <c r="H96" s="2">
        <v>5931.1918599999999</v>
      </c>
      <c r="I96" s="2">
        <v>2819.8121999999998</v>
      </c>
      <c r="J96" s="2">
        <v>840.15210000000002</v>
      </c>
      <c r="K96" s="2">
        <v>0</v>
      </c>
      <c r="L96" s="2">
        <v>0</v>
      </c>
      <c r="M96" s="2">
        <v>0</v>
      </c>
      <c r="N96" s="2">
        <v>807835.17180000001</v>
      </c>
      <c r="O96" t="s">
        <v>510</v>
      </c>
      <c r="R96" t="s">
        <v>487</v>
      </c>
      <c r="S96" s="2">
        <v>0</v>
      </c>
      <c r="T96" s="2">
        <v>0</v>
      </c>
      <c r="U96" s="2">
        <v>1549</v>
      </c>
      <c r="V96" s="2">
        <v>0</v>
      </c>
      <c r="W96" s="2">
        <v>0</v>
      </c>
      <c r="X96" s="2">
        <v>9</v>
      </c>
      <c r="Y96" s="2">
        <v>7</v>
      </c>
      <c r="Z96" s="2">
        <v>2</v>
      </c>
      <c r="AA96" s="2">
        <v>0</v>
      </c>
      <c r="AB96" s="2">
        <v>0</v>
      </c>
      <c r="AC96" s="2">
        <v>0</v>
      </c>
      <c r="AD96" s="2">
        <v>1567</v>
      </c>
      <c r="AE96" t="s">
        <v>510</v>
      </c>
    </row>
    <row r="97" spans="1:31" x14ac:dyDescent="0.25">
      <c r="A97">
        <v>6</v>
      </c>
      <c r="B97" t="s">
        <v>488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t="s">
        <v>510</v>
      </c>
      <c r="R97" t="s">
        <v>488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t="s">
        <v>510</v>
      </c>
    </row>
    <row r="98" spans="1:31" x14ac:dyDescent="0.25">
      <c r="A98">
        <v>7</v>
      </c>
      <c r="B98" t="s">
        <v>489</v>
      </c>
      <c r="C98" s="2">
        <v>20353.20363</v>
      </c>
      <c r="D98" s="2">
        <v>22581.96919</v>
      </c>
      <c r="E98" s="2">
        <v>24248.994869999999</v>
      </c>
      <c r="F98" s="2">
        <v>648773.67368999997</v>
      </c>
      <c r="G98" s="2">
        <v>3239.24044</v>
      </c>
      <c r="H98" s="2">
        <v>71818.92942</v>
      </c>
      <c r="I98" s="2">
        <v>1518.4916000000001</v>
      </c>
      <c r="J98" s="2">
        <v>5083.9966999999997</v>
      </c>
      <c r="K98" s="2">
        <v>76.095960000000005</v>
      </c>
      <c r="L98" s="2">
        <v>0</v>
      </c>
      <c r="M98" s="2">
        <v>0</v>
      </c>
      <c r="N98" s="2">
        <v>797694.59550000005</v>
      </c>
      <c r="O98" t="s">
        <v>510</v>
      </c>
      <c r="R98" t="s">
        <v>489</v>
      </c>
      <c r="S98" s="2">
        <v>71</v>
      </c>
      <c r="T98" s="2">
        <v>62</v>
      </c>
      <c r="U98" s="2">
        <v>57</v>
      </c>
      <c r="V98" s="2">
        <v>1322</v>
      </c>
      <c r="W98" s="2">
        <v>8</v>
      </c>
      <c r="X98" s="2">
        <v>110</v>
      </c>
      <c r="Y98" s="2">
        <v>11</v>
      </c>
      <c r="Z98" s="2">
        <v>4</v>
      </c>
      <c r="AA98" s="2">
        <v>1</v>
      </c>
      <c r="AB98" s="2">
        <v>0</v>
      </c>
      <c r="AC98" s="2">
        <v>0</v>
      </c>
      <c r="AD98" s="2">
        <v>1646</v>
      </c>
      <c r="AE98" t="s">
        <v>510</v>
      </c>
    </row>
    <row r="99" spans="1:31" x14ac:dyDescent="0.25">
      <c r="A99">
        <v>8</v>
      </c>
      <c r="B99" t="s">
        <v>490</v>
      </c>
      <c r="C99" s="2">
        <v>0</v>
      </c>
      <c r="D99" s="2">
        <v>0</v>
      </c>
      <c r="E99" s="2">
        <v>0</v>
      </c>
      <c r="F99" s="2">
        <v>0</v>
      </c>
      <c r="G99" s="2">
        <v>78380.826329999996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78380.826329999996</v>
      </c>
      <c r="O99" t="s">
        <v>510</v>
      </c>
      <c r="R99" t="s">
        <v>490</v>
      </c>
      <c r="S99" s="2">
        <v>0</v>
      </c>
      <c r="T99" s="2">
        <v>0</v>
      </c>
      <c r="U99" s="2">
        <v>0</v>
      </c>
      <c r="V99" s="2">
        <v>0</v>
      </c>
      <c r="W99" s="2">
        <v>222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222</v>
      </c>
      <c r="AE99" t="s">
        <v>510</v>
      </c>
    </row>
    <row r="100" spans="1:31" x14ac:dyDescent="0.25">
      <c r="A100">
        <v>9</v>
      </c>
      <c r="B100" t="s">
        <v>491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120227.95236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120227.95236</v>
      </c>
      <c r="O100" t="s">
        <v>510</v>
      </c>
      <c r="R100" t="s">
        <v>491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170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170</v>
      </c>
      <c r="AE100" t="s">
        <v>510</v>
      </c>
    </row>
    <row r="101" spans="1:31" x14ac:dyDescent="0.25">
      <c r="A101">
        <v>10</v>
      </c>
      <c r="B101" t="s">
        <v>492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220.73060000000001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220.73060000000001</v>
      </c>
      <c r="O101" t="s">
        <v>510</v>
      </c>
      <c r="R101" t="s">
        <v>492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2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2</v>
      </c>
      <c r="AE101" t="s">
        <v>510</v>
      </c>
    </row>
    <row r="102" spans="1:31" x14ac:dyDescent="0.25">
      <c r="A102">
        <v>11</v>
      </c>
      <c r="B102" t="s">
        <v>580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1094.2727600000001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1094.2727600000001</v>
      </c>
      <c r="O102" t="s">
        <v>510</v>
      </c>
      <c r="R102" t="s">
        <v>580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7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7</v>
      </c>
      <c r="AE102" t="s">
        <v>510</v>
      </c>
    </row>
    <row r="103" spans="1:31" x14ac:dyDescent="0.25">
      <c r="A103">
        <v>12</v>
      </c>
      <c r="B103" t="s">
        <v>493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8617.3311799999992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8617.3311799999992</v>
      </c>
      <c r="O103" t="s">
        <v>510</v>
      </c>
      <c r="R103" t="s">
        <v>493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24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24</v>
      </c>
      <c r="AE103" t="s">
        <v>510</v>
      </c>
    </row>
    <row r="104" spans="1:31" x14ac:dyDescent="0.25">
      <c r="A104">
        <v>13</v>
      </c>
      <c r="B104" t="s">
        <v>494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874.35226</v>
      </c>
      <c r="J104" s="2">
        <v>0</v>
      </c>
      <c r="K104" s="2">
        <v>0</v>
      </c>
      <c r="L104" s="2">
        <v>0</v>
      </c>
      <c r="M104" s="2">
        <v>0</v>
      </c>
      <c r="N104" s="2">
        <v>874.35226</v>
      </c>
      <c r="O104" t="s">
        <v>510</v>
      </c>
      <c r="R104" t="s">
        <v>494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5</v>
      </c>
      <c r="Z104" s="2">
        <v>0</v>
      </c>
      <c r="AA104" s="2">
        <v>0</v>
      </c>
      <c r="AB104" s="2">
        <v>0</v>
      </c>
      <c r="AC104" s="2">
        <v>0</v>
      </c>
      <c r="AD104" s="2">
        <v>5</v>
      </c>
      <c r="AE104" t="s">
        <v>510</v>
      </c>
    </row>
    <row r="105" spans="1:31" x14ac:dyDescent="0.25">
      <c r="A105">
        <v>14</v>
      </c>
      <c r="B105" t="s">
        <v>495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149.3389</v>
      </c>
      <c r="J105" s="2">
        <v>0</v>
      </c>
      <c r="K105" s="2">
        <v>0</v>
      </c>
      <c r="L105" s="2">
        <v>0</v>
      </c>
      <c r="M105" s="2">
        <v>0</v>
      </c>
      <c r="N105" s="2">
        <v>149.3389</v>
      </c>
      <c r="O105" t="s">
        <v>510</v>
      </c>
      <c r="R105" t="s">
        <v>495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t="s">
        <v>510</v>
      </c>
    </row>
    <row r="106" spans="1:31" x14ac:dyDescent="0.25">
      <c r="A106">
        <v>15</v>
      </c>
      <c r="B106" t="s">
        <v>581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t="s">
        <v>510</v>
      </c>
      <c r="R106" t="s">
        <v>581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t="s">
        <v>510</v>
      </c>
    </row>
    <row r="107" spans="1:31" x14ac:dyDescent="0.25">
      <c r="A107">
        <v>16</v>
      </c>
      <c r="B107" t="s">
        <v>496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339.62495999999999</v>
      </c>
      <c r="J107" s="2">
        <v>0</v>
      </c>
      <c r="K107" s="2">
        <v>0</v>
      </c>
      <c r="L107" s="2">
        <v>0</v>
      </c>
      <c r="M107" s="2">
        <v>0</v>
      </c>
      <c r="N107" s="2">
        <v>339.62495999999999</v>
      </c>
      <c r="O107" t="s">
        <v>510</v>
      </c>
      <c r="R107" t="s">
        <v>496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3</v>
      </c>
      <c r="Z107" s="2">
        <v>0</v>
      </c>
      <c r="AA107" s="2">
        <v>0</v>
      </c>
      <c r="AB107" s="2">
        <v>0</v>
      </c>
      <c r="AC107" s="2">
        <v>0</v>
      </c>
      <c r="AD107" s="2">
        <v>3</v>
      </c>
      <c r="AE107" t="s">
        <v>510</v>
      </c>
    </row>
    <row r="108" spans="1:31" x14ac:dyDescent="0.25">
      <c r="A108">
        <v>17</v>
      </c>
      <c r="B108" t="s">
        <v>497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1258.4466199999999</v>
      </c>
      <c r="K108" s="2">
        <v>0</v>
      </c>
      <c r="L108" s="2">
        <v>0</v>
      </c>
      <c r="M108" s="2">
        <v>0</v>
      </c>
      <c r="N108" s="2">
        <v>1258.4466199999999</v>
      </c>
      <c r="O108" t="s">
        <v>510</v>
      </c>
      <c r="R108" t="s">
        <v>497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3</v>
      </c>
      <c r="AA108" s="2">
        <v>0</v>
      </c>
      <c r="AB108" s="2">
        <v>0</v>
      </c>
      <c r="AC108" s="2">
        <v>0</v>
      </c>
      <c r="AD108" s="2">
        <v>3</v>
      </c>
      <c r="AE108" t="s">
        <v>510</v>
      </c>
    </row>
    <row r="109" spans="1:31" x14ac:dyDescent="0.25">
      <c r="A109">
        <v>18</v>
      </c>
      <c r="B109" t="s">
        <v>498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t="s">
        <v>510</v>
      </c>
      <c r="R109" t="s">
        <v>498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t="s">
        <v>510</v>
      </c>
    </row>
    <row r="110" spans="1:31" x14ac:dyDescent="0.25">
      <c r="A110">
        <v>19</v>
      </c>
      <c r="B110" t="s">
        <v>582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t="s">
        <v>510</v>
      </c>
      <c r="R110" t="s">
        <v>582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t="s">
        <v>510</v>
      </c>
    </row>
    <row r="111" spans="1:31" x14ac:dyDescent="0.25">
      <c r="A111">
        <v>20</v>
      </c>
      <c r="B111" t="s">
        <v>499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346.32522</v>
      </c>
      <c r="K111" s="2">
        <v>0</v>
      </c>
      <c r="L111" s="2">
        <v>0</v>
      </c>
      <c r="M111" s="2">
        <v>0</v>
      </c>
      <c r="N111" s="2">
        <v>346.32522</v>
      </c>
      <c r="O111" t="s">
        <v>510</v>
      </c>
      <c r="R111" t="s">
        <v>499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3</v>
      </c>
      <c r="AA111" s="2">
        <v>0</v>
      </c>
      <c r="AB111" s="2">
        <v>0</v>
      </c>
      <c r="AC111" s="2">
        <v>0</v>
      </c>
      <c r="AD111" s="2">
        <v>3</v>
      </c>
      <c r="AE111" t="s">
        <v>510</v>
      </c>
    </row>
    <row r="112" spans="1:31" x14ac:dyDescent="0.25">
      <c r="A112">
        <v>21</v>
      </c>
      <c r="B112" t="s">
        <v>500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557.58141999999998</v>
      </c>
      <c r="L112" s="2">
        <v>0</v>
      </c>
      <c r="M112" s="2">
        <v>0</v>
      </c>
      <c r="N112" s="2">
        <v>557.58141999999998</v>
      </c>
      <c r="O112" t="s">
        <v>510</v>
      </c>
      <c r="R112" t="s">
        <v>500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5</v>
      </c>
      <c r="AB112" s="2">
        <v>0</v>
      </c>
      <c r="AC112" s="2">
        <v>0</v>
      </c>
      <c r="AD112" s="2">
        <v>5</v>
      </c>
      <c r="AE112" t="s">
        <v>510</v>
      </c>
    </row>
    <row r="113" spans="1:31" x14ac:dyDescent="0.25">
      <c r="A113">
        <v>22</v>
      </c>
      <c r="B113" t="s">
        <v>583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2329.0155</v>
      </c>
      <c r="I113" s="2">
        <v>0</v>
      </c>
      <c r="J113" s="2">
        <v>0</v>
      </c>
      <c r="K113" s="2">
        <v>0</v>
      </c>
      <c r="L113" s="2">
        <v>15861.57653</v>
      </c>
      <c r="M113" s="2">
        <v>0</v>
      </c>
      <c r="N113" s="2">
        <v>18190.59203</v>
      </c>
      <c r="O113" t="s">
        <v>510</v>
      </c>
      <c r="R113" t="s">
        <v>583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4</v>
      </c>
      <c r="Y113" s="2">
        <v>0</v>
      </c>
      <c r="Z113" s="2">
        <v>0</v>
      </c>
      <c r="AA113" s="2">
        <v>0</v>
      </c>
      <c r="AB113" s="2">
        <v>28</v>
      </c>
      <c r="AC113" s="2">
        <v>0</v>
      </c>
      <c r="AD113" s="2">
        <v>32</v>
      </c>
      <c r="AE113" t="s">
        <v>510</v>
      </c>
    </row>
    <row r="114" spans="1:31" x14ac:dyDescent="0.25">
      <c r="A114">
        <v>23</v>
      </c>
      <c r="B114" t="s">
        <v>501</v>
      </c>
      <c r="C114" s="2">
        <v>396.34530000000001</v>
      </c>
      <c r="D114" s="2">
        <v>2067.6664000000001</v>
      </c>
      <c r="E114" s="2">
        <v>1053.306</v>
      </c>
      <c r="F114" s="2">
        <v>3945.3287999999998</v>
      </c>
      <c r="G114" s="2">
        <v>0</v>
      </c>
      <c r="H114" s="2">
        <v>4945.6035700000002</v>
      </c>
      <c r="I114" s="2">
        <v>0</v>
      </c>
      <c r="J114" s="2">
        <v>0</v>
      </c>
      <c r="K114" s="2">
        <v>0</v>
      </c>
      <c r="L114" s="2">
        <v>686.20849999999996</v>
      </c>
      <c r="M114" s="2">
        <v>13362.85656</v>
      </c>
      <c r="N114" s="2">
        <v>26457.315129999999</v>
      </c>
      <c r="O114" t="s">
        <v>510</v>
      </c>
      <c r="R114" t="s">
        <v>501</v>
      </c>
      <c r="S114" s="2">
        <v>2</v>
      </c>
      <c r="T114" s="2">
        <v>4</v>
      </c>
      <c r="U114" s="2">
        <v>1</v>
      </c>
      <c r="V114" s="2">
        <v>12</v>
      </c>
      <c r="W114" s="2">
        <v>0</v>
      </c>
      <c r="X114" s="2">
        <v>6</v>
      </c>
      <c r="Y114" s="2">
        <v>0</v>
      </c>
      <c r="Z114" s="2">
        <v>0</v>
      </c>
      <c r="AA114" s="2">
        <v>0</v>
      </c>
      <c r="AB114" s="2">
        <v>1</v>
      </c>
      <c r="AC114" s="2">
        <v>30</v>
      </c>
      <c r="AD114" s="2">
        <v>56</v>
      </c>
      <c r="AE114" t="s">
        <v>510</v>
      </c>
    </row>
    <row r="115" spans="1:31" x14ac:dyDescent="0.25">
      <c r="A115">
        <v>24</v>
      </c>
      <c r="B115" t="s">
        <v>502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10065.264520000001</v>
      </c>
      <c r="I115" s="2">
        <v>520.42489999999998</v>
      </c>
      <c r="J115" s="2">
        <v>4053.5105199999998</v>
      </c>
      <c r="K115" s="2">
        <v>0</v>
      </c>
      <c r="L115" s="2">
        <v>0</v>
      </c>
      <c r="M115" s="2">
        <v>0</v>
      </c>
      <c r="N115" s="2">
        <v>14639.19994</v>
      </c>
      <c r="O115" t="s">
        <v>510</v>
      </c>
      <c r="R115" t="s">
        <v>502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28</v>
      </c>
      <c r="Y115" s="2">
        <v>3</v>
      </c>
      <c r="Z115" s="2">
        <v>2</v>
      </c>
      <c r="AA115" s="2">
        <v>0</v>
      </c>
      <c r="AB115" s="2">
        <v>0</v>
      </c>
      <c r="AC115" s="2">
        <v>0</v>
      </c>
      <c r="AD115" s="2">
        <v>33</v>
      </c>
      <c r="AE115" t="s">
        <v>510</v>
      </c>
    </row>
    <row r="116" spans="1:31" x14ac:dyDescent="0.25">
      <c r="A116">
        <v>25</v>
      </c>
      <c r="B116" t="s">
        <v>503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250.16239999999999</v>
      </c>
      <c r="I116" s="2">
        <v>0</v>
      </c>
      <c r="J116" s="2">
        <v>466.54570000000001</v>
      </c>
      <c r="K116" s="2">
        <v>0</v>
      </c>
      <c r="L116" s="2">
        <v>0</v>
      </c>
      <c r="M116" s="2">
        <v>0</v>
      </c>
      <c r="N116" s="2">
        <v>716.70809999999994</v>
      </c>
      <c r="O116" t="s">
        <v>510</v>
      </c>
      <c r="R116" t="s">
        <v>503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2</v>
      </c>
      <c r="Y116" s="2">
        <v>0</v>
      </c>
      <c r="Z116" s="2">
        <v>1</v>
      </c>
      <c r="AA116" s="2">
        <v>0</v>
      </c>
      <c r="AB116" s="2">
        <v>0</v>
      </c>
      <c r="AC116" s="2">
        <v>0</v>
      </c>
      <c r="AD116" s="2">
        <v>3</v>
      </c>
      <c r="AE116" t="s">
        <v>510</v>
      </c>
    </row>
    <row r="117" spans="1:31" x14ac:dyDescent="0.25">
      <c r="A117">
        <v>26</v>
      </c>
      <c r="B117" t="s">
        <v>504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2444.0299</v>
      </c>
      <c r="J117" s="2">
        <v>0</v>
      </c>
      <c r="K117" s="2">
        <v>0</v>
      </c>
      <c r="L117" s="2">
        <v>0</v>
      </c>
      <c r="M117" s="2">
        <v>0</v>
      </c>
      <c r="N117" s="2">
        <v>2444.0299</v>
      </c>
      <c r="O117" t="s">
        <v>510</v>
      </c>
      <c r="R117" t="s">
        <v>504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9</v>
      </c>
      <c r="Z117" s="2">
        <v>0</v>
      </c>
      <c r="AA117" s="2">
        <v>0</v>
      </c>
      <c r="AB117" s="2">
        <v>0</v>
      </c>
      <c r="AC117" s="2">
        <v>0</v>
      </c>
      <c r="AD117" s="2">
        <v>9</v>
      </c>
      <c r="AE117" t="s">
        <v>510</v>
      </c>
    </row>
    <row r="118" spans="1:31" x14ac:dyDescent="0.25">
      <c r="A118">
        <v>27</v>
      </c>
      <c r="B118" t="s">
        <v>505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654.89434000000006</v>
      </c>
      <c r="J118" s="2">
        <v>0</v>
      </c>
      <c r="K118" s="2">
        <v>0</v>
      </c>
      <c r="L118" s="2">
        <v>0</v>
      </c>
      <c r="M118" s="2">
        <v>0</v>
      </c>
      <c r="N118" s="2">
        <v>654.89434000000006</v>
      </c>
      <c r="O118" t="s">
        <v>510</v>
      </c>
      <c r="R118" t="s">
        <v>505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3</v>
      </c>
      <c r="Z118" s="2">
        <v>0</v>
      </c>
      <c r="AA118" s="2">
        <v>0</v>
      </c>
      <c r="AB118" s="2">
        <v>0</v>
      </c>
      <c r="AC118" s="2">
        <v>0</v>
      </c>
      <c r="AD118" s="2">
        <v>3</v>
      </c>
      <c r="AE118" t="s">
        <v>510</v>
      </c>
    </row>
    <row r="119" spans="1:31" x14ac:dyDescent="0.25">
      <c r="A119">
        <v>28</v>
      </c>
      <c r="B119" t="s">
        <v>506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4237.1080000000002</v>
      </c>
      <c r="K119" s="2">
        <v>0</v>
      </c>
      <c r="L119" s="2">
        <v>0</v>
      </c>
      <c r="M119" s="2">
        <v>0</v>
      </c>
      <c r="N119" s="2">
        <v>4237.1080000000002</v>
      </c>
      <c r="O119" t="s">
        <v>510</v>
      </c>
      <c r="R119" t="s">
        <v>506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</v>
      </c>
      <c r="AA119" s="2">
        <v>0</v>
      </c>
      <c r="AB119" s="2">
        <v>0</v>
      </c>
      <c r="AC119" s="2">
        <v>0</v>
      </c>
      <c r="AD119" s="2">
        <v>3</v>
      </c>
      <c r="AE119" t="s">
        <v>510</v>
      </c>
    </row>
    <row r="120" spans="1:31" x14ac:dyDescent="0.25">
      <c r="A120">
        <v>29</v>
      </c>
      <c r="B120" t="s">
        <v>507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289.9794</v>
      </c>
      <c r="K120" s="2">
        <v>0</v>
      </c>
      <c r="L120" s="2">
        <v>0</v>
      </c>
      <c r="M120" s="2">
        <v>0</v>
      </c>
      <c r="N120" s="2">
        <v>289.9794</v>
      </c>
      <c r="O120" t="s">
        <v>510</v>
      </c>
      <c r="R120" t="s">
        <v>507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2</v>
      </c>
      <c r="AA120" s="2">
        <v>0</v>
      </c>
      <c r="AB120" s="2">
        <v>0</v>
      </c>
      <c r="AC120" s="2">
        <v>0</v>
      </c>
      <c r="AD120" s="2">
        <v>2</v>
      </c>
      <c r="AE120" t="s">
        <v>510</v>
      </c>
    </row>
    <row r="121" spans="1:31" x14ac:dyDescent="0.25">
      <c r="A121">
        <v>30</v>
      </c>
      <c r="B121" t="s">
        <v>480</v>
      </c>
      <c r="C121" s="2">
        <v>1598051.1504599999</v>
      </c>
      <c r="D121" s="2">
        <v>1506820.2193400001</v>
      </c>
      <c r="E121" s="2">
        <v>1476891.6532099999</v>
      </c>
      <c r="F121" s="2">
        <v>652719.00248999998</v>
      </c>
      <c r="G121" s="2">
        <v>84543.265069999994</v>
      </c>
      <c r="H121" s="2">
        <v>234978.84208</v>
      </c>
      <c r="I121" s="2">
        <v>14718.20787</v>
      </c>
      <c r="J121" s="2">
        <v>21085.58466</v>
      </c>
      <c r="K121" s="2">
        <v>1276.68148</v>
      </c>
      <c r="L121" s="2">
        <v>20369.083859999999</v>
      </c>
      <c r="M121" s="2">
        <v>13362.85656</v>
      </c>
      <c r="N121" s="2">
        <v>5624816.5470799999</v>
      </c>
      <c r="O121" t="s">
        <v>510</v>
      </c>
      <c r="R121" t="s">
        <v>480</v>
      </c>
      <c r="S121" s="2">
        <v>4850</v>
      </c>
      <c r="T121" s="2">
        <v>3591</v>
      </c>
      <c r="U121" s="2">
        <v>2919</v>
      </c>
      <c r="V121" s="2">
        <v>1334</v>
      </c>
      <c r="W121" s="2">
        <v>240</v>
      </c>
      <c r="X121" s="2">
        <v>380</v>
      </c>
      <c r="Y121" s="2">
        <v>72</v>
      </c>
      <c r="Z121" s="2">
        <v>23</v>
      </c>
      <c r="AA121" s="2">
        <v>11</v>
      </c>
      <c r="AB121" s="2">
        <v>39</v>
      </c>
      <c r="AC121" s="2">
        <v>30</v>
      </c>
      <c r="AD121" s="2">
        <v>13489</v>
      </c>
      <c r="AE121" t="s">
        <v>510</v>
      </c>
    </row>
    <row r="122" spans="1:31" x14ac:dyDescent="0.25">
      <c r="A122">
        <v>1</v>
      </c>
      <c r="B122" t="s">
        <v>482</v>
      </c>
      <c r="C122" s="2">
        <v>1271087.2199899999</v>
      </c>
      <c r="D122" s="2">
        <v>215588.3823</v>
      </c>
      <c r="E122" s="2">
        <v>105635.24109</v>
      </c>
      <c r="F122" s="2">
        <v>0</v>
      </c>
      <c r="G122" s="2">
        <v>3338.4960799999999</v>
      </c>
      <c r="H122" s="2">
        <v>1414.8638000000001</v>
      </c>
      <c r="I122" s="2">
        <v>3205.0258399999998</v>
      </c>
      <c r="J122" s="2">
        <v>0</v>
      </c>
      <c r="K122" s="2">
        <v>0</v>
      </c>
      <c r="L122" s="2">
        <v>0</v>
      </c>
      <c r="M122" s="2">
        <v>0</v>
      </c>
      <c r="N122" s="2">
        <v>1600269.2291000001</v>
      </c>
      <c r="O122" t="s">
        <v>511</v>
      </c>
      <c r="R122" t="s">
        <v>482</v>
      </c>
      <c r="S122" s="2">
        <v>3718</v>
      </c>
      <c r="T122" s="2">
        <v>503</v>
      </c>
      <c r="U122" s="2">
        <v>240</v>
      </c>
      <c r="V122" s="2">
        <v>0</v>
      </c>
      <c r="W122" s="2">
        <v>10</v>
      </c>
      <c r="X122" s="2">
        <v>2</v>
      </c>
      <c r="Y122" s="2">
        <v>11</v>
      </c>
      <c r="Z122" s="2">
        <v>0</v>
      </c>
      <c r="AA122" s="2">
        <v>0</v>
      </c>
      <c r="AB122" s="2">
        <v>0</v>
      </c>
      <c r="AC122" s="2">
        <v>0</v>
      </c>
      <c r="AD122" s="2">
        <v>4484</v>
      </c>
      <c r="AE122" t="s">
        <v>511</v>
      </c>
    </row>
    <row r="123" spans="1:31" x14ac:dyDescent="0.25">
      <c r="A123">
        <v>2</v>
      </c>
      <c r="B123" t="s">
        <v>484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t="s">
        <v>511</v>
      </c>
      <c r="R123" t="s">
        <v>484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t="s">
        <v>511</v>
      </c>
    </row>
    <row r="124" spans="1:31" x14ac:dyDescent="0.25">
      <c r="A124">
        <v>3</v>
      </c>
      <c r="B124" t="s">
        <v>485</v>
      </c>
      <c r="C124" s="2">
        <v>0</v>
      </c>
      <c r="D124" s="2">
        <v>530201.17821000004</v>
      </c>
      <c r="E124" s="2">
        <v>133619.11022</v>
      </c>
      <c r="F124" s="2">
        <v>0</v>
      </c>
      <c r="G124" s="2">
        <v>2421.4385299999999</v>
      </c>
      <c r="H124" s="2">
        <v>8904.3589200000006</v>
      </c>
      <c r="I124" s="2">
        <v>635.27408000000003</v>
      </c>
      <c r="J124" s="2">
        <v>886.22436000000005</v>
      </c>
      <c r="K124" s="2">
        <v>497.98869999999999</v>
      </c>
      <c r="L124" s="2">
        <v>228.36679000000001</v>
      </c>
      <c r="M124" s="2">
        <v>0</v>
      </c>
      <c r="N124" s="2">
        <v>677393.93981000001</v>
      </c>
      <c r="O124" t="s">
        <v>511</v>
      </c>
      <c r="R124" t="s">
        <v>485</v>
      </c>
      <c r="S124" s="2">
        <v>0</v>
      </c>
      <c r="T124" s="2">
        <v>1291</v>
      </c>
      <c r="U124" s="2">
        <v>319</v>
      </c>
      <c r="V124" s="2">
        <v>0</v>
      </c>
      <c r="W124" s="2">
        <v>3</v>
      </c>
      <c r="X124" s="2">
        <v>19</v>
      </c>
      <c r="Y124" s="2">
        <v>4</v>
      </c>
      <c r="Z124" s="2">
        <v>6</v>
      </c>
      <c r="AA124" s="2">
        <v>1</v>
      </c>
      <c r="AB124" s="2">
        <v>3</v>
      </c>
      <c r="AC124" s="2">
        <v>0</v>
      </c>
      <c r="AD124" s="2">
        <v>1646</v>
      </c>
      <c r="AE124" t="s">
        <v>511</v>
      </c>
    </row>
    <row r="125" spans="1:31" x14ac:dyDescent="0.25">
      <c r="A125">
        <v>4</v>
      </c>
      <c r="B125" t="s">
        <v>486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t="s">
        <v>511</v>
      </c>
      <c r="R125" t="s">
        <v>486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t="s">
        <v>511</v>
      </c>
    </row>
    <row r="126" spans="1:31" x14ac:dyDescent="0.25">
      <c r="A126">
        <v>5</v>
      </c>
      <c r="B126" t="s">
        <v>487</v>
      </c>
      <c r="C126" s="2">
        <v>0</v>
      </c>
      <c r="D126" s="2">
        <v>0</v>
      </c>
      <c r="E126" s="2">
        <v>398209.34201999998</v>
      </c>
      <c r="F126" s="2">
        <v>0</v>
      </c>
      <c r="G126" s="2">
        <v>1972.12691</v>
      </c>
      <c r="H126" s="2">
        <v>11976.746419999999</v>
      </c>
      <c r="I126" s="2">
        <v>484.72410000000002</v>
      </c>
      <c r="J126" s="2">
        <v>75.545169999999999</v>
      </c>
      <c r="K126" s="2">
        <v>1684.9804999999999</v>
      </c>
      <c r="L126" s="2">
        <v>76.095960000000005</v>
      </c>
      <c r="M126" s="2">
        <v>0</v>
      </c>
      <c r="N126" s="2">
        <v>414479.56108000001</v>
      </c>
      <c r="O126" t="s">
        <v>511</v>
      </c>
      <c r="R126" t="s">
        <v>487</v>
      </c>
      <c r="S126" s="2">
        <v>0</v>
      </c>
      <c r="T126" s="2">
        <v>0</v>
      </c>
      <c r="U126" s="2">
        <v>943</v>
      </c>
      <c r="V126" s="2">
        <v>0</v>
      </c>
      <c r="W126" s="2">
        <v>7</v>
      </c>
      <c r="X126" s="2">
        <v>19</v>
      </c>
      <c r="Y126" s="2">
        <v>1</v>
      </c>
      <c r="Z126" s="2">
        <v>1</v>
      </c>
      <c r="AA126" s="2">
        <v>3</v>
      </c>
      <c r="AB126" s="2">
        <v>1</v>
      </c>
      <c r="AC126" s="2">
        <v>0</v>
      </c>
      <c r="AD126" s="2">
        <v>975</v>
      </c>
      <c r="AE126" t="s">
        <v>511</v>
      </c>
    </row>
    <row r="127" spans="1:31" x14ac:dyDescent="0.25">
      <c r="A127">
        <v>6</v>
      </c>
      <c r="B127" t="s">
        <v>488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t="s">
        <v>511</v>
      </c>
      <c r="R127" t="s">
        <v>488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t="s">
        <v>511</v>
      </c>
    </row>
    <row r="128" spans="1:31" x14ac:dyDescent="0.25">
      <c r="A128">
        <v>7</v>
      </c>
      <c r="B128" t="s">
        <v>489</v>
      </c>
      <c r="C128" s="2">
        <v>35088.3076</v>
      </c>
      <c r="D128" s="2">
        <v>29197.011429999999</v>
      </c>
      <c r="E128" s="2">
        <v>18612.28112</v>
      </c>
      <c r="F128" s="2">
        <v>674469.91888000001</v>
      </c>
      <c r="G128" s="2">
        <v>5813.3427300000003</v>
      </c>
      <c r="H128" s="2">
        <v>43577.391539999997</v>
      </c>
      <c r="I128" s="2">
        <v>1120.0174199999999</v>
      </c>
      <c r="J128" s="2">
        <v>4122.6403700000001</v>
      </c>
      <c r="K128" s="2">
        <v>593.49590000000001</v>
      </c>
      <c r="L128" s="2">
        <v>238.72499999999999</v>
      </c>
      <c r="M128" s="2">
        <v>0</v>
      </c>
      <c r="N128" s="2">
        <v>812833.13199000002</v>
      </c>
      <c r="O128" t="s">
        <v>511</v>
      </c>
      <c r="R128" t="s">
        <v>489</v>
      </c>
      <c r="S128" s="2">
        <v>79</v>
      </c>
      <c r="T128" s="2">
        <v>96</v>
      </c>
      <c r="U128" s="2">
        <v>68</v>
      </c>
      <c r="V128" s="2">
        <v>1701</v>
      </c>
      <c r="W128" s="2">
        <v>20</v>
      </c>
      <c r="X128" s="2">
        <v>93</v>
      </c>
      <c r="Y128" s="2">
        <v>7</v>
      </c>
      <c r="Z128" s="2">
        <v>13</v>
      </c>
      <c r="AA128" s="2">
        <v>1</v>
      </c>
      <c r="AB128" s="2">
        <v>1</v>
      </c>
      <c r="AC128" s="2">
        <v>0</v>
      </c>
      <c r="AD128" s="2">
        <v>2079</v>
      </c>
      <c r="AE128" t="s">
        <v>511</v>
      </c>
    </row>
    <row r="129" spans="1:31" x14ac:dyDescent="0.25">
      <c r="A129">
        <v>8</v>
      </c>
      <c r="B129" t="s">
        <v>490</v>
      </c>
      <c r="C129" s="2">
        <v>0</v>
      </c>
      <c r="D129" s="2">
        <v>0</v>
      </c>
      <c r="E129" s="2">
        <v>0</v>
      </c>
      <c r="F129" s="2">
        <v>0</v>
      </c>
      <c r="G129" s="2">
        <v>115740.55499999999</v>
      </c>
      <c r="H129" s="2">
        <v>1147.38256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116887.93756000001</v>
      </c>
      <c r="O129" t="s">
        <v>511</v>
      </c>
      <c r="R129" t="s">
        <v>490</v>
      </c>
      <c r="S129" s="2">
        <v>0</v>
      </c>
      <c r="T129" s="2">
        <v>0</v>
      </c>
      <c r="U129" s="2">
        <v>0</v>
      </c>
      <c r="V129" s="2">
        <v>0</v>
      </c>
      <c r="W129" s="2">
        <v>285</v>
      </c>
      <c r="X129" s="2">
        <v>12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297</v>
      </c>
      <c r="AE129" t="s">
        <v>511</v>
      </c>
    </row>
    <row r="130" spans="1:31" x14ac:dyDescent="0.25">
      <c r="A130">
        <v>9</v>
      </c>
      <c r="B130" t="s">
        <v>491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68949.526960000003</v>
      </c>
      <c r="I130" s="2">
        <v>367.27994000000001</v>
      </c>
      <c r="J130" s="2">
        <v>2758.1024600000001</v>
      </c>
      <c r="K130" s="2">
        <v>0</v>
      </c>
      <c r="L130" s="2">
        <v>0</v>
      </c>
      <c r="M130" s="2">
        <v>0</v>
      </c>
      <c r="N130" s="2">
        <v>72074.909360000005</v>
      </c>
      <c r="O130" t="s">
        <v>511</v>
      </c>
      <c r="R130" t="s">
        <v>491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136</v>
      </c>
      <c r="Y130" s="2">
        <v>2</v>
      </c>
      <c r="Z130" s="2">
        <v>5</v>
      </c>
      <c r="AA130" s="2">
        <v>0</v>
      </c>
      <c r="AB130" s="2">
        <v>0</v>
      </c>
      <c r="AC130" s="2">
        <v>0</v>
      </c>
      <c r="AD130" s="2">
        <v>143</v>
      </c>
      <c r="AE130" t="s">
        <v>511</v>
      </c>
    </row>
    <row r="131" spans="1:31" x14ac:dyDescent="0.25">
      <c r="A131">
        <v>10</v>
      </c>
      <c r="B131" t="s">
        <v>492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t="s">
        <v>511</v>
      </c>
      <c r="R131" t="s">
        <v>492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t="s">
        <v>511</v>
      </c>
    </row>
    <row r="132" spans="1:31" x14ac:dyDescent="0.25">
      <c r="A132">
        <v>11</v>
      </c>
      <c r="B132" t="s">
        <v>580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1150.6425300000001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1150.6425300000001</v>
      </c>
      <c r="O132" t="s">
        <v>511</v>
      </c>
      <c r="R132" t="s">
        <v>580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4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4</v>
      </c>
      <c r="AE132" t="s">
        <v>511</v>
      </c>
    </row>
    <row r="133" spans="1:31" x14ac:dyDescent="0.25">
      <c r="A133">
        <v>12</v>
      </c>
      <c r="B133" t="s">
        <v>493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10096.800499999999</v>
      </c>
      <c r="I133" s="2">
        <v>0</v>
      </c>
      <c r="J133" s="2">
        <v>1075.21</v>
      </c>
      <c r="K133" s="2">
        <v>0</v>
      </c>
      <c r="L133" s="2">
        <v>0</v>
      </c>
      <c r="M133" s="2">
        <v>0</v>
      </c>
      <c r="N133" s="2">
        <v>11172.0105</v>
      </c>
      <c r="O133" t="s">
        <v>511</v>
      </c>
      <c r="R133" t="s">
        <v>493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48</v>
      </c>
      <c r="Y133" s="2">
        <v>0</v>
      </c>
      <c r="Z133" s="2">
        <v>1</v>
      </c>
      <c r="AA133" s="2">
        <v>0</v>
      </c>
      <c r="AB133" s="2">
        <v>0</v>
      </c>
      <c r="AC133" s="2">
        <v>0</v>
      </c>
      <c r="AD133" s="2">
        <v>49</v>
      </c>
      <c r="AE133" t="s">
        <v>511</v>
      </c>
    </row>
    <row r="134" spans="1:31" x14ac:dyDescent="0.25">
      <c r="A134">
        <v>13</v>
      </c>
      <c r="B134" t="s">
        <v>494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309.89684</v>
      </c>
      <c r="J134" s="2">
        <v>0</v>
      </c>
      <c r="K134" s="2">
        <v>0</v>
      </c>
      <c r="L134" s="2">
        <v>0</v>
      </c>
      <c r="M134" s="2">
        <v>0</v>
      </c>
      <c r="N134" s="2">
        <v>309.89684</v>
      </c>
      <c r="O134" t="s">
        <v>511</v>
      </c>
      <c r="R134" t="s">
        <v>494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3</v>
      </c>
      <c r="Z134" s="2">
        <v>0</v>
      </c>
      <c r="AA134" s="2">
        <v>0</v>
      </c>
      <c r="AB134" s="2">
        <v>0</v>
      </c>
      <c r="AC134" s="2">
        <v>0</v>
      </c>
      <c r="AD134" s="2">
        <v>3</v>
      </c>
      <c r="AE134" t="s">
        <v>511</v>
      </c>
    </row>
    <row r="135" spans="1:31" x14ac:dyDescent="0.25">
      <c r="A135">
        <v>14</v>
      </c>
      <c r="B135" t="s">
        <v>495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276.64</v>
      </c>
      <c r="J135" s="2">
        <v>0</v>
      </c>
      <c r="K135" s="2">
        <v>0</v>
      </c>
      <c r="L135" s="2">
        <v>0</v>
      </c>
      <c r="M135" s="2">
        <v>0</v>
      </c>
      <c r="N135" s="2">
        <v>276.64</v>
      </c>
      <c r="O135" t="s">
        <v>511</v>
      </c>
      <c r="R135" t="s">
        <v>495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2</v>
      </c>
      <c r="Z135" s="2">
        <v>0</v>
      </c>
      <c r="AA135" s="2">
        <v>0</v>
      </c>
      <c r="AB135" s="2">
        <v>0</v>
      </c>
      <c r="AC135" s="2">
        <v>0</v>
      </c>
      <c r="AD135" s="2">
        <v>2</v>
      </c>
      <c r="AE135" t="s">
        <v>511</v>
      </c>
    </row>
    <row r="136" spans="1:31" x14ac:dyDescent="0.25">
      <c r="A136">
        <v>15</v>
      </c>
      <c r="B136" t="s">
        <v>581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t="s">
        <v>511</v>
      </c>
      <c r="R136" t="s">
        <v>581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t="s">
        <v>511</v>
      </c>
    </row>
    <row r="137" spans="1:31" x14ac:dyDescent="0.25">
      <c r="A137">
        <v>16</v>
      </c>
      <c r="B137" t="s">
        <v>496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3591.8270000000002</v>
      </c>
      <c r="J137" s="2">
        <v>0</v>
      </c>
      <c r="K137" s="2">
        <v>0</v>
      </c>
      <c r="L137" s="2">
        <v>0</v>
      </c>
      <c r="M137" s="2">
        <v>0</v>
      </c>
      <c r="N137" s="2">
        <v>3591.8270000000002</v>
      </c>
      <c r="O137" t="s">
        <v>511</v>
      </c>
      <c r="R137" t="s">
        <v>496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4</v>
      </c>
      <c r="Z137" s="2">
        <v>0</v>
      </c>
      <c r="AA137" s="2">
        <v>0</v>
      </c>
      <c r="AB137" s="2">
        <v>0</v>
      </c>
      <c r="AC137" s="2">
        <v>0</v>
      </c>
      <c r="AD137" s="2">
        <v>4</v>
      </c>
      <c r="AE137" t="s">
        <v>511</v>
      </c>
    </row>
    <row r="138" spans="1:31" x14ac:dyDescent="0.25">
      <c r="A138">
        <v>17</v>
      </c>
      <c r="B138" t="s">
        <v>497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1753.9027799999999</v>
      </c>
      <c r="K138" s="2">
        <v>0</v>
      </c>
      <c r="L138" s="2">
        <v>0</v>
      </c>
      <c r="M138" s="2">
        <v>0</v>
      </c>
      <c r="N138" s="2">
        <v>1753.9027799999999</v>
      </c>
      <c r="O138" t="s">
        <v>511</v>
      </c>
      <c r="R138" t="s">
        <v>497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5</v>
      </c>
      <c r="AA138" s="2">
        <v>0</v>
      </c>
      <c r="AB138" s="2">
        <v>0</v>
      </c>
      <c r="AC138" s="2">
        <v>0</v>
      </c>
      <c r="AD138" s="2">
        <v>5</v>
      </c>
      <c r="AE138" t="s">
        <v>511</v>
      </c>
    </row>
    <row r="139" spans="1:31" x14ac:dyDescent="0.25">
      <c r="A139">
        <v>18</v>
      </c>
      <c r="B139" t="s">
        <v>498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t="s">
        <v>511</v>
      </c>
      <c r="R139" t="s">
        <v>498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t="s">
        <v>511</v>
      </c>
    </row>
    <row r="140" spans="1:31" x14ac:dyDescent="0.25">
      <c r="A140">
        <v>19</v>
      </c>
      <c r="B140" t="s">
        <v>582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t="s">
        <v>511</v>
      </c>
      <c r="R140" t="s">
        <v>582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t="s">
        <v>511</v>
      </c>
    </row>
    <row r="141" spans="1:31" x14ac:dyDescent="0.25">
      <c r="A141">
        <v>20</v>
      </c>
      <c r="B141" t="s">
        <v>499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1147.9558300000001</v>
      </c>
      <c r="K141" s="2">
        <v>0</v>
      </c>
      <c r="L141" s="2">
        <v>0</v>
      </c>
      <c r="M141" s="2">
        <v>0</v>
      </c>
      <c r="N141" s="2">
        <v>1147.9558300000001</v>
      </c>
      <c r="O141" t="s">
        <v>511</v>
      </c>
      <c r="R141" t="s">
        <v>499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2</v>
      </c>
      <c r="AA141" s="2">
        <v>0</v>
      </c>
      <c r="AB141" s="2">
        <v>0</v>
      </c>
      <c r="AC141" s="2">
        <v>0</v>
      </c>
      <c r="AD141" s="2">
        <v>2</v>
      </c>
      <c r="AE141" t="s">
        <v>511</v>
      </c>
    </row>
    <row r="142" spans="1:31" x14ac:dyDescent="0.25">
      <c r="A142">
        <v>21</v>
      </c>
      <c r="B142" t="s">
        <v>500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370.8408</v>
      </c>
      <c r="I142" s="2">
        <v>0</v>
      </c>
      <c r="J142" s="2">
        <v>0</v>
      </c>
      <c r="K142" s="2">
        <v>1091.4846</v>
      </c>
      <c r="L142" s="2">
        <v>0</v>
      </c>
      <c r="M142" s="2">
        <v>0</v>
      </c>
      <c r="N142" s="2">
        <v>1462.3253999999999</v>
      </c>
      <c r="O142" t="s">
        <v>511</v>
      </c>
      <c r="R142" t="s">
        <v>500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2</v>
      </c>
      <c r="Y142" s="2">
        <v>0</v>
      </c>
      <c r="Z142" s="2">
        <v>0</v>
      </c>
      <c r="AA142" s="2">
        <v>2</v>
      </c>
      <c r="AB142" s="2">
        <v>0</v>
      </c>
      <c r="AC142" s="2">
        <v>0</v>
      </c>
      <c r="AD142" s="2">
        <v>4</v>
      </c>
      <c r="AE142" t="s">
        <v>511</v>
      </c>
    </row>
    <row r="143" spans="1:31" x14ac:dyDescent="0.25">
      <c r="A143">
        <v>22</v>
      </c>
      <c r="B143" t="s">
        <v>583</v>
      </c>
      <c r="C143" s="2">
        <v>0</v>
      </c>
      <c r="D143" s="2">
        <v>0</v>
      </c>
      <c r="E143" s="2">
        <v>0</v>
      </c>
      <c r="F143" s="2">
        <v>0</v>
      </c>
      <c r="G143" s="2">
        <v>145.49166</v>
      </c>
      <c r="H143" s="2">
        <v>241.36311000000001</v>
      </c>
      <c r="I143" s="2">
        <v>0</v>
      </c>
      <c r="J143" s="2">
        <v>0</v>
      </c>
      <c r="K143" s="2">
        <v>0</v>
      </c>
      <c r="L143" s="2">
        <v>3376.0700400000001</v>
      </c>
      <c r="M143" s="2">
        <v>0</v>
      </c>
      <c r="N143" s="2">
        <v>3762.92481</v>
      </c>
      <c r="O143" t="s">
        <v>511</v>
      </c>
      <c r="R143" t="s">
        <v>583</v>
      </c>
      <c r="S143" s="2">
        <v>0</v>
      </c>
      <c r="T143" s="2">
        <v>0</v>
      </c>
      <c r="U143" s="2">
        <v>0</v>
      </c>
      <c r="V143" s="2">
        <v>0</v>
      </c>
      <c r="W143" s="2">
        <v>2</v>
      </c>
      <c r="X143" s="2">
        <v>3</v>
      </c>
      <c r="Y143" s="2">
        <v>0</v>
      </c>
      <c r="Z143" s="2">
        <v>0</v>
      </c>
      <c r="AA143" s="2">
        <v>0</v>
      </c>
      <c r="AB143" s="2">
        <v>20</v>
      </c>
      <c r="AC143" s="2">
        <v>0</v>
      </c>
      <c r="AD143" s="2">
        <v>25</v>
      </c>
      <c r="AE143" t="s">
        <v>511</v>
      </c>
    </row>
    <row r="144" spans="1:31" x14ac:dyDescent="0.25">
      <c r="A144">
        <v>23</v>
      </c>
      <c r="B144" t="s">
        <v>501</v>
      </c>
      <c r="C144" s="2">
        <v>1228.83566</v>
      </c>
      <c r="D144" s="2">
        <v>2945.3406</v>
      </c>
      <c r="E144" s="2">
        <v>711.77880000000005</v>
      </c>
      <c r="F144" s="2">
        <v>1422.6327000000001</v>
      </c>
      <c r="G144" s="2">
        <v>0</v>
      </c>
      <c r="H144" s="2">
        <v>1383.5776000000001</v>
      </c>
      <c r="I144" s="2">
        <v>0</v>
      </c>
      <c r="J144" s="2">
        <v>1013.7092</v>
      </c>
      <c r="K144" s="2">
        <v>0</v>
      </c>
      <c r="L144" s="2">
        <v>298.2978</v>
      </c>
      <c r="M144" s="2">
        <v>18110.097409999998</v>
      </c>
      <c r="N144" s="2">
        <v>27114.269769999999</v>
      </c>
      <c r="O144" t="s">
        <v>511</v>
      </c>
      <c r="R144" t="s">
        <v>501</v>
      </c>
      <c r="S144" s="2">
        <v>4</v>
      </c>
      <c r="T144" s="2">
        <v>6</v>
      </c>
      <c r="U144" s="2">
        <v>5</v>
      </c>
      <c r="V144" s="2">
        <v>5</v>
      </c>
      <c r="W144" s="2">
        <v>0</v>
      </c>
      <c r="X144" s="2">
        <v>5</v>
      </c>
      <c r="Y144" s="2">
        <v>0</v>
      </c>
      <c r="Z144" s="2">
        <v>2</v>
      </c>
      <c r="AA144" s="2">
        <v>0</v>
      </c>
      <c r="AB144" s="2">
        <v>2</v>
      </c>
      <c r="AC144" s="2">
        <v>65</v>
      </c>
      <c r="AD144" s="2">
        <v>94</v>
      </c>
      <c r="AE144" t="s">
        <v>511</v>
      </c>
    </row>
    <row r="145" spans="1:31" x14ac:dyDescent="0.25">
      <c r="A145">
        <v>24</v>
      </c>
      <c r="B145" t="s">
        <v>502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32766.17858</v>
      </c>
      <c r="I145" s="2">
        <v>251.76722000000001</v>
      </c>
      <c r="J145" s="2">
        <v>252.16079999999999</v>
      </c>
      <c r="K145" s="2">
        <v>0</v>
      </c>
      <c r="L145" s="2">
        <v>0</v>
      </c>
      <c r="M145" s="2">
        <v>0</v>
      </c>
      <c r="N145" s="2">
        <v>33270.106599999999</v>
      </c>
      <c r="O145" t="s">
        <v>511</v>
      </c>
      <c r="R145" t="s">
        <v>502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51</v>
      </c>
      <c r="Y145" s="2">
        <v>2</v>
      </c>
      <c r="Z145" s="2">
        <v>3</v>
      </c>
      <c r="AA145" s="2">
        <v>0</v>
      </c>
      <c r="AB145" s="2">
        <v>0</v>
      </c>
      <c r="AC145" s="2">
        <v>0</v>
      </c>
      <c r="AD145" s="2">
        <v>56</v>
      </c>
      <c r="AE145" t="s">
        <v>511</v>
      </c>
    </row>
    <row r="146" spans="1:31" x14ac:dyDescent="0.25">
      <c r="A146">
        <v>25</v>
      </c>
      <c r="B146" t="s">
        <v>503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16313.215260000001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16313.215260000001</v>
      </c>
      <c r="O146" t="s">
        <v>511</v>
      </c>
      <c r="R146" t="s">
        <v>503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13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13</v>
      </c>
      <c r="AE146" t="s">
        <v>511</v>
      </c>
    </row>
    <row r="147" spans="1:31" x14ac:dyDescent="0.25">
      <c r="A147">
        <v>26</v>
      </c>
      <c r="B147" t="s">
        <v>504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5298.3758600000001</v>
      </c>
      <c r="J147" s="2">
        <v>0</v>
      </c>
      <c r="K147" s="2">
        <v>0</v>
      </c>
      <c r="L147" s="2">
        <v>0</v>
      </c>
      <c r="M147" s="2">
        <v>0</v>
      </c>
      <c r="N147" s="2">
        <v>5298.3758600000001</v>
      </c>
      <c r="O147" t="s">
        <v>511</v>
      </c>
      <c r="R147" t="s">
        <v>504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28</v>
      </c>
      <c r="Z147" s="2">
        <v>0</v>
      </c>
      <c r="AA147" s="2">
        <v>0</v>
      </c>
      <c r="AB147" s="2">
        <v>0</v>
      </c>
      <c r="AC147" s="2">
        <v>0</v>
      </c>
      <c r="AD147" s="2">
        <v>28</v>
      </c>
      <c r="AE147" t="s">
        <v>511</v>
      </c>
    </row>
    <row r="148" spans="1:31" x14ac:dyDescent="0.25">
      <c r="A148">
        <v>27</v>
      </c>
      <c r="B148" t="s">
        <v>505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369.65933999999999</v>
      </c>
      <c r="J148" s="2">
        <v>0</v>
      </c>
      <c r="K148" s="2">
        <v>0</v>
      </c>
      <c r="L148" s="2">
        <v>0</v>
      </c>
      <c r="M148" s="2">
        <v>0</v>
      </c>
      <c r="N148" s="2">
        <v>369.65933999999999</v>
      </c>
      <c r="O148" t="s">
        <v>511</v>
      </c>
      <c r="R148" t="s">
        <v>505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3</v>
      </c>
      <c r="Z148" s="2">
        <v>0</v>
      </c>
      <c r="AA148" s="2">
        <v>0</v>
      </c>
      <c r="AB148" s="2">
        <v>0</v>
      </c>
      <c r="AC148" s="2">
        <v>0</v>
      </c>
      <c r="AD148" s="2">
        <v>3</v>
      </c>
      <c r="AE148" t="s">
        <v>511</v>
      </c>
    </row>
    <row r="149" spans="1:31" x14ac:dyDescent="0.25">
      <c r="A149">
        <v>28</v>
      </c>
      <c r="B149" t="s">
        <v>506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484.72410000000002</v>
      </c>
      <c r="J149" s="2">
        <v>4515.9601300000004</v>
      </c>
      <c r="K149" s="2">
        <v>0</v>
      </c>
      <c r="L149" s="2">
        <v>0</v>
      </c>
      <c r="M149" s="2">
        <v>0</v>
      </c>
      <c r="N149" s="2">
        <v>5000.6842299999998</v>
      </c>
      <c r="O149" t="s">
        <v>511</v>
      </c>
      <c r="R149" t="s">
        <v>506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12</v>
      </c>
      <c r="AA149" s="2">
        <v>0</v>
      </c>
      <c r="AB149" s="2">
        <v>0</v>
      </c>
      <c r="AC149" s="2">
        <v>0</v>
      </c>
      <c r="AD149" s="2">
        <v>13</v>
      </c>
      <c r="AE149" t="s">
        <v>511</v>
      </c>
    </row>
    <row r="150" spans="1:31" x14ac:dyDescent="0.25">
      <c r="A150">
        <v>29</v>
      </c>
      <c r="B150" t="s">
        <v>507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3909.0774299999998</v>
      </c>
      <c r="K150" s="2">
        <v>0</v>
      </c>
      <c r="L150" s="2">
        <v>0</v>
      </c>
      <c r="M150" s="2">
        <v>0</v>
      </c>
      <c r="N150" s="2">
        <v>3909.0774299999998</v>
      </c>
      <c r="O150" t="s">
        <v>511</v>
      </c>
      <c r="R150" t="s">
        <v>507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4</v>
      </c>
      <c r="AA150" s="2">
        <v>0</v>
      </c>
      <c r="AB150" s="2">
        <v>0</v>
      </c>
      <c r="AC150" s="2">
        <v>0</v>
      </c>
      <c r="AD150" s="2">
        <v>4</v>
      </c>
      <c r="AE150" t="s">
        <v>511</v>
      </c>
    </row>
    <row r="151" spans="1:31" x14ac:dyDescent="0.25">
      <c r="A151">
        <v>30</v>
      </c>
      <c r="B151" t="s">
        <v>480</v>
      </c>
      <c r="C151" s="2">
        <v>1307404.3632499999</v>
      </c>
      <c r="D151" s="2">
        <v>777931.91254000005</v>
      </c>
      <c r="E151" s="2">
        <v>656787.75324999995</v>
      </c>
      <c r="F151" s="2">
        <v>675892.55157999997</v>
      </c>
      <c r="G151" s="2">
        <v>129431.45091</v>
      </c>
      <c r="H151" s="2">
        <v>198292.88858</v>
      </c>
      <c r="I151" s="2">
        <v>16395.211739999999</v>
      </c>
      <c r="J151" s="2">
        <v>21510.488529999999</v>
      </c>
      <c r="K151" s="2">
        <v>3867.9497000000001</v>
      </c>
      <c r="L151" s="2">
        <v>4217.5555899999999</v>
      </c>
      <c r="M151" s="2">
        <v>18110.097409999998</v>
      </c>
      <c r="N151" s="2">
        <v>3809842.2230799999</v>
      </c>
      <c r="O151" t="s">
        <v>511</v>
      </c>
      <c r="R151" t="s">
        <v>480</v>
      </c>
      <c r="S151" s="2">
        <v>3801</v>
      </c>
      <c r="T151" s="2">
        <v>1896</v>
      </c>
      <c r="U151" s="2">
        <v>1575</v>
      </c>
      <c r="V151" s="2">
        <v>1706</v>
      </c>
      <c r="W151" s="2">
        <v>327</v>
      </c>
      <c r="X151" s="2">
        <v>407</v>
      </c>
      <c r="Y151" s="2">
        <v>68</v>
      </c>
      <c r="Z151" s="2">
        <v>54</v>
      </c>
      <c r="AA151" s="2">
        <v>7</v>
      </c>
      <c r="AB151" s="2">
        <v>27</v>
      </c>
      <c r="AC151" s="2">
        <v>65</v>
      </c>
      <c r="AD151" s="2">
        <v>9933</v>
      </c>
      <c r="AE151" t="s">
        <v>511</v>
      </c>
    </row>
    <row r="152" spans="1:31" x14ac:dyDescent="0.25">
      <c r="A152">
        <v>1</v>
      </c>
      <c r="B152" t="s">
        <v>482</v>
      </c>
      <c r="C152" s="2">
        <v>294.52524</v>
      </c>
      <c r="D152" s="2">
        <v>0</v>
      </c>
      <c r="E152" s="2">
        <v>374.37479999999999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668.90003999999999</v>
      </c>
      <c r="O152" t="s">
        <v>512</v>
      </c>
      <c r="R152" t="s">
        <v>482</v>
      </c>
      <c r="S152" s="2">
        <v>4</v>
      </c>
      <c r="T152" s="2">
        <v>0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5</v>
      </c>
      <c r="AE152" t="s">
        <v>512</v>
      </c>
    </row>
    <row r="153" spans="1:31" x14ac:dyDescent="0.25">
      <c r="A153">
        <v>2</v>
      </c>
      <c r="B153" t="s">
        <v>484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t="s">
        <v>512</v>
      </c>
      <c r="R153" t="s">
        <v>484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t="s">
        <v>512</v>
      </c>
    </row>
    <row r="154" spans="1:31" x14ac:dyDescent="0.25">
      <c r="A154">
        <v>3</v>
      </c>
      <c r="B154" t="s">
        <v>485</v>
      </c>
      <c r="C154" s="2">
        <v>0</v>
      </c>
      <c r="D154" s="2">
        <v>939676.10413999995</v>
      </c>
      <c r="E154" s="2">
        <v>43912.486519999999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983588.59065999999</v>
      </c>
      <c r="O154" t="s">
        <v>512</v>
      </c>
      <c r="R154" t="s">
        <v>485</v>
      </c>
      <c r="S154" s="2">
        <v>0</v>
      </c>
      <c r="T154" s="2">
        <v>1933</v>
      </c>
      <c r="U154" s="2">
        <v>107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2040</v>
      </c>
      <c r="AE154" t="s">
        <v>512</v>
      </c>
    </row>
    <row r="155" spans="1:31" x14ac:dyDescent="0.25">
      <c r="A155">
        <v>4</v>
      </c>
      <c r="B155" t="s">
        <v>486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t="s">
        <v>512</v>
      </c>
      <c r="R155" t="s">
        <v>486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t="s">
        <v>512</v>
      </c>
    </row>
    <row r="156" spans="1:31" x14ac:dyDescent="0.25">
      <c r="A156">
        <v>5</v>
      </c>
      <c r="B156" t="s">
        <v>487</v>
      </c>
      <c r="C156" s="2">
        <v>0</v>
      </c>
      <c r="D156" s="2">
        <v>0</v>
      </c>
      <c r="E156" s="2">
        <v>290171.03639999998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290171.03639999998</v>
      </c>
      <c r="O156" t="s">
        <v>512</v>
      </c>
      <c r="R156" t="s">
        <v>487</v>
      </c>
      <c r="S156" s="2">
        <v>0</v>
      </c>
      <c r="T156" s="2">
        <v>0</v>
      </c>
      <c r="U156" s="2">
        <v>655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655</v>
      </c>
      <c r="AE156" t="s">
        <v>512</v>
      </c>
    </row>
    <row r="157" spans="1:31" x14ac:dyDescent="0.25">
      <c r="A157">
        <v>6</v>
      </c>
      <c r="B157" t="s">
        <v>488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t="s">
        <v>512</v>
      </c>
      <c r="R157" t="s">
        <v>488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t="s">
        <v>512</v>
      </c>
    </row>
    <row r="158" spans="1:31" x14ac:dyDescent="0.25">
      <c r="A158">
        <v>7</v>
      </c>
      <c r="B158" t="s">
        <v>489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t="s">
        <v>512</v>
      </c>
      <c r="R158" t="s">
        <v>489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t="s">
        <v>512</v>
      </c>
    </row>
    <row r="159" spans="1:31" x14ac:dyDescent="0.25">
      <c r="A159">
        <v>8</v>
      </c>
      <c r="B159" t="s">
        <v>490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t="s">
        <v>512</v>
      </c>
      <c r="R159" t="s">
        <v>490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t="s">
        <v>512</v>
      </c>
    </row>
    <row r="160" spans="1:31" x14ac:dyDescent="0.25">
      <c r="A160">
        <v>9</v>
      </c>
      <c r="B160" t="s">
        <v>491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t="s">
        <v>512</v>
      </c>
      <c r="R160" t="s">
        <v>491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t="s">
        <v>512</v>
      </c>
    </row>
    <row r="161" spans="1:31" x14ac:dyDescent="0.25">
      <c r="A161">
        <v>10</v>
      </c>
      <c r="B161" t="s">
        <v>492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t="s">
        <v>512</v>
      </c>
      <c r="R161" t="s">
        <v>492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t="s">
        <v>512</v>
      </c>
    </row>
    <row r="162" spans="1:31" x14ac:dyDescent="0.25">
      <c r="A162">
        <v>11</v>
      </c>
      <c r="B162" t="s">
        <v>580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t="s">
        <v>512</v>
      </c>
      <c r="R162" t="s">
        <v>580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t="s">
        <v>512</v>
      </c>
    </row>
    <row r="163" spans="1:31" x14ac:dyDescent="0.25">
      <c r="A163">
        <v>12</v>
      </c>
      <c r="B163" t="s">
        <v>493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t="s">
        <v>512</v>
      </c>
      <c r="R163" t="s">
        <v>493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t="s">
        <v>512</v>
      </c>
    </row>
    <row r="164" spans="1:31" x14ac:dyDescent="0.25">
      <c r="A164">
        <v>13</v>
      </c>
      <c r="B164" t="s">
        <v>494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t="s">
        <v>512</v>
      </c>
      <c r="R164" t="s">
        <v>494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t="s">
        <v>512</v>
      </c>
    </row>
    <row r="165" spans="1:31" x14ac:dyDescent="0.25">
      <c r="A165">
        <v>14</v>
      </c>
      <c r="B165" t="s">
        <v>495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t="s">
        <v>512</v>
      </c>
      <c r="R165" t="s">
        <v>495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t="s">
        <v>512</v>
      </c>
    </row>
    <row r="166" spans="1:31" x14ac:dyDescent="0.25">
      <c r="A166">
        <v>15</v>
      </c>
      <c r="B166" t="s">
        <v>581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t="s">
        <v>512</v>
      </c>
      <c r="R166" t="s">
        <v>581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t="s">
        <v>512</v>
      </c>
    </row>
    <row r="167" spans="1:31" x14ac:dyDescent="0.25">
      <c r="A167">
        <v>16</v>
      </c>
      <c r="B167" t="s">
        <v>496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t="s">
        <v>512</v>
      </c>
      <c r="R167" t="s">
        <v>496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t="s">
        <v>512</v>
      </c>
    </row>
    <row r="168" spans="1:31" x14ac:dyDescent="0.25">
      <c r="A168">
        <v>17</v>
      </c>
      <c r="B168" t="s">
        <v>497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t="s">
        <v>512</v>
      </c>
      <c r="R168" t="s">
        <v>497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t="s">
        <v>512</v>
      </c>
    </row>
    <row r="169" spans="1:31" x14ac:dyDescent="0.25">
      <c r="A169">
        <v>18</v>
      </c>
      <c r="B169" t="s">
        <v>498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t="s">
        <v>512</v>
      </c>
      <c r="R169" t="s">
        <v>498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t="s">
        <v>512</v>
      </c>
    </row>
    <row r="170" spans="1:31" x14ac:dyDescent="0.25">
      <c r="A170">
        <v>19</v>
      </c>
      <c r="B170" t="s">
        <v>582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t="s">
        <v>512</v>
      </c>
      <c r="R170" t="s">
        <v>582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t="s">
        <v>512</v>
      </c>
    </row>
    <row r="171" spans="1:31" x14ac:dyDescent="0.25">
      <c r="A171">
        <v>20</v>
      </c>
      <c r="B171" t="s">
        <v>499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t="s">
        <v>512</v>
      </c>
      <c r="R171" t="s">
        <v>499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t="s">
        <v>512</v>
      </c>
    </row>
    <row r="172" spans="1:31" x14ac:dyDescent="0.25">
      <c r="A172">
        <v>21</v>
      </c>
      <c r="B172" t="s">
        <v>500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t="s">
        <v>512</v>
      </c>
      <c r="R172" t="s">
        <v>500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t="s">
        <v>512</v>
      </c>
    </row>
    <row r="173" spans="1:31" x14ac:dyDescent="0.25">
      <c r="A173">
        <v>22</v>
      </c>
      <c r="B173" t="s">
        <v>583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t="s">
        <v>512</v>
      </c>
      <c r="R173" t="s">
        <v>583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t="s">
        <v>512</v>
      </c>
    </row>
    <row r="174" spans="1:31" x14ac:dyDescent="0.25">
      <c r="A174">
        <v>23</v>
      </c>
      <c r="B174" t="s">
        <v>501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t="s">
        <v>512</v>
      </c>
      <c r="R174" t="s">
        <v>501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t="s">
        <v>512</v>
      </c>
    </row>
    <row r="175" spans="1:31" x14ac:dyDescent="0.25">
      <c r="A175">
        <v>24</v>
      </c>
      <c r="B175" t="s">
        <v>502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t="s">
        <v>512</v>
      </c>
      <c r="R175" t="s">
        <v>502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t="s">
        <v>512</v>
      </c>
    </row>
    <row r="176" spans="1:31" x14ac:dyDescent="0.25">
      <c r="A176">
        <v>25</v>
      </c>
      <c r="B176" t="s">
        <v>503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t="s">
        <v>512</v>
      </c>
      <c r="R176" t="s">
        <v>503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t="s">
        <v>512</v>
      </c>
    </row>
    <row r="177" spans="1:31" x14ac:dyDescent="0.25">
      <c r="A177">
        <v>26</v>
      </c>
      <c r="B177" t="s">
        <v>504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t="s">
        <v>512</v>
      </c>
      <c r="R177" t="s">
        <v>504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t="s">
        <v>512</v>
      </c>
    </row>
    <row r="178" spans="1:31" x14ac:dyDescent="0.25">
      <c r="A178">
        <v>27</v>
      </c>
      <c r="B178" t="s">
        <v>505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t="s">
        <v>512</v>
      </c>
      <c r="R178" t="s">
        <v>505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t="s">
        <v>512</v>
      </c>
    </row>
    <row r="179" spans="1:31" x14ac:dyDescent="0.25">
      <c r="A179">
        <v>28</v>
      </c>
      <c r="B179" t="s">
        <v>506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t="s">
        <v>512</v>
      </c>
      <c r="R179" t="s">
        <v>506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t="s">
        <v>512</v>
      </c>
    </row>
    <row r="180" spans="1:31" x14ac:dyDescent="0.25">
      <c r="A180">
        <v>29</v>
      </c>
      <c r="B180" t="s">
        <v>507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t="s">
        <v>512</v>
      </c>
      <c r="R180" t="s">
        <v>507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t="s">
        <v>512</v>
      </c>
    </row>
    <row r="181" spans="1:31" x14ac:dyDescent="0.25">
      <c r="A181">
        <v>30</v>
      </c>
      <c r="B181" t="s">
        <v>480</v>
      </c>
      <c r="C181" s="2">
        <v>294.52524</v>
      </c>
      <c r="D181" s="2">
        <v>939676.10413999995</v>
      </c>
      <c r="E181" s="2">
        <v>334457.89772000001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1274428.5271000001</v>
      </c>
      <c r="O181" t="s">
        <v>512</v>
      </c>
      <c r="R181" t="s">
        <v>480</v>
      </c>
      <c r="S181" s="2">
        <v>4</v>
      </c>
      <c r="T181" s="2">
        <v>1933</v>
      </c>
      <c r="U181" s="2">
        <v>763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2700</v>
      </c>
      <c r="AE181" t="s">
        <v>512</v>
      </c>
    </row>
    <row r="182" spans="1:31" x14ac:dyDescent="0.25">
      <c r="A182">
        <v>1</v>
      </c>
      <c r="B182" t="s">
        <v>482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t="s">
        <v>513</v>
      </c>
      <c r="R182" t="s">
        <v>482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t="s">
        <v>513</v>
      </c>
    </row>
    <row r="183" spans="1:31" x14ac:dyDescent="0.25">
      <c r="A183">
        <v>2</v>
      </c>
      <c r="B183" t="s">
        <v>484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t="s">
        <v>513</v>
      </c>
      <c r="R183" t="s">
        <v>484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t="s">
        <v>513</v>
      </c>
    </row>
    <row r="184" spans="1:31" x14ac:dyDescent="0.25">
      <c r="A184">
        <v>3</v>
      </c>
      <c r="B184" t="s">
        <v>485</v>
      </c>
      <c r="C184" s="2">
        <v>0</v>
      </c>
      <c r="D184" s="2">
        <v>506000.64107999997</v>
      </c>
      <c r="E184" s="2">
        <v>15367.959510000001</v>
      </c>
      <c r="F184" s="2">
        <v>0</v>
      </c>
      <c r="G184" s="2">
        <v>0</v>
      </c>
      <c r="H184" s="2">
        <v>0</v>
      </c>
      <c r="I184" s="2">
        <v>217.30959999999999</v>
      </c>
      <c r="J184" s="2">
        <v>217.30959999999999</v>
      </c>
      <c r="K184" s="2">
        <v>0</v>
      </c>
      <c r="L184" s="2">
        <v>0</v>
      </c>
      <c r="M184" s="2">
        <v>0</v>
      </c>
      <c r="N184" s="2">
        <v>521803.21979</v>
      </c>
      <c r="O184" t="s">
        <v>513</v>
      </c>
      <c r="R184" t="s">
        <v>485</v>
      </c>
      <c r="S184" s="2">
        <v>0</v>
      </c>
      <c r="T184" s="2">
        <v>1542</v>
      </c>
      <c r="U184" s="2">
        <v>71</v>
      </c>
      <c r="V184" s="2">
        <v>0</v>
      </c>
      <c r="W184" s="2">
        <v>0</v>
      </c>
      <c r="X184" s="2">
        <v>0</v>
      </c>
      <c r="Y184" s="2">
        <v>1</v>
      </c>
      <c r="Z184" s="2">
        <v>1</v>
      </c>
      <c r="AA184" s="2">
        <v>0</v>
      </c>
      <c r="AB184" s="2">
        <v>0</v>
      </c>
      <c r="AC184" s="2">
        <v>0</v>
      </c>
      <c r="AD184" s="2">
        <v>1615</v>
      </c>
      <c r="AE184" t="s">
        <v>513</v>
      </c>
    </row>
    <row r="185" spans="1:31" x14ac:dyDescent="0.25">
      <c r="A185">
        <v>4</v>
      </c>
      <c r="B185" t="s">
        <v>486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t="s">
        <v>513</v>
      </c>
      <c r="R185" t="s">
        <v>486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t="s">
        <v>513</v>
      </c>
    </row>
    <row r="186" spans="1:31" x14ac:dyDescent="0.25">
      <c r="A186">
        <v>5</v>
      </c>
      <c r="B186" t="s">
        <v>487</v>
      </c>
      <c r="C186" s="2">
        <v>0</v>
      </c>
      <c r="D186" s="2">
        <v>0</v>
      </c>
      <c r="E186" s="2">
        <v>441581.03</v>
      </c>
      <c r="F186" s="2">
        <v>0</v>
      </c>
      <c r="G186" s="2">
        <v>0</v>
      </c>
      <c r="H186" s="2">
        <v>0</v>
      </c>
      <c r="I186" s="2">
        <v>166.9847</v>
      </c>
      <c r="J186" s="2">
        <v>166.9847</v>
      </c>
      <c r="K186" s="2">
        <v>0</v>
      </c>
      <c r="L186" s="2">
        <v>0</v>
      </c>
      <c r="M186" s="2">
        <v>0</v>
      </c>
      <c r="N186" s="2">
        <v>441914.99939999997</v>
      </c>
      <c r="O186" t="s">
        <v>513</v>
      </c>
      <c r="R186" t="s">
        <v>487</v>
      </c>
      <c r="S186" s="2">
        <v>0</v>
      </c>
      <c r="T186" s="2">
        <v>0</v>
      </c>
      <c r="U186" s="2">
        <v>1068</v>
      </c>
      <c r="V186" s="2">
        <v>0</v>
      </c>
      <c r="W186" s="2">
        <v>0</v>
      </c>
      <c r="X186" s="2">
        <v>0</v>
      </c>
      <c r="Y186" s="2">
        <v>1</v>
      </c>
      <c r="Z186" s="2">
        <v>1</v>
      </c>
      <c r="AA186" s="2">
        <v>0</v>
      </c>
      <c r="AB186" s="2">
        <v>0</v>
      </c>
      <c r="AC186" s="2">
        <v>0</v>
      </c>
      <c r="AD186" s="2">
        <v>1070</v>
      </c>
      <c r="AE186" t="s">
        <v>513</v>
      </c>
    </row>
    <row r="187" spans="1:31" x14ac:dyDescent="0.25">
      <c r="A187">
        <v>6</v>
      </c>
      <c r="B187" t="s">
        <v>488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t="s">
        <v>513</v>
      </c>
      <c r="R187" t="s">
        <v>488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t="s">
        <v>513</v>
      </c>
    </row>
    <row r="188" spans="1:31" x14ac:dyDescent="0.25">
      <c r="A188">
        <v>7</v>
      </c>
      <c r="B188" t="s">
        <v>489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t="s">
        <v>513</v>
      </c>
      <c r="R188" t="s">
        <v>489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t="s">
        <v>513</v>
      </c>
    </row>
    <row r="189" spans="1:31" x14ac:dyDescent="0.25">
      <c r="A189">
        <v>8</v>
      </c>
      <c r="B189" t="s">
        <v>490</v>
      </c>
      <c r="C189" s="2">
        <v>0</v>
      </c>
      <c r="D189" s="2">
        <v>0</v>
      </c>
      <c r="E189" s="2">
        <v>0</v>
      </c>
      <c r="F189" s="2">
        <v>0</v>
      </c>
      <c r="G189" s="2">
        <v>1202.8338000000001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1202.8338000000001</v>
      </c>
      <c r="O189" t="s">
        <v>513</v>
      </c>
      <c r="R189" t="s">
        <v>490</v>
      </c>
      <c r="S189" s="2">
        <v>0</v>
      </c>
      <c r="T189" s="2">
        <v>0</v>
      </c>
      <c r="U189" s="2">
        <v>0</v>
      </c>
      <c r="V189" s="2">
        <v>0</v>
      </c>
      <c r="W189" s="2">
        <v>6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6</v>
      </c>
      <c r="AE189" t="s">
        <v>513</v>
      </c>
    </row>
    <row r="190" spans="1:31" x14ac:dyDescent="0.25">
      <c r="A190">
        <v>9</v>
      </c>
      <c r="B190" t="s">
        <v>491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t="s">
        <v>513</v>
      </c>
      <c r="R190" t="s">
        <v>491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t="s">
        <v>513</v>
      </c>
    </row>
    <row r="191" spans="1:31" x14ac:dyDescent="0.25">
      <c r="A191">
        <v>10</v>
      </c>
      <c r="B191" t="s">
        <v>492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t="s">
        <v>513</v>
      </c>
      <c r="R191" t="s">
        <v>492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t="s">
        <v>513</v>
      </c>
    </row>
    <row r="192" spans="1:31" x14ac:dyDescent="0.25">
      <c r="A192">
        <v>11</v>
      </c>
      <c r="B192" t="s">
        <v>580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t="s">
        <v>513</v>
      </c>
      <c r="R192" t="s">
        <v>580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t="s">
        <v>513</v>
      </c>
    </row>
    <row r="193" spans="1:31" x14ac:dyDescent="0.25">
      <c r="A193">
        <v>12</v>
      </c>
      <c r="B193" t="s">
        <v>493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t="s">
        <v>513</v>
      </c>
      <c r="R193" t="s">
        <v>493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t="s">
        <v>513</v>
      </c>
    </row>
    <row r="194" spans="1:31" x14ac:dyDescent="0.25">
      <c r="A194">
        <v>13</v>
      </c>
      <c r="B194" t="s">
        <v>494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t="s">
        <v>513</v>
      </c>
      <c r="R194" t="s">
        <v>494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t="s">
        <v>513</v>
      </c>
    </row>
    <row r="195" spans="1:31" x14ac:dyDescent="0.25">
      <c r="A195">
        <v>14</v>
      </c>
      <c r="B195" t="s">
        <v>495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434.61919999999998</v>
      </c>
      <c r="J195" s="2">
        <v>0</v>
      </c>
      <c r="K195" s="2">
        <v>0</v>
      </c>
      <c r="L195" s="2">
        <v>0</v>
      </c>
      <c r="M195" s="2">
        <v>0</v>
      </c>
      <c r="N195" s="2">
        <v>434.61919999999998</v>
      </c>
      <c r="O195" t="s">
        <v>513</v>
      </c>
      <c r="R195" t="s">
        <v>495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2</v>
      </c>
      <c r="Z195" s="2">
        <v>0</v>
      </c>
      <c r="AA195" s="2">
        <v>0</v>
      </c>
      <c r="AB195" s="2">
        <v>0</v>
      </c>
      <c r="AC195" s="2">
        <v>0</v>
      </c>
      <c r="AD195" s="2">
        <v>2</v>
      </c>
      <c r="AE195" t="s">
        <v>513</v>
      </c>
    </row>
    <row r="196" spans="1:31" x14ac:dyDescent="0.25">
      <c r="A196">
        <v>15</v>
      </c>
      <c r="B196" t="s">
        <v>581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t="s">
        <v>513</v>
      </c>
      <c r="R196" t="s">
        <v>581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t="s">
        <v>513</v>
      </c>
    </row>
    <row r="197" spans="1:31" x14ac:dyDescent="0.25">
      <c r="A197">
        <v>16</v>
      </c>
      <c r="B197" t="s">
        <v>496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t="s">
        <v>513</v>
      </c>
      <c r="R197" t="s">
        <v>496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t="s">
        <v>513</v>
      </c>
    </row>
    <row r="198" spans="1:31" x14ac:dyDescent="0.25">
      <c r="A198">
        <v>17</v>
      </c>
      <c r="B198" t="s">
        <v>497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t="s">
        <v>513</v>
      </c>
      <c r="R198" t="s">
        <v>497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t="s">
        <v>513</v>
      </c>
    </row>
    <row r="199" spans="1:31" x14ac:dyDescent="0.25">
      <c r="A199">
        <v>18</v>
      </c>
      <c r="B199" t="s">
        <v>498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434.61919999999998</v>
      </c>
      <c r="K199" s="2">
        <v>0</v>
      </c>
      <c r="L199" s="2">
        <v>0</v>
      </c>
      <c r="M199" s="2">
        <v>0</v>
      </c>
      <c r="N199" s="2">
        <v>434.61919999999998</v>
      </c>
      <c r="O199" t="s">
        <v>513</v>
      </c>
      <c r="R199" t="s">
        <v>498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2</v>
      </c>
      <c r="AA199" s="2">
        <v>0</v>
      </c>
      <c r="AB199" s="2">
        <v>0</v>
      </c>
      <c r="AC199" s="2">
        <v>0</v>
      </c>
      <c r="AD199" s="2">
        <v>2</v>
      </c>
      <c r="AE199" t="s">
        <v>513</v>
      </c>
    </row>
    <row r="200" spans="1:31" x14ac:dyDescent="0.25">
      <c r="A200">
        <v>19</v>
      </c>
      <c r="B200" t="s">
        <v>582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t="s">
        <v>513</v>
      </c>
      <c r="R200" t="s">
        <v>582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t="s">
        <v>513</v>
      </c>
    </row>
    <row r="201" spans="1:31" x14ac:dyDescent="0.25">
      <c r="A201">
        <v>20</v>
      </c>
      <c r="B201" t="s">
        <v>499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t="s">
        <v>513</v>
      </c>
      <c r="R201" t="s">
        <v>499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t="s">
        <v>513</v>
      </c>
    </row>
    <row r="202" spans="1:31" x14ac:dyDescent="0.25">
      <c r="A202">
        <v>21</v>
      </c>
      <c r="B202" t="s">
        <v>500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t="s">
        <v>513</v>
      </c>
      <c r="R202" t="s">
        <v>500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t="s">
        <v>513</v>
      </c>
    </row>
    <row r="203" spans="1:31" x14ac:dyDescent="0.25">
      <c r="A203">
        <v>22</v>
      </c>
      <c r="B203" t="s">
        <v>583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t="s">
        <v>513</v>
      </c>
      <c r="R203" t="s">
        <v>583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t="s">
        <v>513</v>
      </c>
    </row>
    <row r="204" spans="1:31" x14ac:dyDescent="0.25">
      <c r="A204">
        <v>23</v>
      </c>
      <c r="B204" t="s">
        <v>501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457.04921999999999</v>
      </c>
      <c r="N204" s="2">
        <v>457.04921999999999</v>
      </c>
      <c r="O204" t="s">
        <v>513</v>
      </c>
      <c r="R204" t="s">
        <v>501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6</v>
      </c>
      <c r="AD204" s="2">
        <v>6</v>
      </c>
      <c r="AE204" t="s">
        <v>513</v>
      </c>
    </row>
    <row r="205" spans="1:31" x14ac:dyDescent="0.25">
      <c r="A205">
        <v>24</v>
      </c>
      <c r="B205" t="s">
        <v>502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t="s">
        <v>513</v>
      </c>
      <c r="R205" t="s">
        <v>502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t="s">
        <v>513</v>
      </c>
    </row>
    <row r="206" spans="1:31" x14ac:dyDescent="0.25">
      <c r="A206">
        <v>25</v>
      </c>
      <c r="B206" t="s">
        <v>503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t="s">
        <v>513</v>
      </c>
      <c r="R206" t="s">
        <v>503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t="s">
        <v>513</v>
      </c>
    </row>
    <row r="207" spans="1:31" x14ac:dyDescent="0.25">
      <c r="A207">
        <v>26</v>
      </c>
      <c r="B207" t="s">
        <v>504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480.92520000000002</v>
      </c>
      <c r="J207" s="2">
        <v>0</v>
      </c>
      <c r="K207" s="2">
        <v>0</v>
      </c>
      <c r="L207" s="2">
        <v>0</v>
      </c>
      <c r="M207" s="2">
        <v>0</v>
      </c>
      <c r="N207" s="2">
        <v>480.92520000000002</v>
      </c>
      <c r="O207" t="s">
        <v>513</v>
      </c>
      <c r="R207" t="s">
        <v>504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4</v>
      </c>
      <c r="Z207" s="2">
        <v>0</v>
      </c>
      <c r="AA207" s="2">
        <v>0</v>
      </c>
      <c r="AB207" s="2">
        <v>0</v>
      </c>
      <c r="AC207" s="2">
        <v>0</v>
      </c>
      <c r="AD207" s="2">
        <v>4</v>
      </c>
      <c r="AE207" t="s">
        <v>513</v>
      </c>
    </row>
    <row r="208" spans="1:31" x14ac:dyDescent="0.25">
      <c r="A208">
        <v>27</v>
      </c>
      <c r="B208" t="s">
        <v>505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166.9847</v>
      </c>
      <c r="J208" s="2">
        <v>0</v>
      </c>
      <c r="K208" s="2">
        <v>0</v>
      </c>
      <c r="L208" s="2">
        <v>0</v>
      </c>
      <c r="M208" s="2">
        <v>0</v>
      </c>
      <c r="N208" s="2">
        <v>166.9847</v>
      </c>
      <c r="O208" t="s">
        <v>513</v>
      </c>
      <c r="R208" t="s">
        <v>505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1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t="s">
        <v>513</v>
      </c>
    </row>
    <row r="209" spans="1:31" x14ac:dyDescent="0.25">
      <c r="A209">
        <v>28</v>
      </c>
      <c r="B209" t="s">
        <v>506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480.92520000000002</v>
      </c>
      <c r="K209" s="2">
        <v>0</v>
      </c>
      <c r="L209" s="2">
        <v>0</v>
      </c>
      <c r="M209" s="2">
        <v>0</v>
      </c>
      <c r="N209" s="2">
        <v>480.92520000000002</v>
      </c>
      <c r="O209" t="s">
        <v>513</v>
      </c>
      <c r="R209" t="s">
        <v>506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4</v>
      </c>
      <c r="AA209" s="2">
        <v>0</v>
      </c>
      <c r="AB209" s="2">
        <v>0</v>
      </c>
      <c r="AC209" s="2">
        <v>0</v>
      </c>
      <c r="AD209" s="2">
        <v>4</v>
      </c>
      <c r="AE209" t="s">
        <v>513</v>
      </c>
    </row>
    <row r="210" spans="1:31" x14ac:dyDescent="0.25">
      <c r="A210">
        <v>29</v>
      </c>
      <c r="B210" t="s">
        <v>507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166.9847</v>
      </c>
      <c r="K210" s="2">
        <v>0</v>
      </c>
      <c r="L210" s="2">
        <v>0</v>
      </c>
      <c r="M210" s="2">
        <v>0</v>
      </c>
      <c r="N210" s="2">
        <v>166.9847</v>
      </c>
      <c r="O210" t="s">
        <v>513</v>
      </c>
      <c r="R210" t="s">
        <v>507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0</v>
      </c>
      <c r="AC210" s="2">
        <v>0</v>
      </c>
      <c r="AD210" s="2">
        <v>1</v>
      </c>
      <c r="AE210" t="s">
        <v>513</v>
      </c>
    </row>
    <row r="211" spans="1:31" x14ac:dyDescent="0.25">
      <c r="A211">
        <v>30</v>
      </c>
      <c r="B211" t="s">
        <v>480</v>
      </c>
      <c r="C211" s="2">
        <v>0</v>
      </c>
      <c r="D211" s="2">
        <v>506000.64107999997</v>
      </c>
      <c r="E211" s="2">
        <v>456948.98950999998</v>
      </c>
      <c r="F211" s="2">
        <v>0</v>
      </c>
      <c r="G211" s="2">
        <v>1202.8338000000001</v>
      </c>
      <c r="H211" s="2">
        <v>0</v>
      </c>
      <c r="I211" s="2">
        <v>1466.8234</v>
      </c>
      <c r="J211" s="2">
        <v>1466.8234</v>
      </c>
      <c r="K211" s="2">
        <v>0</v>
      </c>
      <c r="L211" s="2">
        <v>0</v>
      </c>
      <c r="M211" s="2">
        <v>457.04921999999999</v>
      </c>
      <c r="N211" s="2">
        <v>967543.16041000001</v>
      </c>
      <c r="O211" t="s">
        <v>513</v>
      </c>
      <c r="R211" t="s">
        <v>480</v>
      </c>
      <c r="S211" s="2">
        <v>0</v>
      </c>
      <c r="T211" s="2">
        <v>1542</v>
      </c>
      <c r="U211" s="2">
        <v>1139</v>
      </c>
      <c r="V211" s="2">
        <v>0</v>
      </c>
      <c r="W211" s="2">
        <v>6</v>
      </c>
      <c r="X211" s="2">
        <v>0</v>
      </c>
      <c r="Y211" s="2">
        <v>9</v>
      </c>
      <c r="Z211" s="2">
        <v>9</v>
      </c>
      <c r="AA211" s="2">
        <v>0</v>
      </c>
      <c r="AB211" s="2">
        <v>0</v>
      </c>
      <c r="AC211" s="2">
        <v>6</v>
      </c>
      <c r="AD211" s="2">
        <v>2711</v>
      </c>
      <c r="AE211" t="s">
        <v>513</v>
      </c>
    </row>
    <row r="212" spans="1:31" x14ac:dyDescent="0.25">
      <c r="A212">
        <v>1</v>
      </c>
      <c r="B212" t="s">
        <v>482</v>
      </c>
      <c r="C212" s="2">
        <v>417653.51582999999</v>
      </c>
      <c r="D212" s="2">
        <v>33561.357380000001</v>
      </c>
      <c r="E212" s="2">
        <v>10223.696</v>
      </c>
      <c r="F212" s="2">
        <v>0</v>
      </c>
      <c r="G212" s="2">
        <v>0</v>
      </c>
      <c r="H212" s="2">
        <v>0</v>
      </c>
      <c r="I212" s="2">
        <v>343.72649999999999</v>
      </c>
      <c r="J212" s="2">
        <v>0</v>
      </c>
      <c r="K212" s="2">
        <v>0</v>
      </c>
      <c r="L212" s="2">
        <v>0</v>
      </c>
      <c r="M212" s="2">
        <v>0</v>
      </c>
      <c r="N212" s="2">
        <v>461782.29570999998</v>
      </c>
      <c r="O212" t="s">
        <v>514</v>
      </c>
      <c r="R212" t="s">
        <v>482</v>
      </c>
      <c r="S212" s="2">
        <v>1023</v>
      </c>
      <c r="T212" s="2">
        <v>61</v>
      </c>
      <c r="U212" s="2">
        <v>12</v>
      </c>
      <c r="V212" s="2">
        <v>0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1097</v>
      </c>
      <c r="AE212" t="s">
        <v>514</v>
      </c>
    </row>
    <row r="213" spans="1:31" x14ac:dyDescent="0.25">
      <c r="A213">
        <v>2</v>
      </c>
      <c r="B213" t="s">
        <v>484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t="s">
        <v>514</v>
      </c>
      <c r="R213" t="s">
        <v>484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t="s">
        <v>514</v>
      </c>
    </row>
    <row r="214" spans="1:31" x14ac:dyDescent="0.25">
      <c r="A214">
        <v>3</v>
      </c>
      <c r="B214" t="s">
        <v>485</v>
      </c>
      <c r="C214" s="2">
        <v>0</v>
      </c>
      <c r="D214" s="2">
        <v>130331.12891</v>
      </c>
      <c r="E214" s="2">
        <v>2576.3114999999998</v>
      </c>
      <c r="F214" s="2">
        <v>0</v>
      </c>
      <c r="G214" s="2">
        <v>0</v>
      </c>
      <c r="H214" s="2">
        <v>0</v>
      </c>
      <c r="I214" s="2">
        <v>343.72649999999999</v>
      </c>
      <c r="J214" s="2">
        <v>0</v>
      </c>
      <c r="K214" s="2">
        <v>0</v>
      </c>
      <c r="L214" s="2">
        <v>163.74590000000001</v>
      </c>
      <c r="M214" s="2">
        <v>0</v>
      </c>
      <c r="N214" s="2">
        <v>133414.91281000001</v>
      </c>
      <c r="O214" t="s">
        <v>514</v>
      </c>
      <c r="R214" t="s">
        <v>485</v>
      </c>
      <c r="S214" s="2">
        <v>0</v>
      </c>
      <c r="T214" s="2">
        <v>263</v>
      </c>
      <c r="U214" s="2">
        <v>6</v>
      </c>
      <c r="V214" s="2">
        <v>0</v>
      </c>
      <c r="W214" s="2">
        <v>0</v>
      </c>
      <c r="X214" s="2">
        <v>0</v>
      </c>
      <c r="Y214" s="2">
        <v>1</v>
      </c>
      <c r="Z214" s="2">
        <v>0</v>
      </c>
      <c r="AA214" s="2">
        <v>0</v>
      </c>
      <c r="AB214" s="2">
        <v>1</v>
      </c>
      <c r="AC214" s="2">
        <v>0</v>
      </c>
      <c r="AD214" s="2">
        <v>271</v>
      </c>
      <c r="AE214" t="s">
        <v>514</v>
      </c>
    </row>
    <row r="215" spans="1:31" x14ac:dyDescent="0.25">
      <c r="A215">
        <v>4</v>
      </c>
      <c r="B215" t="s">
        <v>486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t="s">
        <v>514</v>
      </c>
      <c r="R215" t="s">
        <v>486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t="s">
        <v>514</v>
      </c>
    </row>
    <row r="216" spans="1:31" x14ac:dyDescent="0.25">
      <c r="A216">
        <v>5</v>
      </c>
      <c r="B216" t="s">
        <v>487</v>
      </c>
      <c r="C216" s="2">
        <v>0</v>
      </c>
      <c r="D216" s="2">
        <v>0</v>
      </c>
      <c r="E216" s="2">
        <v>45629.561470000001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45629.561470000001</v>
      </c>
      <c r="O216" t="s">
        <v>514</v>
      </c>
      <c r="R216" t="s">
        <v>487</v>
      </c>
      <c r="S216" s="2">
        <v>0</v>
      </c>
      <c r="T216" s="2">
        <v>0</v>
      </c>
      <c r="U216" s="2">
        <v>96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96</v>
      </c>
      <c r="AE216" t="s">
        <v>514</v>
      </c>
    </row>
    <row r="217" spans="1:31" x14ac:dyDescent="0.25">
      <c r="A217">
        <v>6</v>
      </c>
      <c r="B217" t="s">
        <v>488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t="s">
        <v>514</v>
      </c>
      <c r="R217" t="s">
        <v>488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t="s">
        <v>514</v>
      </c>
    </row>
    <row r="218" spans="1:31" x14ac:dyDescent="0.25">
      <c r="A218">
        <v>7</v>
      </c>
      <c r="B218" t="s">
        <v>489</v>
      </c>
      <c r="C218" s="2">
        <v>4121.5253199999997</v>
      </c>
      <c r="D218" s="2">
        <v>313.57398999999998</v>
      </c>
      <c r="E218" s="2">
        <v>138.14750000000001</v>
      </c>
      <c r="F218" s="2">
        <v>283095.01062999998</v>
      </c>
      <c r="G218" s="2">
        <v>152.34974</v>
      </c>
      <c r="H218" s="2">
        <v>273.08166</v>
      </c>
      <c r="I218" s="2">
        <v>0</v>
      </c>
      <c r="J218" s="2">
        <v>0</v>
      </c>
      <c r="K218" s="2">
        <v>0</v>
      </c>
      <c r="L218" s="2">
        <v>229.96451999999999</v>
      </c>
      <c r="M218" s="2">
        <v>0</v>
      </c>
      <c r="N218" s="2">
        <v>288323.65336</v>
      </c>
      <c r="O218" t="s">
        <v>514</v>
      </c>
      <c r="R218" t="s">
        <v>489</v>
      </c>
      <c r="S218" s="2">
        <v>10</v>
      </c>
      <c r="T218" s="2">
        <v>4</v>
      </c>
      <c r="U218" s="2">
        <v>1</v>
      </c>
      <c r="V218" s="2">
        <v>775</v>
      </c>
      <c r="W218" s="2">
        <v>2</v>
      </c>
      <c r="X218" s="2">
        <v>3</v>
      </c>
      <c r="Y218" s="2">
        <v>0</v>
      </c>
      <c r="Z218" s="2">
        <v>0</v>
      </c>
      <c r="AA218" s="2">
        <v>0</v>
      </c>
      <c r="AB218" s="2">
        <v>2</v>
      </c>
      <c r="AC218" s="2">
        <v>0</v>
      </c>
      <c r="AD218" s="2">
        <v>797</v>
      </c>
      <c r="AE218" t="s">
        <v>514</v>
      </c>
    </row>
    <row r="219" spans="1:31" x14ac:dyDescent="0.25">
      <c r="A219">
        <v>8</v>
      </c>
      <c r="B219" t="s">
        <v>490</v>
      </c>
      <c r="C219" s="2">
        <v>0</v>
      </c>
      <c r="D219" s="2">
        <v>0</v>
      </c>
      <c r="E219" s="2">
        <v>0</v>
      </c>
      <c r="F219" s="2">
        <v>0</v>
      </c>
      <c r="G219" s="2">
        <v>20110.177749999999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20110.177749999999</v>
      </c>
      <c r="O219" t="s">
        <v>514</v>
      </c>
      <c r="R219" t="s">
        <v>490</v>
      </c>
      <c r="S219" s="2">
        <v>0</v>
      </c>
      <c r="T219" s="2">
        <v>0</v>
      </c>
      <c r="U219" s="2">
        <v>0</v>
      </c>
      <c r="V219" s="2">
        <v>0</v>
      </c>
      <c r="W219" s="2">
        <v>75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75</v>
      </c>
      <c r="AE219" t="s">
        <v>514</v>
      </c>
    </row>
    <row r="220" spans="1:31" x14ac:dyDescent="0.25">
      <c r="A220">
        <v>9</v>
      </c>
      <c r="B220" t="s">
        <v>491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2680.5702700000002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2680.5702700000002</v>
      </c>
      <c r="O220" t="s">
        <v>514</v>
      </c>
      <c r="R220" t="s">
        <v>491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7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7</v>
      </c>
      <c r="AE220" t="s">
        <v>514</v>
      </c>
    </row>
    <row r="221" spans="1:31" x14ac:dyDescent="0.25">
      <c r="A221">
        <v>10</v>
      </c>
      <c r="B221" t="s">
        <v>492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t="s">
        <v>514</v>
      </c>
      <c r="R221" t="s">
        <v>492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t="s">
        <v>514</v>
      </c>
    </row>
    <row r="222" spans="1:31" x14ac:dyDescent="0.25">
      <c r="A222">
        <v>11</v>
      </c>
      <c r="B222" t="s">
        <v>580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t="s">
        <v>514</v>
      </c>
      <c r="R222" t="s">
        <v>580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t="s">
        <v>514</v>
      </c>
    </row>
    <row r="223" spans="1:31" x14ac:dyDescent="0.25">
      <c r="A223">
        <v>12</v>
      </c>
      <c r="B223" t="s">
        <v>493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255.18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255.18</v>
      </c>
      <c r="O223" t="s">
        <v>514</v>
      </c>
      <c r="R223" t="s">
        <v>493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2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2</v>
      </c>
      <c r="AE223" t="s">
        <v>514</v>
      </c>
    </row>
    <row r="224" spans="1:31" x14ac:dyDescent="0.25">
      <c r="A224">
        <v>13</v>
      </c>
      <c r="B224" t="s">
        <v>494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2570.8339999999998</v>
      </c>
      <c r="J224" s="2">
        <v>0</v>
      </c>
      <c r="K224" s="2">
        <v>0</v>
      </c>
      <c r="L224" s="2">
        <v>0</v>
      </c>
      <c r="M224" s="2">
        <v>0</v>
      </c>
      <c r="N224" s="2">
        <v>2570.8339999999998</v>
      </c>
      <c r="O224" t="s">
        <v>514</v>
      </c>
      <c r="R224" t="s">
        <v>494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0</v>
      </c>
      <c r="AD224" s="2">
        <v>1</v>
      </c>
      <c r="AE224" t="s">
        <v>514</v>
      </c>
    </row>
    <row r="225" spans="1:31" x14ac:dyDescent="0.25">
      <c r="A225">
        <v>14</v>
      </c>
      <c r="B225" t="s">
        <v>495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t="s">
        <v>514</v>
      </c>
      <c r="R225" t="s">
        <v>495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t="s">
        <v>514</v>
      </c>
    </row>
    <row r="226" spans="1:31" x14ac:dyDescent="0.25">
      <c r="A226">
        <v>15</v>
      </c>
      <c r="B226" t="s">
        <v>581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t="s">
        <v>514</v>
      </c>
      <c r="R226" t="s">
        <v>581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t="s">
        <v>514</v>
      </c>
    </row>
    <row r="227" spans="1:31" x14ac:dyDescent="0.25">
      <c r="A227">
        <v>16</v>
      </c>
      <c r="B227" t="s">
        <v>496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t="s">
        <v>514</v>
      </c>
      <c r="R227" t="s">
        <v>496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t="s">
        <v>514</v>
      </c>
    </row>
    <row r="228" spans="1:31" x14ac:dyDescent="0.25">
      <c r="A228">
        <v>17</v>
      </c>
      <c r="B228" t="s">
        <v>497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t="s">
        <v>514</v>
      </c>
      <c r="R228" t="s">
        <v>497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t="s">
        <v>514</v>
      </c>
    </row>
    <row r="229" spans="1:31" x14ac:dyDescent="0.25">
      <c r="A229">
        <v>18</v>
      </c>
      <c r="B229" t="s">
        <v>498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t="s">
        <v>514</v>
      </c>
      <c r="R229" t="s">
        <v>498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t="s">
        <v>514</v>
      </c>
    </row>
    <row r="230" spans="1:31" x14ac:dyDescent="0.25">
      <c r="A230">
        <v>19</v>
      </c>
      <c r="B230" t="s">
        <v>582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t="s">
        <v>514</v>
      </c>
      <c r="R230" t="s">
        <v>582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t="s">
        <v>514</v>
      </c>
    </row>
    <row r="231" spans="1:31" x14ac:dyDescent="0.25">
      <c r="A231">
        <v>20</v>
      </c>
      <c r="B231" t="s">
        <v>499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t="s">
        <v>514</v>
      </c>
      <c r="R231" t="s">
        <v>499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t="s">
        <v>514</v>
      </c>
    </row>
    <row r="232" spans="1:31" x14ac:dyDescent="0.25">
      <c r="A232">
        <v>21</v>
      </c>
      <c r="B232" t="s">
        <v>500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t="s">
        <v>514</v>
      </c>
      <c r="R232" t="s">
        <v>500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t="s">
        <v>514</v>
      </c>
    </row>
    <row r="233" spans="1:31" x14ac:dyDescent="0.25">
      <c r="A233">
        <v>22</v>
      </c>
      <c r="B233" t="s">
        <v>583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72.745829999999998</v>
      </c>
      <c r="I233" s="2">
        <v>0</v>
      </c>
      <c r="J233" s="2">
        <v>0</v>
      </c>
      <c r="K233" s="2">
        <v>0</v>
      </c>
      <c r="L233" s="2">
        <v>1556.3087</v>
      </c>
      <c r="M233" s="2">
        <v>0</v>
      </c>
      <c r="N233" s="2">
        <v>1629.0545300000001</v>
      </c>
      <c r="O233" t="s">
        <v>514</v>
      </c>
      <c r="R233" t="s">
        <v>583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1</v>
      </c>
      <c r="Y233" s="2">
        <v>0</v>
      </c>
      <c r="Z233" s="2">
        <v>0</v>
      </c>
      <c r="AA233" s="2">
        <v>0</v>
      </c>
      <c r="AB233" s="2">
        <v>8</v>
      </c>
      <c r="AC233" s="2">
        <v>0</v>
      </c>
      <c r="AD233" s="2">
        <v>9</v>
      </c>
      <c r="AE233" t="s">
        <v>514</v>
      </c>
    </row>
    <row r="234" spans="1:31" x14ac:dyDescent="0.25">
      <c r="A234">
        <v>23</v>
      </c>
      <c r="B234" t="s">
        <v>501</v>
      </c>
      <c r="C234" s="2">
        <v>152.34974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6101.5966099999996</v>
      </c>
      <c r="N234" s="2">
        <v>6253.9463500000002</v>
      </c>
      <c r="O234" t="s">
        <v>514</v>
      </c>
      <c r="R234" t="s">
        <v>501</v>
      </c>
      <c r="S234" s="2">
        <v>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15</v>
      </c>
      <c r="AD234" s="2">
        <v>17</v>
      </c>
      <c r="AE234" t="s">
        <v>514</v>
      </c>
    </row>
    <row r="235" spans="1:31" x14ac:dyDescent="0.25">
      <c r="A235">
        <v>24</v>
      </c>
      <c r="B235" t="s">
        <v>502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1598.8414600000001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1598.8414600000001</v>
      </c>
      <c r="O235" t="s">
        <v>514</v>
      </c>
      <c r="R235" t="s">
        <v>502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8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8</v>
      </c>
      <c r="AE235" t="s">
        <v>514</v>
      </c>
    </row>
    <row r="236" spans="1:31" x14ac:dyDescent="0.25">
      <c r="A236">
        <v>25</v>
      </c>
      <c r="B236" t="s">
        <v>503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t="s">
        <v>514</v>
      </c>
      <c r="R236" t="s">
        <v>503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t="s">
        <v>514</v>
      </c>
    </row>
    <row r="237" spans="1:31" x14ac:dyDescent="0.25">
      <c r="A237">
        <v>26</v>
      </c>
      <c r="B237" t="s">
        <v>504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343.72649999999999</v>
      </c>
      <c r="J237" s="2">
        <v>0</v>
      </c>
      <c r="K237" s="2">
        <v>0</v>
      </c>
      <c r="L237" s="2">
        <v>0</v>
      </c>
      <c r="M237" s="2">
        <v>0</v>
      </c>
      <c r="N237" s="2">
        <v>343.72649999999999</v>
      </c>
      <c r="O237" t="s">
        <v>514</v>
      </c>
      <c r="R237" t="s">
        <v>504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2">
        <v>0</v>
      </c>
      <c r="AC237" s="2">
        <v>0</v>
      </c>
      <c r="AD237" s="2">
        <v>1</v>
      </c>
      <c r="AE237" t="s">
        <v>514</v>
      </c>
    </row>
    <row r="238" spans="1:31" x14ac:dyDescent="0.25">
      <c r="A238">
        <v>27</v>
      </c>
      <c r="B238" t="s">
        <v>505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t="s">
        <v>514</v>
      </c>
      <c r="R238" t="s">
        <v>505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t="s">
        <v>514</v>
      </c>
    </row>
    <row r="239" spans="1:31" x14ac:dyDescent="0.25">
      <c r="A239">
        <v>28</v>
      </c>
      <c r="B239" t="s">
        <v>506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t="s">
        <v>514</v>
      </c>
      <c r="R239" t="s">
        <v>506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t="s">
        <v>514</v>
      </c>
    </row>
    <row r="240" spans="1:31" x14ac:dyDescent="0.25">
      <c r="A240">
        <v>29</v>
      </c>
      <c r="B240" t="s">
        <v>507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t="s">
        <v>514</v>
      </c>
      <c r="R240" t="s">
        <v>507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t="s">
        <v>514</v>
      </c>
    </row>
    <row r="241" spans="1:31" x14ac:dyDescent="0.25">
      <c r="A241">
        <v>30</v>
      </c>
      <c r="B241" t="s">
        <v>480</v>
      </c>
      <c r="C241" s="2">
        <v>421927.39088999998</v>
      </c>
      <c r="D241" s="2">
        <v>164206.06028000001</v>
      </c>
      <c r="E241" s="2">
        <v>58567.716469999999</v>
      </c>
      <c r="F241" s="2">
        <v>283095.01062999998</v>
      </c>
      <c r="G241" s="2">
        <v>20262.52749</v>
      </c>
      <c r="H241" s="2">
        <v>4880.4192199999998</v>
      </c>
      <c r="I241" s="2">
        <v>3602.0135</v>
      </c>
      <c r="J241" s="2">
        <v>0</v>
      </c>
      <c r="K241" s="2">
        <v>0</v>
      </c>
      <c r="L241" s="2">
        <v>1950.0191199999999</v>
      </c>
      <c r="M241" s="2">
        <v>6101.5966099999996</v>
      </c>
      <c r="N241" s="2">
        <v>964592.75421000004</v>
      </c>
      <c r="O241" t="s">
        <v>514</v>
      </c>
      <c r="R241" t="s">
        <v>480</v>
      </c>
      <c r="S241" s="2">
        <v>1035</v>
      </c>
      <c r="T241" s="2">
        <v>328</v>
      </c>
      <c r="U241" s="2">
        <v>115</v>
      </c>
      <c r="V241" s="2">
        <v>775</v>
      </c>
      <c r="W241" s="2">
        <v>77</v>
      </c>
      <c r="X241" s="2">
        <v>21</v>
      </c>
      <c r="Y241" s="2">
        <v>4</v>
      </c>
      <c r="Z241" s="2">
        <v>0</v>
      </c>
      <c r="AA241" s="2">
        <v>0</v>
      </c>
      <c r="AB241" s="2">
        <v>11</v>
      </c>
      <c r="AC241" s="2">
        <v>15</v>
      </c>
      <c r="AD241" s="2">
        <v>2381</v>
      </c>
      <c r="AE241" t="s">
        <v>514</v>
      </c>
    </row>
    <row r="242" spans="1:31" x14ac:dyDescent="0.25">
      <c r="A242">
        <v>1</v>
      </c>
      <c r="B242" t="s">
        <v>482</v>
      </c>
      <c r="C242" s="2">
        <v>7108479.6458700001</v>
      </c>
      <c r="D242" s="2">
        <v>1489463.44181</v>
      </c>
      <c r="E242" s="2">
        <v>701869.69232000003</v>
      </c>
      <c r="F242" s="2">
        <v>0</v>
      </c>
      <c r="G242" s="2">
        <v>9846.8604599999999</v>
      </c>
      <c r="H242" s="2">
        <v>7660.6976599999998</v>
      </c>
      <c r="I242" s="2">
        <v>34998.85052</v>
      </c>
      <c r="J242" s="2">
        <v>4064.75855</v>
      </c>
      <c r="K242" s="2">
        <v>629.91520000000003</v>
      </c>
      <c r="L242" s="2">
        <v>3387.63744</v>
      </c>
      <c r="M242" s="2">
        <v>0</v>
      </c>
      <c r="N242" s="2">
        <v>9360401.4998300001</v>
      </c>
      <c r="O242" t="s">
        <v>515</v>
      </c>
      <c r="R242" t="s">
        <v>482</v>
      </c>
      <c r="S242" s="2">
        <v>23585</v>
      </c>
      <c r="T242" s="2">
        <v>4366</v>
      </c>
      <c r="U242" s="2">
        <v>1783</v>
      </c>
      <c r="V242" s="2">
        <v>0</v>
      </c>
      <c r="W242" s="2">
        <v>31</v>
      </c>
      <c r="X242" s="2">
        <v>30</v>
      </c>
      <c r="Y242" s="2">
        <v>135</v>
      </c>
      <c r="Z242" s="2">
        <v>12</v>
      </c>
      <c r="AA242" s="2">
        <v>4</v>
      </c>
      <c r="AB242" s="2">
        <v>12</v>
      </c>
      <c r="AC242" s="2">
        <v>0</v>
      </c>
      <c r="AD242" s="2">
        <v>29958</v>
      </c>
      <c r="AE242" t="s">
        <v>515</v>
      </c>
    </row>
    <row r="243" spans="1:31" x14ac:dyDescent="0.25">
      <c r="A243">
        <v>2</v>
      </c>
      <c r="B243" t="s">
        <v>484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t="s">
        <v>515</v>
      </c>
      <c r="R243" t="s">
        <v>484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t="s">
        <v>515</v>
      </c>
    </row>
    <row r="244" spans="1:31" x14ac:dyDescent="0.25">
      <c r="A244">
        <v>3</v>
      </c>
      <c r="B244" t="s">
        <v>485</v>
      </c>
      <c r="C244" s="2">
        <v>0</v>
      </c>
      <c r="D244" s="2">
        <v>4103337.3705099998</v>
      </c>
      <c r="E244" s="2">
        <v>1012344.82459</v>
      </c>
      <c r="F244" s="2">
        <v>0</v>
      </c>
      <c r="G244" s="2">
        <v>15499.674590000001</v>
      </c>
      <c r="H244" s="2">
        <v>74315.921719999998</v>
      </c>
      <c r="I244" s="2">
        <v>18916.959719999999</v>
      </c>
      <c r="J244" s="2">
        <v>29371.623100000001</v>
      </c>
      <c r="K244" s="2">
        <v>21161.79319</v>
      </c>
      <c r="L244" s="2">
        <v>7943.3331900000003</v>
      </c>
      <c r="M244" s="2">
        <v>0</v>
      </c>
      <c r="N244" s="2">
        <v>5282891.5006100005</v>
      </c>
      <c r="O244" t="s">
        <v>515</v>
      </c>
      <c r="R244" t="s">
        <v>485</v>
      </c>
      <c r="S244" s="2">
        <v>0</v>
      </c>
      <c r="T244" s="2">
        <v>12269</v>
      </c>
      <c r="U244" s="2">
        <v>2765</v>
      </c>
      <c r="V244" s="2">
        <v>0</v>
      </c>
      <c r="W244" s="2">
        <v>46</v>
      </c>
      <c r="X244" s="2">
        <v>165</v>
      </c>
      <c r="Y244" s="2">
        <v>55</v>
      </c>
      <c r="Z244" s="2">
        <v>57</v>
      </c>
      <c r="AA244" s="2">
        <v>68</v>
      </c>
      <c r="AB244" s="2">
        <v>18</v>
      </c>
      <c r="AC244" s="2">
        <v>0</v>
      </c>
      <c r="AD244" s="2">
        <v>15443</v>
      </c>
      <c r="AE244" t="s">
        <v>515</v>
      </c>
    </row>
    <row r="245" spans="1:31" x14ac:dyDescent="0.25">
      <c r="A245">
        <v>4</v>
      </c>
      <c r="B245" t="s">
        <v>486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t="s">
        <v>515</v>
      </c>
      <c r="R245" t="s">
        <v>486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t="s">
        <v>515</v>
      </c>
    </row>
    <row r="246" spans="1:31" x14ac:dyDescent="0.25">
      <c r="A246">
        <v>5</v>
      </c>
      <c r="B246" t="s">
        <v>487</v>
      </c>
      <c r="C246" s="2">
        <v>0</v>
      </c>
      <c r="D246" s="2">
        <v>0</v>
      </c>
      <c r="E246" s="2">
        <v>3299973.96716</v>
      </c>
      <c r="F246" s="2">
        <v>0</v>
      </c>
      <c r="G246" s="2">
        <v>7832.5617700000003</v>
      </c>
      <c r="H246" s="2">
        <v>38044.033479999998</v>
      </c>
      <c r="I246" s="2">
        <v>12502.46286</v>
      </c>
      <c r="J246" s="2">
        <v>11412.71392</v>
      </c>
      <c r="K246" s="2">
        <v>23768.55545</v>
      </c>
      <c r="L246" s="2">
        <v>2439.3765600000002</v>
      </c>
      <c r="M246" s="2">
        <v>0</v>
      </c>
      <c r="N246" s="2">
        <v>3395973.6712000002</v>
      </c>
      <c r="O246" t="s">
        <v>515</v>
      </c>
      <c r="R246" t="s">
        <v>487</v>
      </c>
      <c r="S246" s="2">
        <v>0</v>
      </c>
      <c r="T246" s="2">
        <v>0</v>
      </c>
      <c r="U246" s="2">
        <v>9863</v>
      </c>
      <c r="V246" s="2">
        <v>0</v>
      </c>
      <c r="W246" s="2">
        <v>22</v>
      </c>
      <c r="X246" s="2">
        <v>83</v>
      </c>
      <c r="Y246" s="2">
        <v>38</v>
      </c>
      <c r="Z246" s="2">
        <v>32</v>
      </c>
      <c r="AA246" s="2">
        <v>47</v>
      </c>
      <c r="AB246" s="2">
        <v>6</v>
      </c>
      <c r="AC246" s="2">
        <v>0</v>
      </c>
      <c r="AD246" s="2">
        <v>10091</v>
      </c>
      <c r="AE246" t="s">
        <v>515</v>
      </c>
    </row>
    <row r="247" spans="1:31" x14ac:dyDescent="0.25">
      <c r="A247">
        <v>6</v>
      </c>
      <c r="B247" t="s">
        <v>488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t="s">
        <v>515</v>
      </c>
      <c r="R247" t="s">
        <v>488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t="s">
        <v>515</v>
      </c>
    </row>
    <row r="248" spans="1:31" x14ac:dyDescent="0.25">
      <c r="A248">
        <v>7</v>
      </c>
      <c r="B248" t="s">
        <v>489</v>
      </c>
      <c r="C248" s="2">
        <v>89921.842489999995</v>
      </c>
      <c r="D248" s="2">
        <v>93436.562940000003</v>
      </c>
      <c r="E248" s="2">
        <v>132043.92173999999</v>
      </c>
      <c r="F248" s="2">
        <v>2044949.14705</v>
      </c>
      <c r="G248" s="2">
        <v>18477.092349999999</v>
      </c>
      <c r="H248" s="2">
        <v>225887.16141999999</v>
      </c>
      <c r="I248" s="2">
        <v>19517.54997</v>
      </c>
      <c r="J248" s="2">
        <v>15255.08495</v>
      </c>
      <c r="K248" s="2">
        <v>3131.5689000000002</v>
      </c>
      <c r="L248" s="2">
        <v>6096.5415199999998</v>
      </c>
      <c r="M248" s="2">
        <v>0</v>
      </c>
      <c r="N248" s="2">
        <v>2648716.4733299999</v>
      </c>
      <c r="O248" t="s">
        <v>515</v>
      </c>
      <c r="R248" t="s">
        <v>489</v>
      </c>
      <c r="S248" s="2">
        <v>321</v>
      </c>
      <c r="T248" s="2">
        <v>364</v>
      </c>
      <c r="U248" s="2">
        <v>409</v>
      </c>
      <c r="V248" s="2">
        <v>6006</v>
      </c>
      <c r="W248" s="2">
        <v>83</v>
      </c>
      <c r="X248" s="2">
        <v>585</v>
      </c>
      <c r="Y248" s="2">
        <v>79</v>
      </c>
      <c r="Z248" s="2">
        <v>54</v>
      </c>
      <c r="AA248" s="2">
        <v>14</v>
      </c>
      <c r="AB248" s="2">
        <v>26</v>
      </c>
      <c r="AC248" s="2">
        <v>0</v>
      </c>
      <c r="AD248" s="2">
        <v>7941</v>
      </c>
      <c r="AE248" t="s">
        <v>515</v>
      </c>
    </row>
    <row r="249" spans="1:31" x14ac:dyDescent="0.25">
      <c r="A249">
        <v>8</v>
      </c>
      <c r="B249" t="s">
        <v>490</v>
      </c>
      <c r="C249" s="2">
        <v>0</v>
      </c>
      <c r="D249" s="2">
        <v>0</v>
      </c>
      <c r="E249" s="2">
        <v>0</v>
      </c>
      <c r="F249" s="2">
        <v>0</v>
      </c>
      <c r="G249" s="2">
        <v>455513.51114000002</v>
      </c>
      <c r="H249" s="2">
        <v>9466.7690600000005</v>
      </c>
      <c r="I249" s="2">
        <v>0</v>
      </c>
      <c r="J249" s="2">
        <v>432.85160000000002</v>
      </c>
      <c r="K249" s="2">
        <v>199.57656</v>
      </c>
      <c r="L249" s="2">
        <v>0</v>
      </c>
      <c r="M249" s="2">
        <v>0</v>
      </c>
      <c r="N249" s="2">
        <v>465612.70835999999</v>
      </c>
      <c r="O249" t="s">
        <v>515</v>
      </c>
      <c r="R249" t="s">
        <v>490</v>
      </c>
      <c r="S249" s="2">
        <v>0</v>
      </c>
      <c r="T249" s="2">
        <v>0</v>
      </c>
      <c r="U249" s="2">
        <v>0</v>
      </c>
      <c r="V249" s="2">
        <v>0</v>
      </c>
      <c r="W249" s="2">
        <v>1659</v>
      </c>
      <c r="X249" s="2">
        <v>61</v>
      </c>
      <c r="Y249" s="2">
        <v>4</v>
      </c>
      <c r="Z249" s="2">
        <v>2</v>
      </c>
      <c r="AA249" s="2">
        <v>2</v>
      </c>
      <c r="AB249" s="2">
        <v>0</v>
      </c>
      <c r="AC249" s="2">
        <v>0</v>
      </c>
      <c r="AD249" s="2">
        <v>1728</v>
      </c>
      <c r="AE249" t="s">
        <v>515</v>
      </c>
    </row>
    <row r="250" spans="1:31" x14ac:dyDescent="0.25">
      <c r="A250">
        <v>9</v>
      </c>
      <c r="B250" t="s">
        <v>491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487049.32445999997</v>
      </c>
      <c r="I250" s="2">
        <v>2147.7672499999999</v>
      </c>
      <c r="J250" s="2">
        <v>5448.8772499999995</v>
      </c>
      <c r="K250" s="2">
        <v>0</v>
      </c>
      <c r="L250" s="2">
        <v>0</v>
      </c>
      <c r="M250" s="2">
        <v>0</v>
      </c>
      <c r="N250" s="2">
        <v>494645.96896000003</v>
      </c>
      <c r="O250" t="s">
        <v>515</v>
      </c>
      <c r="R250" t="s">
        <v>491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996</v>
      </c>
      <c r="Y250" s="2">
        <v>15</v>
      </c>
      <c r="Z250" s="2">
        <v>16</v>
      </c>
      <c r="AA250" s="2">
        <v>0</v>
      </c>
      <c r="AB250" s="2">
        <v>0</v>
      </c>
      <c r="AC250" s="2">
        <v>0</v>
      </c>
      <c r="AD250" s="2">
        <v>1027</v>
      </c>
      <c r="AE250" t="s">
        <v>515</v>
      </c>
    </row>
    <row r="251" spans="1:31" x14ac:dyDescent="0.25">
      <c r="A251">
        <v>10</v>
      </c>
      <c r="B251" t="s">
        <v>492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4199.9204</v>
      </c>
      <c r="I251" s="2">
        <v>134.26009999999999</v>
      </c>
      <c r="J251" s="2">
        <v>0</v>
      </c>
      <c r="K251" s="2">
        <v>0</v>
      </c>
      <c r="L251" s="2">
        <v>0</v>
      </c>
      <c r="M251" s="2">
        <v>0</v>
      </c>
      <c r="N251" s="2">
        <v>4334.1805000000004</v>
      </c>
      <c r="O251" t="s">
        <v>515</v>
      </c>
      <c r="R251" t="s">
        <v>492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7</v>
      </c>
      <c r="Y251" s="2">
        <v>1</v>
      </c>
      <c r="Z251" s="2">
        <v>0</v>
      </c>
      <c r="AA251" s="2">
        <v>0</v>
      </c>
      <c r="AB251" s="2">
        <v>0</v>
      </c>
      <c r="AC251" s="2">
        <v>0</v>
      </c>
      <c r="AD251" s="2">
        <v>8</v>
      </c>
      <c r="AE251" t="s">
        <v>515</v>
      </c>
    </row>
    <row r="252" spans="1:31" x14ac:dyDescent="0.25">
      <c r="A252">
        <v>11</v>
      </c>
      <c r="B252" t="s">
        <v>580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10474.44166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10474.44166</v>
      </c>
      <c r="O252" t="s">
        <v>515</v>
      </c>
      <c r="R252" t="s">
        <v>580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37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37</v>
      </c>
      <c r="AE252" t="s">
        <v>515</v>
      </c>
    </row>
    <row r="253" spans="1:31" x14ac:dyDescent="0.25">
      <c r="A253">
        <v>12</v>
      </c>
      <c r="B253" t="s">
        <v>493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79838.284620000006</v>
      </c>
      <c r="I253" s="2">
        <v>1258.1679899999999</v>
      </c>
      <c r="J253" s="2">
        <v>4519.3005000000003</v>
      </c>
      <c r="K253" s="2">
        <v>0</v>
      </c>
      <c r="L253" s="2">
        <v>0</v>
      </c>
      <c r="M253" s="2">
        <v>0</v>
      </c>
      <c r="N253" s="2">
        <v>85615.753110000005</v>
      </c>
      <c r="O253" t="s">
        <v>515</v>
      </c>
      <c r="R253" t="s">
        <v>493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274</v>
      </c>
      <c r="Y253" s="2">
        <v>4</v>
      </c>
      <c r="Z253" s="2">
        <v>5</v>
      </c>
      <c r="AA253" s="2">
        <v>0</v>
      </c>
      <c r="AB253" s="2">
        <v>0</v>
      </c>
      <c r="AC253" s="2">
        <v>0</v>
      </c>
      <c r="AD253" s="2">
        <v>283</v>
      </c>
      <c r="AE253" t="s">
        <v>515</v>
      </c>
    </row>
    <row r="254" spans="1:31" x14ac:dyDescent="0.25">
      <c r="A254">
        <v>13</v>
      </c>
      <c r="B254" t="s">
        <v>494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13072.61829</v>
      </c>
      <c r="J254" s="2">
        <v>0</v>
      </c>
      <c r="K254" s="2">
        <v>0</v>
      </c>
      <c r="L254" s="2">
        <v>0</v>
      </c>
      <c r="M254" s="2">
        <v>0</v>
      </c>
      <c r="N254" s="2">
        <v>13072.61829</v>
      </c>
      <c r="O254" t="s">
        <v>515</v>
      </c>
      <c r="R254" t="s">
        <v>494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64</v>
      </c>
      <c r="Z254" s="2">
        <v>0</v>
      </c>
      <c r="AA254" s="2">
        <v>0</v>
      </c>
      <c r="AB254" s="2">
        <v>0</v>
      </c>
      <c r="AC254" s="2">
        <v>0</v>
      </c>
      <c r="AD254" s="2">
        <v>64</v>
      </c>
      <c r="AE254" t="s">
        <v>515</v>
      </c>
    </row>
    <row r="255" spans="1:31" x14ac:dyDescent="0.25">
      <c r="A255">
        <v>14</v>
      </c>
      <c r="B255" t="s">
        <v>495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7989.5749999999998</v>
      </c>
      <c r="J255" s="2">
        <v>0</v>
      </c>
      <c r="K255" s="2">
        <v>0</v>
      </c>
      <c r="L255" s="2">
        <v>0</v>
      </c>
      <c r="M255" s="2">
        <v>0</v>
      </c>
      <c r="N255" s="2">
        <v>7989.5749999999998</v>
      </c>
      <c r="O255" t="s">
        <v>515</v>
      </c>
      <c r="R255" t="s">
        <v>495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30</v>
      </c>
      <c r="Z255" s="2">
        <v>0</v>
      </c>
      <c r="AA255" s="2">
        <v>0</v>
      </c>
      <c r="AB255" s="2">
        <v>0</v>
      </c>
      <c r="AC255" s="2">
        <v>0</v>
      </c>
      <c r="AD255" s="2">
        <v>30</v>
      </c>
      <c r="AE255" t="s">
        <v>515</v>
      </c>
    </row>
    <row r="256" spans="1:31" x14ac:dyDescent="0.25">
      <c r="A256">
        <v>15</v>
      </c>
      <c r="B256" t="s">
        <v>581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91.640789999999996</v>
      </c>
      <c r="J256" s="2">
        <v>0</v>
      </c>
      <c r="K256" s="2">
        <v>0</v>
      </c>
      <c r="L256" s="2">
        <v>0</v>
      </c>
      <c r="M256" s="2">
        <v>0</v>
      </c>
      <c r="N256" s="2">
        <v>91.640789999999996</v>
      </c>
      <c r="O256" t="s">
        <v>515</v>
      </c>
      <c r="R256" t="s">
        <v>581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1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t="s">
        <v>515</v>
      </c>
    </row>
    <row r="257" spans="1:31" x14ac:dyDescent="0.25">
      <c r="A257">
        <v>16</v>
      </c>
      <c r="B257" t="s">
        <v>496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10745.668540000001</v>
      </c>
      <c r="J257" s="2">
        <v>0</v>
      </c>
      <c r="K257" s="2">
        <v>0</v>
      </c>
      <c r="L257" s="2">
        <v>0</v>
      </c>
      <c r="M257" s="2">
        <v>0</v>
      </c>
      <c r="N257" s="2">
        <v>10745.668540000001</v>
      </c>
      <c r="O257" t="s">
        <v>515</v>
      </c>
      <c r="R257" t="s">
        <v>496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25</v>
      </c>
      <c r="Z257" s="2">
        <v>0</v>
      </c>
      <c r="AA257" s="2">
        <v>0</v>
      </c>
      <c r="AB257" s="2">
        <v>0</v>
      </c>
      <c r="AC257" s="2">
        <v>0</v>
      </c>
      <c r="AD257" s="2">
        <v>25</v>
      </c>
      <c r="AE257" t="s">
        <v>515</v>
      </c>
    </row>
    <row r="258" spans="1:31" x14ac:dyDescent="0.25">
      <c r="A258">
        <v>17</v>
      </c>
      <c r="B258" t="s">
        <v>497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14461.532359999999</v>
      </c>
      <c r="K258" s="2">
        <v>0</v>
      </c>
      <c r="L258" s="2">
        <v>0</v>
      </c>
      <c r="M258" s="2">
        <v>0</v>
      </c>
      <c r="N258" s="2">
        <v>14461.532359999999</v>
      </c>
      <c r="O258" t="s">
        <v>515</v>
      </c>
      <c r="R258" t="s">
        <v>497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36</v>
      </c>
      <c r="AA258" s="2">
        <v>0</v>
      </c>
      <c r="AB258" s="2">
        <v>0</v>
      </c>
      <c r="AC258" s="2">
        <v>0</v>
      </c>
      <c r="AD258" s="2">
        <v>36</v>
      </c>
      <c r="AE258" t="s">
        <v>515</v>
      </c>
    </row>
    <row r="259" spans="1:31" x14ac:dyDescent="0.25">
      <c r="A259">
        <v>18</v>
      </c>
      <c r="B259" t="s">
        <v>498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943.98900000000003</v>
      </c>
      <c r="K259" s="2">
        <v>0</v>
      </c>
      <c r="L259" s="2">
        <v>0</v>
      </c>
      <c r="M259" s="2">
        <v>0</v>
      </c>
      <c r="N259" s="2">
        <v>943.98900000000003</v>
      </c>
      <c r="O259" t="s">
        <v>515</v>
      </c>
      <c r="R259" t="s">
        <v>498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5</v>
      </c>
      <c r="AA259" s="2">
        <v>0</v>
      </c>
      <c r="AB259" s="2">
        <v>0</v>
      </c>
      <c r="AC259" s="2">
        <v>0</v>
      </c>
      <c r="AD259" s="2">
        <v>5</v>
      </c>
      <c r="AE259" t="s">
        <v>515</v>
      </c>
    </row>
    <row r="260" spans="1:31" x14ac:dyDescent="0.25">
      <c r="A260">
        <v>19</v>
      </c>
      <c r="B260" t="s">
        <v>582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t="s">
        <v>515</v>
      </c>
      <c r="R260" t="s">
        <v>582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t="s">
        <v>515</v>
      </c>
    </row>
    <row r="261" spans="1:31" x14ac:dyDescent="0.25">
      <c r="A261">
        <v>20</v>
      </c>
      <c r="B261" t="s">
        <v>499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2769.75983</v>
      </c>
      <c r="K261" s="2">
        <v>0</v>
      </c>
      <c r="L261" s="2">
        <v>0</v>
      </c>
      <c r="M261" s="2">
        <v>0</v>
      </c>
      <c r="N261" s="2">
        <v>2769.75983</v>
      </c>
      <c r="O261" t="s">
        <v>515</v>
      </c>
      <c r="R261" t="s">
        <v>499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16</v>
      </c>
      <c r="AA261" s="2">
        <v>0</v>
      </c>
      <c r="AB261" s="2">
        <v>0</v>
      </c>
      <c r="AC261" s="2">
        <v>0</v>
      </c>
      <c r="AD261" s="2">
        <v>16</v>
      </c>
      <c r="AE261" t="s">
        <v>515</v>
      </c>
    </row>
    <row r="262" spans="1:31" x14ac:dyDescent="0.25">
      <c r="A262">
        <v>21</v>
      </c>
      <c r="B262" t="s">
        <v>500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903.3664</v>
      </c>
      <c r="I262" s="2">
        <v>0</v>
      </c>
      <c r="J262" s="2">
        <v>0</v>
      </c>
      <c r="K262" s="2">
        <v>93580.550730000003</v>
      </c>
      <c r="L262" s="2">
        <v>0</v>
      </c>
      <c r="M262" s="2">
        <v>0</v>
      </c>
      <c r="N262" s="2">
        <v>94483.917130000002</v>
      </c>
      <c r="O262" t="s">
        <v>515</v>
      </c>
      <c r="R262" t="s">
        <v>500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3</v>
      </c>
      <c r="Y262" s="2">
        <v>0</v>
      </c>
      <c r="Z262" s="2">
        <v>0</v>
      </c>
      <c r="AA262" s="2">
        <v>223</v>
      </c>
      <c r="AB262" s="2">
        <v>0</v>
      </c>
      <c r="AC262" s="2">
        <v>0</v>
      </c>
      <c r="AD262" s="2">
        <v>226</v>
      </c>
      <c r="AE262" t="s">
        <v>515</v>
      </c>
    </row>
    <row r="263" spans="1:31" x14ac:dyDescent="0.25">
      <c r="A263">
        <v>22</v>
      </c>
      <c r="B263" t="s">
        <v>583</v>
      </c>
      <c r="C263" s="2">
        <v>0</v>
      </c>
      <c r="D263" s="2">
        <v>0</v>
      </c>
      <c r="E263" s="2">
        <v>0</v>
      </c>
      <c r="F263" s="2">
        <v>0</v>
      </c>
      <c r="G263" s="2">
        <v>245.27994000000001</v>
      </c>
      <c r="H263" s="2">
        <v>7731.7829400000001</v>
      </c>
      <c r="I263" s="2">
        <v>0</v>
      </c>
      <c r="J263" s="2">
        <v>92.452799999999996</v>
      </c>
      <c r="K263" s="2">
        <v>0</v>
      </c>
      <c r="L263" s="2">
        <v>33895.901599999997</v>
      </c>
      <c r="M263" s="2">
        <v>0</v>
      </c>
      <c r="N263" s="2">
        <v>41965.417280000001</v>
      </c>
      <c r="O263" t="s">
        <v>515</v>
      </c>
      <c r="R263" t="s">
        <v>583</v>
      </c>
      <c r="S263" s="2">
        <v>0</v>
      </c>
      <c r="T263" s="2">
        <v>0</v>
      </c>
      <c r="U263" s="2">
        <v>0</v>
      </c>
      <c r="V263" s="2">
        <v>0</v>
      </c>
      <c r="W263" s="2">
        <v>3</v>
      </c>
      <c r="X263" s="2">
        <v>26</v>
      </c>
      <c r="Y263" s="2">
        <v>0</v>
      </c>
      <c r="Z263" s="2">
        <v>1</v>
      </c>
      <c r="AA263" s="2">
        <v>0</v>
      </c>
      <c r="AB263" s="2">
        <v>99</v>
      </c>
      <c r="AC263" s="2">
        <v>0</v>
      </c>
      <c r="AD263" s="2">
        <v>129</v>
      </c>
      <c r="AE263" t="s">
        <v>515</v>
      </c>
    </row>
    <row r="264" spans="1:31" x14ac:dyDescent="0.25">
      <c r="A264">
        <v>23</v>
      </c>
      <c r="B264" t="s">
        <v>501</v>
      </c>
      <c r="C264" s="2">
        <v>3819.2633000000001</v>
      </c>
      <c r="D264" s="2">
        <v>14697.63235</v>
      </c>
      <c r="E264" s="2">
        <v>4557.7179999999998</v>
      </c>
      <c r="F264" s="2">
        <v>6046.8432599999996</v>
      </c>
      <c r="G264" s="2">
        <v>562.25580000000002</v>
      </c>
      <c r="H264" s="2">
        <v>8676.2921700000006</v>
      </c>
      <c r="I264" s="2">
        <v>0</v>
      </c>
      <c r="J264" s="2">
        <v>1013.7092</v>
      </c>
      <c r="K264" s="2">
        <v>72.745829999999998</v>
      </c>
      <c r="L264" s="2">
        <v>3605.1682999999998</v>
      </c>
      <c r="M264" s="2">
        <v>40614.760029999998</v>
      </c>
      <c r="N264" s="2">
        <v>83666.38824</v>
      </c>
      <c r="O264" t="s">
        <v>515</v>
      </c>
      <c r="R264" t="s">
        <v>501</v>
      </c>
      <c r="S264" s="2">
        <v>19</v>
      </c>
      <c r="T264" s="2">
        <v>34</v>
      </c>
      <c r="U264" s="2">
        <v>16</v>
      </c>
      <c r="V264" s="2">
        <v>27</v>
      </c>
      <c r="W264" s="2">
        <v>3</v>
      </c>
      <c r="X264" s="2">
        <v>15</v>
      </c>
      <c r="Y264" s="2">
        <v>0</v>
      </c>
      <c r="Z264" s="2">
        <v>2</v>
      </c>
      <c r="AA264" s="2">
        <v>1</v>
      </c>
      <c r="AB264" s="2">
        <v>8</v>
      </c>
      <c r="AC264" s="2">
        <v>157</v>
      </c>
      <c r="AD264" s="2">
        <v>282</v>
      </c>
      <c r="AE264" t="s">
        <v>515</v>
      </c>
    </row>
    <row r="265" spans="1:31" x14ac:dyDescent="0.25">
      <c r="A265">
        <v>24</v>
      </c>
      <c r="B265" t="s">
        <v>502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158326.15124000001</v>
      </c>
      <c r="I265" s="2">
        <v>10729.897349999999</v>
      </c>
      <c r="J265" s="2">
        <v>15886.69651</v>
      </c>
      <c r="K265" s="2">
        <v>0</v>
      </c>
      <c r="L265" s="2">
        <v>0</v>
      </c>
      <c r="M265" s="2">
        <v>0</v>
      </c>
      <c r="N265" s="2">
        <v>184942.7451</v>
      </c>
      <c r="O265" t="s">
        <v>515</v>
      </c>
      <c r="R265" t="s">
        <v>502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504</v>
      </c>
      <c r="Y265" s="2">
        <v>34</v>
      </c>
      <c r="Z265" s="2">
        <v>32</v>
      </c>
      <c r="AA265" s="2">
        <v>0</v>
      </c>
      <c r="AB265" s="2">
        <v>0</v>
      </c>
      <c r="AC265" s="2">
        <v>0</v>
      </c>
      <c r="AD265" s="2">
        <v>570</v>
      </c>
      <c r="AE265" t="s">
        <v>515</v>
      </c>
    </row>
    <row r="266" spans="1:31" x14ac:dyDescent="0.25">
      <c r="A266">
        <v>25</v>
      </c>
      <c r="B266" t="s">
        <v>503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48942.405200000001</v>
      </c>
      <c r="I266" s="2">
        <v>571.45950000000005</v>
      </c>
      <c r="J266" s="2">
        <v>591.33000000000004</v>
      </c>
      <c r="K266" s="2">
        <v>0</v>
      </c>
      <c r="L266" s="2">
        <v>0</v>
      </c>
      <c r="M266" s="2">
        <v>0</v>
      </c>
      <c r="N266" s="2">
        <v>50105.1947</v>
      </c>
      <c r="O266" t="s">
        <v>515</v>
      </c>
      <c r="R266" t="s">
        <v>503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123</v>
      </c>
      <c r="Y266" s="2">
        <v>2</v>
      </c>
      <c r="Z266" s="2">
        <v>5</v>
      </c>
      <c r="AA266" s="2">
        <v>0</v>
      </c>
      <c r="AB266" s="2">
        <v>0</v>
      </c>
      <c r="AC266" s="2">
        <v>0</v>
      </c>
      <c r="AD266" s="2">
        <v>130</v>
      </c>
      <c r="AE266" t="s">
        <v>515</v>
      </c>
    </row>
    <row r="267" spans="1:31" x14ac:dyDescent="0.25">
      <c r="A267">
        <v>26</v>
      </c>
      <c r="B267" t="s">
        <v>504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106341.02634</v>
      </c>
      <c r="J267" s="2">
        <v>0</v>
      </c>
      <c r="K267" s="2">
        <v>0</v>
      </c>
      <c r="L267" s="2">
        <v>0</v>
      </c>
      <c r="M267" s="2">
        <v>0</v>
      </c>
      <c r="N267" s="2">
        <v>106341.02634</v>
      </c>
      <c r="O267" t="s">
        <v>515</v>
      </c>
      <c r="R267" t="s">
        <v>504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416</v>
      </c>
      <c r="Z267" s="2">
        <v>0</v>
      </c>
      <c r="AA267" s="2">
        <v>0</v>
      </c>
      <c r="AB267" s="2">
        <v>0</v>
      </c>
      <c r="AC267" s="2">
        <v>0</v>
      </c>
      <c r="AD267" s="2">
        <v>416</v>
      </c>
      <c r="AE267" t="s">
        <v>515</v>
      </c>
    </row>
    <row r="268" spans="1:31" x14ac:dyDescent="0.25">
      <c r="A268">
        <v>27</v>
      </c>
      <c r="B268" t="s">
        <v>505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16859.727070000001</v>
      </c>
      <c r="J268" s="2">
        <v>0</v>
      </c>
      <c r="K268" s="2">
        <v>0</v>
      </c>
      <c r="L268" s="2">
        <v>0</v>
      </c>
      <c r="M268" s="2">
        <v>0</v>
      </c>
      <c r="N268" s="2">
        <v>16859.727070000001</v>
      </c>
      <c r="O268" t="s">
        <v>515</v>
      </c>
      <c r="R268" t="s">
        <v>505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78</v>
      </c>
      <c r="Z268" s="2">
        <v>0</v>
      </c>
      <c r="AA268" s="2">
        <v>0</v>
      </c>
      <c r="AB268" s="2">
        <v>0</v>
      </c>
      <c r="AC268" s="2">
        <v>0</v>
      </c>
      <c r="AD268" s="2">
        <v>78</v>
      </c>
      <c r="AE268" t="s">
        <v>515</v>
      </c>
    </row>
    <row r="269" spans="1:31" x14ac:dyDescent="0.25">
      <c r="A269">
        <v>28</v>
      </c>
      <c r="B269" t="s">
        <v>506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3606.6932999999999</v>
      </c>
      <c r="J269" s="2">
        <v>41147.755729999997</v>
      </c>
      <c r="K269" s="2">
        <v>0</v>
      </c>
      <c r="L269" s="2">
        <v>0</v>
      </c>
      <c r="M269" s="2">
        <v>0</v>
      </c>
      <c r="N269" s="2">
        <v>44754.449030000003</v>
      </c>
      <c r="O269" t="s">
        <v>515</v>
      </c>
      <c r="R269" t="s">
        <v>506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7</v>
      </c>
      <c r="Z269" s="2">
        <v>129</v>
      </c>
      <c r="AA269" s="2">
        <v>0</v>
      </c>
      <c r="AB269" s="2">
        <v>0</v>
      </c>
      <c r="AC269" s="2">
        <v>0</v>
      </c>
      <c r="AD269" s="2">
        <v>136</v>
      </c>
      <c r="AE269" t="s">
        <v>515</v>
      </c>
    </row>
    <row r="270" spans="1:31" x14ac:dyDescent="0.25">
      <c r="A270">
        <v>29</v>
      </c>
      <c r="B270" t="s">
        <v>507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17706.634870000002</v>
      </c>
      <c r="K270" s="2">
        <v>0</v>
      </c>
      <c r="L270" s="2">
        <v>0</v>
      </c>
      <c r="M270" s="2">
        <v>0</v>
      </c>
      <c r="N270" s="2">
        <v>17706.634870000002</v>
      </c>
      <c r="O270" t="s">
        <v>515</v>
      </c>
      <c r="R270" t="s">
        <v>507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46</v>
      </c>
      <c r="AA270" s="2">
        <v>0</v>
      </c>
      <c r="AB270" s="2">
        <v>0</v>
      </c>
      <c r="AC270" s="2">
        <v>0</v>
      </c>
      <c r="AD270" s="2">
        <v>46</v>
      </c>
      <c r="AE270" t="s">
        <v>515</v>
      </c>
    </row>
    <row r="271" spans="1:31" x14ac:dyDescent="0.25">
      <c r="A271">
        <v>30</v>
      </c>
      <c r="B271" t="s">
        <v>480</v>
      </c>
      <c r="C271" s="2">
        <v>7202220.7516599996</v>
      </c>
      <c r="D271" s="2">
        <v>5700935.0076099997</v>
      </c>
      <c r="E271" s="2">
        <v>5150790.1238099998</v>
      </c>
      <c r="F271" s="2">
        <v>2050995.99031</v>
      </c>
      <c r="G271" s="2">
        <v>507977.23605000001</v>
      </c>
      <c r="H271" s="2">
        <v>1161516.5524299999</v>
      </c>
      <c r="I271" s="2">
        <v>259484.32459</v>
      </c>
      <c r="J271" s="2">
        <v>165119.07016999999</v>
      </c>
      <c r="K271" s="2">
        <v>142544.70585999999</v>
      </c>
      <c r="L271" s="2">
        <v>57367.958610000001</v>
      </c>
      <c r="M271" s="2">
        <v>40614.760029999998</v>
      </c>
      <c r="N271" s="2">
        <v>22439566.4811</v>
      </c>
      <c r="O271" t="s">
        <v>515</v>
      </c>
      <c r="R271" t="s">
        <v>480</v>
      </c>
      <c r="S271" s="2">
        <v>23925</v>
      </c>
      <c r="T271" s="2">
        <v>17033</v>
      </c>
      <c r="U271" s="2">
        <v>14836</v>
      </c>
      <c r="V271" s="2">
        <v>6033</v>
      </c>
      <c r="W271" s="2">
        <v>1847</v>
      </c>
      <c r="X271" s="2">
        <v>2909</v>
      </c>
      <c r="Y271" s="2">
        <v>988</v>
      </c>
      <c r="Z271" s="2">
        <v>450</v>
      </c>
      <c r="AA271" s="2">
        <v>359</v>
      </c>
      <c r="AB271" s="2">
        <v>169</v>
      </c>
      <c r="AC271" s="2">
        <v>157</v>
      </c>
      <c r="AD271" s="2">
        <v>68706</v>
      </c>
      <c r="AE271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workbookViewId="0"/>
  </sheetViews>
  <sheetFormatPr defaultRowHeight="15" x14ac:dyDescent="0.25"/>
  <cols>
    <col min="1" max="1" width="23.5703125" bestFit="1" customWidth="1"/>
    <col min="2" max="2" width="12.140625" style="2" bestFit="1" customWidth="1"/>
    <col min="3" max="3" width="15.7109375" style="2" bestFit="1" customWidth="1"/>
    <col min="4" max="4" width="16.7109375" style="2" bestFit="1" customWidth="1"/>
    <col min="5" max="5" width="13.28515625" style="2" bestFit="1" customWidth="1"/>
    <col min="6" max="6" width="26.42578125" bestFit="1" customWidth="1"/>
    <col min="9" max="9" width="23.5703125" bestFit="1" customWidth="1"/>
    <col min="10" max="10" width="7.5703125" bestFit="1" customWidth="1"/>
    <col min="11" max="11" width="15.5703125" bestFit="1" customWidth="1"/>
    <col min="12" max="12" width="16.5703125" bestFit="1" customWidth="1"/>
    <col min="13" max="13" width="6.5703125" bestFit="1" customWidth="1"/>
    <col min="14" max="14" width="26.42578125" bestFit="1" customWidth="1"/>
  </cols>
  <sheetData>
    <row r="1" spans="1:14" x14ac:dyDescent="0.25">
      <c r="A1" t="s">
        <v>584</v>
      </c>
      <c r="B1" s="2">
        <v>0</v>
      </c>
      <c r="C1" s="2">
        <v>1</v>
      </c>
      <c r="D1" s="2">
        <v>2</v>
      </c>
      <c r="E1" s="2" t="s">
        <v>480</v>
      </c>
      <c r="F1" t="s">
        <v>481</v>
      </c>
      <c r="I1" t="s">
        <v>584</v>
      </c>
      <c r="J1" s="2">
        <v>0</v>
      </c>
      <c r="K1" s="2">
        <v>1</v>
      </c>
      <c r="L1" s="2">
        <v>2</v>
      </c>
      <c r="M1" t="s">
        <v>480</v>
      </c>
      <c r="N1" t="s">
        <v>481</v>
      </c>
    </row>
    <row r="2" spans="1:14" x14ac:dyDescent="0.25">
      <c r="A2" t="s">
        <v>470</v>
      </c>
      <c r="B2" s="2">
        <v>3515.5250599999999</v>
      </c>
      <c r="C2" s="2">
        <v>102287.13217</v>
      </c>
      <c r="D2" s="2">
        <v>1290829.0933900001</v>
      </c>
      <c r="E2" s="2">
        <v>1396631.7506200001</v>
      </c>
      <c r="F2" t="s">
        <v>483</v>
      </c>
      <c r="I2" t="s">
        <v>470</v>
      </c>
      <c r="J2">
        <v>8</v>
      </c>
      <c r="K2">
        <v>207</v>
      </c>
      <c r="L2">
        <v>3356</v>
      </c>
      <c r="M2">
        <v>3571</v>
      </c>
      <c r="N2" t="s">
        <v>483</v>
      </c>
    </row>
    <row r="3" spans="1:14" x14ac:dyDescent="0.25">
      <c r="A3" t="s">
        <v>471</v>
      </c>
      <c r="B3" s="2">
        <v>2296.2831700000002</v>
      </c>
      <c r="C3" s="2">
        <v>68528.343999999997</v>
      </c>
      <c r="D3" s="2">
        <v>282825.83538</v>
      </c>
      <c r="E3" s="2">
        <v>353650.46255</v>
      </c>
      <c r="F3" t="s">
        <v>483</v>
      </c>
      <c r="I3" t="s">
        <v>471</v>
      </c>
      <c r="J3">
        <v>6</v>
      </c>
      <c r="K3">
        <v>137</v>
      </c>
      <c r="L3">
        <v>705</v>
      </c>
      <c r="M3">
        <v>848</v>
      </c>
      <c r="N3" t="s">
        <v>483</v>
      </c>
    </row>
    <row r="4" spans="1:14" x14ac:dyDescent="0.25">
      <c r="A4" t="s">
        <v>472</v>
      </c>
      <c r="B4" s="2">
        <v>0</v>
      </c>
      <c r="C4" s="2">
        <v>22692.866569999998</v>
      </c>
      <c r="D4" s="2">
        <v>156911.58317999999</v>
      </c>
      <c r="E4" s="2">
        <v>179604.44975</v>
      </c>
      <c r="F4" t="s">
        <v>483</v>
      </c>
      <c r="I4" t="s">
        <v>472</v>
      </c>
      <c r="J4">
        <v>0</v>
      </c>
      <c r="K4">
        <v>40</v>
      </c>
      <c r="L4">
        <v>321</v>
      </c>
      <c r="M4">
        <v>361</v>
      </c>
      <c r="N4" t="s">
        <v>483</v>
      </c>
    </row>
    <row r="5" spans="1:14" x14ac:dyDescent="0.25">
      <c r="A5" t="s">
        <v>473</v>
      </c>
      <c r="B5" s="2">
        <v>6650.1722600000003</v>
      </c>
      <c r="C5" s="2">
        <v>28900.790389999998</v>
      </c>
      <c r="D5" s="2">
        <v>27678.835050000002</v>
      </c>
      <c r="E5" s="2">
        <v>63229.797700000003</v>
      </c>
      <c r="F5" t="s">
        <v>483</v>
      </c>
      <c r="I5" t="s">
        <v>473</v>
      </c>
      <c r="J5">
        <v>24</v>
      </c>
      <c r="K5">
        <v>36</v>
      </c>
      <c r="L5">
        <v>70</v>
      </c>
      <c r="M5">
        <v>130</v>
      </c>
      <c r="N5" t="s">
        <v>483</v>
      </c>
    </row>
    <row r="6" spans="1:14" x14ac:dyDescent="0.25">
      <c r="A6" t="s">
        <v>474</v>
      </c>
      <c r="B6" s="2">
        <v>5662.47282</v>
      </c>
      <c r="C6" s="2">
        <v>23070.684399999998</v>
      </c>
      <c r="D6" s="2">
        <v>46384.067629999998</v>
      </c>
      <c r="E6" s="2">
        <v>75117.224849999999</v>
      </c>
      <c r="F6" t="s">
        <v>483</v>
      </c>
      <c r="I6" t="s">
        <v>474</v>
      </c>
      <c r="J6">
        <v>20</v>
      </c>
      <c r="K6">
        <v>51</v>
      </c>
      <c r="L6">
        <v>140</v>
      </c>
      <c r="M6">
        <v>211</v>
      </c>
      <c r="N6" t="s">
        <v>483</v>
      </c>
    </row>
    <row r="7" spans="1:14" x14ac:dyDescent="0.25">
      <c r="A7" t="s">
        <v>475</v>
      </c>
      <c r="B7" s="2">
        <v>73676.867400000003</v>
      </c>
      <c r="C7" s="2">
        <v>46075.027620000001</v>
      </c>
      <c r="D7" s="2">
        <v>74728.855850000007</v>
      </c>
      <c r="E7" s="2">
        <v>194480.75086999999</v>
      </c>
      <c r="F7" t="s">
        <v>483</v>
      </c>
      <c r="I7" t="s">
        <v>475</v>
      </c>
      <c r="J7">
        <v>140</v>
      </c>
      <c r="K7">
        <v>112</v>
      </c>
      <c r="L7">
        <v>189</v>
      </c>
      <c r="M7">
        <v>441</v>
      </c>
      <c r="N7" t="s">
        <v>483</v>
      </c>
    </row>
    <row r="8" spans="1:14" x14ac:dyDescent="0.25">
      <c r="A8" t="s">
        <v>476</v>
      </c>
      <c r="B8" s="2">
        <v>576.83360000000005</v>
      </c>
      <c r="C8" s="2">
        <v>11451.9997</v>
      </c>
      <c r="D8" s="2">
        <v>57891.312870000002</v>
      </c>
      <c r="E8" s="2">
        <v>69920.146170000007</v>
      </c>
      <c r="F8" t="s">
        <v>483</v>
      </c>
      <c r="I8" t="s">
        <v>476</v>
      </c>
      <c r="J8">
        <v>2</v>
      </c>
      <c r="K8">
        <v>26</v>
      </c>
      <c r="L8">
        <v>188</v>
      </c>
      <c r="M8">
        <v>216</v>
      </c>
      <c r="N8" t="s">
        <v>483</v>
      </c>
    </row>
    <row r="9" spans="1:14" x14ac:dyDescent="0.25">
      <c r="A9" t="s">
        <v>477</v>
      </c>
      <c r="B9" s="2">
        <v>243.13730000000001</v>
      </c>
      <c r="C9" s="2">
        <v>17051.926299999999</v>
      </c>
      <c r="D9" s="2">
        <v>17068.67959</v>
      </c>
      <c r="E9" s="2">
        <v>34363.743190000001</v>
      </c>
      <c r="F9" t="s">
        <v>483</v>
      </c>
      <c r="I9" t="s">
        <v>477</v>
      </c>
      <c r="J9">
        <v>2</v>
      </c>
      <c r="K9">
        <v>26</v>
      </c>
      <c r="L9">
        <v>41</v>
      </c>
      <c r="M9">
        <v>69</v>
      </c>
      <c r="N9" t="s">
        <v>483</v>
      </c>
    </row>
    <row r="10" spans="1:14" x14ac:dyDescent="0.25">
      <c r="A10" t="s">
        <v>478</v>
      </c>
      <c r="B10" s="2">
        <v>0</v>
      </c>
      <c r="C10" s="2">
        <v>0</v>
      </c>
      <c r="D10" s="2">
        <v>76.095960000000005</v>
      </c>
      <c r="E10" s="2">
        <v>76.095960000000005</v>
      </c>
      <c r="F10" t="s">
        <v>483</v>
      </c>
      <c r="I10" t="s">
        <v>478</v>
      </c>
      <c r="J10">
        <v>0</v>
      </c>
      <c r="K10">
        <v>0</v>
      </c>
      <c r="L10">
        <v>1</v>
      </c>
      <c r="M10">
        <v>1</v>
      </c>
      <c r="N10" t="s">
        <v>483</v>
      </c>
    </row>
    <row r="11" spans="1:14" x14ac:dyDescent="0.25">
      <c r="A11" t="s">
        <v>579</v>
      </c>
      <c r="B11" s="2">
        <v>1414.4331999999999</v>
      </c>
      <c r="C11" s="2">
        <v>1310.3309999999999</v>
      </c>
      <c r="D11" s="2">
        <v>599.11139000000003</v>
      </c>
      <c r="E11" s="2">
        <v>3323.8755900000001</v>
      </c>
      <c r="F11" t="s">
        <v>483</v>
      </c>
      <c r="I11" t="s">
        <v>579</v>
      </c>
      <c r="J11">
        <v>4</v>
      </c>
      <c r="K11">
        <v>1</v>
      </c>
      <c r="L11">
        <v>4</v>
      </c>
      <c r="M11">
        <v>9</v>
      </c>
      <c r="N11" t="s">
        <v>483</v>
      </c>
    </row>
    <row r="12" spans="1:14" x14ac:dyDescent="0.25">
      <c r="A12" t="s">
        <v>479</v>
      </c>
      <c r="B12" s="2">
        <v>1007.1511</v>
      </c>
      <c r="C12" s="2">
        <v>79.633449999999996</v>
      </c>
      <c r="D12" s="2">
        <v>2362.3178800000001</v>
      </c>
      <c r="E12" s="2">
        <v>3449.1024299999999</v>
      </c>
      <c r="F12" t="s">
        <v>483</v>
      </c>
      <c r="I12" t="s">
        <v>479</v>
      </c>
      <c r="J12">
        <v>2</v>
      </c>
      <c r="K12">
        <v>1</v>
      </c>
      <c r="L12">
        <v>7</v>
      </c>
      <c r="M12">
        <v>10</v>
      </c>
      <c r="N12" t="s">
        <v>483</v>
      </c>
    </row>
    <row r="13" spans="1:14" x14ac:dyDescent="0.25">
      <c r="A13" t="s">
        <v>480</v>
      </c>
      <c r="B13" s="2">
        <v>95042.875910000002</v>
      </c>
      <c r="C13" s="2">
        <v>321448.73560000001</v>
      </c>
      <c r="D13" s="2">
        <v>1957355.7881700001</v>
      </c>
      <c r="E13" s="2">
        <v>2373847.3996799998</v>
      </c>
      <c r="F13" t="s">
        <v>483</v>
      </c>
      <c r="I13" t="s">
        <v>480</v>
      </c>
      <c r="J13">
        <v>208</v>
      </c>
      <c r="K13">
        <v>637</v>
      </c>
      <c r="L13">
        <v>5022</v>
      </c>
      <c r="M13">
        <v>5867</v>
      </c>
      <c r="N13" t="s">
        <v>483</v>
      </c>
    </row>
    <row r="14" spans="1:14" x14ac:dyDescent="0.25">
      <c r="A14" t="s">
        <v>470</v>
      </c>
      <c r="B14" s="2">
        <v>369.72219999999999</v>
      </c>
      <c r="C14" s="2">
        <v>1434.7586699999999</v>
      </c>
      <c r="D14" s="2">
        <v>75153.335739999995</v>
      </c>
      <c r="E14" s="2">
        <v>76957.816609999994</v>
      </c>
      <c r="F14" t="s">
        <v>508</v>
      </c>
      <c r="I14" t="s">
        <v>470</v>
      </c>
      <c r="J14">
        <v>1</v>
      </c>
      <c r="K14">
        <v>5</v>
      </c>
      <c r="L14">
        <v>143</v>
      </c>
      <c r="M14">
        <v>149</v>
      </c>
      <c r="N14" t="s">
        <v>508</v>
      </c>
    </row>
    <row r="15" spans="1:14" x14ac:dyDescent="0.25">
      <c r="A15" t="s">
        <v>471</v>
      </c>
      <c r="B15" s="2">
        <v>0</v>
      </c>
      <c r="C15" s="2">
        <v>5486.3536999999997</v>
      </c>
      <c r="D15" s="2">
        <v>49851.925949999997</v>
      </c>
      <c r="E15" s="2">
        <v>55338.279649999997</v>
      </c>
      <c r="F15" t="s">
        <v>508</v>
      </c>
      <c r="I15" t="s">
        <v>471</v>
      </c>
      <c r="J15">
        <v>0</v>
      </c>
      <c r="K15">
        <v>13</v>
      </c>
      <c r="L15">
        <v>56</v>
      </c>
      <c r="M15">
        <v>69</v>
      </c>
      <c r="N15" t="s">
        <v>508</v>
      </c>
    </row>
    <row r="16" spans="1:14" x14ac:dyDescent="0.25">
      <c r="A16" t="s">
        <v>472</v>
      </c>
      <c r="B16" s="2">
        <v>0</v>
      </c>
      <c r="C16" s="2">
        <v>1077.46417</v>
      </c>
      <c r="D16" s="2">
        <v>10577.963680000001</v>
      </c>
      <c r="E16" s="2">
        <v>11655.42785</v>
      </c>
      <c r="F16" t="s">
        <v>508</v>
      </c>
      <c r="I16" t="s">
        <v>472</v>
      </c>
      <c r="J16">
        <v>0</v>
      </c>
      <c r="K16">
        <v>4</v>
      </c>
      <c r="L16">
        <v>22</v>
      </c>
      <c r="M16">
        <v>26</v>
      </c>
      <c r="N16" t="s">
        <v>508</v>
      </c>
    </row>
    <row r="17" spans="1:14" x14ac:dyDescent="0.25">
      <c r="A17" t="s">
        <v>473</v>
      </c>
      <c r="B17" s="2">
        <v>396.96719999999999</v>
      </c>
      <c r="C17" s="2">
        <v>76.095960000000005</v>
      </c>
      <c r="D17" s="2">
        <v>3632.9753500000002</v>
      </c>
      <c r="E17" s="2">
        <v>4106.0385100000003</v>
      </c>
      <c r="F17" t="s">
        <v>508</v>
      </c>
      <c r="I17" t="s">
        <v>473</v>
      </c>
      <c r="J17">
        <v>2</v>
      </c>
      <c r="K17">
        <v>1</v>
      </c>
      <c r="L17">
        <v>10</v>
      </c>
      <c r="M17">
        <v>13</v>
      </c>
      <c r="N17" t="s">
        <v>508</v>
      </c>
    </row>
    <row r="18" spans="1:14" x14ac:dyDescent="0.25">
      <c r="A18" t="s">
        <v>474</v>
      </c>
      <c r="B18" s="2">
        <v>0</v>
      </c>
      <c r="C18" s="2">
        <v>2873.7811000000002</v>
      </c>
      <c r="D18" s="2">
        <v>4778.3644899999999</v>
      </c>
      <c r="E18" s="2">
        <v>7652.1455900000001</v>
      </c>
      <c r="F18" t="s">
        <v>508</v>
      </c>
      <c r="I18" t="s">
        <v>474</v>
      </c>
      <c r="J18">
        <v>0</v>
      </c>
      <c r="K18">
        <v>2</v>
      </c>
      <c r="L18">
        <v>9</v>
      </c>
      <c r="M18">
        <v>11</v>
      </c>
      <c r="N18" t="s">
        <v>508</v>
      </c>
    </row>
    <row r="19" spans="1:14" x14ac:dyDescent="0.25">
      <c r="A19" t="s">
        <v>475</v>
      </c>
      <c r="B19" s="2">
        <v>12231.722320000001</v>
      </c>
      <c r="C19" s="2">
        <v>10886.273999999999</v>
      </c>
      <c r="D19" s="2">
        <v>20638.664580000001</v>
      </c>
      <c r="E19" s="2">
        <v>43756.660900000003</v>
      </c>
      <c r="F19" t="s">
        <v>508</v>
      </c>
      <c r="I19" t="s">
        <v>475</v>
      </c>
      <c r="J19">
        <v>10</v>
      </c>
      <c r="K19">
        <v>12</v>
      </c>
      <c r="L19">
        <v>34</v>
      </c>
      <c r="M19">
        <v>56</v>
      </c>
      <c r="N19" t="s">
        <v>508</v>
      </c>
    </row>
    <row r="20" spans="1:14" x14ac:dyDescent="0.25">
      <c r="A20" t="s">
        <v>476</v>
      </c>
      <c r="B20" s="2">
        <v>0</v>
      </c>
      <c r="C20" s="2">
        <v>0</v>
      </c>
      <c r="D20" s="2">
        <v>7612.5386600000002</v>
      </c>
      <c r="E20" s="2">
        <v>7612.5386600000002</v>
      </c>
      <c r="F20" t="s">
        <v>508</v>
      </c>
      <c r="I20" t="s">
        <v>476</v>
      </c>
      <c r="J20">
        <v>0</v>
      </c>
      <c r="K20">
        <v>0</v>
      </c>
      <c r="L20">
        <v>8</v>
      </c>
      <c r="M20">
        <v>8</v>
      </c>
      <c r="N20" t="s">
        <v>508</v>
      </c>
    </row>
    <row r="21" spans="1:14" x14ac:dyDescent="0.25">
      <c r="A21" t="s">
        <v>477</v>
      </c>
      <c r="B21" s="2">
        <v>0</v>
      </c>
      <c r="C21" s="2">
        <v>486.2294</v>
      </c>
      <c r="D21" s="2">
        <v>5294.9683999999997</v>
      </c>
      <c r="E21" s="2">
        <v>5781.1977999999999</v>
      </c>
      <c r="F21" t="s">
        <v>508</v>
      </c>
      <c r="I21" t="s">
        <v>477</v>
      </c>
      <c r="J21">
        <v>0</v>
      </c>
      <c r="K21">
        <v>1</v>
      </c>
      <c r="L21">
        <v>6</v>
      </c>
      <c r="M21">
        <v>7</v>
      </c>
      <c r="N21" t="s">
        <v>508</v>
      </c>
    </row>
    <row r="22" spans="1:14" x14ac:dyDescent="0.25">
      <c r="A22" t="s">
        <v>478</v>
      </c>
      <c r="B22" s="2">
        <v>0</v>
      </c>
      <c r="C22" s="2">
        <v>204.0334</v>
      </c>
      <c r="D22" s="2">
        <v>1154.5793000000001</v>
      </c>
      <c r="E22" s="2">
        <v>1358.6126999999999</v>
      </c>
      <c r="F22" t="s">
        <v>508</v>
      </c>
      <c r="I22" t="s">
        <v>478</v>
      </c>
      <c r="J22">
        <v>0</v>
      </c>
      <c r="K22">
        <v>1</v>
      </c>
      <c r="L22">
        <v>2</v>
      </c>
      <c r="M22">
        <v>3</v>
      </c>
      <c r="N22" t="s">
        <v>508</v>
      </c>
    </row>
    <row r="23" spans="1:14" x14ac:dyDescent="0.25">
      <c r="A23" t="s">
        <v>579</v>
      </c>
      <c r="B23" s="2">
        <v>0</v>
      </c>
      <c r="C23" s="2">
        <v>2703.81387</v>
      </c>
      <c r="D23" s="2">
        <v>1923.895</v>
      </c>
      <c r="E23" s="2">
        <v>4627.7088700000004</v>
      </c>
      <c r="F23" t="s">
        <v>508</v>
      </c>
      <c r="I23" t="s">
        <v>579</v>
      </c>
      <c r="J23">
        <v>0</v>
      </c>
      <c r="K23">
        <v>2</v>
      </c>
      <c r="L23">
        <v>1</v>
      </c>
      <c r="M23">
        <v>3</v>
      </c>
      <c r="N23" t="s">
        <v>508</v>
      </c>
    </row>
    <row r="24" spans="1:14" x14ac:dyDescent="0.25">
      <c r="A24" t="s">
        <v>479</v>
      </c>
      <c r="B24" s="2">
        <v>0</v>
      </c>
      <c r="C24" s="2">
        <v>0</v>
      </c>
      <c r="D24" s="2">
        <v>0</v>
      </c>
      <c r="E24" s="2">
        <v>0</v>
      </c>
      <c r="F24" t="s">
        <v>508</v>
      </c>
      <c r="I24" t="s">
        <v>479</v>
      </c>
      <c r="J24">
        <v>0</v>
      </c>
      <c r="K24">
        <v>0</v>
      </c>
      <c r="L24">
        <v>0</v>
      </c>
      <c r="M24">
        <v>0</v>
      </c>
      <c r="N24" t="s">
        <v>508</v>
      </c>
    </row>
    <row r="25" spans="1:14" x14ac:dyDescent="0.25">
      <c r="A25" t="s">
        <v>480</v>
      </c>
      <c r="B25" s="2">
        <v>12998.41172</v>
      </c>
      <c r="C25" s="2">
        <v>25228.804270000001</v>
      </c>
      <c r="D25" s="2">
        <v>180619.21114999999</v>
      </c>
      <c r="E25" s="2">
        <v>218846.42714000001</v>
      </c>
      <c r="F25" t="s">
        <v>508</v>
      </c>
      <c r="I25" t="s">
        <v>480</v>
      </c>
      <c r="J25">
        <v>13</v>
      </c>
      <c r="K25">
        <v>41</v>
      </c>
      <c r="L25">
        <v>291</v>
      </c>
      <c r="M25">
        <v>345</v>
      </c>
      <c r="N25" t="s">
        <v>508</v>
      </c>
    </row>
    <row r="26" spans="1:14" x14ac:dyDescent="0.25">
      <c r="A26" t="s">
        <v>470</v>
      </c>
      <c r="B26" s="2">
        <v>0</v>
      </c>
      <c r="C26" s="2">
        <v>0</v>
      </c>
      <c r="D26" s="2">
        <v>18625.812140000002</v>
      </c>
      <c r="E26" s="2">
        <v>18625.812140000002</v>
      </c>
      <c r="F26" t="s">
        <v>509</v>
      </c>
      <c r="I26" t="s">
        <v>470</v>
      </c>
      <c r="J26">
        <v>0</v>
      </c>
      <c r="K26">
        <v>0</v>
      </c>
      <c r="L26">
        <v>53</v>
      </c>
      <c r="M26">
        <v>53</v>
      </c>
      <c r="N26" t="s">
        <v>509</v>
      </c>
    </row>
    <row r="27" spans="1:14" x14ac:dyDescent="0.25">
      <c r="A27" t="s">
        <v>471</v>
      </c>
      <c r="B27" s="2">
        <v>1244.4556</v>
      </c>
      <c r="C27" s="2">
        <v>7690.6486599999998</v>
      </c>
      <c r="D27" s="2">
        <v>162657.88626</v>
      </c>
      <c r="E27" s="2">
        <v>171592.99051999999</v>
      </c>
      <c r="F27" t="s">
        <v>509</v>
      </c>
      <c r="I27" t="s">
        <v>471</v>
      </c>
      <c r="J27">
        <v>3</v>
      </c>
      <c r="K27">
        <v>22</v>
      </c>
      <c r="L27">
        <v>403</v>
      </c>
      <c r="M27">
        <v>428</v>
      </c>
      <c r="N27" t="s">
        <v>509</v>
      </c>
    </row>
    <row r="28" spans="1:14" x14ac:dyDescent="0.25">
      <c r="A28" t="s">
        <v>472</v>
      </c>
      <c r="B28" s="2">
        <v>4336.4534999999996</v>
      </c>
      <c r="C28" s="2">
        <v>30903.829119999999</v>
      </c>
      <c r="D28" s="2">
        <v>422618.33291</v>
      </c>
      <c r="E28" s="2">
        <v>457858.61553000001</v>
      </c>
      <c r="F28" t="s">
        <v>509</v>
      </c>
      <c r="I28" t="s">
        <v>472</v>
      </c>
      <c r="J28">
        <v>8</v>
      </c>
      <c r="K28">
        <v>59</v>
      </c>
      <c r="L28">
        <v>904</v>
      </c>
      <c r="M28">
        <v>971</v>
      </c>
      <c r="N28" t="s">
        <v>509</v>
      </c>
    </row>
    <row r="29" spans="1:14" x14ac:dyDescent="0.25">
      <c r="A29" t="s">
        <v>473</v>
      </c>
      <c r="B29" s="2">
        <v>16577.248469999999</v>
      </c>
      <c r="C29" s="2">
        <v>6942.7038700000003</v>
      </c>
      <c r="D29" s="2">
        <v>107432.81812</v>
      </c>
      <c r="E29" s="2">
        <v>130952.77046</v>
      </c>
      <c r="F29" t="s">
        <v>509</v>
      </c>
      <c r="I29" t="s">
        <v>473</v>
      </c>
      <c r="J29">
        <v>20</v>
      </c>
      <c r="K29">
        <v>27</v>
      </c>
      <c r="L29">
        <v>232</v>
      </c>
      <c r="M29">
        <v>279</v>
      </c>
      <c r="N29" t="s">
        <v>509</v>
      </c>
    </row>
    <row r="30" spans="1:14" x14ac:dyDescent="0.25">
      <c r="A30" t="s">
        <v>474</v>
      </c>
      <c r="B30" s="2">
        <v>0</v>
      </c>
      <c r="C30" s="2">
        <v>1697.96911</v>
      </c>
      <c r="D30" s="2">
        <v>27838.935170000001</v>
      </c>
      <c r="E30" s="2">
        <v>29536.904279999999</v>
      </c>
      <c r="F30" t="s">
        <v>509</v>
      </c>
      <c r="I30" t="s">
        <v>474</v>
      </c>
      <c r="J30">
        <v>0</v>
      </c>
      <c r="K30">
        <v>8</v>
      </c>
      <c r="L30">
        <v>98</v>
      </c>
      <c r="M30">
        <v>106</v>
      </c>
      <c r="N30" t="s">
        <v>509</v>
      </c>
    </row>
    <row r="31" spans="1:14" x14ac:dyDescent="0.25">
      <c r="A31" t="s">
        <v>475</v>
      </c>
      <c r="B31" s="2">
        <v>9573.1880099999998</v>
      </c>
      <c r="C31" s="2">
        <v>3971.1101100000001</v>
      </c>
      <c r="D31" s="2">
        <v>25431.943039999998</v>
      </c>
      <c r="E31" s="2">
        <v>38976.241159999998</v>
      </c>
      <c r="F31" t="s">
        <v>509</v>
      </c>
      <c r="I31" t="s">
        <v>475</v>
      </c>
      <c r="J31">
        <v>7</v>
      </c>
      <c r="K31">
        <v>9</v>
      </c>
      <c r="L31">
        <v>54</v>
      </c>
      <c r="M31">
        <v>70</v>
      </c>
      <c r="N31" t="s">
        <v>509</v>
      </c>
    </row>
    <row r="32" spans="1:14" x14ac:dyDescent="0.25">
      <c r="A32" t="s">
        <v>476</v>
      </c>
      <c r="B32" s="2">
        <v>0</v>
      </c>
      <c r="C32" s="2">
        <v>0</v>
      </c>
      <c r="D32" s="2">
        <v>161.78790000000001</v>
      </c>
      <c r="E32" s="2">
        <v>161.78790000000001</v>
      </c>
      <c r="F32" t="s">
        <v>509</v>
      </c>
      <c r="I32" t="s">
        <v>476</v>
      </c>
      <c r="J32">
        <v>0</v>
      </c>
      <c r="K32">
        <v>0</v>
      </c>
      <c r="L32">
        <v>1</v>
      </c>
      <c r="M32">
        <v>1</v>
      </c>
      <c r="N32" t="s">
        <v>509</v>
      </c>
    </row>
    <row r="33" spans="1:14" x14ac:dyDescent="0.25">
      <c r="A33" t="s">
        <v>477</v>
      </c>
      <c r="B33" s="2">
        <v>0</v>
      </c>
      <c r="C33" s="2">
        <v>72.745829999999998</v>
      </c>
      <c r="D33" s="2">
        <v>4727.3255200000003</v>
      </c>
      <c r="E33" s="2">
        <v>4800.0713500000002</v>
      </c>
      <c r="F33" t="s">
        <v>509</v>
      </c>
      <c r="I33" t="s">
        <v>477</v>
      </c>
      <c r="J33">
        <v>0</v>
      </c>
      <c r="K33">
        <v>1</v>
      </c>
      <c r="L33">
        <v>14</v>
      </c>
      <c r="M33">
        <v>15</v>
      </c>
      <c r="N33" t="s">
        <v>509</v>
      </c>
    </row>
    <row r="34" spans="1:14" x14ac:dyDescent="0.25">
      <c r="A34" t="s">
        <v>478</v>
      </c>
      <c r="B34" s="2">
        <v>962.85307</v>
      </c>
      <c r="C34" s="2">
        <v>4311.9444299999996</v>
      </c>
      <c r="D34" s="2">
        <v>53926.406969999996</v>
      </c>
      <c r="E34" s="2">
        <v>59201.204469999997</v>
      </c>
      <c r="F34" t="s">
        <v>509</v>
      </c>
      <c r="I34" t="s">
        <v>478</v>
      </c>
      <c r="J34">
        <v>5</v>
      </c>
      <c r="K34">
        <v>13</v>
      </c>
      <c r="L34">
        <v>99</v>
      </c>
      <c r="M34">
        <v>117</v>
      </c>
      <c r="N34" t="s">
        <v>509</v>
      </c>
    </row>
    <row r="35" spans="1:14" x14ac:dyDescent="0.25">
      <c r="A35" t="s">
        <v>579</v>
      </c>
      <c r="B35" s="2">
        <v>0</v>
      </c>
      <c r="C35" s="2">
        <v>333.95819999999998</v>
      </c>
      <c r="D35" s="2">
        <v>1499.741</v>
      </c>
      <c r="E35" s="2">
        <v>1833.6992</v>
      </c>
      <c r="F35" t="s">
        <v>509</v>
      </c>
      <c r="I35" t="s">
        <v>579</v>
      </c>
      <c r="J35">
        <v>0</v>
      </c>
      <c r="K35">
        <v>1</v>
      </c>
      <c r="L35">
        <v>5</v>
      </c>
      <c r="M35">
        <v>6</v>
      </c>
      <c r="N35" t="s">
        <v>509</v>
      </c>
    </row>
    <row r="36" spans="1:14" x14ac:dyDescent="0.25">
      <c r="A36" t="s">
        <v>479</v>
      </c>
      <c r="B36" s="2">
        <v>0</v>
      </c>
      <c r="C36" s="2">
        <v>0</v>
      </c>
      <c r="D36" s="2">
        <v>716.33426999999995</v>
      </c>
      <c r="E36" s="2">
        <v>716.33426999999995</v>
      </c>
      <c r="F36" t="s">
        <v>509</v>
      </c>
      <c r="I36" t="s">
        <v>479</v>
      </c>
      <c r="J36">
        <v>0</v>
      </c>
      <c r="K36">
        <v>0</v>
      </c>
      <c r="L36">
        <v>4</v>
      </c>
      <c r="M36">
        <v>4</v>
      </c>
      <c r="N36" t="s">
        <v>509</v>
      </c>
    </row>
    <row r="37" spans="1:14" x14ac:dyDescent="0.25">
      <c r="A37" t="s">
        <v>480</v>
      </c>
      <c r="B37" s="2">
        <v>32694.198649999998</v>
      </c>
      <c r="C37" s="2">
        <v>55924.909330000002</v>
      </c>
      <c r="D37" s="2">
        <v>825637.32330000005</v>
      </c>
      <c r="E37" s="2">
        <v>914256.43128000002</v>
      </c>
      <c r="F37" t="s">
        <v>509</v>
      </c>
      <c r="I37" t="s">
        <v>480</v>
      </c>
      <c r="J37">
        <v>43</v>
      </c>
      <c r="K37">
        <v>140</v>
      </c>
      <c r="L37">
        <v>1867</v>
      </c>
      <c r="M37">
        <v>2050</v>
      </c>
      <c r="N37" t="s">
        <v>509</v>
      </c>
    </row>
    <row r="38" spans="1:14" x14ac:dyDescent="0.25">
      <c r="A38" t="s">
        <v>470</v>
      </c>
      <c r="B38" s="2">
        <v>3457.9976000000001</v>
      </c>
      <c r="C38" s="2">
        <v>27237.601009999998</v>
      </c>
      <c r="D38" s="2">
        <v>529149.62908999994</v>
      </c>
      <c r="E38" s="2">
        <v>559845.22770000005</v>
      </c>
      <c r="F38" t="s">
        <v>510</v>
      </c>
      <c r="I38" t="s">
        <v>470</v>
      </c>
      <c r="J38">
        <v>8</v>
      </c>
      <c r="K38">
        <v>58</v>
      </c>
      <c r="L38">
        <v>1634</v>
      </c>
      <c r="M38">
        <v>1700</v>
      </c>
      <c r="N38" t="s">
        <v>510</v>
      </c>
    </row>
    <row r="39" spans="1:14" x14ac:dyDescent="0.25">
      <c r="A39" t="s">
        <v>471</v>
      </c>
      <c r="B39" s="2">
        <v>13036.84806</v>
      </c>
      <c r="C39" s="2">
        <v>35107.005389999998</v>
      </c>
      <c r="D39" s="2">
        <v>504429.90532000002</v>
      </c>
      <c r="E39" s="2">
        <v>552573.75876999996</v>
      </c>
      <c r="F39" t="s">
        <v>510</v>
      </c>
      <c r="I39" t="s">
        <v>471</v>
      </c>
      <c r="J39">
        <v>20</v>
      </c>
      <c r="K39">
        <v>94</v>
      </c>
      <c r="L39">
        <v>1189</v>
      </c>
      <c r="M39">
        <v>1303</v>
      </c>
      <c r="N39" t="s">
        <v>510</v>
      </c>
    </row>
    <row r="40" spans="1:14" x14ac:dyDescent="0.25">
      <c r="A40" t="s">
        <v>472</v>
      </c>
      <c r="B40" s="2">
        <v>6875.6646000000001</v>
      </c>
      <c r="C40" s="2">
        <v>45483.803619999999</v>
      </c>
      <c r="D40" s="2">
        <v>417428.27017999999</v>
      </c>
      <c r="E40" s="2">
        <v>469787.73839999997</v>
      </c>
      <c r="F40" t="s">
        <v>510</v>
      </c>
      <c r="I40" t="s">
        <v>472</v>
      </c>
      <c r="J40">
        <v>12</v>
      </c>
      <c r="K40">
        <v>80</v>
      </c>
      <c r="L40">
        <v>826</v>
      </c>
      <c r="M40">
        <v>918</v>
      </c>
      <c r="N40" t="s">
        <v>510</v>
      </c>
    </row>
    <row r="41" spans="1:14" x14ac:dyDescent="0.25">
      <c r="A41" t="s">
        <v>473</v>
      </c>
      <c r="B41" s="2">
        <v>56308.166259999998</v>
      </c>
      <c r="C41" s="2">
        <v>25762.475450000002</v>
      </c>
      <c r="D41" s="2">
        <v>219053.63109000001</v>
      </c>
      <c r="E41" s="2">
        <v>301124.27279999998</v>
      </c>
      <c r="F41" t="s">
        <v>510</v>
      </c>
      <c r="I41" t="s">
        <v>473</v>
      </c>
      <c r="J41">
        <v>106</v>
      </c>
      <c r="K41">
        <v>61</v>
      </c>
      <c r="L41">
        <v>429</v>
      </c>
      <c r="M41">
        <v>596</v>
      </c>
      <c r="N41" t="s">
        <v>510</v>
      </c>
    </row>
    <row r="42" spans="1:14" x14ac:dyDescent="0.25">
      <c r="A42" t="s">
        <v>474</v>
      </c>
      <c r="B42" s="2">
        <v>4525.9517299999998</v>
      </c>
      <c r="C42" s="2">
        <v>6914.8994499999999</v>
      </c>
      <c r="D42" s="2">
        <v>20426.954269999998</v>
      </c>
      <c r="E42" s="2">
        <v>31867.80545</v>
      </c>
      <c r="F42" t="s">
        <v>510</v>
      </c>
      <c r="I42" t="s">
        <v>474</v>
      </c>
      <c r="J42">
        <v>5</v>
      </c>
      <c r="K42">
        <v>14</v>
      </c>
      <c r="L42">
        <v>64</v>
      </c>
      <c r="M42">
        <v>83</v>
      </c>
      <c r="N42" t="s">
        <v>510</v>
      </c>
    </row>
    <row r="43" spans="1:14" x14ac:dyDescent="0.25">
      <c r="A43" t="s">
        <v>475</v>
      </c>
      <c r="B43" s="2">
        <v>49615.206749999998</v>
      </c>
      <c r="C43" s="2">
        <v>8912.6904300000006</v>
      </c>
      <c r="D43" s="2">
        <v>19699.23473</v>
      </c>
      <c r="E43" s="2">
        <v>78227.131909999996</v>
      </c>
      <c r="F43" t="s">
        <v>510</v>
      </c>
      <c r="I43" t="s">
        <v>475</v>
      </c>
      <c r="J43">
        <v>64</v>
      </c>
      <c r="K43">
        <v>20</v>
      </c>
      <c r="L43">
        <v>40</v>
      </c>
      <c r="M43">
        <v>124</v>
      </c>
      <c r="N43" t="s">
        <v>510</v>
      </c>
    </row>
    <row r="44" spans="1:14" x14ac:dyDescent="0.25">
      <c r="A44" t="s">
        <v>476</v>
      </c>
      <c r="B44" s="2">
        <v>502.5446</v>
      </c>
      <c r="C44" s="2">
        <v>72.745829999999998</v>
      </c>
      <c r="D44" s="2">
        <v>2381.5304299999998</v>
      </c>
      <c r="E44" s="2">
        <v>2956.8208599999998</v>
      </c>
      <c r="F44" t="s">
        <v>510</v>
      </c>
      <c r="I44" t="s">
        <v>476</v>
      </c>
      <c r="J44">
        <v>1</v>
      </c>
      <c r="K44">
        <v>1</v>
      </c>
      <c r="L44">
        <v>12</v>
      </c>
      <c r="M44">
        <v>14</v>
      </c>
      <c r="N44" t="s">
        <v>510</v>
      </c>
    </row>
    <row r="45" spans="1:14" x14ac:dyDescent="0.25">
      <c r="A45" t="s">
        <v>477</v>
      </c>
      <c r="B45" s="2">
        <v>3956.7719999999999</v>
      </c>
      <c r="C45" s="2">
        <v>649.48692000000005</v>
      </c>
      <c r="D45" s="2">
        <v>1110.3813600000001</v>
      </c>
      <c r="E45" s="2">
        <v>5716.6402799999996</v>
      </c>
      <c r="F45" t="s">
        <v>510</v>
      </c>
      <c r="I45" t="s">
        <v>477</v>
      </c>
      <c r="J45">
        <v>1</v>
      </c>
      <c r="K45">
        <v>3</v>
      </c>
      <c r="L45">
        <v>4</v>
      </c>
      <c r="M45">
        <v>8</v>
      </c>
      <c r="N45" t="s">
        <v>510</v>
      </c>
    </row>
    <row r="46" spans="1:14" x14ac:dyDescent="0.25">
      <c r="A46" t="s">
        <v>478</v>
      </c>
      <c r="B46" s="2">
        <v>143.2911</v>
      </c>
      <c r="C46" s="2">
        <v>118.8073</v>
      </c>
      <c r="D46" s="2">
        <v>76.095960000000005</v>
      </c>
      <c r="E46" s="2">
        <v>338.19436000000002</v>
      </c>
      <c r="F46" t="s">
        <v>510</v>
      </c>
      <c r="I46" t="s">
        <v>478</v>
      </c>
      <c r="J46">
        <v>1</v>
      </c>
      <c r="K46">
        <v>1</v>
      </c>
      <c r="L46">
        <v>1</v>
      </c>
      <c r="M46">
        <v>3</v>
      </c>
      <c r="N46" t="s">
        <v>510</v>
      </c>
    </row>
    <row r="47" spans="1:14" x14ac:dyDescent="0.25">
      <c r="A47" t="s">
        <v>579</v>
      </c>
      <c r="B47" s="2">
        <v>2277.1378</v>
      </c>
      <c r="C47" s="2">
        <v>2656.4409999999998</v>
      </c>
      <c r="D47" s="2">
        <v>5017.5668299999998</v>
      </c>
      <c r="E47" s="2">
        <v>9951.1456300000009</v>
      </c>
      <c r="F47" t="s">
        <v>510</v>
      </c>
      <c r="I47" t="s">
        <v>579</v>
      </c>
      <c r="J47">
        <v>4</v>
      </c>
      <c r="K47">
        <v>1</v>
      </c>
      <c r="L47">
        <v>11</v>
      </c>
      <c r="M47">
        <v>16</v>
      </c>
      <c r="N47" t="s">
        <v>510</v>
      </c>
    </row>
    <row r="48" spans="1:14" x14ac:dyDescent="0.25">
      <c r="A48" t="s">
        <v>479</v>
      </c>
      <c r="B48" s="2">
        <v>1628.7121999999999</v>
      </c>
      <c r="C48" s="2">
        <v>1414.8638000000001</v>
      </c>
      <c r="D48" s="2">
        <v>4047.2844300000002</v>
      </c>
      <c r="E48" s="2">
        <v>7090.8604299999997</v>
      </c>
      <c r="F48" t="s">
        <v>510</v>
      </c>
      <c r="I48" t="s">
        <v>479</v>
      </c>
      <c r="J48">
        <v>3</v>
      </c>
      <c r="K48">
        <v>2</v>
      </c>
      <c r="L48">
        <v>7</v>
      </c>
      <c r="M48">
        <v>12</v>
      </c>
      <c r="N48" t="s">
        <v>510</v>
      </c>
    </row>
    <row r="49" spans="1:14" x14ac:dyDescent="0.25">
      <c r="A49" t="s">
        <v>480</v>
      </c>
      <c r="B49" s="2">
        <v>142328.29269999999</v>
      </c>
      <c r="C49" s="2">
        <v>154330.82019999999</v>
      </c>
      <c r="D49" s="2">
        <v>1722820.4836899999</v>
      </c>
      <c r="E49" s="2">
        <v>2019479.59659</v>
      </c>
      <c r="F49" t="s">
        <v>510</v>
      </c>
      <c r="I49" t="s">
        <v>480</v>
      </c>
      <c r="J49">
        <v>225</v>
      </c>
      <c r="K49">
        <v>335</v>
      </c>
      <c r="L49">
        <v>4217</v>
      </c>
      <c r="M49">
        <v>4777</v>
      </c>
      <c r="N49" t="s">
        <v>510</v>
      </c>
    </row>
    <row r="50" spans="1:14" x14ac:dyDescent="0.25">
      <c r="A50" t="s">
        <v>470</v>
      </c>
      <c r="B50" s="2">
        <v>5024.9448000000002</v>
      </c>
      <c r="C50" s="2">
        <v>32598.918119999998</v>
      </c>
      <c r="D50" s="2">
        <v>472329.74031000002</v>
      </c>
      <c r="E50" s="2">
        <v>509953.60323000001</v>
      </c>
      <c r="F50" t="s">
        <v>511</v>
      </c>
      <c r="I50" t="s">
        <v>470</v>
      </c>
      <c r="J50">
        <v>6</v>
      </c>
      <c r="K50">
        <v>50</v>
      </c>
      <c r="L50">
        <v>1403</v>
      </c>
      <c r="M50">
        <v>1459</v>
      </c>
      <c r="N50" t="s">
        <v>511</v>
      </c>
    </row>
    <row r="51" spans="1:14" x14ac:dyDescent="0.25">
      <c r="A51" t="s">
        <v>471</v>
      </c>
      <c r="B51" s="2">
        <v>12022.325269999999</v>
      </c>
      <c r="C51" s="2">
        <v>14013.15785</v>
      </c>
      <c r="D51" s="2">
        <v>221546.10569999999</v>
      </c>
      <c r="E51" s="2">
        <v>247581.58882</v>
      </c>
      <c r="F51" t="s">
        <v>511</v>
      </c>
      <c r="I51" t="s">
        <v>471</v>
      </c>
      <c r="J51">
        <v>18</v>
      </c>
      <c r="K51">
        <v>30</v>
      </c>
      <c r="L51">
        <v>580</v>
      </c>
      <c r="M51">
        <v>628</v>
      </c>
      <c r="N51" t="s">
        <v>511</v>
      </c>
    </row>
    <row r="52" spans="1:14" x14ac:dyDescent="0.25">
      <c r="A52" t="s">
        <v>472</v>
      </c>
      <c r="B52" s="2">
        <v>3601.5154699999998</v>
      </c>
      <c r="C52" s="2">
        <v>16415.577730000001</v>
      </c>
      <c r="D52" s="2">
        <v>167358.26634</v>
      </c>
      <c r="E52" s="2">
        <v>187375.35954</v>
      </c>
      <c r="F52" t="s">
        <v>511</v>
      </c>
      <c r="I52" t="s">
        <v>472</v>
      </c>
      <c r="J52">
        <v>7</v>
      </c>
      <c r="K52">
        <v>32</v>
      </c>
      <c r="L52">
        <v>407</v>
      </c>
      <c r="M52">
        <v>446</v>
      </c>
      <c r="N52" t="s">
        <v>511</v>
      </c>
    </row>
    <row r="53" spans="1:14" x14ac:dyDescent="0.25">
      <c r="A53" t="s">
        <v>473</v>
      </c>
      <c r="B53" s="2">
        <v>29170.839499999998</v>
      </c>
      <c r="C53" s="2">
        <v>23707.431430000001</v>
      </c>
      <c r="D53" s="2">
        <v>268953.79587999999</v>
      </c>
      <c r="E53" s="2">
        <v>321832.06680999999</v>
      </c>
      <c r="F53" t="s">
        <v>511</v>
      </c>
      <c r="I53" t="s">
        <v>473</v>
      </c>
      <c r="J53">
        <v>66</v>
      </c>
      <c r="K53">
        <v>66</v>
      </c>
      <c r="L53">
        <v>667</v>
      </c>
      <c r="M53">
        <v>799</v>
      </c>
      <c r="N53" t="s">
        <v>511</v>
      </c>
    </row>
    <row r="54" spans="1:14" x14ac:dyDescent="0.25">
      <c r="A54" t="s">
        <v>474</v>
      </c>
      <c r="B54" s="2">
        <v>2282.5539100000001</v>
      </c>
      <c r="C54" s="2">
        <v>12516.12451</v>
      </c>
      <c r="D54" s="2">
        <v>39773.909540000001</v>
      </c>
      <c r="E54" s="2">
        <v>54572.587959999997</v>
      </c>
      <c r="F54" t="s">
        <v>511</v>
      </c>
      <c r="I54" t="s">
        <v>474</v>
      </c>
      <c r="J54">
        <v>12</v>
      </c>
      <c r="K54">
        <v>18</v>
      </c>
      <c r="L54">
        <v>104</v>
      </c>
      <c r="M54">
        <v>134</v>
      </c>
      <c r="N54" t="s">
        <v>511</v>
      </c>
    </row>
    <row r="55" spans="1:14" x14ac:dyDescent="0.25">
      <c r="A55" t="s">
        <v>475</v>
      </c>
      <c r="B55" s="2">
        <v>32075.50547</v>
      </c>
      <c r="C55" s="2">
        <v>5946.8883800000003</v>
      </c>
      <c r="D55" s="2">
        <v>36809.646289999997</v>
      </c>
      <c r="E55" s="2">
        <v>74832.040139999997</v>
      </c>
      <c r="F55" t="s">
        <v>511</v>
      </c>
      <c r="I55" t="s">
        <v>475</v>
      </c>
      <c r="J55">
        <v>53</v>
      </c>
      <c r="K55">
        <v>16</v>
      </c>
      <c r="L55">
        <v>72</v>
      </c>
      <c r="M55">
        <v>141</v>
      </c>
      <c r="N55" t="s">
        <v>511</v>
      </c>
    </row>
    <row r="56" spans="1:14" x14ac:dyDescent="0.25">
      <c r="A56" t="s">
        <v>476</v>
      </c>
      <c r="B56" s="2">
        <v>0</v>
      </c>
      <c r="C56" s="2">
        <v>0</v>
      </c>
      <c r="D56" s="2">
        <v>5413.6080400000001</v>
      </c>
      <c r="E56" s="2">
        <v>5413.6080400000001</v>
      </c>
      <c r="F56" t="s">
        <v>511</v>
      </c>
      <c r="I56" t="s">
        <v>476</v>
      </c>
      <c r="J56">
        <v>0</v>
      </c>
      <c r="K56">
        <v>0</v>
      </c>
      <c r="L56">
        <v>22</v>
      </c>
      <c r="M56">
        <v>22</v>
      </c>
      <c r="N56" t="s">
        <v>511</v>
      </c>
    </row>
    <row r="57" spans="1:14" x14ac:dyDescent="0.25">
      <c r="A57" t="s">
        <v>477</v>
      </c>
      <c r="B57" s="2">
        <v>1231.1756600000001</v>
      </c>
      <c r="C57" s="2">
        <v>76.095960000000005</v>
      </c>
      <c r="D57" s="2">
        <v>9510.4318899999998</v>
      </c>
      <c r="E57" s="2">
        <v>10817.703509999999</v>
      </c>
      <c r="F57" t="s">
        <v>511</v>
      </c>
      <c r="I57" t="s">
        <v>477</v>
      </c>
      <c r="J57">
        <v>3</v>
      </c>
      <c r="K57">
        <v>1</v>
      </c>
      <c r="L57">
        <v>15</v>
      </c>
      <c r="M57">
        <v>19</v>
      </c>
      <c r="N57" t="s">
        <v>511</v>
      </c>
    </row>
    <row r="58" spans="1:14" x14ac:dyDescent="0.25">
      <c r="A58" t="s">
        <v>478</v>
      </c>
      <c r="B58" s="2">
        <v>0</v>
      </c>
      <c r="C58" s="2">
        <v>0</v>
      </c>
      <c r="D58" s="2">
        <v>1091.4846</v>
      </c>
      <c r="E58" s="2">
        <v>1091.4846</v>
      </c>
      <c r="F58" t="s">
        <v>511</v>
      </c>
      <c r="I58" t="s">
        <v>478</v>
      </c>
      <c r="J58">
        <v>0</v>
      </c>
      <c r="K58">
        <v>0</v>
      </c>
      <c r="L58">
        <v>2</v>
      </c>
      <c r="M58">
        <v>2</v>
      </c>
      <c r="N58" t="s">
        <v>511</v>
      </c>
    </row>
    <row r="59" spans="1:14" x14ac:dyDescent="0.25">
      <c r="A59" t="s">
        <v>579</v>
      </c>
      <c r="B59" s="2">
        <v>825.9248</v>
      </c>
      <c r="C59" s="2">
        <v>80.454369999999997</v>
      </c>
      <c r="D59" s="2">
        <v>1113.3037300000001</v>
      </c>
      <c r="E59" s="2">
        <v>2019.6829</v>
      </c>
      <c r="F59" t="s">
        <v>511</v>
      </c>
      <c r="I59" t="s">
        <v>579</v>
      </c>
      <c r="J59">
        <v>2</v>
      </c>
      <c r="K59">
        <v>1</v>
      </c>
      <c r="L59">
        <v>8</v>
      </c>
      <c r="M59">
        <v>11</v>
      </c>
      <c r="N59" t="s">
        <v>511</v>
      </c>
    </row>
    <row r="60" spans="1:14" x14ac:dyDescent="0.25">
      <c r="A60" t="s">
        <v>479</v>
      </c>
      <c r="B60" s="2">
        <v>1656.6169400000001</v>
      </c>
      <c r="C60" s="2">
        <v>0</v>
      </c>
      <c r="D60" s="2">
        <v>6678.3234700000003</v>
      </c>
      <c r="E60" s="2">
        <v>8334.9404099999992</v>
      </c>
      <c r="F60" t="s">
        <v>511</v>
      </c>
      <c r="I60" t="s">
        <v>479</v>
      </c>
      <c r="J60">
        <v>5</v>
      </c>
      <c r="K60">
        <v>0</v>
      </c>
      <c r="L60">
        <v>22</v>
      </c>
      <c r="M60">
        <v>27</v>
      </c>
      <c r="N60" t="s">
        <v>511</v>
      </c>
    </row>
    <row r="61" spans="1:14" x14ac:dyDescent="0.25">
      <c r="A61" t="s">
        <v>480</v>
      </c>
      <c r="B61" s="2">
        <v>87891.401819999999</v>
      </c>
      <c r="C61" s="2">
        <v>105354.64835</v>
      </c>
      <c r="D61" s="2">
        <v>1230578.61579</v>
      </c>
      <c r="E61" s="2">
        <v>1423824.6659599999</v>
      </c>
      <c r="F61" t="s">
        <v>511</v>
      </c>
      <c r="I61" t="s">
        <v>480</v>
      </c>
      <c r="J61">
        <v>172</v>
      </c>
      <c r="K61">
        <v>214</v>
      </c>
      <c r="L61">
        <v>3302</v>
      </c>
      <c r="M61">
        <v>3688</v>
      </c>
      <c r="N61" t="s">
        <v>511</v>
      </c>
    </row>
    <row r="62" spans="1:14" x14ac:dyDescent="0.25">
      <c r="A62" t="s">
        <v>470</v>
      </c>
      <c r="B62" s="2">
        <v>0</v>
      </c>
      <c r="C62" s="2">
        <v>0</v>
      </c>
      <c r="D62" s="2">
        <v>147.26262</v>
      </c>
      <c r="E62" s="2">
        <v>147.26262</v>
      </c>
      <c r="F62" t="s">
        <v>512</v>
      </c>
      <c r="I62" t="s">
        <v>470</v>
      </c>
      <c r="J62">
        <v>0</v>
      </c>
      <c r="K62">
        <v>0</v>
      </c>
      <c r="L62">
        <v>2</v>
      </c>
      <c r="M62">
        <v>2</v>
      </c>
      <c r="N62" t="s">
        <v>512</v>
      </c>
    </row>
    <row r="63" spans="1:14" x14ac:dyDescent="0.25">
      <c r="A63" t="s">
        <v>471</v>
      </c>
      <c r="B63" s="2">
        <v>897.70565999999997</v>
      </c>
      <c r="C63" s="2">
        <v>15436.908450000001</v>
      </c>
      <c r="D63" s="2">
        <v>298656.24820999999</v>
      </c>
      <c r="E63" s="2">
        <v>314990.86232000001</v>
      </c>
      <c r="F63" t="s">
        <v>512</v>
      </c>
      <c r="I63" t="s">
        <v>471</v>
      </c>
      <c r="J63">
        <v>6</v>
      </c>
      <c r="K63">
        <v>47</v>
      </c>
      <c r="L63">
        <v>620</v>
      </c>
      <c r="M63">
        <v>673</v>
      </c>
      <c r="N63" t="s">
        <v>512</v>
      </c>
    </row>
    <row r="64" spans="1:14" x14ac:dyDescent="0.25">
      <c r="A64" t="s">
        <v>472</v>
      </c>
      <c r="B64" s="2">
        <v>1255.3975</v>
      </c>
      <c r="C64" s="2">
        <v>11287.252280000001</v>
      </c>
      <c r="D64" s="2">
        <v>105985.71805</v>
      </c>
      <c r="E64" s="2">
        <v>118528.36783</v>
      </c>
      <c r="F64" t="s">
        <v>512</v>
      </c>
      <c r="I64" t="s">
        <v>472</v>
      </c>
      <c r="J64">
        <v>5</v>
      </c>
      <c r="K64">
        <v>29</v>
      </c>
      <c r="L64">
        <v>229</v>
      </c>
      <c r="M64">
        <v>263</v>
      </c>
      <c r="N64" t="s">
        <v>512</v>
      </c>
    </row>
    <row r="65" spans="1:14" x14ac:dyDescent="0.25">
      <c r="A65" t="s">
        <v>473</v>
      </c>
      <c r="B65" s="2">
        <v>0</v>
      </c>
      <c r="C65" s="2">
        <v>0</v>
      </c>
      <c r="D65" s="2">
        <v>0</v>
      </c>
      <c r="E65" s="2">
        <v>0</v>
      </c>
      <c r="F65" t="s">
        <v>512</v>
      </c>
      <c r="I65" t="s">
        <v>473</v>
      </c>
      <c r="J65">
        <v>0</v>
      </c>
      <c r="K65">
        <v>0</v>
      </c>
      <c r="L65">
        <v>0</v>
      </c>
      <c r="M65">
        <v>0</v>
      </c>
      <c r="N65" t="s">
        <v>512</v>
      </c>
    </row>
    <row r="66" spans="1:14" x14ac:dyDescent="0.25">
      <c r="A66" t="s">
        <v>474</v>
      </c>
      <c r="B66" s="2">
        <v>0</v>
      </c>
      <c r="C66" s="2">
        <v>0</v>
      </c>
      <c r="D66" s="2">
        <v>0</v>
      </c>
      <c r="E66" s="2">
        <v>0</v>
      </c>
      <c r="F66" t="s">
        <v>512</v>
      </c>
      <c r="I66" t="s">
        <v>474</v>
      </c>
      <c r="J66">
        <v>0</v>
      </c>
      <c r="K66">
        <v>0</v>
      </c>
      <c r="L66">
        <v>0</v>
      </c>
      <c r="M66">
        <v>0</v>
      </c>
      <c r="N66" t="s">
        <v>512</v>
      </c>
    </row>
    <row r="67" spans="1:14" x14ac:dyDescent="0.25">
      <c r="A67" t="s">
        <v>475</v>
      </c>
      <c r="B67" s="2">
        <v>0</v>
      </c>
      <c r="C67" s="2">
        <v>0</v>
      </c>
      <c r="D67" s="2">
        <v>0</v>
      </c>
      <c r="E67" s="2">
        <v>0</v>
      </c>
      <c r="F67" t="s">
        <v>512</v>
      </c>
      <c r="I67" t="s">
        <v>475</v>
      </c>
      <c r="J67">
        <v>0</v>
      </c>
      <c r="K67">
        <v>0</v>
      </c>
      <c r="L67">
        <v>0</v>
      </c>
      <c r="M67">
        <v>0</v>
      </c>
      <c r="N67" t="s">
        <v>512</v>
      </c>
    </row>
    <row r="68" spans="1:14" x14ac:dyDescent="0.25">
      <c r="A68" t="s">
        <v>476</v>
      </c>
      <c r="B68" s="2">
        <v>0</v>
      </c>
      <c r="C68" s="2">
        <v>0</v>
      </c>
      <c r="D68" s="2">
        <v>0</v>
      </c>
      <c r="E68" s="2">
        <v>0</v>
      </c>
      <c r="F68" t="s">
        <v>512</v>
      </c>
      <c r="I68" t="s">
        <v>476</v>
      </c>
      <c r="J68">
        <v>0</v>
      </c>
      <c r="K68">
        <v>0</v>
      </c>
      <c r="L68">
        <v>0</v>
      </c>
      <c r="M68">
        <v>0</v>
      </c>
      <c r="N68" t="s">
        <v>512</v>
      </c>
    </row>
    <row r="69" spans="1:14" x14ac:dyDescent="0.25">
      <c r="A69" t="s">
        <v>477</v>
      </c>
      <c r="B69" s="2">
        <v>0</v>
      </c>
      <c r="C69" s="2">
        <v>0</v>
      </c>
      <c r="D69" s="2">
        <v>0</v>
      </c>
      <c r="E69" s="2">
        <v>0</v>
      </c>
      <c r="F69" t="s">
        <v>512</v>
      </c>
      <c r="I69" t="s">
        <v>477</v>
      </c>
      <c r="J69">
        <v>0</v>
      </c>
      <c r="K69">
        <v>0</v>
      </c>
      <c r="L69">
        <v>0</v>
      </c>
      <c r="M69">
        <v>0</v>
      </c>
      <c r="N69" t="s">
        <v>512</v>
      </c>
    </row>
    <row r="70" spans="1:14" x14ac:dyDescent="0.25">
      <c r="A70" t="s">
        <v>478</v>
      </c>
      <c r="B70" s="2">
        <v>0</v>
      </c>
      <c r="C70" s="2">
        <v>0</v>
      </c>
      <c r="D70" s="2">
        <v>0</v>
      </c>
      <c r="E70" s="2">
        <v>0</v>
      </c>
      <c r="F70" t="s">
        <v>512</v>
      </c>
      <c r="I70" t="s">
        <v>478</v>
      </c>
      <c r="J70">
        <v>0</v>
      </c>
      <c r="K70">
        <v>0</v>
      </c>
      <c r="L70">
        <v>0</v>
      </c>
      <c r="M70">
        <v>0</v>
      </c>
      <c r="N70" t="s">
        <v>512</v>
      </c>
    </row>
    <row r="71" spans="1:14" x14ac:dyDescent="0.25">
      <c r="A71" t="s">
        <v>579</v>
      </c>
      <c r="B71" s="2">
        <v>0</v>
      </c>
      <c r="C71" s="2">
        <v>0</v>
      </c>
      <c r="D71" s="2">
        <v>0</v>
      </c>
      <c r="E71" s="2">
        <v>0</v>
      </c>
      <c r="F71" t="s">
        <v>512</v>
      </c>
      <c r="I71" t="s">
        <v>579</v>
      </c>
      <c r="J71">
        <v>0</v>
      </c>
      <c r="K71">
        <v>0</v>
      </c>
      <c r="L71">
        <v>0</v>
      </c>
      <c r="M71">
        <v>0</v>
      </c>
      <c r="N71" t="s">
        <v>512</v>
      </c>
    </row>
    <row r="72" spans="1:14" x14ac:dyDescent="0.25">
      <c r="A72" t="s">
        <v>479</v>
      </c>
      <c r="B72" s="2">
        <v>0</v>
      </c>
      <c r="C72" s="2">
        <v>0</v>
      </c>
      <c r="D72" s="2">
        <v>0</v>
      </c>
      <c r="E72" s="2">
        <v>0</v>
      </c>
      <c r="F72" t="s">
        <v>512</v>
      </c>
      <c r="I72" t="s">
        <v>479</v>
      </c>
      <c r="J72">
        <v>0</v>
      </c>
      <c r="K72">
        <v>0</v>
      </c>
      <c r="L72">
        <v>0</v>
      </c>
      <c r="M72">
        <v>0</v>
      </c>
      <c r="N72" t="s">
        <v>512</v>
      </c>
    </row>
    <row r="73" spans="1:14" x14ac:dyDescent="0.25">
      <c r="A73" t="s">
        <v>480</v>
      </c>
      <c r="B73" s="2">
        <v>2153.1031600000001</v>
      </c>
      <c r="C73" s="2">
        <v>26724.16073</v>
      </c>
      <c r="D73" s="2">
        <v>404789.22888000001</v>
      </c>
      <c r="E73" s="2">
        <v>433666.49277000001</v>
      </c>
      <c r="F73" t="s">
        <v>512</v>
      </c>
      <c r="I73" t="s">
        <v>480</v>
      </c>
      <c r="J73">
        <v>11</v>
      </c>
      <c r="K73">
        <v>76</v>
      </c>
      <c r="L73">
        <v>851</v>
      </c>
      <c r="M73">
        <v>938</v>
      </c>
      <c r="N73" t="s">
        <v>512</v>
      </c>
    </row>
    <row r="74" spans="1:14" x14ac:dyDescent="0.25">
      <c r="A74" t="s">
        <v>470</v>
      </c>
      <c r="B74" s="2">
        <v>0</v>
      </c>
      <c r="C74" s="2">
        <v>0</v>
      </c>
      <c r="D74" s="2">
        <v>0</v>
      </c>
      <c r="E74" s="2">
        <v>0</v>
      </c>
      <c r="F74" t="s">
        <v>513</v>
      </c>
      <c r="I74" t="s">
        <v>470</v>
      </c>
      <c r="J74">
        <v>0</v>
      </c>
      <c r="K74">
        <v>0</v>
      </c>
      <c r="L74">
        <v>0</v>
      </c>
      <c r="M74">
        <v>0</v>
      </c>
      <c r="N74" t="s">
        <v>513</v>
      </c>
    </row>
    <row r="75" spans="1:14" x14ac:dyDescent="0.25">
      <c r="A75" t="s">
        <v>471</v>
      </c>
      <c r="B75" s="2">
        <v>615.94640000000004</v>
      </c>
      <c r="C75" s="2">
        <v>9260.6479899999995</v>
      </c>
      <c r="D75" s="2">
        <v>206055.8634</v>
      </c>
      <c r="E75" s="2">
        <v>215932.45778999999</v>
      </c>
      <c r="F75" t="s">
        <v>513</v>
      </c>
      <c r="I75" t="s">
        <v>471</v>
      </c>
      <c r="J75">
        <v>4</v>
      </c>
      <c r="K75">
        <v>43</v>
      </c>
      <c r="L75">
        <v>597</v>
      </c>
      <c r="M75">
        <v>644</v>
      </c>
      <c r="N75" t="s">
        <v>513</v>
      </c>
    </row>
    <row r="76" spans="1:14" x14ac:dyDescent="0.25">
      <c r="A76" t="s">
        <v>472</v>
      </c>
      <c r="B76" s="2">
        <v>0</v>
      </c>
      <c r="C76" s="2">
        <v>4076.75711</v>
      </c>
      <c r="D76" s="2">
        <v>195328.74411999999</v>
      </c>
      <c r="E76" s="2">
        <v>199405.50122999999</v>
      </c>
      <c r="F76" t="s">
        <v>513</v>
      </c>
      <c r="I76" t="s">
        <v>472</v>
      </c>
      <c r="J76">
        <v>0</v>
      </c>
      <c r="K76">
        <v>27</v>
      </c>
      <c r="L76">
        <v>453</v>
      </c>
      <c r="M76">
        <v>480</v>
      </c>
      <c r="N76" t="s">
        <v>513</v>
      </c>
    </row>
    <row r="77" spans="1:14" x14ac:dyDescent="0.25">
      <c r="A77" t="s">
        <v>473</v>
      </c>
      <c r="B77" s="2">
        <v>0</v>
      </c>
      <c r="C77" s="2">
        <v>0</v>
      </c>
      <c r="D77" s="2">
        <v>0</v>
      </c>
      <c r="E77" s="2">
        <v>0</v>
      </c>
      <c r="F77" t="s">
        <v>513</v>
      </c>
      <c r="I77" t="s">
        <v>473</v>
      </c>
      <c r="J77">
        <v>0</v>
      </c>
      <c r="K77">
        <v>0</v>
      </c>
      <c r="L77">
        <v>0</v>
      </c>
      <c r="M77">
        <v>0</v>
      </c>
      <c r="N77" t="s">
        <v>513</v>
      </c>
    </row>
    <row r="78" spans="1:14" x14ac:dyDescent="0.25">
      <c r="A78" t="s">
        <v>474</v>
      </c>
      <c r="B78" s="2">
        <v>0</v>
      </c>
      <c r="C78" s="2">
        <v>0</v>
      </c>
      <c r="D78" s="2">
        <v>400.94459999999998</v>
      </c>
      <c r="E78" s="2">
        <v>400.94459999999998</v>
      </c>
      <c r="F78" t="s">
        <v>513</v>
      </c>
      <c r="I78" t="s">
        <v>474</v>
      </c>
      <c r="J78">
        <v>0</v>
      </c>
      <c r="K78">
        <v>0</v>
      </c>
      <c r="L78">
        <v>2</v>
      </c>
      <c r="M78">
        <v>2</v>
      </c>
      <c r="N78" t="s">
        <v>513</v>
      </c>
    </row>
    <row r="79" spans="1:14" x14ac:dyDescent="0.25">
      <c r="A79" t="s">
        <v>475</v>
      </c>
      <c r="B79" s="2">
        <v>0</v>
      </c>
      <c r="C79" s="2">
        <v>0</v>
      </c>
      <c r="D79" s="2">
        <v>0</v>
      </c>
      <c r="E79" s="2">
        <v>0</v>
      </c>
      <c r="F79" t="s">
        <v>513</v>
      </c>
      <c r="I79" t="s">
        <v>475</v>
      </c>
      <c r="J79">
        <v>0</v>
      </c>
      <c r="K79">
        <v>0</v>
      </c>
      <c r="L79">
        <v>0</v>
      </c>
      <c r="M79">
        <v>0</v>
      </c>
      <c r="N79" t="s">
        <v>513</v>
      </c>
    </row>
    <row r="80" spans="1:14" x14ac:dyDescent="0.25">
      <c r="A80" t="s">
        <v>476</v>
      </c>
      <c r="B80" s="2">
        <v>0</v>
      </c>
      <c r="C80" s="2">
        <v>0</v>
      </c>
      <c r="D80" s="2">
        <v>624.75689999999997</v>
      </c>
      <c r="E80" s="2">
        <v>624.75689999999997</v>
      </c>
      <c r="F80" t="s">
        <v>513</v>
      </c>
      <c r="I80" t="s">
        <v>476</v>
      </c>
      <c r="J80">
        <v>0</v>
      </c>
      <c r="K80">
        <v>0</v>
      </c>
      <c r="L80">
        <v>4</v>
      </c>
      <c r="M80">
        <v>4</v>
      </c>
      <c r="N80" t="s">
        <v>513</v>
      </c>
    </row>
    <row r="81" spans="1:14" x14ac:dyDescent="0.25">
      <c r="A81" t="s">
        <v>477</v>
      </c>
      <c r="B81" s="2">
        <v>0</v>
      </c>
      <c r="C81" s="2">
        <v>0</v>
      </c>
      <c r="D81" s="2">
        <v>624.75689999999997</v>
      </c>
      <c r="E81" s="2">
        <v>624.75689999999997</v>
      </c>
      <c r="F81" t="s">
        <v>513</v>
      </c>
      <c r="I81" t="s">
        <v>477</v>
      </c>
      <c r="J81">
        <v>0</v>
      </c>
      <c r="K81">
        <v>0</v>
      </c>
      <c r="L81">
        <v>4</v>
      </c>
      <c r="M81">
        <v>4</v>
      </c>
      <c r="N81" t="s">
        <v>513</v>
      </c>
    </row>
    <row r="82" spans="1:14" x14ac:dyDescent="0.25">
      <c r="A82" t="s">
        <v>478</v>
      </c>
      <c r="B82" s="2">
        <v>0</v>
      </c>
      <c r="C82" s="2">
        <v>0</v>
      </c>
      <c r="D82" s="2">
        <v>0</v>
      </c>
      <c r="E82" s="2">
        <v>0</v>
      </c>
      <c r="F82" t="s">
        <v>513</v>
      </c>
      <c r="I82" t="s">
        <v>478</v>
      </c>
      <c r="J82">
        <v>0</v>
      </c>
      <c r="K82">
        <v>0</v>
      </c>
      <c r="L82">
        <v>0</v>
      </c>
      <c r="M82">
        <v>0</v>
      </c>
      <c r="N82" t="s">
        <v>513</v>
      </c>
    </row>
    <row r="83" spans="1:14" x14ac:dyDescent="0.25">
      <c r="A83" t="s">
        <v>579</v>
      </c>
      <c r="B83" s="2">
        <v>0</v>
      </c>
      <c r="C83" s="2">
        <v>0</v>
      </c>
      <c r="D83" s="2">
        <v>0</v>
      </c>
      <c r="E83" s="2">
        <v>0</v>
      </c>
      <c r="F83" t="s">
        <v>513</v>
      </c>
      <c r="I83" t="s">
        <v>579</v>
      </c>
      <c r="J83">
        <v>0</v>
      </c>
      <c r="K83">
        <v>0</v>
      </c>
      <c r="L83">
        <v>0</v>
      </c>
      <c r="M83">
        <v>0</v>
      </c>
      <c r="N83" t="s">
        <v>513</v>
      </c>
    </row>
    <row r="84" spans="1:14" x14ac:dyDescent="0.25">
      <c r="A84" t="s">
        <v>479</v>
      </c>
      <c r="B84" s="2">
        <v>0</v>
      </c>
      <c r="C84" s="2">
        <v>0</v>
      </c>
      <c r="D84" s="2">
        <v>152.34974</v>
      </c>
      <c r="E84" s="2">
        <v>152.34974</v>
      </c>
      <c r="F84" t="s">
        <v>513</v>
      </c>
      <c r="I84" t="s">
        <v>479</v>
      </c>
      <c r="J84">
        <v>0</v>
      </c>
      <c r="K84">
        <v>0</v>
      </c>
      <c r="L84">
        <v>2</v>
      </c>
      <c r="M84">
        <v>2</v>
      </c>
      <c r="N84" t="s">
        <v>513</v>
      </c>
    </row>
    <row r="85" spans="1:14" x14ac:dyDescent="0.25">
      <c r="A85" t="s">
        <v>480</v>
      </c>
      <c r="B85" s="2">
        <v>615.94640000000004</v>
      </c>
      <c r="C85" s="2">
        <v>13337.4051</v>
      </c>
      <c r="D85" s="2">
        <v>403187.41566</v>
      </c>
      <c r="E85" s="2">
        <v>417140.76715999999</v>
      </c>
      <c r="F85" t="s">
        <v>513</v>
      </c>
      <c r="I85" t="s">
        <v>480</v>
      </c>
      <c r="J85">
        <v>4</v>
      </c>
      <c r="K85">
        <v>70</v>
      </c>
      <c r="L85">
        <v>1062</v>
      </c>
      <c r="M85">
        <v>1136</v>
      </c>
      <c r="N85" t="s">
        <v>513</v>
      </c>
    </row>
    <row r="86" spans="1:14" x14ac:dyDescent="0.25">
      <c r="A86" t="s">
        <v>470</v>
      </c>
      <c r="B86" s="2">
        <v>0</v>
      </c>
      <c r="C86" s="2">
        <v>24673.483850000001</v>
      </c>
      <c r="D86" s="2">
        <v>177557.36713999999</v>
      </c>
      <c r="E86" s="2">
        <v>202230.85099000001</v>
      </c>
      <c r="F86" t="s">
        <v>514</v>
      </c>
      <c r="I86" t="s">
        <v>470</v>
      </c>
      <c r="J86">
        <v>0</v>
      </c>
      <c r="K86">
        <v>37</v>
      </c>
      <c r="L86">
        <v>457</v>
      </c>
      <c r="M86">
        <v>494</v>
      </c>
      <c r="N86" t="s">
        <v>514</v>
      </c>
    </row>
    <row r="87" spans="1:14" x14ac:dyDescent="0.25">
      <c r="A87" t="s">
        <v>471</v>
      </c>
      <c r="B87" s="2">
        <v>0</v>
      </c>
      <c r="C87" s="2">
        <v>17765.787209999999</v>
      </c>
      <c r="D87" s="2">
        <v>44787.704969999999</v>
      </c>
      <c r="E87" s="2">
        <v>62553.492180000001</v>
      </c>
      <c r="F87" t="s">
        <v>514</v>
      </c>
      <c r="I87" t="s">
        <v>471</v>
      </c>
      <c r="J87">
        <v>0</v>
      </c>
      <c r="K87">
        <v>20</v>
      </c>
      <c r="L87">
        <v>107</v>
      </c>
      <c r="M87">
        <v>127</v>
      </c>
      <c r="N87" t="s">
        <v>514</v>
      </c>
    </row>
    <row r="88" spans="1:14" x14ac:dyDescent="0.25">
      <c r="A88" t="s">
        <v>472</v>
      </c>
      <c r="B88" s="2">
        <v>287.0335</v>
      </c>
      <c r="C88" s="2">
        <v>3334.6571300000001</v>
      </c>
      <c r="D88" s="2">
        <v>24342.0576</v>
      </c>
      <c r="E88" s="2">
        <v>27963.748230000001</v>
      </c>
      <c r="F88" t="s">
        <v>514</v>
      </c>
      <c r="I88" t="s">
        <v>472</v>
      </c>
      <c r="J88">
        <v>1</v>
      </c>
      <c r="K88">
        <v>5</v>
      </c>
      <c r="L88">
        <v>49</v>
      </c>
      <c r="M88">
        <v>55</v>
      </c>
      <c r="N88" t="s">
        <v>514</v>
      </c>
    </row>
    <row r="89" spans="1:14" x14ac:dyDescent="0.25">
      <c r="A89" t="s">
        <v>473</v>
      </c>
      <c r="B89" s="2">
        <v>13129.704100000001</v>
      </c>
      <c r="C89" s="2">
        <v>35428.861010000001</v>
      </c>
      <c r="D89" s="2">
        <v>90082.714949999994</v>
      </c>
      <c r="E89" s="2">
        <v>138641.28005999999</v>
      </c>
      <c r="F89" t="s">
        <v>514</v>
      </c>
      <c r="I89" t="s">
        <v>473</v>
      </c>
      <c r="J89">
        <v>40</v>
      </c>
      <c r="K89">
        <v>67</v>
      </c>
      <c r="L89">
        <v>278</v>
      </c>
      <c r="M89">
        <v>385</v>
      </c>
      <c r="N89" t="s">
        <v>514</v>
      </c>
    </row>
    <row r="90" spans="1:14" x14ac:dyDescent="0.25">
      <c r="A90" t="s">
        <v>474</v>
      </c>
      <c r="B90" s="2">
        <v>847.35586000000001</v>
      </c>
      <c r="C90" s="2">
        <v>3293.7140399999998</v>
      </c>
      <c r="D90" s="2">
        <v>6439.2755200000001</v>
      </c>
      <c r="E90" s="2">
        <v>10580.34542</v>
      </c>
      <c r="F90" t="s">
        <v>514</v>
      </c>
      <c r="I90" t="s">
        <v>474</v>
      </c>
      <c r="J90">
        <v>4</v>
      </c>
      <c r="K90">
        <v>9</v>
      </c>
      <c r="L90">
        <v>24</v>
      </c>
      <c r="M90">
        <v>37</v>
      </c>
      <c r="N90" t="s">
        <v>514</v>
      </c>
    </row>
    <row r="91" spans="1:14" x14ac:dyDescent="0.25">
      <c r="A91" t="s">
        <v>475</v>
      </c>
      <c r="B91" s="2">
        <v>2148.8199300000001</v>
      </c>
      <c r="C91" s="2">
        <v>435.58499999999998</v>
      </c>
      <c r="D91" s="2">
        <v>693.5059</v>
      </c>
      <c r="E91" s="2">
        <v>3277.9108299999998</v>
      </c>
      <c r="F91" t="s">
        <v>514</v>
      </c>
      <c r="I91" t="s">
        <v>475</v>
      </c>
      <c r="J91">
        <v>4</v>
      </c>
      <c r="K91">
        <v>1</v>
      </c>
      <c r="L91">
        <v>5</v>
      </c>
      <c r="M91">
        <v>10</v>
      </c>
      <c r="N91" t="s">
        <v>514</v>
      </c>
    </row>
    <row r="92" spans="1:14" x14ac:dyDescent="0.25">
      <c r="A92" t="s">
        <v>476</v>
      </c>
      <c r="B92" s="2">
        <v>0</v>
      </c>
      <c r="C92" s="2">
        <v>0</v>
      </c>
      <c r="D92" s="2">
        <v>2914.5605</v>
      </c>
      <c r="E92" s="2">
        <v>2914.5605</v>
      </c>
      <c r="F92" t="s">
        <v>514</v>
      </c>
      <c r="I92" t="s">
        <v>476</v>
      </c>
      <c r="J92">
        <v>0</v>
      </c>
      <c r="K92">
        <v>0</v>
      </c>
      <c r="L92">
        <v>2</v>
      </c>
      <c r="M92">
        <v>2</v>
      </c>
      <c r="N92" t="s">
        <v>514</v>
      </c>
    </row>
    <row r="93" spans="1:14" x14ac:dyDescent="0.25">
      <c r="A93" t="s">
        <v>477</v>
      </c>
      <c r="B93" s="2">
        <v>0</v>
      </c>
      <c r="C93" s="2">
        <v>0</v>
      </c>
      <c r="D93" s="2">
        <v>0</v>
      </c>
      <c r="E93" s="2">
        <v>0</v>
      </c>
      <c r="F93" t="s">
        <v>514</v>
      </c>
      <c r="I93" t="s">
        <v>477</v>
      </c>
      <c r="J93">
        <v>0</v>
      </c>
      <c r="K93">
        <v>0</v>
      </c>
      <c r="L93">
        <v>0</v>
      </c>
      <c r="M93">
        <v>0</v>
      </c>
      <c r="N93" t="s">
        <v>514</v>
      </c>
    </row>
    <row r="94" spans="1:14" x14ac:dyDescent="0.25">
      <c r="A94" t="s">
        <v>478</v>
      </c>
      <c r="B94" s="2">
        <v>0</v>
      </c>
      <c r="C94" s="2">
        <v>0</v>
      </c>
      <c r="D94" s="2">
        <v>0</v>
      </c>
      <c r="E94" s="2">
        <v>0</v>
      </c>
      <c r="F94" t="s">
        <v>514</v>
      </c>
      <c r="I94" t="s">
        <v>478</v>
      </c>
      <c r="J94">
        <v>0</v>
      </c>
      <c r="K94">
        <v>0</v>
      </c>
      <c r="L94">
        <v>0</v>
      </c>
      <c r="M94">
        <v>0</v>
      </c>
      <c r="N94" t="s">
        <v>514</v>
      </c>
    </row>
    <row r="95" spans="1:14" x14ac:dyDescent="0.25">
      <c r="A95" t="s">
        <v>579</v>
      </c>
      <c r="B95" s="2">
        <v>431.41629999999998</v>
      </c>
      <c r="C95" s="2">
        <v>96.738519999999994</v>
      </c>
      <c r="D95" s="2">
        <v>380.24173999999999</v>
      </c>
      <c r="E95" s="2">
        <v>908.39656000000002</v>
      </c>
      <c r="F95" t="s">
        <v>514</v>
      </c>
      <c r="I95" t="s">
        <v>579</v>
      </c>
      <c r="J95">
        <v>1</v>
      </c>
      <c r="K95">
        <v>1</v>
      </c>
      <c r="L95">
        <v>3</v>
      </c>
      <c r="M95">
        <v>5</v>
      </c>
      <c r="N95" t="s">
        <v>514</v>
      </c>
    </row>
    <row r="96" spans="1:14" x14ac:dyDescent="0.25">
      <c r="A96" t="s">
        <v>479</v>
      </c>
      <c r="B96" s="2">
        <v>0</v>
      </c>
      <c r="C96" s="2">
        <v>79.633449999999996</v>
      </c>
      <c r="D96" s="2">
        <v>3286.62869</v>
      </c>
      <c r="E96" s="2">
        <v>3366.2621399999998</v>
      </c>
      <c r="F96" t="s">
        <v>514</v>
      </c>
      <c r="I96" t="s">
        <v>479</v>
      </c>
      <c r="J96">
        <v>0</v>
      </c>
      <c r="K96">
        <v>1</v>
      </c>
      <c r="L96">
        <v>7</v>
      </c>
      <c r="M96">
        <v>8</v>
      </c>
      <c r="N96" t="s">
        <v>514</v>
      </c>
    </row>
    <row r="97" spans="1:14" x14ac:dyDescent="0.25">
      <c r="A97" t="s">
        <v>480</v>
      </c>
      <c r="B97" s="2">
        <v>16844.329689999999</v>
      </c>
      <c r="C97" s="2">
        <v>85108.460210000005</v>
      </c>
      <c r="D97" s="2">
        <v>350484.05700999999</v>
      </c>
      <c r="E97" s="2">
        <v>452436.84691000002</v>
      </c>
      <c r="F97" t="s">
        <v>514</v>
      </c>
      <c r="I97" t="s">
        <v>480</v>
      </c>
      <c r="J97">
        <v>50</v>
      </c>
      <c r="K97">
        <v>141</v>
      </c>
      <c r="L97">
        <v>932</v>
      </c>
      <c r="M97">
        <v>1123</v>
      </c>
      <c r="N97" t="s">
        <v>514</v>
      </c>
    </row>
    <row r="98" spans="1:14" x14ac:dyDescent="0.25">
      <c r="A98" t="s">
        <v>470</v>
      </c>
      <c r="B98" s="2">
        <v>12368.18966</v>
      </c>
      <c r="C98" s="2">
        <v>188231.89382</v>
      </c>
      <c r="D98" s="2">
        <v>2563792.2404299998</v>
      </c>
      <c r="E98" s="2">
        <v>2764392.3239099998</v>
      </c>
      <c r="F98" t="s">
        <v>515</v>
      </c>
      <c r="I98" t="s">
        <v>470</v>
      </c>
      <c r="J98">
        <v>29</v>
      </c>
      <c r="K98">
        <v>437</v>
      </c>
      <c r="L98">
        <v>8574</v>
      </c>
      <c r="M98">
        <v>9040</v>
      </c>
      <c r="N98" t="s">
        <v>515</v>
      </c>
    </row>
    <row r="99" spans="1:14" x14ac:dyDescent="0.25">
      <c r="A99" t="s">
        <v>471</v>
      </c>
      <c r="B99" s="2">
        <v>30113.564160000002</v>
      </c>
      <c r="C99" s="2">
        <v>173288.85324999999</v>
      </c>
      <c r="D99" s="2">
        <v>1770811.4751899999</v>
      </c>
      <c r="E99" s="2">
        <v>1974213.8925999999</v>
      </c>
      <c r="F99" t="s">
        <v>515</v>
      </c>
      <c r="I99" t="s">
        <v>471</v>
      </c>
      <c r="J99">
        <v>66</v>
      </c>
      <c r="K99">
        <v>480</v>
      </c>
      <c r="L99">
        <v>5375</v>
      </c>
      <c r="M99">
        <v>5921</v>
      </c>
      <c r="N99" t="s">
        <v>515</v>
      </c>
    </row>
    <row r="100" spans="1:14" x14ac:dyDescent="0.25">
      <c r="A100" t="s">
        <v>472</v>
      </c>
      <c r="B100" s="2">
        <v>16356.06457</v>
      </c>
      <c r="C100" s="2">
        <v>135272.20772999999</v>
      </c>
      <c r="D100" s="2">
        <v>1500550.93606</v>
      </c>
      <c r="E100" s="2">
        <v>1652179.20836</v>
      </c>
      <c r="F100" t="s">
        <v>515</v>
      </c>
      <c r="I100" t="s">
        <v>472</v>
      </c>
      <c r="J100">
        <v>44</v>
      </c>
      <c r="K100">
        <v>360</v>
      </c>
      <c r="L100">
        <v>4393</v>
      </c>
      <c r="M100">
        <v>4797</v>
      </c>
      <c r="N100" t="s">
        <v>515</v>
      </c>
    </row>
    <row r="101" spans="1:14" x14ac:dyDescent="0.25">
      <c r="A101" t="s">
        <v>473</v>
      </c>
      <c r="B101" s="2">
        <v>122233.09779</v>
      </c>
      <c r="C101" s="2">
        <v>120818.35811</v>
      </c>
      <c r="D101" s="2">
        <v>716834.77043999999</v>
      </c>
      <c r="E101" s="2">
        <v>959886.22634000005</v>
      </c>
      <c r="F101" t="s">
        <v>515</v>
      </c>
      <c r="I101" t="s">
        <v>473</v>
      </c>
      <c r="J101">
        <v>326</v>
      </c>
      <c r="K101">
        <v>350</v>
      </c>
      <c r="L101">
        <v>2103</v>
      </c>
      <c r="M101">
        <v>2779</v>
      </c>
      <c r="N101" t="s">
        <v>515</v>
      </c>
    </row>
    <row r="102" spans="1:14" x14ac:dyDescent="0.25">
      <c r="A102" t="s">
        <v>474</v>
      </c>
      <c r="B102" s="2">
        <v>13318.33432</v>
      </c>
      <c r="C102" s="2">
        <v>50367.172610000001</v>
      </c>
      <c r="D102" s="2">
        <v>146042.45121999999</v>
      </c>
      <c r="E102" s="2">
        <v>209727.95814999999</v>
      </c>
      <c r="F102" t="s">
        <v>515</v>
      </c>
      <c r="I102" t="s">
        <v>474</v>
      </c>
      <c r="J102">
        <v>50</v>
      </c>
      <c r="K102">
        <v>122</v>
      </c>
      <c r="L102">
        <v>577</v>
      </c>
      <c r="M102">
        <v>749</v>
      </c>
      <c r="N102" t="s">
        <v>515</v>
      </c>
    </row>
    <row r="103" spans="1:14" x14ac:dyDescent="0.25">
      <c r="A103" t="s">
        <v>475</v>
      </c>
      <c r="B103" s="2">
        <v>179321.30987999999</v>
      </c>
      <c r="C103" s="2">
        <v>76227.575540000005</v>
      </c>
      <c r="D103" s="2">
        <v>178001.85039000001</v>
      </c>
      <c r="E103" s="2">
        <v>433550.73580999998</v>
      </c>
      <c r="F103" t="s">
        <v>515</v>
      </c>
      <c r="I103" t="s">
        <v>475</v>
      </c>
      <c r="J103">
        <v>337</v>
      </c>
      <c r="K103">
        <v>207</v>
      </c>
      <c r="L103">
        <v>494</v>
      </c>
      <c r="M103">
        <v>1038</v>
      </c>
      <c r="N103" t="s">
        <v>515</v>
      </c>
    </row>
    <row r="104" spans="1:14" x14ac:dyDescent="0.25">
      <c r="A104" t="s">
        <v>476</v>
      </c>
      <c r="B104" s="2">
        <v>1079.3782000000001</v>
      </c>
      <c r="C104" s="2">
        <v>11524.74553</v>
      </c>
      <c r="D104" s="2">
        <v>77000.095300000001</v>
      </c>
      <c r="E104" s="2">
        <v>89604.219029999993</v>
      </c>
      <c r="F104" t="s">
        <v>515</v>
      </c>
      <c r="I104" t="s">
        <v>476</v>
      </c>
      <c r="J104">
        <v>4</v>
      </c>
      <c r="K104">
        <v>34</v>
      </c>
      <c r="L104">
        <v>303</v>
      </c>
      <c r="M104">
        <v>341</v>
      </c>
      <c r="N104" t="s">
        <v>515</v>
      </c>
    </row>
    <row r="105" spans="1:14" x14ac:dyDescent="0.25">
      <c r="A105" t="s">
        <v>477</v>
      </c>
      <c r="B105" s="2">
        <v>5431.0849600000001</v>
      </c>
      <c r="C105" s="2">
        <v>18336.484410000001</v>
      </c>
      <c r="D105" s="2">
        <v>38336.543660000003</v>
      </c>
      <c r="E105" s="2">
        <v>62104.11303</v>
      </c>
      <c r="F105" t="s">
        <v>515</v>
      </c>
      <c r="I105" t="s">
        <v>477</v>
      </c>
      <c r="J105">
        <v>8</v>
      </c>
      <c r="K105">
        <v>36</v>
      </c>
      <c r="L105">
        <v>118</v>
      </c>
      <c r="M105">
        <v>162</v>
      </c>
      <c r="N105" t="s">
        <v>515</v>
      </c>
    </row>
    <row r="106" spans="1:14" x14ac:dyDescent="0.25">
      <c r="A106" t="s">
        <v>478</v>
      </c>
      <c r="B106" s="2">
        <v>1106.14417</v>
      </c>
      <c r="C106" s="2">
        <v>4634.7851300000002</v>
      </c>
      <c r="D106" s="2">
        <v>56324.662790000002</v>
      </c>
      <c r="E106" s="2">
        <v>62065.592089999998</v>
      </c>
      <c r="F106" t="s">
        <v>515</v>
      </c>
      <c r="I106" t="s">
        <v>478</v>
      </c>
      <c r="J106">
        <v>6</v>
      </c>
      <c r="K106">
        <v>17</v>
      </c>
      <c r="L106">
        <v>119</v>
      </c>
      <c r="M106">
        <v>142</v>
      </c>
      <c r="N106" t="s">
        <v>515</v>
      </c>
    </row>
    <row r="107" spans="1:14" x14ac:dyDescent="0.25">
      <c r="A107" t="s">
        <v>579</v>
      </c>
      <c r="B107" s="2">
        <v>4948.9120999999996</v>
      </c>
      <c r="C107" s="2">
        <v>7181.7369600000002</v>
      </c>
      <c r="D107" s="2">
        <v>10533.859689999999</v>
      </c>
      <c r="E107" s="2">
        <v>22664.508750000001</v>
      </c>
      <c r="F107" t="s">
        <v>515</v>
      </c>
      <c r="I107" t="s">
        <v>579</v>
      </c>
      <c r="J107">
        <v>13</v>
      </c>
      <c r="K107">
        <v>10</v>
      </c>
      <c r="L107">
        <v>40</v>
      </c>
      <c r="M107">
        <v>63</v>
      </c>
      <c r="N107" t="s">
        <v>515</v>
      </c>
    </row>
    <row r="108" spans="1:14" x14ac:dyDescent="0.25">
      <c r="A108" t="s">
        <v>479</v>
      </c>
      <c r="B108" s="2">
        <v>4292.4802399999999</v>
      </c>
      <c r="C108" s="2">
        <v>1574.1306999999999</v>
      </c>
      <c r="D108" s="2">
        <v>17243.23848</v>
      </c>
      <c r="E108" s="2">
        <v>23109.849419999999</v>
      </c>
      <c r="F108" t="s">
        <v>515</v>
      </c>
      <c r="I108" t="s">
        <v>479</v>
      </c>
      <c r="J108">
        <v>10</v>
      </c>
      <c r="K108">
        <v>6</v>
      </c>
      <c r="L108">
        <v>60</v>
      </c>
      <c r="M108">
        <v>76</v>
      </c>
      <c r="N108" t="s">
        <v>515</v>
      </c>
    </row>
    <row r="109" spans="1:14" x14ac:dyDescent="0.25">
      <c r="A109" t="s">
        <v>480</v>
      </c>
      <c r="B109" s="2">
        <v>390568.56004999997</v>
      </c>
      <c r="C109" s="2">
        <v>787457.94379000005</v>
      </c>
      <c r="D109" s="2">
        <v>7075472.1236500004</v>
      </c>
      <c r="E109" s="2">
        <v>8253498.6274899999</v>
      </c>
      <c r="F109" t="s">
        <v>515</v>
      </c>
      <c r="I109" t="s">
        <v>480</v>
      </c>
      <c r="J109">
        <v>893</v>
      </c>
      <c r="K109">
        <v>2059</v>
      </c>
      <c r="L109">
        <v>22156</v>
      </c>
      <c r="M109">
        <v>25108</v>
      </c>
      <c r="N109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4"/>
  <sheetViews>
    <sheetView workbookViewId="0"/>
  </sheetViews>
  <sheetFormatPr defaultRowHeight="15" x14ac:dyDescent="0.25"/>
  <cols>
    <col min="1" max="1" width="10.5703125" bestFit="1" customWidth="1"/>
    <col min="2" max="2" width="18.5703125" customWidth="1"/>
    <col min="3" max="10" width="11.28515625" customWidth="1"/>
  </cols>
  <sheetData>
    <row r="2" spans="1:10" ht="21" x14ac:dyDescent="0.35">
      <c r="B2" s="253" t="s">
        <v>462</v>
      </c>
      <c r="C2" s="253"/>
      <c r="D2" s="253"/>
      <c r="E2" s="253"/>
      <c r="F2" s="253"/>
      <c r="G2" s="253"/>
      <c r="H2" s="253"/>
      <c r="I2" s="253"/>
      <c r="J2" s="253"/>
    </row>
    <row r="3" spans="1:10" ht="30.75" customHeight="1" x14ac:dyDescent="0.25">
      <c r="A3" s="26"/>
      <c r="B3" s="254" t="s">
        <v>463</v>
      </c>
      <c r="C3" s="255"/>
      <c r="D3" s="255"/>
      <c r="E3" s="255"/>
      <c r="F3" s="255"/>
      <c r="G3" s="255"/>
      <c r="H3" s="255"/>
      <c r="I3" s="255"/>
      <c r="J3" s="255"/>
    </row>
    <row r="5" spans="1:10" ht="18.75" x14ac:dyDescent="0.3">
      <c r="A5" s="4" t="s">
        <v>7</v>
      </c>
      <c r="B5" s="4" t="s">
        <v>8</v>
      </c>
      <c r="C5" s="4">
        <v>1</v>
      </c>
    </row>
    <row r="6" spans="1:10" ht="15" customHeight="1" x14ac:dyDescent="0.25">
      <c r="B6" s="9"/>
      <c r="C6" s="251" t="s">
        <v>468</v>
      </c>
      <c r="D6" s="251"/>
      <c r="E6" s="251"/>
      <c r="F6" s="251"/>
      <c r="G6" s="252" t="s">
        <v>6</v>
      </c>
      <c r="H6" s="252"/>
      <c r="I6" s="252"/>
      <c r="J6" s="252"/>
    </row>
    <row r="7" spans="1:10" ht="30" x14ac:dyDescent="0.25">
      <c r="A7" t="s">
        <v>572</v>
      </c>
      <c r="B7" s="10" t="s">
        <v>3</v>
      </c>
      <c r="C7" s="100" t="s">
        <v>2</v>
      </c>
      <c r="D7" s="100" t="s">
        <v>0</v>
      </c>
      <c r="E7" s="100" t="s">
        <v>1</v>
      </c>
      <c r="F7" s="100" t="s">
        <v>5</v>
      </c>
      <c r="G7" s="11" t="s">
        <v>2</v>
      </c>
      <c r="H7" s="100" t="s">
        <v>0</v>
      </c>
      <c r="I7" s="100" t="s">
        <v>1</v>
      </c>
      <c r="J7" s="100" t="s">
        <v>5</v>
      </c>
    </row>
    <row r="8" spans="1:10" x14ac:dyDescent="0.25">
      <c r="A8">
        <v>1</v>
      </c>
      <c r="B8" s="5" t="s">
        <v>569</v>
      </c>
      <c r="C8" s="12">
        <f>OBS_PURP_AUTOSUFF!C8+OBS_PURP_AUTOSUFF!C9</f>
        <v>153203.83484419424</v>
      </c>
      <c r="D8" s="6">
        <f>OBS_PURP_AUTOSUFF!D8+OBS_PURP_AUTOSUFF!D9</f>
        <v>121245.44281029934</v>
      </c>
      <c r="E8" s="6">
        <f>OBS_PURP_AUTOSUFF!E8+OBS_PURP_AUTOSUFF!E9</f>
        <v>66370.805391582951</v>
      </c>
      <c r="F8" s="17">
        <f t="shared" ref="F8:F25" si="0">SUM(C8:E8)</f>
        <v>340820.08304607653</v>
      </c>
      <c r="G8" s="7">
        <f>OBS_PURP_AUTOSUFF!G8+OBS_PURP_AUTOSUFF!G9</f>
        <v>153203.83484419424</v>
      </c>
      <c r="H8" s="7">
        <f>OBS_PURP_AUTOSUFF!H8+OBS_PURP_AUTOSUFF!H9</f>
        <v>121245.44281029934</v>
      </c>
      <c r="I8" s="7">
        <f>OBS_PURP_AUTOSUFF!I8+OBS_PURP_AUTOSUFF!I9</f>
        <v>66370.805391582951</v>
      </c>
      <c r="J8" s="17">
        <f t="shared" ref="J8:J25" si="1">SUM(G8:I8)</f>
        <v>340820.08304607653</v>
      </c>
    </row>
    <row r="9" spans="1:10" x14ac:dyDescent="0.25">
      <c r="A9">
        <v>2</v>
      </c>
      <c r="B9" s="5" t="s">
        <v>15</v>
      </c>
      <c r="C9" s="12">
        <f>OBS_PURP_AUTOSUFF!C11</f>
        <v>257.16374431917399</v>
      </c>
      <c r="D9" s="6">
        <f>OBS_PURP_AUTOSUFF!D11</f>
        <v>1133.31029613071</v>
      </c>
      <c r="E9" s="6">
        <f>OBS_PURP_AUTOSUFF!E11</f>
        <v>1009.75919986626</v>
      </c>
      <c r="F9" s="17">
        <f t="shared" si="0"/>
        <v>2400.233240316144</v>
      </c>
      <c r="G9" s="7">
        <f>OBS_PURP_AUTOSUFF!G11</f>
        <v>257.16374431917399</v>
      </c>
      <c r="H9" s="7">
        <f>OBS_PURP_AUTOSUFF!H11</f>
        <v>1133.31029613071</v>
      </c>
      <c r="I9" s="7">
        <f>OBS_PURP_AUTOSUFF!I11</f>
        <v>1009.75919986626</v>
      </c>
      <c r="J9" s="17">
        <f t="shared" si="1"/>
        <v>2400.233240316144</v>
      </c>
    </row>
    <row r="10" spans="1:10" x14ac:dyDescent="0.25">
      <c r="A10">
        <v>3</v>
      </c>
      <c r="B10" s="5" t="s">
        <v>16</v>
      </c>
      <c r="C10" s="12">
        <v>0</v>
      </c>
      <c r="D10" s="6">
        <v>0</v>
      </c>
      <c r="E10" s="6">
        <v>0</v>
      </c>
      <c r="F10" s="17">
        <f t="shared" si="0"/>
        <v>0</v>
      </c>
      <c r="G10" s="7">
        <v>0</v>
      </c>
      <c r="H10" s="7">
        <v>0</v>
      </c>
      <c r="I10" s="7">
        <v>0</v>
      </c>
      <c r="J10" s="17">
        <f t="shared" si="1"/>
        <v>0</v>
      </c>
    </row>
    <row r="11" spans="1:10" x14ac:dyDescent="0.25">
      <c r="A11">
        <v>4</v>
      </c>
      <c r="B11" s="5" t="s">
        <v>17</v>
      </c>
      <c r="C11" s="12">
        <f>OBS_PURP_AUTOSUFF!C10</f>
        <v>49115.075293827198</v>
      </c>
      <c r="D11" s="6">
        <f>OBS_PURP_AUTOSUFF!D10</f>
        <v>38392.748935518401</v>
      </c>
      <c r="E11" s="6">
        <f>OBS_PURP_AUTOSUFF!E10</f>
        <v>18251.222583992399</v>
      </c>
      <c r="F11" s="17">
        <f t="shared" si="0"/>
        <v>105759.04681333801</v>
      </c>
      <c r="G11" s="7">
        <f>OBS_PURP_AUTOSUFF!G10</f>
        <v>49115.075293827198</v>
      </c>
      <c r="H11" s="7">
        <f>OBS_PURP_AUTOSUFF!H10</f>
        <v>38392.748935518401</v>
      </c>
      <c r="I11" s="7">
        <f>OBS_PURP_AUTOSUFF!I10</f>
        <v>18251.222583992399</v>
      </c>
      <c r="J11" s="17">
        <f t="shared" si="1"/>
        <v>105759.04681333801</v>
      </c>
    </row>
    <row r="12" spans="1:10" x14ac:dyDescent="0.25">
      <c r="A12">
        <v>5</v>
      </c>
      <c r="B12" s="5" t="s">
        <v>26</v>
      </c>
      <c r="C12" s="12">
        <f>OBS_PURP_AUTOSUFF!C13</f>
        <v>21354.5383961443</v>
      </c>
      <c r="D12" s="6">
        <f>OBS_PURP_AUTOSUFF!D13</f>
        <v>52051.185358830902</v>
      </c>
      <c r="E12" s="6">
        <f>OBS_PURP_AUTOSUFF!E13</f>
        <v>44986.094391597799</v>
      </c>
      <c r="F12" s="17">
        <f t="shared" si="0"/>
        <v>118391.818146573</v>
      </c>
      <c r="G12" s="7">
        <f>OBS_PURP_AUTOSUFF!G13</f>
        <v>21354.5383961443</v>
      </c>
      <c r="H12" s="7">
        <f>OBS_PURP_AUTOSUFF!H13</f>
        <v>52051.185358830902</v>
      </c>
      <c r="I12" s="7">
        <f>OBS_PURP_AUTOSUFF!I13</f>
        <v>44986.094391597799</v>
      </c>
      <c r="J12" s="17">
        <f t="shared" si="1"/>
        <v>118391.818146573</v>
      </c>
    </row>
    <row r="13" spans="1:10" x14ac:dyDescent="0.25">
      <c r="A13">
        <v>6</v>
      </c>
      <c r="B13" s="5" t="s">
        <v>27</v>
      </c>
      <c r="C13" s="12">
        <f>OBS_PURP_AUTOSUFF!C12</f>
        <v>1553.2318503054701</v>
      </c>
      <c r="D13" s="6">
        <f>OBS_PURP_AUTOSUFF!D12</f>
        <v>2982.2940644877899</v>
      </c>
      <c r="E13" s="6">
        <f>OBS_PURP_AUTOSUFF!E12</f>
        <v>4205.0607293987296</v>
      </c>
      <c r="F13" s="17">
        <f t="shared" si="0"/>
        <v>8740.5866441919898</v>
      </c>
      <c r="G13" s="7">
        <f>OBS_PURP_AUTOSUFF!G12</f>
        <v>1553.2318503054701</v>
      </c>
      <c r="H13" s="7">
        <f>OBS_PURP_AUTOSUFF!H12</f>
        <v>2982.2940644877899</v>
      </c>
      <c r="I13" s="7">
        <f>OBS_PURP_AUTOSUFF!I12</f>
        <v>4205.0607293987296</v>
      </c>
      <c r="J13" s="17">
        <f t="shared" si="1"/>
        <v>8740.5866441919898</v>
      </c>
    </row>
    <row r="14" spans="1:10" x14ac:dyDescent="0.25">
      <c r="A14">
        <v>7</v>
      </c>
      <c r="B14" s="5" t="s">
        <v>570</v>
      </c>
      <c r="C14" s="12">
        <f>OBS_PURP_AUTOSUFF!C26+OBS_PURP_AUTOSUFF!C27</f>
        <v>777.52615219024472</v>
      </c>
      <c r="D14" s="6">
        <f>OBS_PURP_AUTOSUFF!D26+OBS_PURP_AUTOSUFF!D27</f>
        <v>2262.58852393494</v>
      </c>
      <c r="E14" s="6">
        <f>OBS_PURP_AUTOSUFF!E26+OBS_PURP_AUTOSUFF!E27</f>
        <v>7831.2714346278099</v>
      </c>
      <c r="F14" s="17">
        <f t="shared" si="0"/>
        <v>10871.386110752996</v>
      </c>
      <c r="G14" s="101">
        <f>OBS_PURP_AUTOSUFF!G26+OBS_PURP_AUTOSUFF!G27</f>
        <v>0</v>
      </c>
      <c r="H14" s="7">
        <f>OBS_PURP_AUTOSUFF!H26+OBS_PURP_AUTOSUFF!H27</f>
        <v>3040.1146761251848</v>
      </c>
      <c r="I14" s="7">
        <f>OBS_PURP_AUTOSUFF!I26+OBS_PURP_AUTOSUFF!I27</f>
        <v>7831.2714346278099</v>
      </c>
      <c r="J14" s="17">
        <f t="shared" si="1"/>
        <v>10871.386110752996</v>
      </c>
    </row>
    <row r="15" spans="1:10" x14ac:dyDescent="0.25">
      <c r="A15">
        <v>8</v>
      </c>
      <c r="B15" s="5" t="s">
        <v>19</v>
      </c>
      <c r="C15" s="12">
        <f>OBS_PURP_AUTOSUFF!C29</f>
        <v>24.882174612171902</v>
      </c>
      <c r="D15" s="6">
        <f>OBS_PURP_AUTOSUFF!D29</f>
        <v>1012.50889564991</v>
      </c>
      <c r="E15" s="6">
        <f>OBS_PURP_AUTOSUFF!E29</f>
        <v>4302.9662191663401</v>
      </c>
      <c r="F15" s="17">
        <f t="shared" si="0"/>
        <v>5340.3572894284225</v>
      </c>
      <c r="G15" s="101">
        <f>OBS_PURP_AUTOSUFF!G29</f>
        <v>0</v>
      </c>
      <c r="H15" s="7">
        <f>OBS_PURP_AUTOSUFF!H29</f>
        <v>1037.3910702620819</v>
      </c>
      <c r="I15" s="7">
        <f>OBS_PURP_AUTOSUFF!I29</f>
        <v>4302.9662191663401</v>
      </c>
      <c r="J15" s="17">
        <f t="shared" si="1"/>
        <v>5340.3572894284225</v>
      </c>
    </row>
    <row r="16" spans="1:10" x14ac:dyDescent="0.25">
      <c r="A16">
        <v>9</v>
      </c>
      <c r="B16" s="5" t="s">
        <v>20</v>
      </c>
      <c r="C16" s="12">
        <v>0</v>
      </c>
      <c r="D16" s="6">
        <v>0</v>
      </c>
      <c r="E16" s="6">
        <v>0</v>
      </c>
      <c r="F16" s="17">
        <f t="shared" si="0"/>
        <v>0</v>
      </c>
      <c r="G16" s="101">
        <v>0</v>
      </c>
      <c r="H16" s="7">
        <v>0</v>
      </c>
      <c r="I16" s="7">
        <v>0</v>
      </c>
      <c r="J16" s="17">
        <f t="shared" si="1"/>
        <v>0</v>
      </c>
    </row>
    <row r="17" spans="1:10" x14ac:dyDescent="0.25">
      <c r="A17">
        <v>10</v>
      </c>
      <c r="B17" s="5" t="s">
        <v>21</v>
      </c>
      <c r="C17" s="12">
        <f>OBS_PURP_AUTOSUFF!C28</f>
        <v>76.1078485130122</v>
      </c>
      <c r="D17" s="6">
        <f>OBS_PURP_AUTOSUFF!D28</f>
        <v>867.69072862126404</v>
      </c>
      <c r="E17" s="6">
        <f>OBS_PURP_AUTOSUFF!E28</f>
        <v>3052.6398338888598</v>
      </c>
      <c r="F17" s="17">
        <f t="shared" si="0"/>
        <v>3996.4384110231358</v>
      </c>
      <c r="G17" s="101">
        <f>OBS_PURP_AUTOSUFF!G28</f>
        <v>0</v>
      </c>
      <c r="H17" s="7">
        <f>OBS_PURP_AUTOSUFF!H28</f>
        <v>943.79857713427623</v>
      </c>
      <c r="I17" s="7">
        <f>OBS_PURP_AUTOSUFF!I28</f>
        <v>3052.6398338888598</v>
      </c>
      <c r="J17" s="17">
        <f t="shared" si="1"/>
        <v>3996.4384110231358</v>
      </c>
    </row>
    <row r="18" spans="1:10" x14ac:dyDescent="0.25">
      <c r="A18">
        <v>11</v>
      </c>
      <c r="B18" s="5" t="s">
        <v>28</v>
      </c>
      <c r="C18" s="12">
        <f>OBS_PURP_AUTOSUFF!C31</f>
        <v>907.73092498908602</v>
      </c>
      <c r="D18" s="6">
        <f>OBS_PURP_AUTOSUFF!D31</f>
        <v>16250.9680723909</v>
      </c>
      <c r="E18" s="6">
        <f>OBS_PURP_AUTOSUFF!E31</f>
        <v>74884.486238278594</v>
      </c>
      <c r="F18" s="17">
        <f t="shared" si="0"/>
        <v>92043.185235658573</v>
      </c>
      <c r="G18" s="101">
        <f>OBS_PURP_AUTOSUFF!G31</f>
        <v>0</v>
      </c>
      <c r="H18" s="7">
        <f>OBS_PURP_AUTOSUFF!H31</f>
        <v>17158.698997379986</v>
      </c>
      <c r="I18" s="7">
        <f>OBS_PURP_AUTOSUFF!I31</f>
        <v>74884.486238278594</v>
      </c>
      <c r="J18" s="17">
        <f t="shared" si="1"/>
        <v>92043.185235658573</v>
      </c>
    </row>
    <row r="19" spans="1:10" x14ac:dyDescent="0.25">
      <c r="A19">
        <v>12</v>
      </c>
      <c r="B19" s="5" t="s">
        <v>29</v>
      </c>
      <c r="C19" s="12">
        <f>OBS_PURP_AUTOSUFF!C30</f>
        <v>138.92879112214101</v>
      </c>
      <c r="D19" s="6">
        <f>OBS_PURP_AUTOSUFF!D30</f>
        <v>2027.2887341042899</v>
      </c>
      <c r="E19" s="6">
        <f>OBS_PURP_AUTOSUFF!E30</f>
        <v>10707.514365372799</v>
      </c>
      <c r="F19" s="17">
        <f t="shared" si="0"/>
        <v>12873.731890599231</v>
      </c>
      <c r="G19" s="101">
        <f>OBS_PURP_AUTOSUFF!G30</f>
        <v>0</v>
      </c>
      <c r="H19" s="7">
        <f>OBS_PURP_AUTOSUFF!H30</f>
        <v>2166.217525226431</v>
      </c>
      <c r="I19" s="7">
        <f>OBS_PURP_AUTOSUFF!I30</f>
        <v>10707.514365372799</v>
      </c>
      <c r="J19" s="17">
        <f t="shared" si="1"/>
        <v>12873.731890599231</v>
      </c>
    </row>
    <row r="20" spans="1:10" x14ac:dyDescent="0.25">
      <c r="A20">
        <v>13</v>
      </c>
      <c r="B20" s="5" t="s">
        <v>571</v>
      </c>
      <c r="C20" s="12">
        <f>OBS_PURP_AUTOSUFF!C14+OBS_PURP_AUTOSUFF!C15</f>
        <v>4773.8178170066003</v>
      </c>
      <c r="D20" s="6">
        <f>OBS_PURP_AUTOSUFF!D14+OBS_PURP_AUTOSUFF!D15</f>
        <v>10629.194477487279</v>
      </c>
      <c r="E20" s="6">
        <f>OBS_PURP_AUTOSUFF!E14+OBS_PURP_AUTOSUFF!E15</f>
        <v>7674.6619191773198</v>
      </c>
      <c r="F20" s="17">
        <f t="shared" si="0"/>
        <v>23077.674213671198</v>
      </c>
      <c r="G20" s="7">
        <f>OBS_PURP_AUTOSUFF!G14+OBS_PURP_AUTOSUFF!G15</f>
        <v>4773.8178170066003</v>
      </c>
      <c r="H20" s="7">
        <f>OBS_PURP_AUTOSUFF!H14+OBS_PURP_AUTOSUFF!H15</f>
        <v>10629.194477487279</v>
      </c>
      <c r="I20" s="7">
        <f>OBS_PURP_AUTOSUFF!I14+OBS_PURP_AUTOSUFF!I15</f>
        <v>7674.6619191773198</v>
      </c>
      <c r="J20" s="17">
        <f t="shared" si="1"/>
        <v>23077.674213671198</v>
      </c>
    </row>
    <row r="21" spans="1:10" x14ac:dyDescent="0.25">
      <c r="A21">
        <v>14</v>
      </c>
      <c r="B21" s="5" t="s">
        <v>23</v>
      </c>
      <c r="C21" s="12">
        <f>OBS_PURP_AUTOSUFF!C17</f>
        <v>317.674147678721</v>
      </c>
      <c r="D21" s="6">
        <f>OBS_PURP_AUTOSUFF!D17</f>
        <v>2081.8159663153901</v>
      </c>
      <c r="E21" s="6">
        <f>OBS_PURP_AUTOSUFF!E17</f>
        <v>1520.20209027754</v>
      </c>
      <c r="F21" s="17">
        <f t="shared" si="0"/>
        <v>3919.6922042716515</v>
      </c>
      <c r="G21" s="7">
        <f>OBS_PURP_AUTOSUFF!G17</f>
        <v>317.674147678721</v>
      </c>
      <c r="H21" s="7">
        <f>OBS_PURP_AUTOSUFF!H17</f>
        <v>2081.8159663153901</v>
      </c>
      <c r="I21" s="7">
        <f>OBS_PURP_AUTOSUFF!I17</f>
        <v>1520.20209027754</v>
      </c>
      <c r="J21" s="17">
        <f t="shared" si="1"/>
        <v>3919.6922042716515</v>
      </c>
    </row>
    <row r="22" spans="1:10" x14ac:dyDescent="0.25">
      <c r="A22">
        <v>15</v>
      </c>
      <c r="B22" s="5" t="s">
        <v>24</v>
      </c>
      <c r="C22" s="12">
        <v>0</v>
      </c>
      <c r="D22" s="6">
        <v>0</v>
      </c>
      <c r="E22" s="6">
        <v>0</v>
      </c>
      <c r="F22" s="17">
        <f t="shared" si="0"/>
        <v>0</v>
      </c>
      <c r="G22" s="7">
        <v>0</v>
      </c>
      <c r="H22" s="7">
        <v>0</v>
      </c>
      <c r="I22" s="7">
        <v>0</v>
      </c>
      <c r="J22" s="17">
        <f t="shared" si="1"/>
        <v>0</v>
      </c>
    </row>
    <row r="23" spans="1:10" x14ac:dyDescent="0.25">
      <c r="A23">
        <v>16</v>
      </c>
      <c r="B23" s="5" t="s">
        <v>25</v>
      </c>
      <c r="C23" s="12">
        <f>OBS_PURP_AUTOSUFF!C16</f>
        <v>1062.99570259338</v>
      </c>
      <c r="D23" s="6">
        <f>OBS_PURP_AUTOSUFF!D16</f>
        <v>2319.6461542531201</v>
      </c>
      <c r="E23" s="6">
        <f>OBS_PURP_AUTOSUFF!E16</f>
        <v>2275.2383307996402</v>
      </c>
      <c r="F23" s="17">
        <f t="shared" si="0"/>
        <v>5657.8801876461403</v>
      </c>
      <c r="G23" s="7">
        <f>OBS_PURP_AUTOSUFF!G16</f>
        <v>1062.99570259338</v>
      </c>
      <c r="H23" s="7">
        <f>OBS_PURP_AUTOSUFF!H16</f>
        <v>2319.6461542531201</v>
      </c>
      <c r="I23" s="7">
        <f>OBS_PURP_AUTOSUFF!I16</f>
        <v>2275.2383307996402</v>
      </c>
      <c r="J23" s="17">
        <f t="shared" si="1"/>
        <v>5657.8801876461403</v>
      </c>
    </row>
    <row r="24" spans="1:10" x14ac:dyDescent="0.25">
      <c r="A24">
        <v>17</v>
      </c>
      <c r="B24" s="5" t="s">
        <v>30</v>
      </c>
      <c r="C24" s="12">
        <f>OBS_PURP_AUTOSUFF!C19</f>
        <v>6281.9975330166099</v>
      </c>
      <c r="D24" s="6">
        <f>OBS_PURP_AUTOSUFF!D19</f>
        <v>29116.429333698401</v>
      </c>
      <c r="E24" s="6">
        <f>OBS_PURP_AUTOSUFF!E19</f>
        <v>31495.575825047701</v>
      </c>
      <c r="F24" s="17">
        <f t="shared" si="0"/>
        <v>66894.002691762711</v>
      </c>
      <c r="G24" s="7">
        <f>OBS_PURP_AUTOSUFF!G19</f>
        <v>6281.9975330166099</v>
      </c>
      <c r="H24" s="7">
        <f>OBS_PURP_AUTOSUFF!H19</f>
        <v>29116.429333698401</v>
      </c>
      <c r="I24" s="7">
        <f>OBS_PURP_AUTOSUFF!I19</f>
        <v>31495.575825047701</v>
      </c>
      <c r="J24" s="17">
        <f t="shared" si="1"/>
        <v>66894.002691762711</v>
      </c>
    </row>
    <row r="25" spans="1:10" x14ac:dyDescent="0.25">
      <c r="A25">
        <v>18</v>
      </c>
      <c r="B25" s="5" t="s">
        <v>31</v>
      </c>
      <c r="C25" s="12">
        <f>OBS_PURP_AUTOSUFF!C18</f>
        <v>2670.6381934824099</v>
      </c>
      <c r="D25" s="6">
        <f>OBS_PURP_AUTOSUFF!D18</f>
        <v>5690.3512880673197</v>
      </c>
      <c r="E25" s="6">
        <f>OBS_PURP_AUTOSUFF!E18</f>
        <v>8630.8929825595005</v>
      </c>
      <c r="F25" s="17">
        <f t="shared" si="0"/>
        <v>16991.882464109229</v>
      </c>
      <c r="G25" s="7">
        <f>OBS_PURP_AUTOSUFF!G18</f>
        <v>2670.6381934824099</v>
      </c>
      <c r="H25" s="7">
        <f>OBS_PURP_AUTOSUFF!H18</f>
        <v>5690.3512880673197</v>
      </c>
      <c r="I25" s="7">
        <f>OBS_PURP_AUTOSUFF!I18</f>
        <v>8630.8929825595005</v>
      </c>
      <c r="J25" s="17">
        <f t="shared" si="1"/>
        <v>16991.882464109229</v>
      </c>
    </row>
    <row r="26" spans="1:10" x14ac:dyDescent="0.25">
      <c r="B26" s="13" t="s">
        <v>4</v>
      </c>
      <c r="C26" s="14">
        <f t="shared" ref="C26:J26" si="2">SUM(C8:C25)</f>
        <v>242516.14341399475</v>
      </c>
      <c r="D26" s="15">
        <f t="shared" si="2"/>
        <v>288063.46363978996</v>
      </c>
      <c r="E26" s="15">
        <f t="shared" si="2"/>
        <v>287198.39153563423</v>
      </c>
      <c r="F26" s="16">
        <f t="shared" si="2"/>
        <v>817777.99858941918</v>
      </c>
      <c r="G26" s="15">
        <f t="shared" si="2"/>
        <v>240590.9675225681</v>
      </c>
      <c r="H26" s="15">
        <f t="shared" si="2"/>
        <v>289988.63953121658</v>
      </c>
      <c r="I26" s="15">
        <f t="shared" si="2"/>
        <v>287198.39153563423</v>
      </c>
      <c r="J26" s="16">
        <f t="shared" si="2"/>
        <v>817777.99858941918</v>
      </c>
    </row>
    <row r="28" spans="1:10" ht="18.75" x14ac:dyDescent="0.3">
      <c r="A28" s="4" t="s">
        <v>7</v>
      </c>
      <c r="B28" s="4" t="s">
        <v>9</v>
      </c>
      <c r="C28" s="4">
        <v>2</v>
      </c>
    </row>
    <row r="29" spans="1:10" x14ac:dyDescent="0.25">
      <c r="B29" s="9"/>
      <c r="C29" s="251" t="s">
        <v>468</v>
      </c>
      <c r="D29" s="251"/>
      <c r="E29" s="251"/>
      <c r="F29" s="251"/>
      <c r="G29" s="252" t="s">
        <v>6</v>
      </c>
      <c r="H29" s="252"/>
      <c r="I29" s="252"/>
      <c r="J29" s="252"/>
    </row>
    <row r="30" spans="1:10" ht="30" x14ac:dyDescent="0.25">
      <c r="A30" t="s">
        <v>572</v>
      </c>
      <c r="B30" s="10" t="s">
        <v>3</v>
      </c>
      <c r="C30" s="100" t="s">
        <v>2</v>
      </c>
      <c r="D30" s="100" t="s">
        <v>0</v>
      </c>
      <c r="E30" s="100" t="s">
        <v>1</v>
      </c>
      <c r="F30" s="100" t="s">
        <v>5</v>
      </c>
      <c r="G30" s="11" t="s">
        <v>2</v>
      </c>
      <c r="H30" s="100" t="s">
        <v>0</v>
      </c>
      <c r="I30" s="100" t="s">
        <v>1</v>
      </c>
      <c r="J30" s="100" t="s">
        <v>5</v>
      </c>
    </row>
    <row r="31" spans="1:10" x14ac:dyDescent="0.25">
      <c r="A31">
        <v>1</v>
      </c>
      <c r="B31" s="5" t="s">
        <v>569</v>
      </c>
      <c r="C31" s="12">
        <f>OBS_PURP_AUTOSUFF!C37+OBS_PURP_AUTOSUFF!C38</f>
        <v>22704.516366202221</v>
      </c>
      <c r="D31" s="6">
        <f>OBS_PURP_AUTOSUFF!D37+OBS_PURP_AUTOSUFF!D38</f>
        <v>17960.724564286502</v>
      </c>
      <c r="E31" s="6">
        <f>OBS_PURP_AUTOSUFF!E37+OBS_PURP_AUTOSUFF!E38</f>
        <v>21015.763195199608</v>
      </c>
      <c r="F31" s="17">
        <f t="shared" ref="F31:F48" si="3">SUM(C31:E31)</f>
        <v>61681.004125688334</v>
      </c>
      <c r="G31" s="7">
        <f>OBS_PURP_AUTOSUFF!G37+OBS_PURP_AUTOSUFF!G38</f>
        <v>22704.516366202221</v>
      </c>
      <c r="H31" s="7">
        <f>OBS_PURP_AUTOSUFF!H37+OBS_PURP_AUTOSUFF!H38</f>
        <v>17960.724564286502</v>
      </c>
      <c r="I31" s="7">
        <f>OBS_PURP_AUTOSUFF!I37+OBS_PURP_AUTOSUFF!I38</f>
        <v>21015.763195199608</v>
      </c>
      <c r="J31" s="17">
        <f t="shared" ref="J31:J48" si="4">SUM(G31:I31)</f>
        <v>61681.004125688334</v>
      </c>
    </row>
    <row r="32" spans="1:10" x14ac:dyDescent="0.25">
      <c r="A32">
        <v>2</v>
      </c>
      <c r="B32" s="5" t="s">
        <v>15</v>
      </c>
      <c r="C32" s="12">
        <f>OBS_PURP_AUTOSUFF!C40</f>
        <v>2.43327420086012</v>
      </c>
      <c r="D32" s="6">
        <f>OBS_PURP_AUTOSUFF!D40</f>
        <v>15.4510241654691</v>
      </c>
      <c r="E32" s="6">
        <f>OBS_PURP_AUTOSUFF!E40</f>
        <v>18.790465192322898</v>
      </c>
      <c r="F32" s="17">
        <f t="shared" si="3"/>
        <v>36.674763558652117</v>
      </c>
      <c r="G32" s="7">
        <f>OBS_PURP_AUTOSUFF!G40</f>
        <v>2.43327420086012</v>
      </c>
      <c r="H32" s="7">
        <f>OBS_PURP_AUTOSUFF!H40</f>
        <v>15.4510241654691</v>
      </c>
      <c r="I32" s="7">
        <f>OBS_PURP_AUTOSUFF!I40</f>
        <v>18.790465192322898</v>
      </c>
      <c r="J32" s="17">
        <f t="shared" si="4"/>
        <v>36.674763558652117</v>
      </c>
    </row>
    <row r="33" spans="1:10" x14ac:dyDescent="0.25">
      <c r="A33">
        <v>3</v>
      </c>
      <c r="B33" s="5" t="s">
        <v>16</v>
      </c>
      <c r="C33" s="12">
        <v>0</v>
      </c>
      <c r="D33" s="6">
        <v>0</v>
      </c>
      <c r="E33" s="6">
        <v>0</v>
      </c>
      <c r="F33" s="17">
        <f t="shared" si="3"/>
        <v>0</v>
      </c>
      <c r="G33" s="7">
        <v>0</v>
      </c>
      <c r="H33" s="7">
        <v>0</v>
      </c>
      <c r="I33" s="7">
        <v>0</v>
      </c>
      <c r="J33" s="17">
        <f t="shared" si="4"/>
        <v>0</v>
      </c>
    </row>
    <row r="34" spans="1:10" x14ac:dyDescent="0.25">
      <c r="A34">
        <v>4</v>
      </c>
      <c r="B34" s="5" t="s">
        <v>17</v>
      </c>
      <c r="C34" s="12">
        <f>OBS_PURP_AUTOSUFF!C39</f>
        <v>7041.2357088440504</v>
      </c>
      <c r="D34" s="6">
        <f>OBS_PURP_AUTOSUFF!D39</f>
        <v>3244.8122043813701</v>
      </c>
      <c r="E34" s="6">
        <f>OBS_PURP_AUTOSUFF!E39</f>
        <v>3221.4555763808598</v>
      </c>
      <c r="F34" s="17">
        <f t="shared" si="3"/>
        <v>13507.503489606281</v>
      </c>
      <c r="G34" s="7">
        <f>OBS_PURP_AUTOSUFF!G39</f>
        <v>7041.2357088440504</v>
      </c>
      <c r="H34" s="7">
        <f>OBS_PURP_AUTOSUFF!H39</f>
        <v>3244.8122043813701</v>
      </c>
      <c r="I34" s="7">
        <f>OBS_PURP_AUTOSUFF!I39</f>
        <v>3221.4555763808598</v>
      </c>
      <c r="J34" s="17">
        <f t="shared" si="4"/>
        <v>13507.503489606281</v>
      </c>
    </row>
    <row r="35" spans="1:10" x14ac:dyDescent="0.25">
      <c r="A35">
        <v>5</v>
      </c>
      <c r="B35" s="5" t="s">
        <v>26</v>
      </c>
      <c r="C35" s="12">
        <f>OBS_PURP_AUTOSUFF!C42</f>
        <v>3512.3268208130498</v>
      </c>
      <c r="D35" s="6">
        <f>OBS_PURP_AUTOSUFF!D42</f>
        <v>4412.3621801737399</v>
      </c>
      <c r="E35" s="6">
        <f>OBS_PURP_AUTOSUFF!E42</f>
        <v>5830.80476221966</v>
      </c>
      <c r="F35" s="17">
        <f t="shared" si="3"/>
        <v>13755.49376320645</v>
      </c>
      <c r="G35" s="7">
        <f>OBS_PURP_AUTOSUFF!G42</f>
        <v>3512.3268208130498</v>
      </c>
      <c r="H35" s="7">
        <f>OBS_PURP_AUTOSUFF!H42</f>
        <v>4412.3621801737399</v>
      </c>
      <c r="I35" s="7">
        <f>OBS_PURP_AUTOSUFF!I42</f>
        <v>5830.80476221966</v>
      </c>
      <c r="J35" s="17">
        <f t="shared" si="4"/>
        <v>13755.49376320645</v>
      </c>
    </row>
    <row r="36" spans="1:10" x14ac:dyDescent="0.25">
      <c r="A36">
        <v>6</v>
      </c>
      <c r="B36" s="5" t="s">
        <v>27</v>
      </c>
      <c r="C36" s="12">
        <f>OBS_PURP_AUTOSUFF!C41</f>
        <v>113.215737114116</v>
      </c>
      <c r="D36" s="6">
        <f>OBS_PURP_AUTOSUFF!D41</f>
        <v>148.35611759973301</v>
      </c>
      <c r="E36" s="6">
        <f>OBS_PURP_AUTOSUFF!E41</f>
        <v>358.39466204395399</v>
      </c>
      <c r="F36" s="17">
        <f t="shared" si="3"/>
        <v>619.96651675780299</v>
      </c>
      <c r="G36" s="7">
        <f>OBS_PURP_AUTOSUFF!G41</f>
        <v>113.215737114116</v>
      </c>
      <c r="H36" s="7">
        <f>OBS_PURP_AUTOSUFF!H41</f>
        <v>148.35611759973301</v>
      </c>
      <c r="I36" s="7">
        <f>OBS_PURP_AUTOSUFF!I41</f>
        <v>358.39466204395399</v>
      </c>
      <c r="J36" s="17">
        <f t="shared" si="4"/>
        <v>619.96651675780299</v>
      </c>
    </row>
    <row r="37" spans="1:10" x14ac:dyDescent="0.25">
      <c r="A37">
        <v>7</v>
      </c>
      <c r="B37" s="5" t="s">
        <v>570</v>
      </c>
      <c r="C37" s="12">
        <f>OBS_PURP_AUTOSUFF!C55+OBS_PURP_AUTOSUFF!C56</f>
        <v>41.377583438922798</v>
      </c>
      <c r="D37" s="6">
        <f>OBS_PURP_AUTOSUFF!D55+OBS_PURP_AUTOSUFF!D56</f>
        <v>260.69228757848572</v>
      </c>
      <c r="E37" s="6">
        <f>OBS_PURP_AUTOSUFF!E55+OBS_PURP_AUTOSUFF!E56</f>
        <v>727.96652907058603</v>
      </c>
      <c r="F37" s="17">
        <f t="shared" si="3"/>
        <v>1030.0364000879945</v>
      </c>
      <c r="G37" s="101">
        <f>OBS_PURP_AUTOSUFF!G55+OBS_PURP_AUTOSUFF!G56</f>
        <v>0</v>
      </c>
      <c r="H37" s="7">
        <f>OBS_PURP_AUTOSUFF!H55+OBS_PURP_AUTOSUFF!H56</f>
        <v>302.0698710174085</v>
      </c>
      <c r="I37" s="7">
        <f>OBS_PURP_AUTOSUFF!I55+OBS_PURP_AUTOSUFF!I56</f>
        <v>727.96652907058603</v>
      </c>
      <c r="J37" s="17">
        <f t="shared" si="4"/>
        <v>1030.0364000879945</v>
      </c>
    </row>
    <row r="38" spans="1:10" x14ac:dyDescent="0.25">
      <c r="A38">
        <v>8</v>
      </c>
      <c r="B38" s="5" t="s">
        <v>19</v>
      </c>
      <c r="C38" s="12">
        <f>OBS_PURP_AUTOSUFF!C58</f>
        <v>8.9163239928304101</v>
      </c>
      <c r="D38" s="6">
        <f>OBS_PURP_AUTOSUFF!D58</f>
        <v>23.077126513681598</v>
      </c>
      <c r="E38" s="6">
        <f>OBS_PURP_AUTOSUFF!E58</f>
        <v>15.993406750864301</v>
      </c>
      <c r="F38" s="17">
        <f t="shared" si="3"/>
        <v>47.986857257376307</v>
      </c>
      <c r="G38" s="101">
        <f>OBS_PURP_AUTOSUFF!G58</f>
        <v>0</v>
      </c>
      <c r="H38" s="7">
        <f>OBS_PURP_AUTOSUFF!H58</f>
        <v>31.993450506512009</v>
      </c>
      <c r="I38" s="7">
        <f>OBS_PURP_AUTOSUFF!I58</f>
        <v>15.993406750864301</v>
      </c>
      <c r="J38" s="17">
        <f t="shared" si="4"/>
        <v>47.986857257376307</v>
      </c>
    </row>
    <row r="39" spans="1:10" x14ac:dyDescent="0.25">
      <c r="A39">
        <v>9</v>
      </c>
      <c r="B39" s="5" t="s">
        <v>20</v>
      </c>
      <c r="C39" s="12">
        <v>0</v>
      </c>
      <c r="D39" s="6">
        <v>0</v>
      </c>
      <c r="E39" s="6">
        <v>0</v>
      </c>
      <c r="F39" s="17">
        <f t="shared" si="3"/>
        <v>0</v>
      </c>
      <c r="G39" s="101">
        <v>0</v>
      </c>
      <c r="H39" s="7">
        <v>0</v>
      </c>
      <c r="I39" s="7">
        <v>0</v>
      </c>
      <c r="J39" s="17">
        <f t="shared" si="4"/>
        <v>0</v>
      </c>
    </row>
    <row r="40" spans="1:10" x14ac:dyDescent="0.25">
      <c r="A40">
        <v>10</v>
      </c>
      <c r="B40" s="5" t="s">
        <v>21</v>
      </c>
      <c r="C40" s="12">
        <f>OBS_PURP_AUTOSUFF!C57</f>
        <v>10.5879275650605</v>
      </c>
      <c r="D40" s="6">
        <f>OBS_PURP_AUTOSUFF!D57</f>
        <v>301.29383682248402</v>
      </c>
      <c r="E40" s="6">
        <f>OBS_PURP_AUTOSUFF!E57</f>
        <v>929.85314291909594</v>
      </c>
      <c r="F40" s="17">
        <f t="shared" si="3"/>
        <v>1241.7349073066405</v>
      </c>
      <c r="G40" s="101">
        <f>OBS_PURP_AUTOSUFF!G57</f>
        <v>0</v>
      </c>
      <c r="H40" s="7">
        <f>OBS_PURP_AUTOSUFF!H57</f>
        <v>311.88176438754454</v>
      </c>
      <c r="I40" s="7">
        <f>OBS_PURP_AUTOSUFF!I57</f>
        <v>929.85314291909594</v>
      </c>
      <c r="J40" s="17">
        <f t="shared" si="4"/>
        <v>1241.7349073066405</v>
      </c>
    </row>
    <row r="41" spans="1:10" x14ac:dyDescent="0.25">
      <c r="A41">
        <v>11</v>
      </c>
      <c r="B41" s="5" t="s">
        <v>28</v>
      </c>
      <c r="C41" s="12">
        <f>OBS_PURP_AUTOSUFF!C60</f>
        <v>90.825941728478895</v>
      </c>
      <c r="D41" s="6">
        <f>OBS_PURP_AUTOSUFF!D60</f>
        <v>822.08451555392196</v>
      </c>
      <c r="E41" s="6">
        <f>OBS_PURP_AUTOSUFF!E60</f>
        <v>3797.1635940737101</v>
      </c>
      <c r="F41" s="17">
        <f t="shared" si="3"/>
        <v>4710.0740513561113</v>
      </c>
      <c r="G41" s="101">
        <f>OBS_PURP_AUTOSUFF!G60</f>
        <v>0</v>
      </c>
      <c r="H41" s="7">
        <f>OBS_PURP_AUTOSUFF!H60</f>
        <v>912.9104572824009</v>
      </c>
      <c r="I41" s="7">
        <f>OBS_PURP_AUTOSUFF!I60</f>
        <v>3797.1635940737101</v>
      </c>
      <c r="J41" s="17">
        <f t="shared" si="4"/>
        <v>4710.0740513561113</v>
      </c>
    </row>
    <row r="42" spans="1:10" x14ac:dyDescent="0.25">
      <c r="A42">
        <v>12</v>
      </c>
      <c r="B42" s="5" t="s">
        <v>29</v>
      </c>
      <c r="C42" s="12">
        <f>OBS_PURP_AUTOSUFF!C59</f>
        <v>9.3869722859929894</v>
      </c>
      <c r="D42" s="6">
        <f>OBS_PURP_AUTOSUFF!D59</f>
        <v>87.981048472690901</v>
      </c>
      <c r="E42" s="6">
        <f>OBS_PURP_AUTOSUFF!E59</f>
        <v>442.97742116675602</v>
      </c>
      <c r="F42" s="17">
        <f t="shared" si="3"/>
        <v>540.3454419254399</v>
      </c>
      <c r="G42" s="101">
        <f>OBS_PURP_AUTOSUFF!G59</f>
        <v>0</v>
      </c>
      <c r="H42" s="7">
        <f>OBS_PURP_AUTOSUFF!H59</f>
        <v>97.368020758683883</v>
      </c>
      <c r="I42" s="7">
        <f>OBS_PURP_AUTOSUFF!I59</f>
        <v>442.97742116675602</v>
      </c>
      <c r="J42" s="17">
        <f t="shared" si="4"/>
        <v>540.3454419254399</v>
      </c>
    </row>
    <row r="43" spans="1:10" x14ac:dyDescent="0.25">
      <c r="A43">
        <v>13</v>
      </c>
      <c r="B43" s="5" t="s">
        <v>571</v>
      </c>
      <c r="C43" s="12">
        <f>OBS_PURP_AUTOSUFF!C43+OBS_PURP_AUTOSUFF!C44</f>
        <v>677.38506334520093</v>
      </c>
      <c r="D43" s="6">
        <f>OBS_PURP_AUTOSUFF!D43+OBS_PURP_AUTOSUFF!D44</f>
        <v>1722.867837319568</v>
      </c>
      <c r="E43" s="6">
        <f>OBS_PURP_AUTOSUFF!E43+OBS_PURP_AUTOSUFF!E44</f>
        <v>2155.2384392929189</v>
      </c>
      <c r="F43" s="17">
        <f t="shared" si="3"/>
        <v>4555.4913399576881</v>
      </c>
      <c r="G43" s="7">
        <f>OBS_PURP_AUTOSUFF!G43+OBS_PURP_AUTOSUFF!G44</f>
        <v>677.38506334520093</v>
      </c>
      <c r="H43" s="7">
        <f>OBS_PURP_AUTOSUFF!H43+OBS_PURP_AUTOSUFF!H44</f>
        <v>1722.867837319568</v>
      </c>
      <c r="I43" s="7">
        <f>OBS_PURP_AUTOSUFF!I43+OBS_PURP_AUTOSUFF!I44</f>
        <v>2155.2384392929189</v>
      </c>
      <c r="J43" s="17">
        <f t="shared" si="4"/>
        <v>4555.4913399576881</v>
      </c>
    </row>
    <row r="44" spans="1:10" x14ac:dyDescent="0.25">
      <c r="A44">
        <v>14</v>
      </c>
      <c r="B44" s="5" t="s">
        <v>23</v>
      </c>
      <c r="C44" s="12">
        <f>OBS_PURP_AUTOSUFF!C46</f>
        <v>0</v>
      </c>
      <c r="D44" s="6">
        <f>OBS_PURP_AUTOSUFF!D46</f>
        <v>55.19730360869</v>
      </c>
      <c r="E44" s="6">
        <f>OBS_PURP_AUTOSUFF!E46</f>
        <v>21.164319294356002</v>
      </c>
      <c r="F44" s="17">
        <f t="shared" si="3"/>
        <v>76.361622903045998</v>
      </c>
      <c r="G44" s="7">
        <f>OBS_PURP_AUTOSUFF!G46</f>
        <v>0</v>
      </c>
      <c r="H44" s="7">
        <f>OBS_PURP_AUTOSUFF!H46</f>
        <v>55.19730360869</v>
      </c>
      <c r="I44" s="7">
        <f>OBS_PURP_AUTOSUFF!I46</f>
        <v>21.164319294356002</v>
      </c>
      <c r="J44" s="17">
        <f t="shared" si="4"/>
        <v>76.361622903045998</v>
      </c>
    </row>
    <row r="45" spans="1:10" x14ac:dyDescent="0.25">
      <c r="A45">
        <v>15</v>
      </c>
      <c r="B45" s="5" t="s">
        <v>24</v>
      </c>
      <c r="C45" s="12">
        <v>0</v>
      </c>
      <c r="D45" s="6">
        <v>0</v>
      </c>
      <c r="E45" s="6">
        <v>0</v>
      </c>
      <c r="F45" s="17">
        <f t="shared" si="3"/>
        <v>0</v>
      </c>
      <c r="G45" s="7">
        <v>0</v>
      </c>
      <c r="H45" s="7">
        <v>0</v>
      </c>
      <c r="I45" s="7">
        <v>0</v>
      </c>
      <c r="J45" s="17">
        <f t="shared" si="4"/>
        <v>0</v>
      </c>
    </row>
    <row r="46" spans="1:10" x14ac:dyDescent="0.25">
      <c r="A46">
        <v>16</v>
      </c>
      <c r="B46" s="5" t="s">
        <v>25</v>
      </c>
      <c r="C46" s="12">
        <f>OBS_PURP_AUTOSUFF!C45</f>
        <v>114.77607308607899</v>
      </c>
      <c r="D46" s="6">
        <f>OBS_PURP_AUTOSUFF!D45</f>
        <v>406.40884138352999</v>
      </c>
      <c r="E46" s="6">
        <f>OBS_PURP_AUTOSUFF!E45</f>
        <v>412.61049532706198</v>
      </c>
      <c r="F46" s="17">
        <f t="shared" si="3"/>
        <v>933.79540979667104</v>
      </c>
      <c r="G46" s="7">
        <f>OBS_PURP_AUTOSUFF!G45</f>
        <v>114.77607308607899</v>
      </c>
      <c r="H46" s="7">
        <f>OBS_PURP_AUTOSUFF!H45</f>
        <v>406.40884138352999</v>
      </c>
      <c r="I46" s="7">
        <f>OBS_PURP_AUTOSUFF!I45</f>
        <v>412.61049532706198</v>
      </c>
      <c r="J46" s="17">
        <f t="shared" si="4"/>
        <v>933.79540979667104</v>
      </c>
    </row>
    <row r="47" spans="1:10" x14ac:dyDescent="0.25">
      <c r="A47">
        <v>17</v>
      </c>
      <c r="B47" s="5" t="s">
        <v>30</v>
      </c>
      <c r="C47" s="12">
        <f>OBS_PURP_AUTOSUFF!C48</f>
        <v>1034.81898612183</v>
      </c>
      <c r="D47" s="6">
        <f>OBS_PURP_AUTOSUFF!D48</f>
        <v>2580.2961240988898</v>
      </c>
      <c r="E47" s="6">
        <f>OBS_PURP_AUTOSUFF!E48</f>
        <v>4695.2009484476903</v>
      </c>
      <c r="F47" s="17">
        <f t="shared" si="3"/>
        <v>8310.3160586684098</v>
      </c>
      <c r="G47" s="7">
        <f>OBS_PURP_AUTOSUFF!G48</f>
        <v>1034.81898612183</v>
      </c>
      <c r="H47" s="7">
        <f>OBS_PURP_AUTOSUFF!H48</f>
        <v>2580.2961240988898</v>
      </c>
      <c r="I47" s="7">
        <f>OBS_PURP_AUTOSUFF!I48</f>
        <v>4695.2009484476903</v>
      </c>
      <c r="J47" s="17">
        <f t="shared" si="4"/>
        <v>8310.3160586684098</v>
      </c>
    </row>
    <row r="48" spans="1:10" x14ac:dyDescent="0.25">
      <c r="A48">
        <v>18</v>
      </c>
      <c r="B48" s="5" t="s">
        <v>31</v>
      </c>
      <c r="C48" s="12">
        <f>OBS_PURP_AUTOSUFF!C47</f>
        <v>129.94649157101901</v>
      </c>
      <c r="D48" s="6">
        <f>OBS_PURP_AUTOSUFF!D47</f>
        <v>435.27395663284199</v>
      </c>
      <c r="E48" s="6">
        <f>OBS_PURP_AUTOSUFF!E47</f>
        <v>779.33507373312898</v>
      </c>
      <c r="F48" s="17">
        <f t="shared" si="3"/>
        <v>1344.5555219369899</v>
      </c>
      <c r="G48" s="7">
        <f>OBS_PURP_AUTOSUFF!G47</f>
        <v>129.94649157101901</v>
      </c>
      <c r="H48" s="7">
        <f>OBS_PURP_AUTOSUFF!H47</f>
        <v>435.27395663284199</v>
      </c>
      <c r="I48" s="7">
        <f>OBS_PURP_AUTOSUFF!I47</f>
        <v>779.33507373312898</v>
      </c>
      <c r="J48" s="17">
        <f t="shared" si="4"/>
        <v>1344.5555219369899</v>
      </c>
    </row>
    <row r="49" spans="1:10" x14ac:dyDescent="0.25">
      <c r="B49" s="13" t="s">
        <v>4</v>
      </c>
      <c r="C49" s="14">
        <f t="shared" ref="C49:J49" si="5">SUM(C31:C48)</f>
        <v>35491.749270309709</v>
      </c>
      <c r="D49" s="15">
        <f t="shared" si="5"/>
        <v>32476.878968591594</v>
      </c>
      <c r="E49" s="15">
        <f t="shared" si="5"/>
        <v>44422.712031112569</v>
      </c>
      <c r="F49" s="16">
        <f t="shared" si="5"/>
        <v>112391.3402700139</v>
      </c>
      <c r="G49" s="15">
        <f t="shared" si="5"/>
        <v>35330.65452129842</v>
      </c>
      <c r="H49" s="15">
        <f t="shared" si="5"/>
        <v>32637.973717602883</v>
      </c>
      <c r="I49" s="15">
        <f t="shared" si="5"/>
        <v>44422.712031112569</v>
      </c>
      <c r="J49" s="16">
        <f t="shared" si="5"/>
        <v>112391.3402700139</v>
      </c>
    </row>
    <row r="51" spans="1:10" ht="18.75" x14ac:dyDescent="0.3">
      <c r="A51" s="4" t="s">
        <v>7</v>
      </c>
      <c r="B51" s="4" t="s">
        <v>10</v>
      </c>
      <c r="C51" s="4">
        <v>3</v>
      </c>
    </row>
    <row r="52" spans="1:10" x14ac:dyDescent="0.25">
      <c r="B52" s="9"/>
      <c r="C52" s="251" t="s">
        <v>468</v>
      </c>
      <c r="D52" s="251"/>
      <c r="E52" s="251"/>
      <c r="F52" s="251"/>
      <c r="G52" s="252" t="s">
        <v>6</v>
      </c>
      <c r="H52" s="252"/>
      <c r="I52" s="252"/>
      <c r="J52" s="252"/>
    </row>
    <row r="53" spans="1:10" ht="30" x14ac:dyDescent="0.25">
      <c r="A53" t="s">
        <v>572</v>
      </c>
      <c r="B53" s="10" t="s">
        <v>3</v>
      </c>
      <c r="C53" s="100" t="s">
        <v>2</v>
      </c>
      <c r="D53" s="100" t="s">
        <v>0</v>
      </c>
      <c r="E53" s="100" t="s">
        <v>1</v>
      </c>
      <c r="F53" s="100" t="s">
        <v>5</v>
      </c>
      <c r="G53" s="11" t="s">
        <v>2</v>
      </c>
      <c r="H53" s="100" t="s">
        <v>0</v>
      </c>
      <c r="I53" s="100" t="s">
        <v>1</v>
      </c>
      <c r="J53" s="100" t="s">
        <v>5</v>
      </c>
    </row>
    <row r="54" spans="1:10" x14ac:dyDescent="0.25">
      <c r="A54">
        <v>1</v>
      </c>
      <c r="B54" s="5" t="s">
        <v>569</v>
      </c>
      <c r="C54" s="12">
        <f>OBS_PURP_AUTOSUFF!C66+OBS_PURP_AUTOSUFF!C67</f>
        <v>5760.809430315092</v>
      </c>
      <c r="D54" s="6">
        <f>OBS_PURP_AUTOSUFF!D66+OBS_PURP_AUTOSUFF!D67</f>
        <v>11359.015600331937</v>
      </c>
      <c r="E54" s="6">
        <f>OBS_PURP_AUTOSUFF!E66+OBS_PURP_AUTOSUFF!E67</f>
        <v>15986.091129514436</v>
      </c>
      <c r="F54" s="17">
        <f t="shared" ref="F54:F71" si="6">SUM(C54:E54)</f>
        <v>33105.916160161461</v>
      </c>
      <c r="G54" s="7">
        <f>OBS_PURP_AUTOSUFF!G66+OBS_PURP_AUTOSUFF!G67</f>
        <v>5760.809430315092</v>
      </c>
      <c r="H54" s="7">
        <f>OBS_PURP_AUTOSUFF!H66+OBS_PURP_AUTOSUFF!H67</f>
        <v>11359.015600331937</v>
      </c>
      <c r="I54" s="7">
        <f>OBS_PURP_AUTOSUFF!I66+OBS_PURP_AUTOSUFF!I67</f>
        <v>15986.091129514436</v>
      </c>
      <c r="J54" s="17">
        <f t="shared" ref="J54:J71" si="7">SUM(G54:I54)</f>
        <v>33105.916160161461</v>
      </c>
    </row>
    <row r="55" spans="1:10" x14ac:dyDescent="0.25">
      <c r="A55">
        <v>2</v>
      </c>
      <c r="B55" s="5" t="s">
        <v>15</v>
      </c>
      <c r="C55" s="12">
        <f>OBS_PURP_AUTOSUFF!C69</f>
        <v>0</v>
      </c>
      <c r="D55" s="6">
        <f>OBS_PURP_AUTOSUFF!D69</f>
        <v>0</v>
      </c>
      <c r="E55" s="6">
        <f>OBS_PURP_AUTOSUFF!E69</f>
        <v>0</v>
      </c>
      <c r="F55" s="17">
        <f t="shared" si="6"/>
        <v>0</v>
      </c>
      <c r="G55" s="7">
        <f>OBS_PURP_AUTOSUFF!G69</f>
        <v>0</v>
      </c>
      <c r="H55" s="7">
        <f>OBS_PURP_AUTOSUFF!H69</f>
        <v>0</v>
      </c>
      <c r="I55" s="7">
        <f>OBS_PURP_AUTOSUFF!I69</f>
        <v>0</v>
      </c>
      <c r="J55" s="17">
        <f t="shared" si="7"/>
        <v>0</v>
      </c>
    </row>
    <row r="56" spans="1:10" x14ac:dyDescent="0.25">
      <c r="A56">
        <v>3</v>
      </c>
      <c r="B56" s="5" t="s">
        <v>16</v>
      </c>
      <c r="C56" s="12">
        <v>0</v>
      </c>
      <c r="D56" s="6">
        <v>0</v>
      </c>
      <c r="E56" s="6">
        <v>0</v>
      </c>
      <c r="F56" s="17">
        <f t="shared" si="6"/>
        <v>0</v>
      </c>
      <c r="G56" s="7">
        <v>0</v>
      </c>
      <c r="H56" s="7">
        <v>0</v>
      </c>
      <c r="I56" s="7">
        <v>0</v>
      </c>
      <c r="J56" s="17">
        <f t="shared" si="7"/>
        <v>0</v>
      </c>
    </row>
    <row r="57" spans="1:10" x14ac:dyDescent="0.25">
      <c r="A57">
        <v>4</v>
      </c>
      <c r="B57" s="5" t="s">
        <v>17</v>
      </c>
      <c r="C57" s="12">
        <f>OBS_PURP_AUTOSUFF!C68</f>
        <v>267.60842176563398</v>
      </c>
      <c r="D57" s="6">
        <f>OBS_PURP_AUTOSUFF!D68</f>
        <v>513.472295817278</v>
      </c>
      <c r="E57" s="6">
        <f>OBS_PURP_AUTOSUFF!E68</f>
        <v>588.45741325313202</v>
      </c>
      <c r="F57" s="17">
        <f t="shared" si="6"/>
        <v>1369.538130836044</v>
      </c>
      <c r="G57" s="7">
        <f>OBS_PURP_AUTOSUFF!G68</f>
        <v>267.60842176563398</v>
      </c>
      <c r="H57" s="7">
        <f>OBS_PURP_AUTOSUFF!H68</f>
        <v>513.472295817278</v>
      </c>
      <c r="I57" s="7">
        <f>OBS_PURP_AUTOSUFF!I68</f>
        <v>588.45741325313202</v>
      </c>
      <c r="J57" s="17">
        <f t="shared" si="7"/>
        <v>1369.538130836044</v>
      </c>
    </row>
    <row r="58" spans="1:10" x14ac:dyDescent="0.25">
      <c r="A58">
        <v>5</v>
      </c>
      <c r="B58" s="5" t="s">
        <v>26</v>
      </c>
      <c r="C58" s="12">
        <f>OBS_PURP_AUTOSUFF!C71</f>
        <v>159.260881172702</v>
      </c>
      <c r="D58" s="6">
        <f>OBS_PURP_AUTOSUFF!D71</f>
        <v>510.02514269636902</v>
      </c>
      <c r="E58" s="6">
        <f>OBS_PURP_AUTOSUFF!E71</f>
        <v>736.16501439947206</v>
      </c>
      <c r="F58" s="17">
        <f t="shared" si="6"/>
        <v>1405.451038268543</v>
      </c>
      <c r="G58" s="7">
        <f>OBS_PURP_AUTOSUFF!G71</f>
        <v>159.260881172702</v>
      </c>
      <c r="H58" s="7">
        <f>OBS_PURP_AUTOSUFF!H71</f>
        <v>510.02514269636902</v>
      </c>
      <c r="I58" s="7">
        <f>OBS_PURP_AUTOSUFF!I71</f>
        <v>736.16501439947206</v>
      </c>
      <c r="J58" s="17">
        <f t="shared" si="7"/>
        <v>1405.451038268543</v>
      </c>
    </row>
    <row r="59" spans="1:10" x14ac:dyDescent="0.25">
      <c r="A59">
        <v>6</v>
      </c>
      <c r="B59" s="5" t="s">
        <v>27</v>
      </c>
      <c r="C59" s="12">
        <f>OBS_PURP_AUTOSUFF!C70</f>
        <v>5.2195984472191999</v>
      </c>
      <c r="D59" s="6">
        <f>OBS_PURP_AUTOSUFF!D70</f>
        <v>4.7734838959742998</v>
      </c>
      <c r="E59" s="6">
        <f>OBS_PURP_AUTOSUFF!E70</f>
        <v>152.63712104185501</v>
      </c>
      <c r="F59" s="17">
        <f t="shared" si="6"/>
        <v>162.6302033850485</v>
      </c>
      <c r="G59" s="7">
        <f>OBS_PURP_AUTOSUFF!G70</f>
        <v>5.2195984472191999</v>
      </c>
      <c r="H59" s="7">
        <f>OBS_PURP_AUTOSUFF!H70</f>
        <v>4.7734838959742998</v>
      </c>
      <c r="I59" s="7">
        <f>OBS_PURP_AUTOSUFF!I70</f>
        <v>152.63712104185501</v>
      </c>
      <c r="J59" s="17">
        <f t="shared" si="7"/>
        <v>162.6302033850485</v>
      </c>
    </row>
    <row r="60" spans="1:10" x14ac:dyDescent="0.25">
      <c r="A60">
        <v>7</v>
      </c>
      <c r="B60" s="5" t="s">
        <v>570</v>
      </c>
      <c r="C60" s="12">
        <f>OBS_PURP_AUTOSUFF!C84+OBS_PURP_AUTOSUFF!C85</f>
        <v>0</v>
      </c>
      <c r="D60" s="6">
        <f>OBS_PURP_AUTOSUFF!D84+OBS_PURP_AUTOSUFF!D85</f>
        <v>31.956630161953399</v>
      </c>
      <c r="E60" s="6">
        <f>OBS_PURP_AUTOSUFF!E84+OBS_PURP_AUTOSUFF!E85</f>
        <v>115.7334921761297</v>
      </c>
      <c r="F60" s="17">
        <f t="shared" si="6"/>
        <v>147.69012233808309</v>
      </c>
      <c r="G60" s="101">
        <f>OBS_PURP_AUTOSUFF!G84+OBS_PURP_AUTOSUFF!G85</f>
        <v>0</v>
      </c>
      <c r="H60" s="7">
        <f>OBS_PURP_AUTOSUFF!H84+OBS_PURP_AUTOSUFF!H85</f>
        <v>31.956630161953399</v>
      </c>
      <c r="I60" s="7">
        <f>OBS_PURP_AUTOSUFF!I84+OBS_PURP_AUTOSUFF!I85</f>
        <v>115.7334921761297</v>
      </c>
      <c r="J60" s="17">
        <f t="shared" si="7"/>
        <v>147.69012233808309</v>
      </c>
    </row>
    <row r="61" spans="1:10" x14ac:dyDescent="0.25">
      <c r="A61">
        <v>8</v>
      </c>
      <c r="B61" s="5" t="s">
        <v>19</v>
      </c>
      <c r="C61" s="12">
        <f>OBS_PURP_AUTOSUFF!C87</f>
        <v>18.559953680563702</v>
      </c>
      <c r="D61" s="6">
        <f>OBS_PURP_AUTOSUFF!D87</f>
        <v>0</v>
      </c>
      <c r="E61" s="6">
        <f>OBS_PURP_AUTOSUFF!E87</f>
        <v>0</v>
      </c>
      <c r="F61" s="17">
        <f t="shared" si="6"/>
        <v>18.559953680563702</v>
      </c>
      <c r="G61" s="101">
        <f>OBS_PURP_AUTOSUFF!G87</f>
        <v>0</v>
      </c>
      <c r="H61" s="7">
        <f>OBS_PURP_AUTOSUFF!H87</f>
        <v>18.559953680563702</v>
      </c>
      <c r="I61" s="7">
        <f>OBS_PURP_AUTOSUFF!I87</f>
        <v>0</v>
      </c>
      <c r="J61" s="17">
        <f t="shared" si="7"/>
        <v>18.559953680563702</v>
      </c>
    </row>
    <row r="62" spans="1:10" x14ac:dyDescent="0.25">
      <c r="A62">
        <v>9</v>
      </c>
      <c r="B62" s="5" t="s">
        <v>20</v>
      </c>
      <c r="C62" s="12">
        <v>0</v>
      </c>
      <c r="D62" s="6">
        <v>0</v>
      </c>
      <c r="E62" s="6">
        <v>0</v>
      </c>
      <c r="F62" s="17">
        <f t="shared" si="6"/>
        <v>0</v>
      </c>
      <c r="G62" s="101">
        <v>0</v>
      </c>
      <c r="H62" s="7">
        <v>0</v>
      </c>
      <c r="I62" s="7">
        <v>0</v>
      </c>
      <c r="J62" s="17">
        <f t="shared" si="7"/>
        <v>0</v>
      </c>
    </row>
    <row r="63" spans="1:10" x14ac:dyDescent="0.25">
      <c r="A63">
        <v>10</v>
      </c>
      <c r="B63" s="5" t="s">
        <v>21</v>
      </c>
      <c r="C63" s="12">
        <f>OBS_PURP_AUTOSUFF!C86</f>
        <v>0</v>
      </c>
      <c r="D63" s="6">
        <f>OBS_PURP_AUTOSUFF!D86</f>
        <v>0</v>
      </c>
      <c r="E63" s="6">
        <f>OBS_PURP_AUTOSUFF!E86</f>
        <v>36.056280174046499</v>
      </c>
      <c r="F63" s="17">
        <f t="shared" si="6"/>
        <v>36.056280174046499</v>
      </c>
      <c r="G63" s="101">
        <f>OBS_PURP_AUTOSUFF!G86</f>
        <v>0</v>
      </c>
      <c r="H63" s="7">
        <f>OBS_PURP_AUTOSUFF!H86</f>
        <v>0</v>
      </c>
      <c r="I63" s="7">
        <f>OBS_PURP_AUTOSUFF!I86</f>
        <v>36.056280174046499</v>
      </c>
      <c r="J63" s="17">
        <f t="shared" si="7"/>
        <v>36.056280174046499</v>
      </c>
    </row>
    <row r="64" spans="1:10" x14ac:dyDescent="0.25">
      <c r="A64">
        <v>11</v>
      </c>
      <c r="B64" s="5" t="s">
        <v>28</v>
      </c>
      <c r="C64" s="12">
        <f>OBS_PURP_AUTOSUFF!C89</f>
        <v>4.0925726526620396</v>
      </c>
      <c r="D64" s="6">
        <f>OBS_PURP_AUTOSUFF!D89</f>
        <v>8.2686671961134799</v>
      </c>
      <c r="E64" s="6">
        <f>OBS_PURP_AUTOSUFF!E89</f>
        <v>89.693009474800903</v>
      </c>
      <c r="F64" s="17">
        <f t="shared" si="6"/>
        <v>102.05424932357641</v>
      </c>
      <c r="G64" s="101">
        <f>OBS_PURP_AUTOSUFF!G89</f>
        <v>0</v>
      </c>
      <c r="H64" s="7">
        <f>OBS_PURP_AUTOSUFF!H89</f>
        <v>12.361239848775519</v>
      </c>
      <c r="I64" s="7">
        <f>OBS_PURP_AUTOSUFF!I89</f>
        <v>89.693009474800903</v>
      </c>
      <c r="J64" s="17">
        <f t="shared" si="7"/>
        <v>102.05424932357641</v>
      </c>
    </row>
    <row r="65" spans="1:10" x14ac:dyDescent="0.25">
      <c r="A65">
        <v>12</v>
      </c>
      <c r="B65" s="5" t="s">
        <v>29</v>
      </c>
      <c r="C65" s="12">
        <f>OBS_PURP_AUTOSUFF!C88</f>
        <v>0</v>
      </c>
      <c r="D65" s="6">
        <f>OBS_PURP_AUTOSUFF!D88</f>
        <v>0</v>
      </c>
      <c r="E65" s="6">
        <f>OBS_PURP_AUTOSUFF!E88</f>
        <v>51.946526717644801</v>
      </c>
      <c r="F65" s="17">
        <f t="shared" si="6"/>
        <v>51.946526717644801</v>
      </c>
      <c r="G65" s="101">
        <f>OBS_PURP_AUTOSUFF!G88</f>
        <v>0</v>
      </c>
      <c r="H65" s="7">
        <f>OBS_PURP_AUTOSUFF!H88</f>
        <v>0</v>
      </c>
      <c r="I65" s="7">
        <f>OBS_PURP_AUTOSUFF!I88</f>
        <v>51.946526717644801</v>
      </c>
      <c r="J65" s="17">
        <f t="shared" si="7"/>
        <v>51.946526717644801</v>
      </c>
    </row>
    <row r="66" spans="1:10" x14ac:dyDescent="0.25">
      <c r="A66">
        <v>13</v>
      </c>
      <c r="B66" s="5" t="s">
        <v>571</v>
      </c>
      <c r="C66" s="12">
        <f>OBS_PURP_AUTOSUFF!C72+OBS_PURP_AUTOSUFF!C73</f>
        <v>155.97203983900391</v>
      </c>
      <c r="D66" s="6">
        <f>OBS_PURP_AUTOSUFF!D72+OBS_PURP_AUTOSUFF!D73</f>
        <v>381.888712911602</v>
      </c>
      <c r="E66" s="6">
        <f>OBS_PURP_AUTOSUFF!E72+OBS_PURP_AUTOSUFF!E73</f>
        <v>951.95350125387836</v>
      </c>
      <c r="F66" s="17">
        <f t="shared" si="6"/>
        <v>1489.8142540044842</v>
      </c>
      <c r="G66" s="7">
        <f>OBS_PURP_AUTOSUFF!G72+OBS_PURP_AUTOSUFF!G73</f>
        <v>155.97203983900391</v>
      </c>
      <c r="H66" s="7">
        <f>OBS_PURP_AUTOSUFF!H72+OBS_PURP_AUTOSUFF!H73</f>
        <v>381.888712911602</v>
      </c>
      <c r="I66" s="7">
        <f>OBS_PURP_AUTOSUFF!I72+OBS_PURP_AUTOSUFF!I73</f>
        <v>951.95350125387836</v>
      </c>
      <c r="J66" s="17">
        <f t="shared" si="7"/>
        <v>1489.8142540044842</v>
      </c>
    </row>
    <row r="67" spans="1:10" x14ac:dyDescent="0.25">
      <c r="A67">
        <v>14</v>
      </c>
      <c r="B67" s="5" t="s">
        <v>23</v>
      </c>
      <c r="C67" s="12">
        <f>OBS_PURP_AUTOSUFF!C75</f>
        <v>0</v>
      </c>
      <c r="D67" s="6">
        <f>OBS_PURP_AUTOSUFF!D75</f>
        <v>0</v>
      </c>
      <c r="E67" s="6">
        <f>OBS_PURP_AUTOSUFF!E75</f>
        <v>0</v>
      </c>
      <c r="F67" s="17">
        <f t="shared" si="6"/>
        <v>0</v>
      </c>
      <c r="G67" s="7">
        <f>OBS_PURP_AUTOSUFF!G75</f>
        <v>0</v>
      </c>
      <c r="H67" s="7">
        <f>OBS_PURP_AUTOSUFF!H75</f>
        <v>0</v>
      </c>
      <c r="I67" s="7">
        <f>OBS_PURP_AUTOSUFF!I75</f>
        <v>0</v>
      </c>
      <c r="J67" s="17">
        <f t="shared" si="7"/>
        <v>0</v>
      </c>
    </row>
    <row r="68" spans="1:10" x14ac:dyDescent="0.25">
      <c r="A68">
        <v>15</v>
      </c>
      <c r="B68" s="5" t="s">
        <v>24</v>
      </c>
      <c r="C68" s="12">
        <v>0</v>
      </c>
      <c r="D68" s="6">
        <v>0</v>
      </c>
      <c r="E68" s="6">
        <v>0</v>
      </c>
      <c r="F68" s="17">
        <f t="shared" si="6"/>
        <v>0</v>
      </c>
      <c r="G68" s="7">
        <v>0</v>
      </c>
      <c r="H68" s="7">
        <v>0</v>
      </c>
      <c r="I68" s="7">
        <v>0</v>
      </c>
      <c r="J68" s="17">
        <f t="shared" si="7"/>
        <v>0</v>
      </c>
    </row>
    <row r="69" spans="1:10" x14ac:dyDescent="0.25">
      <c r="A69">
        <v>16</v>
      </c>
      <c r="B69" s="5" t="s">
        <v>25</v>
      </c>
      <c r="C69" s="12">
        <f>OBS_PURP_AUTOSUFF!C74</f>
        <v>10.461941422909099</v>
      </c>
      <c r="D69" s="6">
        <f>OBS_PURP_AUTOSUFF!D74</f>
        <v>11.3182257935549</v>
      </c>
      <c r="E69" s="6">
        <f>OBS_PURP_AUTOSUFF!E74</f>
        <v>55.0922922083057</v>
      </c>
      <c r="F69" s="17">
        <f t="shared" si="6"/>
        <v>76.872459424769701</v>
      </c>
      <c r="G69" s="7">
        <f>OBS_PURP_AUTOSUFF!G74</f>
        <v>10.461941422909099</v>
      </c>
      <c r="H69" s="7">
        <f>OBS_PURP_AUTOSUFF!H74</f>
        <v>11.3182257935549</v>
      </c>
      <c r="I69" s="7">
        <f>OBS_PURP_AUTOSUFF!I74</f>
        <v>55.0922922083057</v>
      </c>
      <c r="J69" s="17">
        <f t="shared" si="7"/>
        <v>76.872459424769701</v>
      </c>
    </row>
    <row r="70" spans="1:10" x14ac:dyDescent="0.25">
      <c r="A70">
        <v>17</v>
      </c>
      <c r="B70" s="5" t="s">
        <v>30</v>
      </c>
      <c r="C70" s="12">
        <f>OBS_PURP_AUTOSUFF!C77</f>
        <v>69.815469324937794</v>
      </c>
      <c r="D70" s="6">
        <f>OBS_PURP_AUTOSUFF!D77</f>
        <v>279.40079848353201</v>
      </c>
      <c r="E70" s="6">
        <f>OBS_PURP_AUTOSUFF!E77</f>
        <v>870.21073042331102</v>
      </c>
      <c r="F70" s="17">
        <f t="shared" si="6"/>
        <v>1219.4269982317808</v>
      </c>
      <c r="G70" s="7">
        <f>OBS_PURP_AUTOSUFF!G77</f>
        <v>69.815469324937794</v>
      </c>
      <c r="H70" s="7">
        <f>OBS_PURP_AUTOSUFF!H77</f>
        <v>279.40079848353201</v>
      </c>
      <c r="I70" s="7">
        <f>OBS_PURP_AUTOSUFF!I77</f>
        <v>870.21073042331102</v>
      </c>
      <c r="J70" s="17">
        <f t="shared" si="7"/>
        <v>1219.4269982317808</v>
      </c>
    </row>
    <row r="71" spans="1:10" x14ac:dyDescent="0.25">
      <c r="A71">
        <v>18</v>
      </c>
      <c r="B71" s="5" t="s">
        <v>31</v>
      </c>
      <c r="C71" s="12">
        <f>OBS_PURP_AUTOSUFF!C76</f>
        <v>2.0341369328197998</v>
      </c>
      <c r="D71" s="6">
        <f>OBS_PURP_AUTOSUFF!D76</f>
        <v>44.260816742684597</v>
      </c>
      <c r="E71" s="6">
        <f>OBS_PURP_AUTOSUFF!E76</f>
        <v>326.465809060521</v>
      </c>
      <c r="F71" s="17">
        <f t="shared" si="6"/>
        <v>372.76076273602541</v>
      </c>
      <c r="G71" s="7">
        <f>OBS_PURP_AUTOSUFF!G76</f>
        <v>2.0341369328197998</v>
      </c>
      <c r="H71" s="7">
        <f>OBS_PURP_AUTOSUFF!H76</f>
        <v>44.260816742684597</v>
      </c>
      <c r="I71" s="7">
        <f>OBS_PURP_AUTOSUFF!I76</f>
        <v>326.465809060521</v>
      </c>
      <c r="J71" s="17">
        <f t="shared" si="7"/>
        <v>372.76076273602541</v>
      </c>
    </row>
    <row r="72" spans="1:10" x14ac:dyDescent="0.25">
      <c r="B72" s="13" t="s">
        <v>4</v>
      </c>
      <c r="C72" s="14">
        <f t="shared" ref="C72:J72" si="8">SUM(C54:C71)</f>
        <v>6453.8344455535444</v>
      </c>
      <c r="D72" s="15">
        <f t="shared" si="8"/>
        <v>13144.380374031</v>
      </c>
      <c r="E72" s="15">
        <f t="shared" si="8"/>
        <v>19960.502319697531</v>
      </c>
      <c r="F72" s="16">
        <f t="shared" si="8"/>
        <v>39558.717139282067</v>
      </c>
      <c r="G72" s="15">
        <f t="shared" si="8"/>
        <v>6431.1819192203184</v>
      </c>
      <c r="H72" s="15">
        <f t="shared" si="8"/>
        <v>13167.032900364225</v>
      </c>
      <c r="I72" s="15">
        <f t="shared" si="8"/>
        <v>19960.502319697531</v>
      </c>
      <c r="J72" s="16">
        <f t="shared" si="8"/>
        <v>39558.717139282067</v>
      </c>
    </row>
    <row r="74" spans="1:10" ht="18.75" x14ac:dyDescent="0.3">
      <c r="A74" s="4" t="s">
        <v>7</v>
      </c>
      <c r="B74" s="4" t="s">
        <v>11</v>
      </c>
      <c r="C74" s="4">
        <v>4</v>
      </c>
    </row>
    <row r="75" spans="1:10" x14ac:dyDescent="0.25">
      <c r="B75" s="9"/>
      <c r="C75" s="251" t="s">
        <v>468</v>
      </c>
      <c r="D75" s="251"/>
      <c r="E75" s="251"/>
      <c r="F75" s="251"/>
      <c r="G75" s="252" t="s">
        <v>6</v>
      </c>
      <c r="H75" s="252"/>
      <c r="I75" s="252"/>
      <c r="J75" s="252"/>
    </row>
    <row r="76" spans="1:10" ht="30" x14ac:dyDescent="0.25">
      <c r="A76" t="s">
        <v>572</v>
      </c>
      <c r="B76" s="10" t="s">
        <v>3</v>
      </c>
      <c r="C76" s="100" t="s">
        <v>2</v>
      </c>
      <c r="D76" s="100" t="s">
        <v>0</v>
      </c>
      <c r="E76" s="100" t="s">
        <v>1</v>
      </c>
      <c r="F76" s="100" t="s">
        <v>5</v>
      </c>
      <c r="G76" s="11" t="s">
        <v>2</v>
      </c>
      <c r="H76" s="100" t="s">
        <v>0</v>
      </c>
      <c r="I76" s="100" t="s">
        <v>1</v>
      </c>
      <c r="J76" s="100" t="s">
        <v>5</v>
      </c>
    </row>
    <row r="77" spans="1:10" x14ac:dyDescent="0.25">
      <c r="A77">
        <v>1</v>
      </c>
      <c r="B77" s="5" t="s">
        <v>569</v>
      </c>
      <c r="C77" s="12">
        <f>OBS_PURP_AUTOSUFF!C95+OBS_PURP_AUTOSUFF!C96</f>
        <v>82318.912826655127</v>
      </c>
      <c r="D77" s="6">
        <f>OBS_PURP_AUTOSUFF!D95+OBS_PURP_AUTOSUFF!D96</f>
        <v>29973.084252263769</v>
      </c>
      <c r="E77" s="6">
        <f>OBS_PURP_AUTOSUFF!E95+OBS_PURP_AUTOSUFF!E96</f>
        <v>39145.756822164512</v>
      </c>
      <c r="F77" s="17">
        <f t="shared" ref="F77:F94" si="9">SUM(C77:E77)</f>
        <v>151437.7539010834</v>
      </c>
      <c r="G77" s="7">
        <f>OBS_PURP_AUTOSUFF!G95+OBS_PURP_AUTOSUFF!G96</f>
        <v>82318.912826655127</v>
      </c>
      <c r="H77" s="7">
        <f>OBS_PURP_AUTOSUFF!H95+OBS_PURP_AUTOSUFF!H96</f>
        <v>29973.084252263769</v>
      </c>
      <c r="I77" s="7">
        <f>OBS_PURP_AUTOSUFF!I95+OBS_PURP_AUTOSUFF!I96</f>
        <v>39145.756822164512</v>
      </c>
      <c r="J77" s="17">
        <f t="shared" ref="J77:J94" si="10">SUM(G77:I77)</f>
        <v>151437.7539010834</v>
      </c>
    </row>
    <row r="78" spans="1:10" x14ac:dyDescent="0.25">
      <c r="A78">
        <v>2</v>
      </c>
      <c r="B78" s="5" t="s">
        <v>15</v>
      </c>
      <c r="C78" s="12">
        <f>OBS_PURP_AUTOSUFF!C98</f>
        <v>91.712323163692702</v>
      </c>
      <c r="D78" s="6">
        <f>OBS_PURP_AUTOSUFF!D98</f>
        <v>24.501253411208101</v>
      </c>
      <c r="E78" s="6">
        <f>OBS_PURP_AUTOSUFF!E98</f>
        <v>22.941882941690402</v>
      </c>
      <c r="F78" s="17">
        <f t="shared" si="9"/>
        <v>139.15545951659121</v>
      </c>
      <c r="G78" s="7">
        <f>OBS_PURP_AUTOSUFF!G98</f>
        <v>91.712323163692702</v>
      </c>
      <c r="H78" s="7">
        <f>OBS_PURP_AUTOSUFF!H98</f>
        <v>24.501253411208101</v>
      </c>
      <c r="I78" s="7">
        <f>OBS_PURP_AUTOSUFF!I98</f>
        <v>22.941882941690402</v>
      </c>
      <c r="J78" s="17">
        <f t="shared" si="10"/>
        <v>139.15545951659121</v>
      </c>
    </row>
    <row r="79" spans="1:10" x14ac:dyDescent="0.25">
      <c r="A79">
        <v>3</v>
      </c>
      <c r="B79" s="5" t="s">
        <v>16</v>
      </c>
      <c r="C79" s="12">
        <v>0</v>
      </c>
      <c r="D79" s="6">
        <v>0</v>
      </c>
      <c r="E79" s="6">
        <v>0</v>
      </c>
      <c r="F79" s="17">
        <f t="shared" si="9"/>
        <v>0</v>
      </c>
      <c r="G79" s="7">
        <v>0</v>
      </c>
      <c r="H79" s="7">
        <v>0</v>
      </c>
      <c r="I79" s="7">
        <v>0</v>
      </c>
      <c r="J79" s="17">
        <f t="shared" si="10"/>
        <v>0</v>
      </c>
    </row>
    <row r="80" spans="1:10" x14ac:dyDescent="0.25">
      <c r="A80">
        <v>4</v>
      </c>
      <c r="B80" s="5" t="s">
        <v>17</v>
      </c>
      <c r="C80" s="12">
        <f>OBS_PURP_AUTOSUFF!C97</f>
        <v>14223.503261518999</v>
      </c>
      <c r="D80" s="6">
        <f>OBS_PURP_AUTOSUFF!D97</f>
        <v>6720.2736631194102</v>
      </c>
      <c r="E80" s="6">
        <f>OBS_PURP_AUTOSUFF!E97</f>
        <v>7669.2956104443701</v>
      </c>
      <c r="F80" s="17">
        <f t="shared" si="9"/>
        <v>28613.072535082778</v>
      </c>
      <c r="G80" s="7">
        <f>OBS_PURP_AUTOSUFF!G97</f>
        <v>14223.503261518999</v>
      </c>
      <c r="H80" s="7">
        <f>OBS_PURP_AUTOSUFF!H97</f>
        <v>6720.2736631194102</v>
      </c>
      <c r="I80" s="7">
        <f>OBS_PURP_AUTOSUFF!I97</f>
        <v>7669.2956104443701</v>
      </c>
      <c r="J80" s="17">
        <f t="shared" si="10"/>
        <v>28613.072535082778</v>
      </c>
    </row>
    <row r="81" spans="1:10" x14ac:dyDescent="0.25">
      <c r="A81">
        <v>5</v>
      </c>
      <c r="B81" s="5" t="s">
        <v>26</v>
      </c>
      <c r="C81" s="12">
        <f>OBS_PURP_AUTOSUFF!C100</f>
        <v>3522.4629881573701</v>
      </c>
      <c r="D81" s="6">
        <f>OBS_PURP_AUTOSUFF!D100</f>
        <v>3551.4926851887399</v>
      </c>
      <c r="E81" s="6">
        <f>OBS_PURP_AUTOSUFF!E100</f>
        <v>6952.3781011620504</v>
      </c>
      <c r="F81" s="17">
        <f t="shared" si="9"/>
        <v>14026.333774508161</v>
      </c>
      <c r="G81" s="7">
        <f>OBS_PURP_AUTOSUFF!G100</f>
        <v>3522.4629881573701</v>
      </c>
      <c r="H81" s="7">
        <f>OBS_PURP_AUTOSUFF!H100</f>
        <v>3551.4926851887399</v>
      </c>
      <c r="I81" s="7">
        <f>OBS_PURP_AUTOSUFF!I100</f>
        <v>6952.3781011620504</v>
      </c>
      <c r="J81" s="17">
        <f t="shared" si="10"/>
        <v>14026.333774508161</v>
      </c>
    </row>
    <row r="82" spans="1:10" x14ac:dyDescent="0.25">
      <c r="A82">
        <v>6</v>
      </c>
      <c r="B82" s="5" t="s">
        <v>27</v>
      </c>
      <c r="C82" s="12">
        <f>OBS_PURP_AUTOSUFF!C99</f>
        <v>305.19165538421203</v>
      </c>
      <c r="D82" s="6">
        <f>OBS_PURP_AUTOSUFF!D99</f>
        <v>154.254657549369</v>
      </c>
      <c r="E82" s="6">
        <f>OBS_PURP_AUTOSUFF!E99</f>
        <v>490.763075239626</v>
      </c>
      <c r="F82" s="17">
        <f t="shared" si="9"/>
        <v>950.209388173207</v>
      </c>
      <c r="G82" s="7">
        <f>OBS_PURP_AUTOSUFF!G99</f>
        <v>305.19165538421203</v>
      </c>
      <c r="H82" s="7">
        <f>OBS_PURP_AUTOSUFF!H99</f>
        <v>154.254657549369</v>
      </c>
      <c r="I82" s="7">
        <f>OBS_PURP_AUTOSUFF!I99</f>
        <v>490.763075239626</v>
      </c>
      <c r="J82" s="17">
        <f t="shared" si="10"/>
        <v>950.209388173207</v>
      </c>
    </row>
    <row r="83" spans="1:10" x14ac:dyDescent="0.25">
      <c r="A83">
        <v>7</v>
      </c>
      <c r="B83" s="5" t="s">
        <v>570</v>
      </c>
      <c r="C83" s="12">
        <f>OBS_PURP_AUTOSUFF!C113+OBS_PURP_AUTOSUFF!C114</f>
        <v>238.57658706705368</v>
      </c>
      <c r="D83" s="6">
        <f>OBS_PURP_AUTOSUFF!D113+OBS_PURP_AUTOSUFF!D114</f>
        <v>332.55117915163959</v>
      </c>
      <c r="E83" s="6">
        <f>OBS_PURP_AUTOSUFF!E113+OBS_PURP_AUTOSUFF!E114</f>
        <v>599.06132935288997</v>
      </c>
      <c r="F83" s="17">
        <f t="shared" si="9"/>
        <v>1170.1890955715833</v>
      </c>
      <c r="G83" s="101">
        <f>OBS_PURP_AUTOSUFF!G113+OBS_PURP_AUTOSUFF!G114</f>
        <v>0</v>
      </c>
      <c r="H83" s="7">
        <f>OBS_PURP_AUTOSUFF!H113+OBS_PURP_AUTOSUFF!H114</f>
        <v>571.1277662186933</v>
      </c>
      <c r="I83" s="7">
        <f>OBS_PURP_AUTOSUFF!I113+OBS_PURP_AUTOSUFF!I114</f>
        <v>599.06132935288997</v>
      </c>
      <c r="J83" s="17">
        <f t="shared" si="10"/>
        <v>1170.1890955715833</v>
      </c>
    </row>
    <row r="84" spans="1:10" x14ac:dyDescent="0.25">
      <c r="A84">
        <v>8</v>
      </c>
      <c r="B84" s="5" t="s">
        <v>19</v>
      </c>
      <c r="C84" s="12">
        <f>OBS_PURP_AUTOSUFF!C116</f>
        <v>0</v>
      </c>
      <c r="D84" s="6">
        <f>OBS_PURP_AUTOSUFF!D116</f>
        <v>48.382682889787098</v>
      </c>
      <c r="E84" s="6">
        <f>OBS_PURP_AUTOSUFF!E116</f>
        <v>216.63246030634599</v>
      </c>
      <c r="F84" s="17">
        <f t="shared" si="9"/>
        <v>265.01514319613307</v>
      </c>
      <c r="G84" s="101">
        <f>OBS_PURP_AUTOSUFF!G116</f>
        <v>0</v>
      </c>
      <c r="H84" s="7">
        <f>OBS_PURP_AUTOSUFF!H116</f>
        <v>48.382682889787098</v>
      </c>
      <c r="I84" s="7">
        <f>OBS_PURP_AUTOSUFF!I116</f>
        <v>216.63246030634599</v>
      </c>
      <c r="J84" s="17">
        <f t="shared" si="10"/>
        <v>265.01514319613307</v>
      </c>
    </row>
    <row r="85" spans="1:10" x14ac:dyDescent="0.25">
      <c r="A85">
        <v>9</v>
      </c>
      <c r="B85" s="5" t="s">
        <v>20</v>
      </c>
      <c r="C85" s="12">
        <v>0</v>
      </c>
      <c r="D85" s="6">
        <v>0</v>
      </c>
      <c r="E85" s="6">
        <v>0</v>
      </c>
      <c r="F85" s="17">
        <f t="shared" si="9"/>
        <v>0</v>
      </c>
      <c r="G85" s="101">
        <v>0</v>
      </c>
      <c r="H85" s="7">
        <v>0</v>
      </c>
      <c r="I85" s="7">
        <v>0</v>
      </c>
      <c r="J85" s="17">
        <f t="shared" si="10"/>
        <v>0</v>
      </c>
    </row>
    <row r="86" spans="1:10" x14ac:dyDescent="0.25">
      <c r="A86">
        <v>10</v>
      </c>
      <c r="B86" s="5" t="s">
        <v>21</v>
      </c>
      <c r="C86" s="12">
        <f>OBS_PURP_AUTOSUFF!C115</f>
        <v>15.636221192210501</v>
      </c>
      <c r="D86" s="6">
        <f>OBS_PURP_AUTOSUFF!D115</f>
        <v>108.242047286511</v>
      </c>
      <c r="E86" s="6">
        <f>OBS_PURP_AUTOSUFF!E115</f>
        <v>406.17466219452098</v>
      </c>
      <c r="F86" s="17">
        <f t="shared" si="9"/>
        <v>530.05293067324249</v>
      </c>
      <c r="G86" s="101">
        <f>OBS_PURP_AUTOSUFF!G115</f>
        <v>0</v>
      </c>
      <c r="H86" s="7">
        <f>OBS_PURP_AUTOSUFF!H115</f>
        <v>123.87826847872149</v>
      </c>
      <c r="I86" s="7">
        <f>OBS_PURP_AUTOSUFF!I115</f>
        <v>406.17466219452098</v>
      </c>
      <c r="J86" s="17">
        <f t="shared" si="10"/>
        <v>530.05293067324249</v>
      </c>
    </row>
    <row r="87" spans="1:10" x14ac:dyDescent="0.25">
      <c r="A87">
        <v>11</v>
      </c>
      <c r="B87" s="5" t="s">
        <v>28</v>
      </c>
      <c r="C87" s="12">
        <f>OBS_PURP_AUTOSUFF!C118</f>
        <v>93.3768137182647</v>
      </c>
      <c r="D87" s="6">
        <f>OBS_PURP_AUTOSUFF!D118</f>
        <v>1036.6650002305</v>
      </c>
      <c r="E87" s="6">
        <f>OBS_PURP_AUTOSUFF!E118</f>
        <v>5355.3669135622204</v>
      </c>
      <c r="F87" s="17">
        <f t="shared" si="9"/>
        <v>6485.408727510985</v>
      </c>
      <c r="G87" s="101">
        <f>OBS_PURP_AUTOSUFF!G118</f>
        <v>0</v>
      </c>
      <c r="H87" s="7">
        <f>OBS_PURP_AUTOSUFF!H118</f>
        <v>1130.0418139487647</v>
      </c>
      <c r="I87" s="7">
        <f>OBS_PURP_AUTOSUFF!I118</f>
        <v>5355.3669135622204</v>
      </c>
      <c r="J87" s="17">
        <f t="shared" si="10"/>
        <v>6485.408727510985</v>
      </c>
    </row>
    <row r="88" spans="1:10" x14ac:dyDescent="0.25">
      <c r="A88">
        <v>12</v>
      </c>
      <c r="B88" s="5" t="s">
        <v>29</v>
      </c>
      <c r="C88" s="12">
        <f>OBS_PURP_AUTOSUFF!C117</f>
        <v>25.144130147902199</v>
      </c>
      <c r="D88" s="6">
        <f>OBS_PURP_AUTOSUFF!D117</f>
        <v>58.102718128385902</v>
      </c>
      <c r="E88" s="6">
        <f>OBS_PURP_AUTOSUFF!E117</f>
        <v>505.946194336801</v>
      </c>
      <c r="F88" s="17">
        <f t="shared" si="9"/>
        <v>589.19304261308912</v>
      </c>
      <c r="G88" s="101">
        <f>OBS_PURP_AUTOSUFF!G117</f>
        <v>0</v>
      </c>
      <c r="H88" s="7">
        <f>OBS_PURP_AUTOSUFF!H117</f>
        <v>83.246848276288105</v>
      </c>
      <c r="I88" s="7">
        <f>OBS_PURP_AUTOSUFF!I117</f>
        <v>505.946194336801</v>
      </c>
      <c r="J88" s="17">
        <f t="shared" si="10"/>
        <v>589.19304261308912</v>
      </c>
    </row>
    <row r="89" spans="1:10" x14ac:dyDescent="0.25">
      <c r="A89">
        <v>13</v>
      </c>
      <c r="B89" s="5" t="s">
        <v>571</v>
      </c>
      <c r="C89" s="12">
        <f>OBS_PURP_AUTOSUFF!C101+OBS_PURP_AUTOSUFF!C102</f>
        <v>2533.3761318224301</v>
      </c>
      <c r="D89" s="6">
        <f>OBS_PURP_AUTOSUFF!D101+OBS_PURP_AUTOSUFF!D102</f>
        <v>1476.1287264408249</v>
      </c>
      <c r="E89" s="6">
        <f>OBS_PURP_AUTOSUFF!E101+OBS_PURP_AUTOSUFF!E102</f>
        <v>2375.516402603886</v>
      </c>
      <c r="F89" s="17">
        <f t="shared" si="9"/>
        <v>6385.0212608671409</v>
      </c>
      <c r="G89" s="7">
        <f>OBS_PURP_AUTOSUFF!G101+OBS_PURP_AUTOSUFF!G102</f>
        <v>2533.3761318224301</v>
      </c>
      <c r="H89" s="7">
        <f>OBS_PURP_AUTOSUFF!H101+OBS_PURP_AUTOSUFF!H102</f>
        <v>1476.1287264408249</v>
      </c>
      <c r="I89" s="7">
        <f>OBS_PURP_AUTOSUFF!I101+OBS_PURP_AUTOSUFF!I102</f>
        <v>2375.516402603886</v>
      </c>
      <c r="J89" s="17">
        <f t="shared" si="10"/>
        <v>6385.0212608671409</v>
      </c>
    </row>
    <row r="90" spans="1:10" x14ac:dyDescent="0.25">
      <c r="A90">
        <v>14</v>
      </c>
      <c r="B90" s="5" t="s">
        <v>23</v>
      </c>
      <c r="C90" s="12">
        <f>OBS_PURP_AUTOSUFF!C104</f>
        <v>83.871556831522895</v>
      </c>
      <c r="D90" s="6">
        <f>OBS_PURP_AUTOSUFF!D104</f>
        <v>43.615078482043799</v>
      </c>
      <c r="E90" s="6">
        <f>OBS_PURP_AUTOSUFF!E104</f>
        <v>33.615651799414998</v>
      </c>
      <c r="F90" s="17">
        <f t="shared" si="9"/>
        <v>161.10228711298168</v>
      </c>
      <c r="G90" s="7">
        <f>OBS_PURP_AUTOSUFF!G104</f>
        <v>83.871556831522895</v>
      </c>
      <c r="H90" s="7">
        <f>OBS_PURP_AUTOSUFF!H104</f>
        <v>43.615078482043799</v>
      </c>
      <c r="I90" s="7">
        <f>OBS_PURP_AUTOSUFF!I104</f>
        <v>33.615651799414998</v>
      </c>
      <c r="J90" s="17">
        <f t="shared" si="10"/>
        <v>161.10228711298168</v>
      </c>
    </row>
    <row r="91" spans="1:10" x14ac:dyDescent="0.25">
      <c r="A91">
        <v>15</v>
      </c>
      <c r="B91" s="5" t="s">
        <v>24</v>
      </c>
      <c r="C91" s="12">
        <v>0</v>
      </c>
      <c r="D91" s="6">
        <v>0</v>
      </c>
      <c r="E91" s="6">
        <v>0</v>
      </c>
      <c r="F91" s="17">
        <f t="shared" si="9"/>
        <v>0</v>
      </c>
      <c r="G91" s="7">
        <v>0</v>
      </c>
      <c r="H91" s="7">
        <v>0</v>
      </c>
      <c r="I91" s="7">
        <v>0</v>
      </c>
      <c r="J91" s="17">
        <f t="shared" si="10"/>
        <v>0</v>
      </c>
    </row>
    <row r="92" spans="1:10" x14ac:dyDescent="0.25">
      <c r="A92">
        <v>16</v>
      </c>
      <c r="B92" s="5" t="s">
        <v>25</v>
      </c>
      <c r="C92" s="12">
        <f>OBS_PURP_AUTOSUFF!C103</f>
        <v>401.27944380366398</v>
      </c>
      <c r="D92" s="6">
        <f>OBS_PURP_AUTOSUFF!D103</f>
        <v>428.29920572342797</v>
      </c>
      <c r="E92" s="6">
        <f>OBS_PURP_AUTOSUFF!E103</f>
        <v>657.49957949805696</v>
      </c>
      <c r="F92" s="17">
        <f t="shared" si="9"/>
        <v>1487.0782290251491</v>
      </c>
      <c r="G92" s="7">
        <f>OBS_PURP_AUTOSUFF!G103</f>
        <v>401.27944380366398</v>
      </c>
      <c r="H92" s="7">
        <f>OBS_PURP_AUTOSUFF!H103</f>
        <v>428.29920572342797</v>
      </c>
      <c r="I92" s="7">
        <f>OBS_PURP_AUTOSUFF!I103</f>
        <v>657.49957949805696</v>
      </c>
      <c r="J92" s="17">
        <f t="shared" si="10"/>
        <v>1487.0782290251491</v>
      </c>
    </row>
    <row r="93" spans="1:10" x14ac:dyDescent="0.25">
      <c r="A93">
        <v>17</v>
      </c>
      <c r="B93" s="5" t="s">
        <v>30</v>
      </c>
      <c r="C93" s="12">
        <f>OBS_PURP_AUTOSUFF!C106</f>
        <v>813.22068002098899</v>
      </c>
      <c r="D93" s="6">
        <f>OBS_PURP_AUTOSUFF!D106</f>
        <v>1879.86795318995</v>
      </c>
      <c r="E93" s="6">
        <f>OBS_PURP_AUTOSUFF!E106</f>
        <v>3455.22173174912</v>
      </c>
      <c r="F93" s="17">
        <f t="shared" si="9"/>
        <v>6148.3103649600589</v>
      </c>
      <c r="G93" s="7">
        <f>OBS_PURP_AUTOSUFF!G106</f>
        <v>813.22068002098899</v>
      </c>
      <c r="H93" s="7">
        <f>OBS_PURP_AUTOSUFF!H106</f>
        <v>1879.86795318995</v>
      </c>
      <c r="I93" s="7">
        <f>OBS_PURP_AUTOSUFF!I106</f>
        <v>3455.22173174912</v>
      </c>
      <c r="J93" s="17">
        <f t="shared" si="10"/>
        <v>6148.3103649600589</v>
      </c>
    </row>
    <row r="94" spans="1:10" x14ac:dyDescent="0.25">
      <c r="A94">
        <v>18</v>
      </c>
      <c r="B94" s="5" t="s">
        <v>31</v>
      </c>
      <c r="C94" s="12">
        <f>OBS_PURP_AUTOSUFF!C105</f>
        <v>337.24259445293001</v>
      </c>
      <c r="D94" s="6">
        <f>OBS_PURP_AUTOSUFF!D105</f>
        <v>308.33162401813399</v>
      </c>
      <c r="E94" s="6">
        <f>OBS_PURP_AUTOSUFF!E105</f>
        <v>1018.93601063908</v>
      </c>
      <c r="F94" s="17">
        <f t="shared" si="9"/>
        <v>1664.5102291101439</v>
      </c>
      <c r="G94" s="7">
        <f>OBS_PURP_AUTOSUFF!G105</f>
        <v>337.24259445293001</v>
      </c>
      <c r="H94" s="7">
        <f>OBS_PURP_AUTOSUFF!H105</f>
        <v>308.33162401813399</v>
      </c>
      <c r="I94" s="7">
        <f>OBS_PURP_AUTOSUFF!I105</f>
        <v>1018.93601063908</v>
      </c>
      <c r="J94" s="17">
        <f t="shared" si="10"/>
        <v>1664.5102291101439</v>
      </c>
    </row>
    <row r="95" spans="1:10" x14ac:dyDescent="0.25">
      <c r="B95" s="13" t="s">
        <v>4</v>
      </c>
      <c r="C95" s="14">
        <f t="shared" ref="C95:J95" si="11">SUM(C77:C94)</f>
        <v>105003.50721393636</v>
      </c>
      <c r="D95" s="15">
        <f t="shared" si="11"/>
        <v>46143.792727073705</v>
      </c>
      <c r="E95" s="15">
        <f t="shared" si="11"/>
        <v>68905.106427994586</v>
      </c>
      <c r="F95" s="16">
        <f t="shared" si="11"/>
        <v>220052.4063690046</v>
      </c>
      <c r="G95" s="15">
        <f t="shared" si="11"/>
        <v>104630.77346181092</v>
      </c>
      <c r="H95" s="15">
        <f t="shared" si="11"/>
        <v>46516.526479199129</v>
      </c>
      <c r="I95" s="15">
        <f t="shared" si="11"/>
        <v>68905.106427994586</v>
      </c>
      <c r="J95" s="16">
        <f t="shared" si="11"/>
        <v>220052.4063690046</v>
      </c>
    </row>
    <row r="97" spans="1:10" ht="18.75" x14ac:dyDescent="0.3">
      <c r="A97" s="4" t="s">
        <v>7</v>
      </c>
      <c r="B97" s="4" t="s">
        <v>12</v>
      </c>
      <c r="C97" s="4">
        <v>5</v>
      </c>
    </row>
    <row r="98" spans="1:10" x14ac:dyDescent="0.25">
      <c r="B98" s="9"/>
      <c r="C98" s="251" t="s">
        <v>468</v>
      </c>
      <c r="D98" s="251"/>
      <c r="E98" s="251"/>
      <c r="F98" s="251"/>
      <c r="G98" s="252" t="s">
        <v>6</v>
      </c>
      <c r="H98" s="252"/>
      <c r="I98" s="252"/>
      <c r="J98" s="252"/>
    </row>
    <row r="99" spans="1:10" ht="30" x14ac:dyDescent="0.25">
      <c r="A99" t="s">
        <v>572</v>
      </c>
      <c r="B99" s="10" t="s">
        <v>3</v>
      </c>
      <c r="C99" s="100" t="s">
        <v>2</v>
      </c>
      <c r="D99" s="100" t="s">
        <v>0</v>
      </c>
      <c r="E99" s="100" t="s">
        <v>1</v>
      </c>
      <c r="F99" s="100" t="s">
        <v>5</v>
      </c>
      <c r="G99" s="11" t="s">
        <v>2</v>
      </c>
      <c r="H99" s="100" t="s">
        <v>0</v>
      </c>
      <c r="I99" s="100" t="s">
        <v>1</v>
      </c>
      <c r="J99" s="100" t="s">
        <v>5</v>
      </c>
    </row>
    <row r="100" spans="1:10" x14ac:dyDescent="0.25">
      <c r="A100">
        <v>1</v>
      </c>
      <c r="B100" s="5" t="s">
        <v>569</v>
      </c>
      <c r="C100" s="12">
        <f>OBS_PURP_AUTOSUFF!C124+OBS_PURP_AUTOSUFF!C125</f>
        <v>62000.254608023308</v>
      </c>
      <c r="D100" s="6">
        <f>OBS_PURP_AUTOSUFF!D124+OBS_PURP_AUTOSUFF!D125</f>
        <v>25930.602106030739</v>
      </c>
      <c r="E100" s="6">
        <f>OBS_PURP_AUTOSUFF!E124+OBS_PURP_AUTOSUFF!E125</f>
        <v>36476.436400985527</v>
      </c>
      <c r="F100" s="17">
        <f t="shared" ref="F100:F117" si="12">SUM(C100:E100)</f>
        <v>124407.29311503956</v>
      </c>
      <c r="G100" s="7">
        <f>OBS_PURP_AUTOSUFF!G124+OBS_PURP_AUTOSUFF!G125</f>
        <v>62000.254608023308</v>
      </c>
      <c r="H100" s="7">
        <f>OBS_PURP_AUTOSUFF!H124+OBS_PURP_AUTOSUFF!H125</f>
        <v>25930.602106030739</v>
      </c>
      <c r="I100" s="7">
        <f>OBS_PURP_AUTOSUFF!I124+OBS_PURP_AUTOSUFF!I125</f>
        <v>36476.436400985527</v>
      </c>
      <c r="J100" s="17">
        <f t="shared" ref="J100:J117" si="13">SUM(G100:I100)</f>
        <v>124407.29311503956</v>
      </c>
    </row>
    <row r="101" spans="1:10" x14ac:dyDescent="0.25">
      <c r="A101">
        <v>2</v>
      </c>
      <c r="B101" s="5" t="s">
        <v>15</v>
      </c>
      <c r="C101" s="12">
        <f>OBS_PURP_AUTOSUFF!C127</f>
        <v>121.561148283035</v>
      </c>
      <c r="D101" s="6">
        <f>OBS_PURP_AUTOSUFF!D127</f>
        <v>64.679377587254706</v>
      </c>
      <c r="E101" s="6">
        <f>OBS_PURP_AUTOSUFF!E127</f>
        <v>195.43093352388701</v>
      </c>
      <c r="F101" s="17">
        <f t="shared" si="12"/>
        <v>381.67145939417674</v>
      </c>
      <c r="G101" s="7">
        <f>OBS_PURP_AUTOSUFF!G127</f>
        <v>121.561148283035</v>
      </c>
      <c r="H101" s="7">
        <f>OBS_PURP_AUTOSUFF!H127</f>
        <v>64.679377587254706</v>
      </c>
      <c r="I101" s="7">
        <f>OBS_PURP_AUTOSUFF!I127</f>
        <v>195.43093352388701</v>
      </c>
      <c r="J101" s="17">
        <f t="shared" si="13"/>
        <v>381.67145939417674</v>
      </c>
    </row>
    <row r="102" spans="1:10" x14ac:dyDescent="0.25">
      <c r="A102">
        <v>3</v>
      </c>
      <c r="B102" s="5" t="s">
        <v>16</v>
      </c>
      <c r="C102" s="12">
        <v>0</v>
      </c>
      <c r="D102" s="6">
        <v>0</v>
      </c>
      <c r="E102" s="6">
        <v>0</v>
      </c>
      <c r="F102" s="17">
        <f t="shared" si="12"/>
        <v>0</v>
      </c>
      <c r="G102" s="7">
        <v>0</v>
      </c>
      <c r="H102" s="7">
        <v>0</v>
      </c>
      <c r="I102" s="7">
        <v>0</v>
      </c>
      <c r="J102" s="17">
        <f t="shared" si="13"/>
        <v>0</v>
      </c>
    </row>
    <row r="103" spans="1:10" x14ac:dyDescent="0.25">
      <c r="A103">
        <v>4</v>
      </c>
      <c r="B103" s="5" t="s">
        <v>17</v>
      </c>
      <c r="C103" s="12">
        <f>OBS_PURP_AUTOSUFF!C126</f>
        <v>16566.139787915599</v>
      </c>
      <c r="D103" s="6">
        <f>OBS_PURP_AUTOSUFF!D126</f>
        <v>7431.75398547227</v>
      </c>
      <c r="E103" s="6">
        <f>OBS_PURP_AUTOSUFF!E126</f>
        <v>8830.9910559821092</v>
      </c>
      <c r="F103" s="17">
        <f t="shared" si="12"/>
        <v>32828.884829369978</v>
      </c>
      <c r="G103" s="7">
        <f>OBS_PURP_AUTOSUFF!G126</f>
        <v>16566.139787915599</v>
      </c>
      <c r="H103" s="7">
        <f>OBS_PURP_AUTOSUFF!H126</f>
        <v>7431.75398547227</v>
      </c>
      <c r="I103" s="7">
        <f>OBS_PURP_AUTOSUFF!I126</f>
        <v>8830.9910559821092</v>
      </c>
      <c r="J103" s="17">
        <f t="shared" si="13"/>
        <v>32828.884829369978</v>
      </c>
    </row>
    <row r="104" spans="1:10" x14ac:dyDescent="0.25">
      <c r="A104">
        <v>5</v>
      </c>
      <c r="B104" s="5" t="s">
        <v>26</v>
      </c>
      <c r="C104" s="12">
        <f>OBS_PURP_AUTOSUFF!C129</f>
        <v>5658.8903079738902</v>
      </c>
      <c r="D104" s="6">
        <f>OBS_PURP_AUTOSUFF!D129</f>
        <v>5888.7751194064404</v>
      </c>
      <c r="E104" s="6">
        <f>OBS_PURP_AUTOSUFF!E129</f>
        <v>12592.305059779301</v>
      </c>
      <c r="F104" s="17">
        <f t="shared" si="12"/>
        <v>24139.970487159633</v>
      </c>
      <c r="G104" s="7">
        <f>OBS_PURP_AUTOSUFF!G129</f>
        <v>5658.8903079738902</v>
      </c>
      <c r="H104" s="7">
        <f>OBS_PURP_AUTOSUFF!H129</f>
        <v>5888.7751194064404</v>
      </c>
      <c r="I104" s="7">
        <f>OBS_PURP_AUTOSUFF!I129</f>
        <v>12592.305059779301</v>
      </c>
      <c r="J104" s="17">
        <f t="shared" si="13"/>
        <v>24139.970487159633</v>
      </c>
    </row>
    <row r="105" spans="1:10" x14ac:dyDescent="0.25">
      <c r="A105">
        <v>6</v>
      </c>
      <c r="B105" s="5" t="s">
        <v>27</v>
      </c>
      <c r="C105" s="12">
        <f>OBS_PURP_AUTOSUFF!C128</f>
        <v>236.588541310007</v>
      </c>
      <c r="D105" s="6">
        <f>OBS_PURP_AUTOSUFF!D128</f>
        <v>292.67531328745201</v>
      </c>
      <c r="E105" s="6">
        <f>OBS_PURP_AUTOSUFF!E128</f>
        <v>494.16866939486698</v>
      </c>
      <c r="F105" s="17">
        <f t="shared" si="12"/>
        <v>1023.432523992326</v>
      </c>
      <c r="G105" s="7">
        <f>OBS_PURP_AUTOSUFF!G128</f>
        <v>236.588541310007</v>
      </c>
      <c r="H105" s="7">
        <f>OBS_PURP_AUTOSUFF!H128</f>
        <v>292.67531328745201</v>
      </c>
      <c r="I105" s="7">
        <f>OBS_PURP_AUTOSUFF!I128</f>
        <v>494.16866939486698</v>
      </c>
      <c r="J105" s="17">
        <f t="shared" si="13"/>
        <v>1023.432523992326</v>
      </c>
    </row>
    <row r="106" spans="1:10" x14ac:dyDescent="0.25">
      <c r="A106">
        <v>7</v>
      </c>
      <c r="B106" s="5" t="s">
        <v>570</v>
      </c>
      <c r="C106" s="12">
        <f>OBS_PURP_AUTOSUFF!C142+OBS_PURP_AUTOSUFF!C143</f>
        <v>207.48239205077311</v>
      </c>
      <c r="D106" s="6">
        <f>OBS_PURP_AUTOSUFF!D142+OBS_PURP_AUTOSUFF!D143</f>
        <v>343.34185881966596</v>
      </c>
      <c r="E106" s="6">
        <f>OBS_PURP_AUTOSUFF!E142+OBS_PURP_AUTOSUFF!E143</f>
        <v>671.661955483508</v>
      </c>
      <c r="F106" s="17">
        <f t="shared" si="12"/>
        <v>1222.4862063539472</v>
      </c>
      <c r="G106" s="101">
        <f>OBS_PURP_AUTOSUFF!G142+OBS_PURP_AUTOSUFF!G143</f>
        <v>0</v>
      </c>
      <c r="H106" s="7">
        <f>OBS_PURP_AUTOSUFF!H142+OBS_PURP_AUTOSUFF!H143</f>
        <v>550.82425087043907</v>
      </c>
      <c r="I106" s="7">
        <f>OBS_PURP_AUTOSUFF!I142+OBS_PURP_AUTOSUFF!I143</f>
        <v>671.661955483508</v>
      </c>
      <c r="J106" s="17">
        <f t="shared" si="13"/>
        <v>1222.4862063539472</v>
      </c>
    </row>
    <row r="107" spans="1:10" x14ac:dyDescent="0.25">
      <c r="A107">
        <v>8</v>
      </c>
      <c r="B107" s="5" t="s">
        <v>19</v>
      </c>
      <c r="C107" s="12">
        <f>OBS_PURP_AUTOSUFF!C145</f>
        <v>55.917895919038997</v>
      </c>
      <c r="D107" s="6">
        <f>OBS_PURP_AUTOSUFF!D145</f>
        <v>386.84971143099898</v>
      </c>
      <c r="E107" s="6">
        <f>OBS_PURP_AUTOSUFF!E145</f>
        <v>1170.5331077092301</v>
      </c>
      <c r="F107" s="17">
        <f t="shared" si="12"/>
        <v>1613.300715059268</v>
      </c>
      <c r="G107" s="101">
        <f>OBS_PURP_AUTOSUFF!G145</f>
        <v>0</v>
      </c>
      <c r="H107" s="7">
        <f>OBS_PURP_AUTOSUFF!H145</f>
        <v>442.76760735003796</v>
      </c>
      <c r="I107" s="7">
        <f>OBS_PURP_AUTOSUFF!I145</f>
        <v>1170.5331077092301</v>
      </c>
      <c r="J107" s="17">
        <f t="shared" si="13"/>
        <v>1613.300715059268</v>
      </c>
    </row>
    <row r="108" spans="1:10" x14ac:dyDescent="0.25">
      <c r="A108">
        <v>9</v>
      </c>
      <c r="B108" s="5" t="s">
        <v>20</v>
      </c>
      <c r="C108" s="12">
        <v>0</v>
      </c>
      <c r="D108" s="6">
        <v>0</v>
      </c>
      <c r="E108" s="6">
        <v>0</v>
      </c>
      <c r="F108" s="17">
        <f t="shared" si="12"/>
        <v>0</v>
      </c>
      <c r="G108" s="101">
        <v>0</v>
      </c>
      <c r="H108" s="7">
        <v>0</v>
      </c>
      <c r="I108" s="7">
        <v>0</v>
      </c>
      <c r="J108" s="17">
        <f t="shared" si="13"/>
        <v>0</v>
      </c>
    </row>
    <row r="109" spans="1:10" x14ac:dyDescent="0.25">
      <c r="A109">
        <v>10</v>
      </c>
      <c r="B109" s="5" t="s">
        <v>21</v>
      </c>
      <c r="C109" s="12">
        <f>OBS_PURP_AUTOSUFF!C144</f>
        <v>0</v>
      </c>
      <c r="D109" s="6">
        <f>OBS_PURP_AUTOSUFF!D144</f>
        <v>93.704703495816602</v>
      </c>
      <c r="E109" s="6">
        <f>OBS_PURP_AUTOSUFF!E144</f>
        <v>469.41550604292701</v>
      </c>
      <c r="F109" s="17">
        <f t="shared" si="12"/>
        <v>563.12020953874367</v>
      </c>
      <c r="G109" s="101">
        <f>OBS_PURP_AUTOSUFF!G144</f>
        <v>0</v>
      </c>
      <c r="H109" s="7">
        <f>OBS_PURP_AUTOSUFF!H144</f>
        <v>93.704703495816602</v>
      </c>
      <c r="I109" s="7">
        <f>OBS_PURP_AUTOSUFF!I144</f>
        <v>469.41550604292701</v>
      </c>
      <c r="J109" s="17">
        <f t="shared" si="13"/>
        <v>563.12020953874367</v>
      </c>
    </row>
    <row r="110" spans="1:10" x14ac:dyDescent="0.25">
      <c r="A110">
        <v>11</v>
      </c>
      <c r="B110" s="5" t="s">
        <v>28</v>
      </c>
      <c r="C110" s="12">
        <f>OBS_PURP_AUTOSUFF!C147</f>
        <v>153.367810354488</v>
      </c>
      <c r="D110" s="6">
        <f>OBS_PURP_AUTOSUFF!D147</f>
        <v>896.31736839715199</v>
      </c>
      <c r="E110" s="6">
        <f>OBS_PURP_AUTOSUFF!E147</f>
        <v>4918.85148253644</v>
      </c>
      <c r="F110" s="17">
        <f t="shared" si="12"/>
        <v>5968.5366612880798</v>
      </c>
      <c r="G110" s="101">
        <f>OBS_PURP_AUTOSUFF!G147</f>
        <v>0</v>
      </c>
      <c r="H110" s="7">
        <f>OBS_PURP_AUTOSUFF!H147</f>
        <v>1049.68517875164</v>
      </c>
      <c r="I110" s="7">
        <f>OBS_PURP_AUTOSUFF!I147</f>
        <v>4918.85148253644</v>
      </c>
      <c r="J110" s="17">
        <f t="shared" si="13"/>
        <v>5968.5366612880798</v>
      </c>
    </row>
    <row r="111" spans="1:10" x14ac:dyDescent="0.25">
      <c r="A111">
        <v>12</v>
      </c>
      <c r="B111" s="5" t="s">
        <v>29</v>
      </c>
      <c r="C111" s="12">
        <f>OBS_PURP_AUTOSUFF!C146</f>
        <v>18.589227337594199</v>
      </c>
      <c r="D111" s="6">
        <f>OBS_PURP_AUTOSUFF!D146</f>
        <v>108.982226295351</v>
      </c>
      <c r="E111" s="6">
        <f>OBS_PURP_AUTOSUFF!E146</f>
        <v>538.980822915408</v>
      </c>
      <c r="F111" s="17">
        <f t="shared" si="12"/>
        <v>666.55227654835323</v>
      </c>
      <c r="G111" s="101">
        <f>OBS_PURP_AUTOSUFF!G146</f>
        <v>0</v>
      </c>
      <c r="H111" s="7">
        <f>OBS_PURP_AUTOSUFF!H146</f>
        <v>127.57145363294519</v>
      </c>
      <c r="I111" s="7">
        <f>OBS_PURP_AUTOSUFF!I146</f>
        <v>538.980822915408</v>
      </c>
      <c r="J111" s="17">
        <f t="shared" si="13"/>
        <v>666.55227654835323</v>
      </c>
    </row>
    <row r="112" spans="1:10" x14ac:dyDescent="0.25">
      <c r="A112">
        <v>13</v>
      </c>
      <c r="B112" s="5" t="s">
        <v>571</v>
      </c>
      <c r="C112" s="12">
        <f>OBS_PURP_AUTOSUFF!C130+OBS_PURP_AUTOSUFF!C131</f>
        <v>1940.8152673735719</v>
      </c>
      <c r="D112" s="6">
        <f>OBS_PURP_AUTOSUFF!D130+OBS_PURP_AUTOSUFF!D131</f>
        <v>1515.7839423466762</v>
      </c>
      <c r="E112" s="6">
        <f>OBS_PURP_AUTOSUFF!E130+OBS_PURP_AUTOSUFF!E131</f>
        <v>2242.658475386962</v>
      </c>
      <c r="F112" s="17">
        <f t="shared" si="12"/>
        <v>5699.2576851072099</v>
      </c>
      <c r="G112" s="7">
        <f>OBS_PURP_AUTOSUFF!G130+OBS_PURP_AUTOSUFF!G131</f>
        <v>1940.8152673735719</v>
      </c>
      <c r="H112" s="7">
        <f>OBS_PURP_AUTOSUFF!H130+OBS_PURP_AUTOSUFF!H131</f>
        <v>1515.7839423466762</v>
      </c>
      <c r="I112" s="7">
        <f>OBS_PURP_AUTOSUFF!I130+OBS_PURP_AUTOSUFF!I131</f>
        <v>2242.658475386962</v>
      </c>
      <c r="J112" s="17">
        <f t="shared" si="13"/>
        <v>5699.2576851072099</v>
      </c>
    </row>
    <row r="113" spans="1:10" x14ac:dyDescent="0.25">
      <c r="A113">
        <v>14</v>
      </c>
      <c r="B113" s="5" t="s">
        <v>23</v>
      </c>
      <c r="C113" s="12">
        <f>OBS_PURP_AUTOSUFF!C133</f>
        <v>98.973275257169007</v>
      </c>
      <c r="D113" s="6">
        <f>OBS_PURP_AUTOSUFF!D133</f>
        <v>60.148647496265902</v>
      </c>
      <c r="E113" s="6">
        <f>OBS_PURP_AUTOSUFF!E133</f>
        <v>264.28494328241197</v>
      </c>
      <c r="F113" s="17">
        <f t="shared" si="12"/>
        <v>423.40686603584686</v>
      </c>
      <c r="G113" s="7">
        <f>OBS_PURP_AUTOSUFF!G133</f>
        <v>98.973275257169007</v>
      </c>
      <c r="H113" s="7">
        <f>OBS_PURP_AUTOSUFF!H133</f>
        <v>60.148647496265902</v>
      </c>
      <c r="I113" s="7">
        <f>OBS_PURP_AUTOSUFF!I133</f>
        <v>264.28494328241197</v>
      </c>
      <c r="J113" s="17">
        <f t="shared" si="13"/>
        <v>423.40686603584686</v>
      </c>
    </row>
    <row r="114" spans="1:10" x14ac:dyDescent="0.25">
      <c r="A114">
        <v>15</v>
      </c>
      <c r="B114" s="5" t="s">
        <v>24</v>
      </c>
      <c r="C114" s="12">
        <v>0</v>
      </c>
      <c r="D114" s="6">
        <v>0</v>
      </c>
      <c r="E114" s="6">
        <v>0</v>
      </c>
      <c r="F114" s="17">
        <f t="shared" si="12"/>
        <v>0</v>
      </c>
      <c r="G114" s="7">
        <v>0</v>
      </c>
      <c r="H114" s="7">
        <v>0</v>
      </c>
      <c r="I114" s="7">
        <v>0</v>
      </c>
      <c r="J114" s="17">
        <f t="shared" si="13"/>
        <v>0</v>
      </c>
    </row>
    <row r="115" spans="1:10" x14ac:dyDescent="0.25">
      <c r="A115">
        <v>16</v>
      </c>
      <c r="B115" s="5" t="s">
        <v>25</v>
      </c>
      <c r="C115" s="12">
        <f>OBS_PURP_AUTOSUFF!C132</f>
        <v>364.760667626692</v>
      </c>
      <c r="D115" s="6">
        <f>OBS_PURP_AUTOSUFF!D132</f>
        <v>390.44093186999402</v>
      </c>
      <c r="E115" s="6">
        <f>OBS_PURP_AUTOSUFF!E132</f>
        <v>694.06235087580797</v>
      </c>
      <c r="F115" s="17">
        <f t="shared" si="12"/>
        <v>1449.263950372494</v>
      </c>
      <c r="G115" s="7">
        <f>OBS_PURP_AUTOSUFF!G132</f>
        <v>364.760667626692</v>
      </c>
      <c r="H115" s="7">
        <f>OBS_PURP_AUTOSUFF!H132</f>
        <v>390.44093186999402</v>
      </c>
      <c r="I115" s="7">
        <f>OBS_PURP_AUTOSUFF!I132</f>
        <v>694.06235087580797</v>
      </c>
      <c r="J115" s="17">
        <f t="shared" si="13"/>
        <v>1449.263950372494</v>
      </c>
    </row>
    <row r="116" spans="1:10" x14ac:dyDescent="0.25">
      <c r="A116">
        <v>17</v>
      </c>
      <c r="B116" s="5" t="s">
        <v>30</v>
      </c>
      <c r="C116" s="12">
        <f>OBS_PURP_AUTOSUFF!C135</f>
        <v>2172.1119384327399</v>
      </c>
      <c r="D116" s="6">
        <f>OBS_PURP_AUTOSUFF!D135</f>
        <v>4371.1948719932598</v>
      </c>
      <c r="E116" s="6">
        <f>OBS_PURP_AUTOSUFF!E135</f>
        <v>8306.6075188237901</v>
      </c>
      <c r="F116" s="17">
        <f t="shared" si="12"/>
        <v>14849.91432924979</v>
      </c>
      <c r="G116" s="7">
        <f>OBS_PURP_AUTOSUFF!G135</f>
        <v>2172.1119384327399</v>
      </c>
      <c r="H116" s="7">
        <f>OBS_PURP_AUTOSUFF!H135</f>
        <v>4371.1948719932598</v>
      </c>
      <c r="I116" s="7">
        <f>OBS_PURP_AUTOSUFF!I135</f>
        <v>8306.6075188237901</v>
      </c>
      <c r="J116" s="17">
        <f t="shared" si="13"/>
        <v>14849.91432924979</v>
      </c>
    </row>
    <row r="117" spans="1:10" x14ac:dyDescent="0.25">
      <c r="A117">
        <v>18</v>
      </c>
      <c r="B117" s="5" t="s">
        <v>31</v>
      </c>
      <c r="C117" s="12">
        <f>OBS_PURP_AUTOSUFF!C134</f>
        <v>401.415486996011</v>
      </c>
      <c r="D117" s="6">
        <f>OBS_PURP_AUTOSUFF!D134</f>
        <v>394.65259829156003</v>
      </c>
      <c r="E117" s="6">
        <f>OBS_PURP_AUTOSUFF!E134</f>
        <v>987.66508818107104</v>
      </c>
      <c r="F117" s="17">
        <f t="shared" si="12"/>
        <v>1783.733173468642</v>
      </c>
      <c r="G117" s="7">
        <f>OBS_PURP_AUTOSUFF!G134</f>
        <v>401.415486996011</v>
      </c>
      <c r="H117" s="7">
        <f>OBS_PURP_AUTOSUFF!H134</f>
        <v>394.65259829156003</v>
      </c>
      <c r="I117" s="7">
        <f>OBS_PURP_AUTOSUFF!I134</f>
        <v>987.66508818107104</v>
      </c>
      <c r="J117" s="17">
        <f t="shared" si="13"/>
        <v>1783.733173468642</v>
      </c>
    </row>
    <row r="118" spans="1:10" x14ac:dyDescent="0.25">
      <c r="B118" s="13" t="s">
        <v>4</v>
      </c>
      <c r="C118" s="14">
        <f t="shared" ref="C118:J118" si="14">SUM(C100:C117)</f>
        <v>89996.868354853912</v>
      </c>
      <c r="D118" s="15">
        <f t="shared" si="14"/>
        <v>48169.902762220903</v>
      </c>
      <c r="E118" s="15">
        <f t="shared" si="14"/>
        <v>78854.053370903246</v>
      </c>
      <c r="F118" s="16">
        <f t="shared" si="14"/>
        <v>217020.82448797804</v>
      </c>
      <c r="G118" s="15">
        <f t="shared" si="14"/>
        <v>89561.511029192028</v>
      </c>
      <c r="H118" s="15">
        <f t="shared" si="14"/>
        <v>48605.260087882802</v>
      </c>
      <c r="I118" s="15">
        <f t="shared" si="14"/>
        <v>78854.053370903246</v>
      </c>
      <c r="J118" s="16">
        <f t="shared" si="14"/>
        <v>217020.82448797804</v>
      </c>
    </row>
    <row r="120" spans="1:10" ht="18.75" x14ac:dyDescent="0.3">
      <c r="A120" s="4" t="s">
        <v>7</v>
      </c>
      <c r="B120" s="4" t="s">
        <v>60</v>
      </c>
      <c r="C120" s="4">
        <v>6</v>
      </c>
    </row>
    <row r="121" spans="1:10" x14ac:dyDescent="0.25">
      <c r="B121" s="9"/>
      <c r="C121" s="251" t="s">
        <v>468</v>
      </c>
      <c r="D121" s="251"/>
      <c r="E121" s="251"/>
      <c r="F121" s="251"/>
      <c r="G121" s="252" t="s">
        <v>6</v>
      </c>
      <c r="H121" s="252"/>
      <c r="I121" s="252"/>
      <c r="J121" s="252"/>
    </row>
    <row r="122" spans="1:10" ht="30" x14ac:dyDescent="0.25">
      <c r="A122" t="s">
        <v>572</v>
      </c>
      <c r="B122" s="10" t="s">
        <v>3</v>
      </c>
      <c r="C122" s="100" t="s">
        <v>2</v>
      </c>
      <c r="D122" s="100" t="s">
        <v>0</v>
      </c>
      <c r="E122" s="100" t="s">
        <v>1</v>
      </c>
      <c r="F122" s="100" t="s">
        <v>5</v>
      </c>
      <c r="G122" s="11" t="s">
        <v>2</v>
      </c>
      <c r="H122" s="100" t="s">
        <v>0</v>
      </c>
      <c r="I122" s="100" t="s">
        <v>1</v>
      </c>
      <c r="J122" s="100" t="s">
        <v>5</v>
      </c>
    </row>
    <row r="123" spans="1:10" x14ac:dyDescent="0.25">
      <c r="A123">
        <v>1</v>
      </c>
      <c r="B123" s="5" t="s">
        <v>569</v>
      </c>
      <c r="C123" s="12">
        <f>OBS_PURP_AUTOSUFF!C153+OBS_PURP_AUTOSUFF!C154</f>
        <v>2767.1343876974865</v>
      </c>
      <c r="D123" s="6">
        <f>OBS_PURP_AUTOSUFF!D153+OBS_PURP_AUTOSUFF!D154</f>
        <v>2814.0399073855369</v>
      </c>
      <c r="E123" s="6">
        <f>OBS_PURP_AUTOSUFF!E153+OBS_PURP_AUTOSUFF!E154</f>
        <v>2455.2401148239878</v>
      </c>
      <c r="F123" s="17">
        <f t="shared" ref="F123:F140" si="15">SUM(C123:E123)</f>
        <v>8036.4144099070108</v>
      </c>
      <c r="G123" s="7">
        <f>OBS_PURP_AUTOSUFF!G153+OBS_PURP_AUTOSUFF!G154</f>
        <v>2767.1343876974865</v>
      </c>
      <c r="H123" s="7">
        <f>OBS_PURP_AUTOSUFF!H153+OBS_PURP_AUTOSUFF!H154</f>
        <v>2814.0399073855369</v>
      </c>
      <c r="I123" s="7">
        <f>OBS_PURP_AUTOSUFF!I153+OBS_PURP_AUTOSUFF!I154</f>
        <v>2455.2401148239878</v>
      </c>
      <c r="J123" s="17">
        <f t="shared" ref="J123:J140" si="16">SUM(G123:I123)</f>
        <v>8036.4144099070108</v>
      </c>
    </row>
    <row r="124" spans="1:10" x14ac:dyDescent="0.25">
      <c r="A124">
        <v>2</v>
      </c>
      <c r="B124" s="5" t="s">
        <v>15</v>
      </c>
      <c r="C124" s="12">
        <f>OBS_PURP_AUTOSUFF!C156</f>
        <v>0</v>
      </c>
      <c r="D124" s="6">
        <f>OBS_PURP_AUTOSUFF!D156</f>
        <v>2.43327420086012</v>
      </c>
      <c r="E124" s="6">
        <f>OBS_PURP_AUTOSUFF!E156</f>
        <v>32.212744825592097</v>
      </c>
      <c r="F124" s="17">
        <f t="shared" si="15"/>
        <v>34.646019026452215</v>
      </c>
      <c r="G124" s="7">
        <f>OBS_PURP_AUTOSUFF!G156</f>
        <v>0</v>
      </c>
      <c r="H124" s="7">
        <f>OBS_PURP_AUTOSUFF!H156</f>
        <v>2.43327420086012</v>
      </c>
      <c r="I124" s="7">
        <f>OBS_PURP_AUTOSUFF!I156</f>
        <v>32.212744825592097</v>
      </c>
      <c r="J124" s="17">
        <f t="shared" si="16"/>
        <v>34.646019026452215</v>
      </c>
    </row>
    <row r="125" spans="1:10" x14ac:dyDescent="0.25">
      <c r="A125">
        <v>3</v>
      </c>
      <c r="B125" s="5" t="s">
        <v>16</v>
      </c>
      <c r="C125" s="12">
        <v>0</v>
      </c>
      <c r="D125" s="6">
        <v>0</v>
      </c>
      <c r="E125" s="6">
        <v>0</v>
      </c>
      <c r="F125" s="17">
        <f t="shared" si="15"/>
        <v>0</v>
      </c>
      <c r="G125" s="7">
        <v>0</v>
      </c>
      <c r="H125" s="7">
        <v>0</v>
      </c>
      <c r="I125" s="7">
        <v>0</v>
      </c>
      <c r="J125" s="17">
        <f t="shared" si="16"/>
        <v>0</v>
      </c>
    </row>
    <row r="126" spans="1:10" x14ac:dyDescent="0.25">
      <c r="A126">
        <v>4</v>
      </c>
      <c r="B126" s="5" t="s">
        <v>17</v>
      </c>
      <c r="C126" s="12">
        <f>OBS_PURP_AUTOSUFF!C155</f>
        <v>1772.6441136409501</v>
      </c>
      <c r="D126" s="6">
        <f>OBS_PURP_AUTOSUFF!D155</f>
        <v>2760.2572218049099</v>
      </c>
      <c r="E126" s="6">
        <f>OBS_PURP_AUTOSUFF!E155</f>
        <v>1252.1322134888401</v>
      </c>
      <c r="F126" s="17">
        <f t="shared" si="15"/>
        <v>5785.0335489346999</v>
      </c>
      <c r="G126" s="7">
        <f>OBS_PURP_AUTOSUFF!G155</f>
        <v>1772.6441136409501</v>
      </c>
      <c r="H126" s="7">
        <f>OBS_PURP_AUTOSUFF!H155</f>
        <v>2760.2572218049099</v>
      </c>
      <c r="I126" s="7">
        <f>OBS_PURP_AUTOSUFF!I155</f>
        <v>1252.1322134888401</v>
      </c>
      <c r="J126" s="17">
        <f t="shared" si="16"/>
        <v>5785.0335489346999</v>
      </c>
    </row>
    <row r="127" spans="1:10" x14ac:dyDescent="0.25">
      <c r="A127">
        <v>5</v>
      </c>
      <c r="B127" s="5" t="s">
        <v>26</v>
      </c>
      <c r="C127" s="12">
        <f>OBS_PURP_AUTOSUFF!C158</f>
        <v>633.33982546597997</v>
      </c>
      <c r="D127" s="6">
        <f>OBS_PURP_AUTOSUFF!D158</f>
        <v>796.02883524959805</v>
      </c>
      <c r="E127" s="6">
        <f>OBS_PURP_AUTOSUFF!E158</f>
        <v>2187.9123046854802</v>
      </c>
      <c r="F127" s="17">
        <f t="shared" si="15"/>
        <v>3617.280965401058</v>
      </c>
      <c r="G127" s="7">
        <f>OBS_PURP_AUTOSUFF!G158</f>
        <v>633.33982546597997</v>
      </c>
      <c r="H127" s="7">
        <f>OBS_PURP_AUTOSUFF!H158</f>
        <v>796.02883524959805</v>
      </c>
      <c r="I127" s="7">
        <f>OBS_PURP_AUTOSUFF!I158</f>
        <v>2187.9123046854802</v>
      </c>
      <c r="J127" s="17">
        <f t="shared" si="16"/>
        <v>3617.280965401058</v>
      </c>
    </row>
    <row r="128" spans="1:10" x14ac:dyDescent="0.25">
      <c r="A128">
        <v>6</v>
      </c>
      <c r="B128" s="5" t="s">
        <v>27</v>
      </c>
      <c r="C128" s="12">
        <f>OBS_PURP_AUTOSUFF!C157</f>
        <v>35.329628966596196</v>
      </c>
      <c r="D128" s="6">
        <f>OBS_PURP_AUTOSUFF!D157</f>
        <v>71.581571227126702</v>
      </c>
      <c r="E128" s="6">
        <f>OBS_PURP_AUTOSUFF!E157</f>
        <v>129.45236537657701</v>
      </c>
      <c r="F128" s="17">
        <f t="shared" si="15"/>
        <v>236.3635655702999</v>
      </c>
      <c r="G128" s="7">
        <f>OBS_PURP_AUTOSUFF!G157</f>
        <v>35.329628966596196</v>
      </c>
      <c r="H128" s="7">
        <f>OBS_PURP_AUTOSUFF!H157</f>
        <v>71.581571227126702</v>
      </c>
      <c r="I128" s="7">
        <f>OBS_PURP_AUTOSUFF!I157</f>
        <v>129.45236537657701</v>
      </c>
      <c r="J128" s="17">
        <f t="shared" si="16"/>
        <v>236.3635655702999</v>
      </c>
    </row>
    <row r="129" spans="1:10" x14ac:dyDescent="0.25">
      <c r="A129">
        <v>7</v>
      </c>
      <c r="B129" s="5" t="s">
        <v>570</v>
      </c>
      <c r="C129" s="12">
        <f>OBS_PURP_AUTOSUFF!C171+OBS_PURP_AUTOSUFF!C172</f>
        <v>0</v>
      </c>
      <c r="D129" s="6">
        <f>OBS_PURP_AUTOSUFF!D171+OBS_PURP_AUTOSUFF!D172</f>
        <v>0</v>
      </c>
      <c r="E129" s="6">
        <f>OBS_PURP_AUTOSUFF!E171+OBS_PURP_AUTOSUFF!E172</f>
        <v>0</v>
      </c>
      <c r="F129" s="17">
        <f t="shared" si="15"/>
        <v>0</v>
      </c>
      <c r="G129" s="101">
        <f>OBS_PURP_AUTOSUFF!G171+OBS_PURP_AUTOSUFF!G172</f>
        <v>0</v>
      </c>
      <c r="H129" s="7">
        <f>OBS_PURP_AUTOSUFF!H171+OBS_PURP_AUTOSUFF!H172</f>
        <v>0</v>
      </c>
      <c r="I129" s="7">
        <f>OBS_PURP_AUTOSUFF!I171+OBS_PURP_AUTOSUFF!I172</f>
        <v>0</v>
      </c>
      <c r="J129" s="17">
        <f t="shared" si="16"/>
        <v>0</v>
      </c>
    </row>
    <row r="130" spans="1:10" x14ac:dyDescent="0.25">
      <c r="A130">
        <v>8</v>
      </c>
      <c r="B130" s="5" t="s">
        <v>19</v>
      </c>
      <c r="C130" s="12">
        <f>OBS_PURP_AUTOSUFF!C174</f>
        <v>0</v>
      </c>
      <c r="D130" s="6">
        <f>OBS_PURP_AUTOSUFF!D174</f>
        <v>0</v>
      </c>
      <c r="E130" s="6">
        <f>OBS_PURP_AUTOSUFF!E174</f>
        <v>0</v>
      </c>
      <c r="F130" s="17">
        <f t="shared" si="15"/>
        <v>0</v>
      </c>
      <c r="G130" s="101">
        <f>OBS_PURP_AUTOSUFF!G174</f>
        <v>0</v>
      </c>
      <c r="H130" s="7">
        <f>OBS_PURP_AUTOSUFF!H174</f>
        <v>0</v>
      </c>
      <c r="I130" s="7">
        <f>OBS_PURP_AUTOSUFF!I174</f>
        <v>0</v>
      </c>
      <c r="J130" s="17">
        <f t="shared" si="16"/>
        <v>0</v>
      </c>
    </row>
    <row r="131" spans="1:10" x14ac:dyDescent="0.25">
      <c r="A131">
        <v>9</v>
      </c>
      <c r="B131" s="5" t="s">
        <v>20</v>
      </c>
      <c r="C131" s="12">
        <v>0</v>
      </c>
      <c r="D131" s="6">
        <v>0</v>
      </c>
      <c r="E131" s="6">
        <v>0</v>
      </c>
      <c r="F131" s="17">
        <f t="shared" si="15"/>
        <v>0</v>
      </c>
      <c r="G131" s="101">
        <v>0</v>
      </c>
      <c r="H131" s="7">
        <v>0</v>
      </c>
      <c r="I131" s="7">
        <v>0</v>
      </c>
      <c r="J131" s="17">
        <f t="shared" si="16"/>
        <v>0</v>
      </c>
    </row>
    <row r="132" spans="1:10" x14ac:dyDescent="0.25">
      <c r="A132">
        <v>10</v>
      </c>
      <c r="B132" s="5" t="s">
        <v>21</v>
      </c>
      <c r="C132" s="12">
        <f>OBS_PURP_AUTOSUFF!C173</f>
        <v>0</v>
      </c>
      <c r="D132" s="6">
        <f>OBS_PURP_AUTOSUFF!D173</f>
        <v>0</v>
      </c>
      <c r="E132" s="6">
        <f>OBS_PURP_AUTOSUFF!E173</f>
        <v>0</v>
      </c>
      <c r="F132" s="17">
        <f t="shared" si="15"/>
        <v>0</v>
      </c>
      <c r="G132" s="101">
        <f>OBS_PURP_AUTOSUFF!G173</f>
        <v>0</v>
      </c>
      <c r="H132" s="7">
        <f>OBS_PURP_AUTOSUFF!H173</f>
        <v>0</v>
      </c>
      <c r="I132" s="7">
        <f>OBS_PURP_AUTOSUFF!I173</f>
        <v>0</v>
      </c>
      <c r="J132" s="17">
        <f t="shared" si="16"/>
        <v>0</v>
      </c>
    </row>
    <row r="133" spans="1:10" x14ac:dyDescent="0.25">
      <c r="A133">
        <v>11</v>
      </c>
      <c r="B133" s="5" t="s">
        <v>28</v>
      </c>
      <c r="C133" s="12">
        <f>OBS_PURP_AUTOSUFF!C176</f>
        <v>0</v>
      </c>
      <c r="D133" s="6">
        <f>OBS_PURP_AUTOSUFF!D176</f>
        <v>0</v>
      </c>
      <c r="E133" s="6">
        <f>OBS_PURP_AUTOSUFF!E176</f>
        <v>0</v>
      </c>
      <c r="F133" s="17">
        <f t="shared" si="15"/>
        <v>0</v>
      </c>
      <c r="G133" s="101">
        <f>OBS_PURP_AUTOSUFF!G176</f>
        <v>0</v>
      </c>
      <c r="H133" s="7">
        <f>OBS_PURP_AUTOSUFF!H176</f>
        <v>0</v>
      </c>
      <c r="I133" s="7">
        <f>OBS_PURP_AUTOSUFF!I176</f>
        <v>0</v>
      </c>
      <c r="J133" s="17">
        <f t="shared" si="16"/>
        <v>0</v>
      </c>
    </row>
    <row r="134" spans="1:10" x14ac:dyDescent="0.25">
      <c r="A134">
        <v>12</v>
      </c>
      <c r="B134" s="5" t="s">
        <v>29</v>
      </c>
      <c r="C134" s="12">
        <f>OBS_PURP_AUTOSUFF!C175</f>
        <v>0</v>
      </c>
      <c r="D134" s="6">
        <f>OBS_PURP_AUTOSUFF!D175</f>
        <v>0</v>
      </c>
      <c r="E134" s="6">
        <f>OBS_PURP_AUTOSUFF!E175</f>
        <v>0</v>
      </c>
      <c r="F134" s="17">
        <f t="shared" si="15"/>
        <v>0</v>
      </c>
      <c r="G134" s="101">
        <f>OBS_PURP_AUTOSUFF!G175</f>
        <v>0</v>
      </c>
      <c r="H134" s="7">
        <f>OBS_PURP_AUTOSUFF!H175</f>
        <v>0</v>
      </c>
      <c r="I134" s="7">
        <f>OBS_PURP_AUTOSUFF!I175</f>
        <v>0</v>
      </c>
      <c r="J134" s="17">
        <f t="shared" si="16"/>
        <v>0</v>
      </c>
    </row>
    <row r="135" spans="1:10" x14ac:dyDescent="0.25">
      <c r="A135">
        <v>13</v>
      </c>
      <c r="B135" s="5" t="s">
        <v>571</v>
      </c>
      <c r="C135" s="12">
        <f>OBS_PURP_AUTOSUFF!C159+OBS_PURP_AUTOSUFF!C160</f>
        <v>0</v>
      </c>
      <c r="D135" s="6">
        <f>OBS_PURP_AUTOSUFF!D159+OBS_PURP_AUTOSUFF!D160</f>
        <v>0</v>
      </c>
      <c r="E135" s="6">
        <f>OBS_PURP_AUTOSUFF!E159+OBS_PURP_AUTOSUFF!E160</f>
        <v>0</v>
      </c>
      <c r="F135" s="17">
        <f t="shared" si="15"/>
        <v>0</v>
      </c>
      <c r="G135" s="7">
        <f>OBS_PURP_AUTOSUFF!G159+OBS_PURP_AUTOSUFF!G160</f>
        <v>0</v>
      </c>
      <c r="H135" s="7">
        <f>OBS_PURP_AUTOSUFF!H159+OBS_PURP_AUTOSUFF!H160</f>
        <v>0</v>
      </c>
      <c r="I135" s="7">
        <f>OBS_PURP_AUTOSUFF!I159+OBS_PURP_AUTOSUFF!I160</f>
        <v>0</v>
      </c>
      <c r="J135" s="17">
        <f t="shared" si="16"/>
        <v>0</v>
      </c>
    </row>
    <row r="136" spans="1:10" x14ac:dyDescent="0.25">
      <c r="A136">
        <v>14</v>
      </c>
      <c r="B136" s="5" t="s">
        <v>23</v>
      </c>
      <c r="C136" s="12">
        <f>OBS_PURP_AUTOSUFF!C162</f>
        <v>0</v>
      </c>
      <c r="D136" s="6">
        <f>OBS_PURP_AUTOSUFF!D162</f>
        <v>0</v>
      </c>
      <c r="E136" s="6">
        <f>OBS_PURP_AUTOSUFF!E162</f>
        <v>0</v>
      </c>
      <c r="F136" s="17">
        <f t="shared" si="15"/>
        <v>0</v>
      </c>
      <c r="G136" s="7">
        <f>OBS_PURP_AUTOSUFF!G162</f>
        <v>0</v>
      </c>
      <c r="H136" s="7">
        <f>OBS_PURP_AUTOSUFF!H162</f>
        <v>0</v>
      </c>
      <c r="I136" s="7">
        <f>OBS_PURP_AUTOSUFF!I162</f>
        <v>0</v>
      </c>
      <c r="J136" s="17">
        <f t="shared" si="16"/>
        <v>0</v>
      </c>
    </row>
    <row r="137" spans="1:10" x14ac:dyDescent="0.25">
      <c r="A137">
        <v>15</v>
      </c>
      <c r="B137" s="5" t="s">
        <v>24</v>
      </c>
      <c r="C137" s="12">
        <v>0</v>
      </c>
      <c r="D137" s="6">
        <v>0</v>
      </c>
      <c r="E137" s="6">
        <v>0</v>
      </c>
      <c r="F137" s="17">
        <f t="shared" si="15"/>
        <v>0</v>
      </c>
      <c r="G137" s="7">
        <v>0</v>
      </c>
      <c r="H137" s="7">
        <v>0</v>
      </c>
      <c r="I137" s="7">
        <v>0</v>
      </c>
      <c r="J137" s="17">
        <f t="shared" si="16"/>
        <v>0</v>
      </c>
    </row>
    <row r="138" spans="1:10" x14ac:dyDescent="0.25">
      <c r="A138">
        <v>16</v>
      </c>
      <c r="B138" s="5" t="s">
        <v>25</v>
      </c>
      <c r="C138" s="12">
        <f>OBS_PURP_AUTOSUFF!C161</f>
        <v>0</v>
      </c>
      <c r="D138" s="6">
        <f>OBS_PURP_AUTOSUFF!D161</f>
        <v>0</v>
      </c>
      <c r="E138" s="6">
        <f>OBS_PURP_AUTOSUFF!E161</f>
        <v>0</v>
      </c>
      <c r="F138" s="17">
        <f t="shared" si="15"/>
        <v>0</v>
      </c>
      <c r="G138" s="7">
        <f>OBS_PURP_AUTOSUFF!G161</f>
        <v>0</v>
      </c>
      <c r="H138" s="7">
        <f>OBS_PURP_AUTOSUFF!H161</f>
        <v>0</v>
      </c>
      <c r="I138" s="7">
        <f>OBS_PURP_AUTOSUFF!I161</f>
        <v>0</v>
      </c>
      <c r="J138" s="17">
        <f t="shared" si="16"/>
        <v>0</v>
      </c>
    </row>
    <row r="139" spans="1:10" x14ac:dyDescent="0.25">
      <c r="A139">
        <v>17</v>
      </c>
      <c r="B139" s="5" t="s">
        <v>30</v>
      </c>
      <c r="C139" s="12">
        <f>OBS_PURP_AUTOSUFF!C164</f>
        <v>0</v>
      </c>
      <c r="D139" s="6">
        <f>OBS_PURP_AUTOSUFF!D164</f>
        <v>0</v>
      </c>
      <c r="E139" s="6">
        <f>OBS_PURP_AUTOSUFF!E164</f>
        <v>0</v>
      </c>
      <c r="F139" s="17">
        <f t="shared" si="15"/>
        <v>0</v>
      </c>
      <c r="G139" s="7">
        <f>OBS_PURP_AUTOSUFF!G164</f>
        <v>0</v>
      </c>
      <c r="H139" s="7">
        <f>OBS_PURP_AUTOSUFF!H164</f>
        <v>0</v>
      </c>
      <c r="I139" s="7">
        <f>OBS_PURP_AUTOSUFF!I164</f>
        <v>0</v>
      </c>
      <c r="J139" s="17">
        <f t="shared" si="16"/>
        <v>0</v>
      </c>
    </row>
    <row r="140" spans="1:10" x14ac:dyDescent="0.25">
      <c r="A140">
        <v>18</v>
      </c>
      <c r="B140" s="5" t="s">
        <v>31</v>
      </c>
      <c r="C140" s="12">
        <f>OBS_PURP_AUTOSUFF!C163</f>
        <v>0</v>
      </c>
      <c r="D140" s="6">
        <f>OBS_PURP_AUTOSUFF!D163</f>
        <v>0</v>
      </c>
      <c r="E140" s="6">
        <f>OBS_PURP_AUTOSUFF!E163</f>
        <v>0</v>
      </c>
      <c r="F140" s="17">
        <f t="shared" si="15"/>
        <v>0</v>
      </c>
      <c r="G140" s="7">
        <f>OBS_PURP_AUTOSUFF!G163</f>
        <v>0</v>
      </c>
      <c r="H140" s="7">
        <f>OBS_PURP_AUTOSUFF!H163</f>
        <v>0</v>
      </c>
      <c r="I140" s="7">
        <f>OBS_PURP_AUTOSUFF!I163</f>
        <v>0</v>
      </c>
      <c r="J140" s="17">
        <f t="shared" si="16"/>
        <v>0</v>
      </c>
    </row>
    <row r="141" spans="1:10" x14ac:dyDescent="0.25">
      <c r="B141" s="13" t="s">
        <v>4</v>
      </c>
      <c r="C141" s="14">
        <f t="shared" ref="C141:J141" si="17">SUM(C123:C140)</f>
        <v>5208.4479557710119</v>
      </c>
      <c r="D141" s="15">
        <f t="shared" si="17"/>
        <v>6444.340809868032</v>
      </c>
      <c r="E141" s="15">
        <f t="shared" si="17"/>
        <v>6056.9497432004773</v>
      </c>
      <c r="F141" s="16">
        <f t="shared" si="17"/>
        <v>17709.73850883952</v>
      </c>
      <c r="G141" s="15">
        <f t="shared" si="17"/>
        <v>5208.4479557710119</v>
      </c>
      <c r="H141" s="15">
        <f t="shared" si="17"/>
        <v>6444.340809868032</v>
      </c>
      <c r="I141" s="15">
        <f t="shared" si="17"/>
        <v>6056.9497432004773</v>
      </c>
      <c r="J141" s="16">
        <f t="shared" si="17"/>
        <v>17709.73850883952</v>
      </c>
    </row>
    <row r="143" spans="1:10" ht="18.75" x14ac:dyDescent="0.3">
      <c r="A143" s="4" t="s">
        <v>7</v>
      </c>
      <c r="B143" s="4" t="s">
        <v>5</v>
      </c>
      <c r="C143" s="4"/>
    </row>
    <row r="144" spans="1:10" ht="15" customHeight="1" x14ac:dyDescent="0.25">
      <c r="B144" s="9"/>
      <c r="C144" s="251" t="s">
        <v>468</v>
      </c>
      <c r="D144" s="251"/>
      <c r="E144" s="251"/>
      <c r="F144" s="251"/>
      <c r="G144" s="252" t="s">
        <v>6</v>
      </c>
      <c r="H144" s="252"/>
      <c r="I144" s="252"/>
      <c r="J144" s="252"/>
    </row>
    <row r="145" spans="1:10" ht="30" x14ac:dyDescent="0.25">
      <c r="A145" t="s">
        <v>572</v>
      </c>
      <c r="B145" s="10" t="s">
        <v>3</v>
      </c>
      <c r="C145" s="100" t="s">
        <v>2</v>
      </c>
      <c r="D145" s="100" t="s">
        <v>0</v>
      </c>
      <c r="E145" s="100" t="s">
        <v>1</v>
      </c>
      <c r="F145" s="100" t="s">
        <v>5</v>
      </c>
      <c r="G145" s="11" t="s">
        <v>2</v>
      </c>
      <c r="H145" s="100" t="s">
        <v>0</v>
      </c>
      <c r="I145" s="100" t="s">
        <v>1</v>
      </c>
      <c r="J145" s="100" t="s">
        <v>5</v>
      </c>
    </row>
    <row r="146" spans="1:10" x14ac:dyDescent="0.25">
      <c r="A146">
        <v>1</v>
      </c>
      <c r="B146" s="5" t="s">
        <v>569</v>
      </c>
      <c r="C146" s="12">
        <f t="shared" ref="C146:E163" si="18">C123+C100+C77+C54+C31+C8</f>
        <v>328755.46246308746</v>
      </c>
      <c r="D146" s="6">
        <f t="shared" si="18"/>
        <v>209282.90924059783</v>
      </c>
      <c r="E146" s="6">
        <f t="shared" si="18"/>
        <v>181450.09305427101</v>
      </c>
      <c r="F146" s="17">
        <f t="shared" ref="F146:F163" si="19">SUM(C146:E146)</f>
        <v>719488.46475795633</v>
      </c>
      <c r="G146" s="12">
        <f t="shared" ref="G146:I163" si="20">G123+G100+G77+G54+G31+G8</f>
        <v>328755.46246308746</v>
      </c>
      <c r="H146" s="6">
        <f t="shared" si="20"/>
        <v>209282.90924059783</v>
      </c>
      <c r="I146" s="6">
        <f t="shared" si="20"/>
        <v>181450.09305427101</v>
      </c>
      <c r="J146" s="17">
        <f t="shared" ref="J146:J163" si="21">SUM(G146:I146)</f>
        <v>719488.46475795633</v>
      </c>
    </row>
    <row r="147" spans="1:10" x14ac:dyDescent="0.25">
      <c r="A147">
        <v>2</v>
      </c>
      <c r="B147" s="5" t="s">
        <v>15</v>
      </c>
      <c r="C147" s="12">
        <f t="shared" si="18"/>
        <v>472.8704899667618</v>
      </c>
      <c r="D147" s="6">
        <f t="shared" si="18"/>
        <v>1240.375225495502</v>
      </c>
      <c r="E147" s="6">
        <f t="shared" si="18"/>
        <v>1279.1352263497524</v>
      </c>
      <c r="F147" s="17">
        <f t="shared" si="19"/>
        <v>2992.3809418120163</v>
      </c>
      <c r="G147" s="12">
        <f t="shared" si="20"/>
        <v>472.8704899667618</v>
      </c>
      <c r="H147" s="6">
        <f t="shared" si="20"/>
        <v>1240.375225495502</v>
      </c>
      <c r="I147" s="6">
        <f t="shared" si="20"/>
        <v>1279.1352263497524</v>
      </c>
      <c r="J147" s="17">
        <f t="shared" si="21"/>
        <v>2992.3809418120163</v>
      </c>
    </row>
    <row r="148" spans="1:10" x14ac:dyDescent="0.25">
      <c r="A148">
        <v>3</v>
      </c>
      <c r="B148" s="5" t="s">
        <v>16</v>
      </c>
      <c r="C148" s="12">
        <f t="shared" si="18"/>
        <v>0</v>
      </c>
      <c r="D148" s="6">
        <f t="shared" si="18"/>
        <v>0</v>
      </c>
      <c r="E148" s="6">
        <f t="shared" si="18"/>
        <v>0</v>
      </c>
      <c r="F148" s="17">
        <f t="shared" si="19"/>
        <v>0</v>
      </c>
      <c r="G148" s="12">
        <f t="shared" si="20"/>
        <v>0</v>
      </c>
      <c r="H148" s="6">
        <f t="shared" si="20"/>
        <v>0</v>
      </c>
      <c r="I148" s="6">
        <f t="shared" si="20"/>
        <v>0</v>
      </c>
      <c r="J148" s="17">
        <f t="shared" si="21"/>
        <v>0</v>
      </c>
    </row>
    <row r="149" spans="1:10" x14ac:dyDescent="0.25">
      <c r="A149">
        <v>4</v>
      </c>
      <c r="B149" s="5" t="s">
        <v>17</v>
      </c>
      <c r="C149" s="12">
        <f t="shared" si="18"/>
        <v>88986.206587512424</v>
      </c>
      <c r="D149" s="6">
        <f t="shared" si="18"/>
        <v>59063.318306113637</v>
      </c>
      <c r="E149" s="6">
        <f t="shared" si="18"/>
        <v>39813.554453541714</v>
      </c>
      <c r="F149" s="17">
        <f t="shared" si="19"/>
        <v>187863.07934716775</v>
      </c>
      <c r="G149" s="12">
        <f t="shared" si="20"/>
        <v>88986.206587512424</v>
      </c>
      <c r="H149" s="6">
        <f t="shared" si="20"/>
        <v>59063.318306113637</v>
      </c>
      <c r="I149" s="6">
        <f t="shared" si="20"/>
        <v>39813.554453541714</v>
      </c>
      <c r="J149" s="17">
        <f t="shared" si="21"/>
        <v>187863.07934716775</v>
      </c>
    </row>
    <row r="150" spans="1:10" x14ac:dyDescent="0.25">
      <c r="A150">
        <v>5</v>
      </c>
      <c r="B150" s="5" t="s">
        <v>26</v>
      </c>
      <c r="C150" s="12">
        <f t="shared" si="18"/>
        <v>34840.819219727295</v>
      </c>
      <c r="D150" s="6">
        <f t="shared" si="18"/>
        <v>67209.86932154579</v>
      </c>
      <c r="E150" s="6">
        <f t="shared" si="18"/>
        <v>73285.659633843752</v>
      </c>
      <c r="F150" s="17">
        <f t="shared" si="19"/>
        <v>175336.34817511684</v>
      </c>
      <c r="G150" s="12">
        <f t="shared" si="20"/>
        <v>34840.819219727295</v>
      </c>
      <c r="H150" s="6">
        <f t="shared" si="20"/>
        <v>67209.86932154579</v>
      </c>
      <c r="I150" s="6">
        <f t="shared" si="20"/>
        <v>73285.659633843752</v>
      </c>
      <c r="J150" s="17">
        <f t="shared" si="21"/>
        <v>175336.34817511684</v>
      </c>
    </row>
    <row r="151" spans="1:10" x14ac:dyDescent="0.25">
      <c r="A151">
        <v>6</v>
      </c>
      <c r="B151" s="5" t="s">
        <v>27</v>
      </c>
      <c r="C151" s="12">
        <f t="shared" si="18"/>
        <v>2248.7770115276207</v>
      </c>
      <c r="D151" s="6">
        <f t="shared" si="18"/>
        <v>3653.935208047445</v>
      </c>
      <c r="E151" s="6">
        <f t="shared" si="18"/>
        <v>5830.4766224956084</v>
      </c>
      <c r="F151" s="17">
        <f t="shared" si="19"/>
        <v>11733.188842070675</v>
      </c>
      <c r="G151" s="12">
        <f t="shared" si="20"/>
        <v>2248.7770115276207</v>
      </c>
      <c r="H151" s="6">
        <f t="shared" si="20"/>
        <v>3653.935208047445</v>
      </c>
      <c r="I151" s="6">
        <f t="shared" si="20"/>
        <v>5830.4766224956084</v>
      </c>
      <c r="J151" s="17">
        <f t="shared" si="21"/>
        <v>11733.188842070675</v>
      </c>
    </row>
    <row r="152" spans="1:10" x14ac:dyDescent="0.25">
      <c r="A152">
        <v>7</v>
      </c>
      <c r="B152" s="5" t="s">
        <v>570</v>
      </c>
      <c r="C152" s="12">
        <f t="shared" si="18"/>
        <v>1264.9627147469942</v>
      </c>
      <c r="D152" s="6">
        <f t="shared" si="18"/>
        <v>3231.1304796466848</v>
      </c>
      <c r="E152" s="6">
        <f t="shared" si="18"/>
        <v>9945.6947407109237</v>
      </c>
      <c r="F152" s="17">
        <f t="shared" si="19"/>
        <v>14441.787935104603</v>
      </c>
      <c r="G152" s="102">
        <f t="shared" si="20"/>
        <v>0</v>
      </c>
      <c r="H152" s="6">
        <f t="shared" si="20"/>
        <v>4496.0931943936794</v>
      </c>
      <c r="I152" s="6">
        <f t="shared" si="20"/>
        <v>9945.6947407109237</v>
      </c>
      <c r="J152" s="17">
        <f t="shared" si="21"/>
        <v>14441.787935104603</v>
      </c>
    </row>
    <row r="153" spans="1:10" x14ac:dyDescent="0.25">
      <c r="A153">
        <v>8</v>
      </c>
      <c r="B153" s="5" t="s">
        <v>19</v>
      </c>
      <c r="C153" s="12">
        <f t="shared" si="18"/>
        <v>108.27634820460503</v>
      </c>
      <c r="D153" s="6">
        <f t="shared" si="18"/>
        <v>1470.8184164843776</v>
      </c>
      <c r="E153" s="6">
        <f t="shared" si="18"/>
        <v>5706.1251939327803</v>
      </c>
      <c r="F153" s="17">
        <f t="shared" si="19"/>
        <v>7285.219958621763</v>
      </c>
      <c r="G153" s="102">
        <f t="shared" si="20"/>
        <v>0</v>
      </c>
      <c r="H153" s="6">
        <f t="shared" si="20"/>
        <v>1579.0947646889827</v>
      </c>
      <c r="I153" s="6">
        <f t="shared" si="20"/>
        <v>5706.1251939327803</v>
      </c>
      <c r="J153" s="17">
        <f t="shared" si="21"/>
        <v>7285.219958621763</v>
      </c>
    </row>
    <row r="154" spans="1:10" x14ac:dyDescent="0.25">
      <c r="A154">
        <v>9</v>
      </c>
      <c r="B154" s="5" t="s">
        <v>20</v>
      </c>
      <c r="C154" s="12">
        <f t="shared" si="18"/>
        <v>0</v>
      </c>
      <c r="D154" s="6">
        <f t="shared" si="18"/>
        <v>0</v>
      </c>
      <c r="E154" s="6">
        <f t="shared" si="18"/>
        <v>0</v>
      </c>
      <c r="F154" s="17">
        <f t="shared" si="19"/>
        <v>0</v>
      </c>
      <c r="G154" s="102">
        <f t="shared" si="20"/>
        <v>0</v>
      </c>
      <c r="H154" s="6">
        <f t="shared" si="20"/>
        <v>0</v>
      </c>
      <c r="I154" s="6">
        <f t="shared" si="20"/>
        <v>0</v>
      </c>
      <c r="J154" s="17">
        <f t="shared" si="21"/>
        <v>0</v>
      </c>
    </row>
    <row r="155" spans="1:10" x14ac:dyDescent="0.25">
      <c r="A155">
        <v>10</v>
      </c>
      <c r="B155" s="5" t="s">
        <v>21</v>
      </c>
      <c r="C155" s="12">
        <f t="shared" si="18"/>
        <v>102.33199727028321</v>
      </c>
      <c r="D155" s="6">
        <f t="shared" si="18"/>
        <v>1370.9313162260755</v>
      </c>
      <c r="E155" s="6">
        <f t="shared" si="18"/>
        <v>4894.1394252194505</v>
      </c>
      <c r="F155" s="17">
        <f t="shared" si="19"/>
        <v>6367.4027387158094</v>
      </c>
      <c r="G155" s="102">
        <f t="shared" si="20"/>
        <v>0</v>
      </c>
      <c r="H155" s="6">
        <f t="shared" si="20"/>
        <v>1473.2633134963589</v>
      </c>
      <c r="I155" s="6">
        <f t="shared" si="20"/>
        <v>4894.1394252194505</v>
      </c>
      <c r="J155" s="17">
        <f t="shared" si="21"/>
        <v>6367.4027387158094</v>
      </c>
    </row>
    <row r="156" spans="1:10" x14ac:dyDescent="0.25">
      <c r="A156">
        <v>11</v>
      </c>
      <c r="B156" s="5" t="s">
        <v>28</v>
      </c>
      <c r="C156" s="12">
        <f t="shared" si="18"/>
        <v>1249.3940634429796</v>
      </c>
      <c r="D156" s="6">
        <f t="shared" si="18"/>
        <v>19014.303623768588</v>
      </c>
      <c r="E156" s="6">
        <f t="shared" si="18"/>
        <v>89045.561237925765</v>
      </c>
      <c r="F156" s="17">
        <f t="shared" si="19"/>
        <v>109309.25892513733</v>
      </c>
      <c r="G156" s="102">
        <f t="shared" si="20"/>
        <v>0</v>
      </c>
      <c r="H156" s="6">
        <f t="shared" si="20"/>
        <v>20263.697687211567</v>
      </c>
      <c r="I156" s="6">
        <f t="shared" si="20"/>
        <v>89045.561237925765</v>
      </c>
      <c r="J156" s="17">
        <f t="shared" si="21"/>
        <v>109309.25892513733</v>
      </c>
    </row>
    <row r="157" spans="1:10" x14ac:dyDescent="0.25">
      <c r="A157">
        <v>12</v>
      </c>
      <c r="B157" s="5" t="s">
        <v>29</v>
      </c>
      <c r="C157" s="12">
        <f t="shared" si="18"/>
        <v>192.0491208936304</v>
      </c>
      <c r="D157" s="6">
        <f t="shared" si="18"/>
        <v>2282.3547270007175</v>
      </c>
      <c r="E157" s="6">
        <f t="shared" si="18"/>
        <v>12247.365330509409</v>
      </c>
      <c r="F157" s="17">
        <f t="shared" si="19"/>
        <v>14721.769178403756</v>
      </c>
      <c r="G157" s="102">
        <f t="shared" si="20"/>
        <v>0</v>
      </c>
      <c r="H157" s="6">
        <f t="shared" si="20"/>
        <v>2474.403847894348</v>
      </c>
      <c r="I157" s="6">
        <f t="shared" si="20"/>
        <v>12247.365330509409</v>
      </c>
      <c r="J157" s="17">
        <f t="shared" si="21"/>
        <v>14721.769178403756</v>
      </c>
    </row>
    <row r="158" spans="1:10" x14ac:dyDescent="0.25">
      <c r="A158">
        <v>13</v>
      </c>
      <c r="B158" s="5" t="s">
        <v>571</v>
      </c>
      <c r="C158" s="12">
        <f t="shared" si="18"/>
        <v>10081.366319386807</v>
      </c>
      <c r="D158" s="6">
        <f t="shared" si="18"/>
        <v>15725.86369650595</v>
      </c>
      <c r="E158" s="6">
        <f t="shared" si="18"/>
        <v>15400.028737714965</v>
      </c>
      <c r="F158" s="17">
        <f t="shared" si="19"/>
        <v>41207.258753607719</v>
      </c>
      <c r="G158" s="6">
        <f t="shared" si="20"/>
        <v>10081.366319386807</v>
      </c>
      <c r="H158" s="6">
        <f t="shared" si="20"/>
        <v>15725.86369650595</v>
      </c>
      <c r="I158" s="6">
        <f t="shared" si="20"/>
        <v>15400.028737714965</v>
      </c>
      <c r="J158" s="17">
        <f t="shared" si="21"/>
        <v>41207.258753607719</v>
      </c>
    </row>
    <row r="159" spans="1:10" x14ac:dyDescent="0.25">
      <c r="A159">
        <v>14</v>
      </c>
      <c r="B159" s="5" t="s">
        <v>23</v>
      </c>
      <c r="C159" s="12">
        <f t="shared" si="18"/>
        <v>500.51897976741293</v>
      </c>
      <c r="D159" s="6">
        <f t="shared" si="18"/>
        <v>2240.7769959023899</v>
      </c>
      <c r="E159" s="6">
        <f t="shared" si="18"/>
        <v>1839.267004653723</v>
      </c>
      <c r="F159" s="17">
        <f t="shared" si="19"/>
        <v>4580.5629803235261</v>
      </c>
      <c r="G159" s="6">
        <f t="shared" si="20"/>
        <v>500.51897976741293</v>
      </c>
      <c r="H159" s="6">
        <f t="shared" si="20"/>
        <v>2240.7769959023899</v>
      </c>
      <c r="I159" s="6">
        <f t="shared" si="20"/>
        <v>1839.267004653723</v>
      </c>
      <c r="J159" s="17">
        <f t="shared" si="21"/>
        <v>4580.5629803235261</v>
      </c>
    </row>
    <row r="160" spans="1:10" x14ac:dyDescent="0.25">
      <c r="A160">
        <v>15</v>
      </c>
      <c r="B160" s="5" t="s">
        <v>24</v>
      </c>
      <c r="C160" s="12">
        <f t="shared" si="18"/>
        <v>0</v>
      </c>
      <c r="D160" s="6">
        <f t="shared" si="18"/>
        <v>0</v>
      </c>
      <c r="E160" s="6">
        <f t="shared" si="18"/>
        <v>0</v>
      </c>
      <c r="F160" s="17">
        <f t="shared" si="19"/>
        <v>0</v>
      </c>
      <c r="G160" s="6">
        <f t="shared" si="20"/>
        <v>0</v>
      </c>
      <c r="H160" s="6">
        <f t="shared" si="20"/>
        <v>0</v>
      </c>
      <c r="I160" s="6">
        <f t="shared" si="20"/>
        <v>0</v>
      </c>
      <c r="J160" s="17">
        <f t="shared" si="21"/>
        <v>0</v>
      </c>
    </row>
    <row r="161" spans="1:10" x14ac:dyDescent="0.25">
      <c r="A161">
        <v>16</v>
      </c>
      <c r="B161" s="5" t="s">
        <v>25</v>
      </c>
      <c r="C161" s="12">
        <f t="shared" si="18"/>
        <v>1954.2738285327241</v>
      </c>
      <c r="D161" s="6">
        <f t="shared" si="18"/>
        <v>3556.1133590236268</v>
      </c>
      <c r="E161" s="6">
        <f t="shared" si="18"/>
        <v>4094.5030487088725</v>
      </c>
      <c r="F161" s="17">
        <f t="shared" si="19"/>
        <v>9604.8902362652225</v>
      </c>
      <c r="G161" s="6">
        <f t="shared" si="20"/>
        <v>1954.2738285327241</v>
      </c>
      <c r="H161" s="6">
        <f t="shared" si="20"/>
        <v>3556.1133590236268</v>
      </c>
      <c r="I161" s="6">
        <f t="shared" si="20"/>
        <v>4094.5030487088725</v>
      </c>
      <c r="J161" s="17">
        <f t="shared" si="21"/>
        <v>9604.8902362652225</v>
      </c>
    </row>
    <row r="162" spans="1:10" x14ac:dyDescent="0.25">
      <c r="A162">
        <v>17</v>
      </c>
      <c r="B162" s="5" t="s">
        <v>30</v>
      </c>
      <c r="C162" s="12">
        <f t="shared" si="18"/>
        <v>10371.964606917107</v>
      </c>
      <c r="D162" s="6">
        <f t="shared" si="18"/>
        <v>38227.189081464036</v>
      </c>
      <c r="E162" s="6">
        <f t="shared" si="18"/>
        <v>48822.816754491607</v>
      </c>
      <c r="F162" s="17">
        <f t="shared" si="19"/>
        <v>97421.970442872756</v>
      </c>
      <c r="G162" s="6">
        <f t="shared" si="20"/>
        <v>10371.964606917107</v>
      </c>
      <c r="H162" s="6">
        <f t="shared" si="20"/>
        <v>38227.189081464036</v>
      </c>
      <c r="I162" s="6">
        <f t="shared" si="20"/>
        <v>48822.816754491607</v>
      </c>
      <c r="J162" s="17">
        <f t="shared" si="21"/>
        <v>97421.970442872756</v>
      </c>
    </row>
    <row r="163" spans="1:10" x14ac:dyDescent="0.25">
      <c r="A163">
        <v>18</v>
      </c>
      <c r="B163" s="5" t="s">
        <v>31</v>
      </c>
      <c r="C163" s="12">
        <f t="shared" si="18"/>
        <v>3541.2769034351895</v>
      </c>
      <c r="D163" s="6">
        <f t="shared" si="18"/>
        <v>6872.8702837525398</v>
      </c>
      <c r="E163" s="6">
        <f t="shared" si="18"/>
        <v>11743.294964173301</v>
      </c>
      <c r="F163" s="17">
        <f t="shared" si="19"/>
        <v>22157.442151361029</v>
      </c>
      <c r="G163" s="6">
        <f t="shared" si="20"/>
        <v>3541.2769034351895</v>
      </c>
      <c r="H163" s="6">
        <f t="shared" si="20"/>
        <v>6872.8702837525398</v>
      </c>
      <c r="I163" s="6">
        <f t="shared" si="20"/>
        <v>11743.294964173301</v>
      </c>
      <c r="J163" s="17">
        <f t="shared" si="21"/>
        <v>22157.442151361029</v>
      </c>
    </row>
    <row r="164" spans="1:10" x14ac:dyDescent="0.25">
      <c r="B164" s="13" t="s">
        <v>4</v>
      </c>
      <c r="C164" s="14">
        <f t="shared" ref="C164:J164" si="22">SUM(C146:C163)</f>
        <v>484670.55065441929</v>
      </c>
      <c r="D164" s="15">
        <f t="shared" si="22"/>
        <v>434442.75928157516</v>
      </c>
      <c r="E164" s="15">
        <f t="shared" si="22"/>
        <v>505397.71542854264</v>
      </c>
      <c r="F164" s="16">
        <f t="shared" si="22"/>
        <v>1424511.0253645373</v>
      </c>
      <c r="G164" s="15">
        <f t="shared" si="22"/>
        <v>481753.53640986077</v>
      </c>
      <c r="H164" s="15">
        <f t="shared" si="22"/>
        <v>437359.77352613368</v>
      </c>
      <c r="I164" s="15">
        <f t="shared" si="22"/>
        <v>505397.71542854264</v>
      </c>
      <c r="J164" s="16">
        <f t="shared" si="22"/>
        <v>1424511.0253645373</v>
      </c>
    </row>
  </sheetData>
  <sortState ref="A146:J163">
    <sortCondition ref="A146:A163"/>
  </sortState>
  <mergeCells count="16">
    <mergeCell ref="C121:F121"/>
    <mergeCell ref="G121:J121"/>
    <mergeCell ref="C144:F144"/>
    <mergeCell ref="G144:J144"/>
    <mergeCell ref="C75:F75"/>
    <mergeCell ref="G75:J75"/>
    <mergeCell ref="C98:F98"/>
    <mergeCell ref="G98:J98"/>
    <mergeCell ref="C29:F29"/>
    <mergeCell ref="G29:J29"/>
    <mergeCell ref="C52:F52"/>
    <mergeCell ref="G52:J52"/>
    <mergeCell ref="B2:J2"/>
    <mergeCell ref="B3:J3"/>
    <mergeCell ref="C6:F6"/>
    <mergeCell ref="G6:J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6"/>
  <sheetViews>
    <sheetView workbookViewId="0"/>
  </sheetViews>
  <sheetFormatPr defaultRowHeight="15" x14ac:dyDescent="0.25"/>
  <cols>
    <col min="1" max="1" width="10.5703125" bestFit="1" customWidth="1"/>
    <col min="2" max="2" width="16.42578125" bestFit="1" customWidth="1"/>
    <col min="3" max="10" width="11.28515625" customWidth="1"/>
    <col min="12" max="12" width="9.28515625" customWidth="1"/>
    <col min="13" max="13" width="12.140625" bestFit="1" customWidth="1"/>
    <col min="14" max="14" width="12.7109375" customWidth="1"/>
    <col min="15" max="15" width="12.5703125" customWidth="1"/>
    <col min="16" max="16" width="12" customWidth="1"/>
  </cols>
  <sheetData>
    <row r="2" spans="1:16" ht="21" x14ac:dyDescent="0.35">
      <c r="B2" s="253" t="s">
        <v>462</v>
      </c>
      <c r="C2" s="253"/>
      <c r="D2" s="253"/>
      <c r="E2" s="253"/>
      <c r="F2" s="253"/>
      <c r="G2" s="253"/>
      <c r="H2" s="253"/>
      <c r="I2" s="253"/>
      <c r="J2" s="253"/>
      <c r="L2" s="253" t="s">
        <v>464</v>
      </c>
      <c r="M2" s="253"/>
      <c r="N2" s="253"/>
      <c r="O2" s="253"/>
      <c r="P2" s="253"/>
    </row>
    <row r="3" spans="1:16" ht="30.75" customHeight="1" x14ac:dyDescent="0.25">
      <c r="A3" s="26"/>
      <c r="B3" s="254" t="s">
        <v>463</v>
      </c>
      <c r="C3" s="255"/>
      <c r="D3" s="255"/>
      <c r="E3" s="255"/>
      <c r="F3" s="255"/>
      <c r="G3" s="255"/>
      <c r="H3" s="255"/>
      <c r="I3" s="255"/>
      <c r="J3" s="255"/>
      <c r="L3" s="256"/>
      <c r="M3" s="256"/>
      <c r="N3" s="256"/>
      <c r="O3" s="256"/>
      <c r="P3" s="256"/>
    </row>
    <row r="5" spans="1:16" ht="18.75" x14ac:dyDescent="0.3">
      <c r="A5" s="4" t="s">
        <v>7</v>
      </c>
      <c r="B5" s="4" t="s">
        <v>8</v>
      </c>
      <c r="C5" s="4">
        <v>1</v>
      </c>
      <c r="L5" s="4" t="s">
        <v>8</v>
      </c>
    </row>
    <row r="6" spans="1:16" ht="15" customHeight="1" x14ac:dyDescent="0.25">
      <c r="B6" s="9"/>
      <c r="C6" s="251" t="s">
        <v>468</v>
      </c>
      <c r="D6" s="251"/>
      <c r="E6" s="251"/>
      <c r="F6" s="251"/>
      <c r="G6" s="252" t="s">
        <v>6</v>
      </c>
      <c r="H6" s="252"/>
      <c r="I6" s="252"/>
      <c r="J6" s="252"/>
      <c r="L6" s="9"/>
      <c r="M6" s="251" t="s">
        <v>469</v>
      </c>
      <c r="N6" s="251"/>
      <c r="O6" s="251"/>
      <c r="P6" s="251"/>
    </row>
    <row r="7" spans="1:16" ht="30" x14ac:dyDescent="0.25">
      <c r="B7" s="10" t="s">
        <v>3</v>
      </c>
      <c r="C7" s="18" t="s">
        <v>2</v>
      </c>
      <c r="D7" s="18" t="s">
        <v>0</v>
      </c>
      <c r="E7" s="18" t="s">
        <v>1</v>
      </c>
      <c r="F7" s="18" t="s">
        <v>5</v>
      </c>
      <c r="G7" s="11" t="s">
        <v>2</v>
      </c>
      <c r="H7" s="18" t="s">
        <v>0</v>
      </c>
      <c r="I7" s="18" t="s">
        <v>1</v>
      </c>
      <c r="J7" s="18" t="s">
        <v>5</v>
      </c>
      <c r="L7" s="10" t="s">
        <v>3</v>
      </c>
      <c r="M7" s="25" t="s">
        <v>2</v>
      </c>
      <c r="N7" s="25" t="s">
        <v>0</v>
      </c>
      <c r="O7" s="25" t="s">
        <v>1</v>
      </c>
      <c r="P7" s="25" t="s">
        <v>5</v>
      </c>
    </row>
    <row r="8" spans="1:16" x14ac:dyDescent="0.25">
      <c r="B8" s="5" t="s">
        <v>32</v>
      </c>
      <c r="C8" s="12">
        <f>IF(ISNA(VLOOKUP(CONCATENATE($B8,$C$5,C$7),paste_pd_OBS!$A$2:$F$467,6,FALSE)),0,VLOOKUP(CONCATENATE($B8,$C$5,C$7),paste_pd_OBS!$A$2:$F$467,6,FALSE))</f>
        <v>148059.412037898</v>
      </c>
      <c r="D8" s="6">
        <f>IF(ISNA(VLOOKUP(CONCATENATE($B8,$C$5,D$7),paste_pd_OBS!$A$2:$F$467,6,FALSE)),0,VLOOKUP(CONCATENATE($B8,$C$5,D$7),paste_pd_OBS!$A$2:$F$467,6,FALSE))</f>
        <v>113248.895617673</v>
      </c>
      <c r="E8" s="6">
        <f>IF(ISNA(VLOOKUP(CONCATENATE($B8,$C$5,E$7),paste_pd_OBS!$A$2:$F$467,6,FALSE)),0,VLOOKUP(CONCATENATE($B8,$C$5,E$7),paste_pd_OBS!$A$2:$F$467,6,FALSE))</f>
        <v>58696.544134346601</v>
      </c>
      <c r="F8" s="17">
        <f t="shared" ref="F8:F31" si="0">SUM(C8:E8)</f>
        <v>320004.85178991762</v>
      </c>
      <c r="G8" s="7">
        <f t="shared" ref="G8:G25" si="1">C8</f>
        <v>148059.412037898</v>
      </c>
      <c r="H8" s="7">
        <f t="shared" ref="H8:H25" si="2">D8</f>
        <v>113248.895617673</v>
      </c>
      <c r="I8" s="7">
        <f t="shared" ref="I8:I25" si="3">E8</f>
        <v>58696.544134346601</v>
      </c>
      <c r="J8" s="17">
        <f t="shared" ref="J8:J31" si="4">SUM(G8:I8)</f>
        <v>320004.85178991762</v>
      </c>
      <c r="L8" s="22" t="s">
        <v>465</v>
      </c>
      <c r="M8" s="12">
        <f>SUM(G8:G13)</f>
        <v>225483.84412879037</v>
      </c>
      <c r="N8" s="12">
        <f>SUM(H8:H13)</f>
        <v>215804.98146526716</v>
      </c>
      <c r="O8" s="12">
        <f>SUM(I8:I13)</f>
        <v>134822.94229643815</v>
      </c>
      <c r="P8" s="33">
        <f>SUM(M8:O8)</f>
        <v>576111.76789049571</v>
      </c>
    </row>
    <row r="9" spans="1:16" x14ac:dyDescent="0.25">
      <c r="B9" s="5" t="s">
        <v>33</v>
      </c>
      <c r="C9" s="12">
        <f>IF(ISNA(VLOOKUP(CONCATENATE($B9,$C$5,C$7),paste_pd_OBS!$A$2:$F$467,6,FALSE)),0,VLOOKUP(CONCATENATE($B9,$C$5,C$7),paste_pd_OBS!$A$2:$F$467,6,FALSE))</f>
        <v>5144.4228062962502</v>
      </c>
      <c r="D9" s="6">
        <f>IF(ISNA(VLOOKUP(CONCATENATE($B9,$C$5,D$7),paste_pd_OBS!$A$2:$F$467,6,FALSE)),0,VLOOKUP(CONCATENATE($B9,$C$5,D$7),paste_pd_OBS!$A$2:$F$467,6,FALSE))</f>
        <v>7996.5471926263399</v>
      </c>
      <c r="E9" s="6">
        <f>IF(ISNA(VLOOKUP(CONCATENATE($B9,$C$5,E$7),paste_pd_OBS!$A$2:$F$467,6,FALSE)),0,VLOOKUP(CONCATENATE($B9,$C$5,E$7),paste_pd_OBS!$A$2:$F$467,6,FALSE))</f>
        <v>7674.2612572363496</v>
      </c>
      <c r="F9" s="17">
        <f t="shared" si="0"/>
        <v>20815.231256158939</v>
      </c>
      <c r="G9" s="7">
        <f t="shared" si="1"/>
        <v>5144.4228062962502</v>
      </c>
      <c r="H9" s="7">
        <f t="shared" si="2"/>
        <v>7996.5471926263399</v>
      </c>
      <c r="I9" s="7">
        <f t="shared" si="3"/>
        <v>7674.2612572363496</v>
      </c>
      <c r="J9" s="17">
        <f t="shared" si="4"/>
        <v>20815.231256158939</v>
      </c>
      <c r="L9" s="22" t="s">
        <v>466</v>
      </c>
      <c r="M9" s="12">
        <f>SUM(G26:G31)</f>
        <v>0</v>
      </c>
      <c r="N9" s="12">
        <f>SUM(H26:H31)</f>
        <v>24346.220846127959</v>
      </c>
      <c r="O9" s="12">
        <f>SUM(I26:I31)</f>
        <v>100778.87809133439</v>
      </c>
      <c r="P9" s="33">
        <f>SUM(J26:J31)</f>
        <v>125125.09893746236</v>
      </c>
    </row>
    <row r="10" spans="1:16" x14ac:dyDescent="0.25">
      <c r="B10" s="5" t="s">
        <v>34</v>
      </c>
      <c r="C10" s="12">
        <f>IF(ISNA(VLOOKUP(CONCATENATE($B10,$C$5,C$7),paste_pd_OBS!$A$2:$F$467,6,FALSE)),0,VLOOKUP(CONCATENATE($B10,$C$5,C$7),paste_pd_OBS!$A$2:$F$467,6,FALSE))</f>
        <v>49115.075293827198</v>
      </c>
      <c r="D10" s="6">
        <f>IF(ISNA(VLOOKUP(CONCATENATE($B10,$C$5,D$7),paste_pd_OBS!$A$2:$F$467,6,FALSE)),0,VLOOKUP(CONCATENATE($B10,$C$5,D$7),paste_pd_OBS!$A$2:$F$467,6,FALSE))</f>
        <v>38392.748935518401</v>
      </c>
      <c r="E10" s="6">
        <f>IF(ISNA(VLOOKUP(CONCATENATE($B10,$C$5,E$7),paste_pd_OBS!$A$2:$F$467,6,FALSE)),0,VLOOKUP(CONCATENATE($B10,$C$5,E$7),paste_pd_OBS!$A$2:$F$467,6,FALSE))</f>
        <v>18251.222583992399</v>
      </c>
      <c r="F10" s="17">
        <f t="shared" si="0"/>
        <v>105759.04681333801</v>
      </c>
      <c r="G10" s="7">
        <f t="shared" si="1"/>
        <v>49115.075293827198</v>
      </c>
      <c r="H10" s="7">
        <f t="shared" si="2"/>
        <v>38392.748935518401</v>
      </c>
      <c r="I10" s="7">
        <f t="shared" si="3"/>
        <v>18251.222583992399</v>
      </c>
      <c r="J10" s="17">
        <f t="shared" si="4"/>
        <v>105759.04681333801</v>
      </c>
      <c r="L10" s="22" t="s">
        <v>467</v>
      </c>
      <c r="M10" s="12">
        <f>SUM(G14:G19)</f>
        <v>15107.123393777722</v>
      </c>
      <c r="N10" s="12">
        <f>SUM(H14:H19)</f>
        <v>49837.437219821513</v>
      </c>
      <c r="O10" s="12">
        <f>SUM(I14:I19)</f>
        <v>51596.571147861701</v>
      </c>
      <c r="P10" s="33">
        <f>SUM(J14:J19)</f>
        <v>116541.13176146093</v>
      </c>
    </row>
    <row r="11" spans="1:16" x14ac:dyDescent="0.25">
      <c r="B11" s="5" t="s">
        <v>35</v>
      </c>
      <c r="C11" s="12">
        <f>IF(ISNA(VLOOKUP(CONCATENATE($B11,$C$5,C$7),paste_pd_OBS!$A$2:$F$467,6,FALSE)),0,VLOOKUP(CONCATENATE($B11,$C$5,C$7),paste_pd_OBS!$A$2:$F$467,6,FALSE))</f>
        <v>257.16374431917399</v>
      </c>
      <c r="D11" s="6">
        <f>IF(ISNA(VLOOKUP(CONCATENATE($B11,$C$5,D$7),paste_pd_OBS!$A$2:$F$467,6,FALSE)),0,VLOOKUP(CONCATENATE($B11,$C$5,D$7),paste_pd_OBS!$A$2:$F$467,6,FALSE))</f>
        <v>1133.31029613071</v>
      </c>
      <c r="E11" s="6">
        <f>IF(ISNA(VLOOKUP(CONCATENATE($B11,$C$5,E$7),paste_pd_OBS!$A$2:$F$467,6,FALSE)),0,VLOOKUP(CONCATENATE($B11,$C$5,E$7),paste_pd_OBS!$A$2:$F$467,6,FALSE))</f>
        <v>1009.75919986626</v>
      </c>
      <c r="F11" s="17">
        <f t="shared" si="0"/>
        <v>2400.233240316144</v>
      </c>
      <c r="G11" s="7">
        <f t="shared" si="1"/>
        <v>257.16374431917399</v>
      </c>
      <c r="H11" s="7">
        <f t="shared" si="2"/>
        <v>1133.31029613071</v>
      </c>
      <c r="I11" s="7">
        <f t="shared" si="3"/>
        <v>1009.75919986626</v>
      </c>
      <c r="J11" s="17">
        <f t="shared" si="4"/>
        <v>2400.233240316144</v>
      </c>
      <c r="L11" s="24" t="s">
        <v>603</v>
      </c>
      <c r="M11" s="34">
        <f>SUM(G20:G25)</f>
        <v>1415.0876255348126</v>
      </c>
      <c r="N11" s="34">
        <f>SUM(H20:H25)</f>
        <v>2647.4548036545775</v>
      </c>
      <c r="O11" s="34">
        <f>SUM(I20:I25)</f>
        <v>2545.5470421641376</v>
      </c>
      <c r="P11" s="33">
        <f>SUM(J20:J25)</f>
        <v>6608.0894713535272</v>
      </c>
    </row>
    <row r="12" spans="1:16" x14ac:dyDescent="0.25">
      <c r="B12" s="5" t="s">
        <v>36</v>
      </c>
      <c r="C12" s="12">
        <f>IF(ISNA(VLOOKUP(CONCATENATE($B12,$C$5,C$7),paste_pd_OBS!$A$2:$F$467,6,FALSE)),0,VLOOKUP(CONCATENATE($B12,$C$5,C$7),paste_pd_OBS!$A$2:$F$467,6,FALSE))</f>
        <v>1553.2318503054701</v>
      </c>
      <c r="D12" s="6">
        <f>IF(ISNA(VLOOKUP(CONCATENATE($B12,$C$5,D$7),paste_pd_OBS!$A$2:$F$467,6,FALSE)),0,VLOOKUP(CONCATENATE($B12,$C$5,D$7),paste_pd_OBS!$A$2:$F$467,6,FALSE))</f>
        <v>2982.2940644877899</v>
      </c>
      <c r="E12" s="6">
        <f>IF(ISNA(VLOOKUP(CONCATENATE($B12,$C$5,E$7),paste_pd_OBS!$A$2:$F$467,6,FALSE)),0,VLOOKUP(CONCATENATE($B12,$C$5,E$7),paste_pd_OBS!$A$2:$F$467,6,FALSE))</f>
        <v>4205.0607293987296</v>
      </c>
      <c r="F12" s="17">
        <f t="shared" si="0"/>
        <v>8740.5866441919898</v>
      </c>
      <c r="G12" s="7">
        <f t="shared" si="1"/>
        <v>1553.2318503054701</v>
      </c>
      <c r="H12" s="7">
        <f t="shared" si="2"/>
        <v>2982.2940644877899</v>
      </c>
      <c r="I12" s="7">
        <f t="shared" si="3"/>
        <v>4205.0607293987296</v>
      </c>
      <c r="J12" s="17">
        <f t="shared" si="4"/>
        <v>8740.5866441919898</v>
      </c>
      <c r="L12" s="23" t="s">
        <v>5</v>
      </c>
      <c r="M12" s="36">
        <f>SUM(M8:M11)</f>
        <v>242006.05514810293</v>
      </c>
      <c r="N12" s="37">
        <f>SUM(N8:N11)</f>
        <v>292636.09433487122</v>
      </c>
      <c r="O12" s="38">
        <f>SUM(O8:O11)</f>
        <v>289743.93857779837</v>
      </c>
      <c r="P12" s="39">
        <f>SUM(M12:O12)</f>
        <v>824386.08806077251</v>
      </c>
    </row>
    <row r="13" spans="1:16" x14ac:dyDescent="0.25">
      <c r="B13" s="5" t="s">
        <v>37</v>
      </c>
      <c r="C13" s="12">
        <f>IF(ISNA(VLOOKUP(CONCATENATE($B13,$C$5,C$7),paste_pd_OBS!$A$2:$F$467,6,FALSE)),0,VLOOKUP(CONCATENATE($B13,$C$5,C$7),paste_pd_OBS!$A$2:$F$467,6,FALSE))</f>
        <v>21354.5383961443</v>
      </c>
      <c r="D13" s="6">
        <f>IF(ISNA(VLOOKUP(CONCATENATE($B13,$C$5,D$7),paste_pd_OBS!$A$2:$F$467,6,FALSE)),0,VLOOKUP(CONCATENATE($B13,$C$5,D$7),paste_pd_OBS!$A$2:$F$467,6,FALSE))</f>
        <v>52051.185358830902</v>
      </c>
      <c r="E13" s="6">
        <f>IF(ISNA(VLOOKUP(CONCATENATE($B13,$C$5,E$7),paste_pd_OBS!$A$2:$F$467,6,FALSE)),0,VLOOKUP(CONCATENATE($B13,$C$5,E$7),paste_pd_OBS!$A$2:$F$467,6,FALSE))</f>
        <v>44986.094391597799</v>
      </c>
      <c r="F13" s="17">
        <f t="shared" si="0"/>
        <v>118391.818146573</v>
      </c>
      <c r="G13" s="7">
        <f t="shared" si="1"/>
        <v>21354.5383961443</v>
      </c>
      <c r="H13" s="7">
        <f t="shared" si="2"/>
        <v>52051.185358830902</v>
      </c>
      <c r="I13" s="7">
        <f t="shared" si="3"/>
        <v>44986.094391597799</v>
      </c>
      <c r="J13" s="17">
        <f t="shared" si="4"/>
        <v>118391.818146573</v>
      </c>
    </row>
    <row r="14" spans="1:16" x14ac:dyDescent="0.25">
      <c r="B14" s="5" t="s">
        <v>38</v>
      </c>
      <c r="C14" s="12">
        <f>IF(ISNA(VLOOKUP(CONCATENATE($B14,$C$5,C$7),paste_pd_OBS!$A$2:$F$467,6,FALSE)),0,VLOOKUP(CONCATENATE($B14,$C$5,C$7),paste_pd_OBS!$A$2:$F$467,6,FALSE))</f>
        <v>4159.5233276773197</v>
      </c>
      <c r="D14" s="6">
        <f>IF(ISNA(VLOOKUP(CONCATENATE($B14,$C$5,D$7),paste_pd_OBS!$A$2:$F$467,6,FALSE)),0,VLOOKUP(CONCATENATE($B14,$C$5,D$7),paste_pd_OBS!$A$2:$F$467,6,FALSE))</f>
        <v>8208.7384551790892</v>
      </c>
      <c r="E14" s="6">
        <f>IF(ISNA(VLOOKUP(CONCATENATE($B14,$C$5,E$7),paste_pd_OBS!$A$2:$F$467,6,FALSE)),0,VLOOKUP(CONCATENATE($B14,$C$5,E$7),paste_pd_OBS!$A$2:$F$467,6,FALSE))</f>
        <v>5854.9456811857599</v>
      </c>
      <c r="F14" s="17">
        <f t="shared" si="0"/>
        <v>18223.207464042171</v>
      </c>
      <c r="G14" s="7">
        <f t="shared" si="1"/>
        <v>4159.5233276773197</v>
      </c>
      <c r="H14" s="7">
        <f t="shared" si="2"/>
        <v>8208.7384551790892</v>
      </c>
      <c r="I14" s="7">
        <f t="shared" si="3"/>
        <v>5854.9456811857599</v>
      </c>
      <c r="J14" s="17">
        <f t="shared" si="4"/>
        <v>18223.207464042171</v>
      </c>
    </row>
    <row r="15" spans="1:16" x14ac:dyDescent="0.25">
      <c r="B15" s="5" t="s">
        <v>39</v>
      </c>
      <c r="C15" s="12">
        <f>IF(ISNA(VLOOKUP(CONCATENATE($B15,$C$5,C$7),paste_pd_OBS!$A$2:$F$467,6,FALSE)),0,VLOOKUP(CONCATENATE($B15,$C$5,C$7),paste_pd_OBS!$A$2:$F$467,6,FALSE))</f>
        <v>614.29448932928096</v>
      </c>
      <c r="D15" s="6">
        <f>IF(ISNA(VLOOKUP(CONCATENATE($B15,$C$5,D$7),paste_pd_OBS!$A$2:$F$467,6,FALSE)),0,VLOOKUP(CONCATENATE($B15,$C$5,D$7),paste_pd_OBS!$A$2:$F$467,6,FALSE))</f>
        <v>2420.4560223081899</v>
      </c>
      <c r="E15" s="6">
        <f>IF(ISNA(VLOOKUP(CONCATENATE($B15,$C$5,E$7),paste_pd_OBS!$A$2:$F$467,6,FALSE)),0,VLOOKUP(CONCATENATE($B15,$C$5,E$7),paste_pd_OBS!$A$2:$F$467,6,FALSE))</f>
        <v>1819.7162379915601</v>
      </c>
      <c r="F15" s="17">
        <f t="shared" si="0"/>
        <v>4854.4667496290313</v>
      </c>
      <c r="G15" s="7">
        <f t="shared" si="1"/>
        <v>614.29448932928096</v>
      </c>
      <c r="H15" s="7">
        <f t="shared" si="2"/>
        <v>2420.4560223081899</v>
      </c>
      <c r="I15" s="7">
        <f t="shared" si="3"/>
        <v>1819.7162379915601</v>
      </c>
      <c r="J15" s="17">
        <f t="shared" si="4"/>
        <v>4854.4667496290313</v>
      </c>
    </row>
    <row r="16" spans="1:16" x14ac:dyDescent="0.25">
      <c r="B16" s="5" t="s">
        <v>40</v>
      </c>
      <c r="C16" s="12">
        <f>IF(ISNA(VLOOKUP(CONCATENATE($B16,$C$5,C$7),paste_pd_OBS!$A$2:$F$467,6,FALSE)),0,VLOOKUP(CONCATENATE($B16,$C$5,C$7),paste_pd_OBS!$A$2:$F$467,6,FALSE))</f>
        <v>1062.99570259338</v>
      </c>
      <c r="D16" s="6">
        <f>IF(ISNA(VLOOKUP(CONCATENATE($B16,$C$5,D$7),paste_pd_OBS!$A$2:$F$467,6,FALSE)),0,VLOOKUP(CONCATENATE($B16,$C$5,D$7),paste_pd_OBS!$A$2:$F$467,6,FALSE))</f>
        <v>2319.6461542531201</v>
      </c>
      <c r="E16" s="6">
        <f>IF(ISNA(VLOOKUP(CONCATENATE($B16,$C$5,E$7),paste_pd_OBS!$A$2:$F$467,6,FALSE)),0,VLOOKUP(CONCATENATE($B16,$C$5,E$7),paste_pd_OBS!$A$2:$F$467,6,FALSE))</f>
        <v>2275.2383307996402</v>
      </c>
      <c r="F16" s="17">
        <f t="shared" si="0"/>
        <v>5657.8801876461403</v>
      </c>
      <c r="G16" s="7">
        <f t="shared" si="1"/>
        <v>1062.99570259338</v>
      </c>
      <c r="H16" s="7">
        <f t="shared" si="2"/>
        <v>2319.6461542531201</v>
      </c>
      <c r="I16" s="7">
        <f t="shared" si="3"/>
        <v>2275.2383307996402</v>
      </c>
      <c r="J16" s="17">
        <f t="shared" si="4"/>
        <v>5657.8801876461403</v>
      </c>
    </row>
    <row r="17" spans="2:10" x14ac:dyDescent="0.25">
      <c r="B17" s="5" t="s">
        <v>41</v>
      </c>
      <c r="C17" s="12">
        <f>IF(ISNA(VLOOKUP(CONCATENATE($B17,$C$5,C$7),paste_pd_OBS!$A$2:$F$467,6,FALSE)),0,VLOOKUP(CONCATENATE($B17,$C$5,C$7),paste_pd_OBS!$A$2:$F$467,6,FALSE))</f>
        <v>317.674147678721</v>
      </c>
      <c r="D17" s="6">
        <f>IF(ISNA(VLOOKUP(CONCATENATE($B17,$C$5,D$7),paste_pd_OBS!$A$2:$F$467,6,FALSE)),0,VLOOKUP(CONCATENATE($B17,$C$5,D$7),paste_pd_OBS!$A$2:$F$467,6,FALSE))</f>
        <v>2081.8159663153901</v>
      </c>
      <c r="E17" s="6">
        <f>IF(ISNA(VLOOKUP(CONCATENATE($B17,$C$5,E$7),paste_pd_OBS!$A$2:$F$467,6,FALSE)),0,VLOOKUP(CONCATENATE($B17,$C$5,E$7),paste_pd_OBS!$A$2:$F$467,6,FALSE))</f>
        <v>1520.20209027754</v>
      </c>
      <c r="F17" s="17">
        <f t="shared" si="0"/>
        <v>3919.6922042716515</v>
      </c>
      <c r="G17" s="7">
        <f t="shared" si="1"/>
        <v>317.674147678721</v>
      </c>
      <c r="H17" s="7">
        <f t="shared" si="2"/>
        <v>2081.8159663153901</v>
      </c>
      <c r="I17" s="7">
        <f t="shared" si="3"/>
        <v>1520.20209027754</v>
      </c>
      <c r="J17" s="17">
        <f t="shared" si="4"/>
        <v>3919.6922042716515</v>
      </c>
    </row>
    <row r="18" spans="2:10" x14ac:dyDescent="0.25">
      <c r="B18" s="5" t="s">
        <v>42</v>
      </c>
      <c r="C18" s="12">
        <f>IF(ISNA(VLOOKUP(CONCATENATE($B18,$C$5,C$7),paste_pd_OBS!$A$2:$F$467,6,FALSE)),0,VLOOKUP(CONCATENATE($B18,$C$5,C$7),paste_pd_OBS!$A$2:$F$467,6,FALSE))</f>
        <v>2670.6381934824099</v>
      </c>
      <c r="D18" s="6">
        <f>IF(ISNA(VLOOKUP(CONCATENATE($B18,$C$5,D$7),paste_pd_OBS!$A$2:$F$467,6,FALSE)),0,VLOOKUP(CONCATENATE($B18,$C$5,D$7),paste_pd_OBS!$A$2:$F$467,6,FALSE))</f>
        <v>5690.3512880673197</v>
      </c>
      <c r="E18" s="6">
        <f>IF(ISNA(VLOOKUP(CONCATENATE($B18,$C$5,E$7),paste_pd_OBS!$A$2:$F$467,6,FALSE)),0,VLOOKUP(CONCATENATE($B18,$C$5,E$7),paste_pd_OBS!$A$2:$F$467,6,FALSE))</f>
        <v>8630.8929825595005</v>
      </c>
      <c r="F18" s="17">
        <f t="shared" si="0"/>
        <v>16991.882464109229</v>
      </c>
      <c r="G18" s="7">
        <f t="shared" si="1"/>
        <v>2670.6381934824099</v>
      </c>
      <c r="H18" s="7">
        <f t="shared" si="2"/>
        <v>5690.3512880673197</v>
      </c>
      <c r="I18" s="7">
        <f t="shared" si="3"/>
        <v>8630.8929825595005</v>
      </c>
      <c r="J18" s="17">
        <f t="shared" si="4"/>
        <v>16991.882464109229</v>
      </c>
    </row>
    <row r="19" spans="2:10" x14ac:dyDescent="0.25">
      <c r="B19" s="5" t="s">
        <v>43</v>
      </c>
      <c r="C19" s="12">
        <f>IF(ISNA(VLOOKUP(CONCATENATE($B19,$C$5,C$7),paste_pd_OBS!$A$2:$F$467,6,FALSE)),0,VLOOKUP(CONCATENATE($B19,$C$5,C$7),paste_pd_OBS!$A$2:$F$467,6,FALSE))</f>
        <v>6281.9975330166099</v>
      </c>
      <c r="D19" s="6">
        <f>IF(ISNA(VLOOKUP(CONCATENATE($B19,$C$5,D$7),paste_pd_OBS!$A$2:$F$467,6,FALSE)),0,VLOOKUP(CONCATENATE($B19,$C$5,D$7),paste_pd_OBS!$A$2:$F$467,6,FALSE))</f>
        <v>29116.429333698401</v>
      </c>
      <c r="E19" s="6">
        <f>IF(ISNA(VLOOKUP(CONCATENATE($B19,$C$5,E$7),paste_pd_OBS!$A$2:$F$467,6,FALSE)),0,VLOOKUP(CONCATENATE($B19,$C$5,E$7),paste_pd_OBS!$A$2:$F$467,6,FALSE))</f>
        <v>31495.575825047701</v>
      </c>
      <c r="F19" s="17">
        <f t="shared" si="0"/>
        <v>66894.002691762711</v>
      </c>
      <c r="G19" s="7">
        <f t="shared" si="1"/>
        <v>6281.9975330166099</v>
      </c>
      <c r="H19" s="7">
        <f t="shared" si="2"/>
        <v>29116.429333698401</v>
      </c>
      <c r="I19" s="7">
        <f t="shared" si="3"/>
        <v>31495.575825047701</v>
      </c>
      <c r="J19" s="17">
        <f t="shared" si="4"/>
        <v>66894.002691762711</v>
      </c>
    </row>
    <row r="20" spans="2:10" x14ac:dyDescent="0.25">
      <c r="B20" s="5" t="s">
        <v>597</v>
      </c>
      <c r="C20" s="12">
        <f>IF(ISNA(VLOOKUP(CONCATENATE($B20,$C$5,C$7),paste_pd_OBS!$A$2:$F$467,6,FALSE)),0,VLOOKUP(CONCATENATE($B20,$C$5,C$7),paste_pd_OBS!$A$2:$F$467,6,FALSE))</f>
        <v>354.03374743914702</v>
      </c>
      <c r="D20" s="6">
        <f>IF(ISNA(VLOOKUP(CONCATENATE($B20,$C$5,D$7),paste_pd_OBS!$A$2:$F$467,6,FALSE)),0,VLOOKUP(CONCATENATE($B20,$C$5,D$7),paste_pd_OBS!$A$2:$F$467,6,FALSE))</f>
        <v>401.71036607992397</v>
      </c>
      <c r="E20" s="6">
        <f>IF(ISNA(VLOOKUP(CONCATENATE($B20,$C$5,E$7),paste_pd_OBS!$A$2:$F$467,6,FALSE)),0,VLOOKUP(CONCATENATE($B20,$C$5,E$7),paste_pd_OBS!$A$2:$F$467,6,FALSE))</f>
        <v>352.71032270956198</v>
      </c>
      <c r="F20" s="17">
        <f t="shared" ref="F20:F25" si="5">SUM(C20:E20)</f>
        <v>1108.4544362286329</v>
      </c>
      <c r="G20" s="7">
        <f t="shared" si="1"/>
        <v>354.03374743914702</v>
      </c>
      <c r="H20" s="7">
        <f t="shared" si="2"/>
        <v>401.71036607992397</v>
      </c>
      <c r="I20" s="7">
        <f t="shared" si="3"/>
        <v>352.71032270956198</v>
      </c>
      <c r="J20" s="17">
        <f t="shared" ref="J20:J25" si="6">SUM(G20:I20)</f>
        <v>1108.4544362286329</v>
      </c>
    </row>
    <row r="21" spans="2:10" x14ac:dyDescent="0.25">
      <c r="B21" s="5" t="s">
        <v>598</v>
      </c>
      <c r="C21" s="12">
        <f>IF(ISNA(VLOOKUP(CONCATENATE($B21,$C$5,C$7),paste_pd_OBS!$A$2:$F$467,6,FALSE)),0,VLOOKUP(CONCATENATE($B21,$C$5,C$7),paste_pd_OBS!$A$2:$F$467,6,FALSE))</f>
        <v>123.10010395710501</v>
      </c>
      <c r="D21" s="6">
        <f>IF(ISNA(VLOOKUP(CONCATENATE($B21,$C$5,D$7),paste_pd_OBS!$A$2:$F$467,6,FALSE)),0,VLOOKUP(CONCATENATE($B21,$C$5,D$7),paste_pd_OBS!$A$2:$F$467,6,FALSE))</f>
        <v>163.032449941762</v>
      </c>
      <c r="E21" s="6">
        <f>IF(ISNA(VLOOKUP(CONCATENATE($B21,$C$5,E$7),paste_pd_OBS!$A$2:$F$467,6,FALSE)),0,VLOOKUP(CONCATENATE($B21,$C$5,E$7),paste_pd_OBS!$A$2:$F$467,6,FALSE))</f>
        <v>175.592513885822</v>
      </c>
      <c r="F21" s="17">
        <f t="shared" si="5"/>
        <v>461.72506778468903</v>
      </c>
      <c r="G21" s="7">
        <f t="shared" si="1"/>
        <v>123.10010395710501</v>
      </c>
      <c r="H21" s="7">
        <f t="shared" si="2"/>
        <v>163.032449941762</v>
      </c>
      <c r="I21" s="7">
        <f t="shared" si="3"/>
        <v>175.592513885822</v>
      </c>
      <c r="J21" s="17">
        <f t="shared" si="6"/>
        <v>461.72506778468903</v>
      </c>
    </row>
    <row r="22" spans="2:10" x14ac:dyDescent="0.25">
      <c r="B22" s="5" t="s">
        <v>599</v>
      </c>
      <c r="C22" s="12">
        <f>IF(ISNA(VLOOKUP(CONCATENATE($B22,$C$5,C$7),paste_pd_OBS!$A$2:$F$467,6,FALSE)),0,VLOOKUP(CONCATENATE($B22,$C$5,C$7),paste_pd_OBS!$A$2:$F$467,6,FALSE))</f>
        <v>154.42619141440301</v>
      </c>
      <c r="D22" s="6">
        <f>IF(ISNA(VLOOKUP(CONCATENATE($B22,$C$5,D$7),paste_pd_OBS!$A$2:$F$467,6,FALSE)),0,VLOOKUP(CONCATENATE($B22,$C$5,D$7),paste_pd_OBS!$A$2:$F$467,6,FALSE))</f>
        <v>184.422042815422</v>
      </c>
      <c r="E22" s="6">
        <f>IF(ISNA(VLOOKUP(CONCATENATE($B22,$C$5,E$7),paste_pd_OBS!$A$2:$F$467,6,FALSE)),0,VLOOKUP(CONCATENATE($B22,$C$5,E$7),paste_pd_OBS!$A$2:$F$467,6,FALSE))</f>
        <v>62.256377818957198</v>
      </c>
      <c r="F22" s="17">
        <f t="shared" si="5"/>
        <v>401.10461204878226</v>
      </c>
      <c r="G22" s="7">
        <f t="shared" si="1"/>
        <v>154.42619141440301</v>
      </c>
      <c r="H22" s="7">
        <f t="shared" si="2"/>
        <v>184.422042815422</v>
      </c>
      <c r="I22" s="7">
        <f t="shared" si="3"/>
        <v>62.256377818957198</v>
      </c>
      <c r="J22" s="17">
        <f t="shared" si="6"/>
        <v>401.10461204878226</v>
      </c>
    </row>
    <row r="23" spans="2:10" x14ac:dyDescent="0.25">
      <c r="B23" s="5" t="s">
        <v>600</v>
      </c>
      <c r="C23" s="12">
        <f>IF(ISNA(VLOOKUP(CONCATENATE($B23,$C$5,C$7),paste_pd_OBS!$A$2:$F$467,6,FALSE)),0,VLOOKUP(CONCATENATE($B23,$C$5,C$7),paste_pd_OBS!$A$2:$F$467,6,FALSE))</f>
        <v>52.254062549453501</v>
      </c>
      <c r="D23" s="6">
        <f>IF(ISNA(VLOOKUP(CONCATENATE($B23,$C$5,D$7),paste_pd_OBS!$A$2:$F$467,6,FALSE)),0,VLOOKUP(CONCATENATE($B23,$C$5,D$7),paste_pd_OBS!$A$2:$F$467,6,FALSE))</f>
        <v>129.83610872386299</v>
      </c>
      <c r="E23" s="6">
        <f>IF(ISNA(VLOOKUP(CONCATENATE($B23,$C$5,E$7),paste_pd_OBS!$A$2:$F$467,6,FALSE)),0,VLOOKUP(CONCATENATE($B23,$C$5,E$7),paste_pd_OBS!$A$2:$F$467,6,FALSE))</f>
        <v>98.193587222996101</v>
      </c>
      <c r="F23" s="17">
        <f t="shared" si="5"/>
        <v>280.2837584963126</v>
      </c>
      <c r="G23" s="7">
        <f t="shared" si="1"/>
        <v>52.254062549453501</v>
      </c>
      <c r="H23" s="7">
        <f t="shared" si="2"/>
        <v>129.83610872386299</v>
      </c>
      <c r="I23" s="7">
        <f t="shared" si="3"/>
        <v>98.193587222996101</v>
      </c>
      <c r="J23" s="17">
        <f t="shared" si="6"/>
        <v>280.2837584963126</v>
      </c>
    </row>
    <row r="24" spans="2:10" x14ac:dyDescent="0.25">
      <c r="B24" s="5" t="s">
        <v>601</v>
      </c>
      <c r="C24" s="12">
        <f>IF(ISNA(VLOOKUP(CONCATENATE($B24,$C$5,C$7),paste_pd_OBS!$A$2:$F$467,6,FALSE)),0,VLOOKUP(CONCATENATE($B24,$C$5,C$7),paste_pd_OBS!$A$2:$F$467,6,FALSE))</f>
        <v>0</v>
      </c>
      <c r="D24" s="6">
        <f>IF(ISNA(VLOOKUP(CONCATENATE($B24,$C$5,D$7),paste_pd_OBS!$A$2:$F$467,6,FALSE)),0,VLOOKUP(CONCATENATE($B24,$C$5,D$7),paste_pd_OBS!$A$2:$F$467,6,FALSE))</f>
        <v>79.609316192616404</v>
      </c>
      <c r="E24" s="6">
        <f>IF(ISNA(VLOOKUP(CONCATENATE($B24,$C$5,E$7),paste_pd_OBS!$A$2:$F$467,6,FALSE)),0,VLOOKUP(CONCATENATE($B24,$C$5,E$7),paste_pd_OBS!$A$2:$F$467,6,FALSE))</f>
        <v>77.425917350110097</v>
      </c>
      <c r="F24" s="17">
        <f t="shared" si="5"/>
        <v>157.0352335427265</v>
      </c>
      <c r="G24" s="7">
        <f t="shared" si="1"/>
        <v>0</v>
      </c>
      <c r="H24" s="7">
        <f t="shared" si="2"/>
        <v>79.609316192616404</v>
      </c>
      <c r="I24" s="7">
        <f t="shared" si="3"/>
        <v>77.425917350110097</v>
      </c>
      <c r="J24" s="17">
        <f t="shared" si="6"/>
        <v>157.0352335427265</v>
      </c>
    </row>
    <row r="25" spans="2:10" x14ac:dyDescent="0.25">
      <c r="B25" s="5" t="s">
        <v>602</v>
      </c>
      <c r="C25" s="12">
        <f>IF(ISNA(VLOOKUP(CONCATENATE($B25,$C$5,C$7),paste_pd_OBS!$A$2:$F$467,6,FALSE)),0,VLOOKUP(CONCATENATE($B25,$C$5,C$7),paste_pd_OBS!$A$2:$F$467,6,FALSE))</f>
        <v>731.273520174704</v>
      </c>
      <c r="D25" s="6">
        <f>IF(ISNA(VLOOKUP(CONCATENATE($B25,$C$5,D$7),paste_pd_OBS!$A$2:$F$467,6,FALSE)),0,VLOOKUP(CONCATENATE($B25,$C$5,D$7),paste_pd_OBS!$A$2:$F$467,6,FALSE))</f>
        <v>1688.84451990099</v>
      </c>
      <c r="E25" s="6">
        <f>IF(ISNA(VLOOKUP(CONCATENATE($B25,$C$5,E$7),paste_pd_OBS!$A$2:$F$467,6,FALSE)),0,VLOOKUP(CONCATENATE($B25,$C$5,E$7),paste_pd_OBS!$A$2:$F$467,6,FALSE))</f>
        <v>1779.36832317669</v>
      </c>
      <c r="F25" s="17">
        <f t="shared" si="5"/>
        <v>4199.4863632523839</v>
      </c>
      <c r="G25" s="7">
        <f t="shared" si="1"/>
        <v>731.273520174704</v>
      </c>
      <c r="H25" s="7">
        <f t="shared" si="2"/>
        <v>1688.84451990099</v>
      </c>
      <c r="I25" s="7">
        <f t="shared" si="3"/>
        <v>1779.36832317669</v>
      </c>
      <c r="J25" s="17">
        <f t="shared" si="6"/>
        <v>4199.4863632523839</v>
      </c>
    </row>
    <row r="26" spans="2:10" x14ac:dyDescent="0.25">
      <c r="B26" s="5" t="s">
        <v>44</v>
      </c>
      <c r="C26" s="12">
        <f>IF(ISNA(VLOOKUP(CONCATENATE($B26,$C$5,C$7),paste_pd_OBS!$A$2:$F$467,6,FALSE)),0,VLOOKUP(CONCATENATE($B26,$C$5,C$7),paste_pd_OBS!$A$2:$F$467,6,FALSE))</f>
        <v>681.26459750030801</v>
      </c>
      <c r="D26" s="6">
        <f>IF(ISNA(VLOOKUP(CONCATENATE($B26,$C$5,D$7),paste_pd_OBS!$A$2:$F$467,6,FALSE)),0,VLOOKUP(CONCATENATE($B26,$C$5,D$7),paste_pd_OBS!$A$2:$F$467,6,FALSE))</f>
        <v>1479.3775823247599</v>
      </c>
      <c r="E26" s="6">
        <f>IF(ISNA(VLOOKUP(CONCATENATE($B26,$C$5,E$7),paste_pd_OBS!$A$2:$F$467,6,FALSE)),0,VLOOKUP(CONCATENATE($B26,$C$5,E$7),paste_pd_OBS!$A$2:$F$467,6,FALSE))</f>
        <v>3609.6889205135099</v>
      </c>
      <c r="F26" s="17">
        <f t="shared" si="0"/>
        <v>5770.3311003385779</v>
      </c>
      <c r="G26" s="8"/>
      <c r="H26" s="7">
        <f t="shared" ref="H26:H31" si="7">C26+D26</f>
        <v>2160.6421798250681</v>
      </c>
      <c r="I26" s="7">
        <f t="shared" ref="I26:I31" si="8">E26</f>
        <v>3609.6889205135099</v>
      </c>
      <c r="J26" s="17">
        <f t="shared" si="4"/>
        <v>5770.3311003385779</v>
      </c>
    </row>
    <row r="27" spans="2:10" x14ac:dyDescent="0.25">
      <c r="B27" s="5" t="s">
        <v>45</v>
      </c>
      <c r="C27" s="12">
        <f>IF(ISNA(VLOOKUP(CONCATENATE($B27,$C$5,C$7),paste_pd_OBS!$A$2:$F$467,6,FALSE)),0,VLOOKUP(CONCATENATE($B27,$C$5,C$7),paste_pd_OBS!$A$2:$F$467,6,FALSE))</f>
        <v>96.261554689936702</v>
      </c>
      <c r="D27" s="6">
        <f>IF(ISNA(VLOOKUP(CONCATENATE($B27,$C$5,D$7),paste_pd_OBS!$A$2:$F$467,6,FALSE)),0,VLOOKUP(CONCATENATE($B27,$C$5,D$7),paste_pd_OBS!$A$2:$F$467,6,FALSE))</f>
        <v>783.21094161018004</v>
      </c>
      <c r="E27" s="6">
        <f>IF(ISNA(VLOOKUP(CONCATENATE($B27,$C$5,E$7),paste_pd_OBS!$A$2:$F$467,6,FALSE)),0,VLOOKUP(CONCATENATE($B27,$C$5,E$7),paste_pd_OBS!$A$2:$F$467,6,FALSE))</f>
        <v>4221.5825141142996</v>
      </c>
      <c r="F27" s="17">
        <f t="shared" si="0"/>
        <v>5101.0550104144168</v>
      </c>
      <c r="G27" s="8"/>
      <c r="H27" s="7">
        <f t="shared" si="7"/>
        <v>879.47249630011675</v>
      </c>
      <c r="I27" s="7">
        <f t="shared" si="8"/>
        <v>4221.5825141142996</v>
      </c>
      <c r="J27" s="17">
        <f t="shared" si="4"/>
        <v>5101.0550104144168</v>
      </c>
    </row>
    <row r="28" spans="2:10" x14ac:dyDescent="0.25">
      <c r="B28" s="5" t="s">
        <v>46</v>
      </c>
      <c r="C28" s="12">
        <f>IF(ISNA(VLOOKUP(CONCATENATE($B28,$C$5,C$7),paste_pd_OBS!$A$2:$F$467,6,FALSE)),0,VLOOKUP(CONCATENATE($B28,$C$5,C$7),paste_pd_OBS!$A$2:$F$467,6,FALSE))</f>
        <v>76.1078485130122</v>
      </c>
      <c r="D28" s="6">
        <f>IF(ISNA(VLOOKUP(CONCATENATE($B28,$C$5,D$7),paste_pd_OBS!$A$2:$F$467,6,FALSE)),0,VLOOKUP(CONCATENATE($B28,$C$5,D$7),paste_pd_OBS!$A$2:$F$467,6,FALSE))</f>
        <v>867.69072862126404</v>
      </c>
      <c r="E28" s="6">
        <f>IF(ISNA(VLOOKUP(CONCATENATE($B28,$C$5,E$7),paste_pd_OBS!$A$2:$F$467,6,FALSE)),0,VLOOKUP(CONCATENATE($B28,$C$5,E$7),paste_pd_OBS!$A$2:$F$467,6,FALSE))</f>
        <v>3052.6398338888598</v>
      </c>
      <c r="F28" s="17">
        <f t="shared" si="0"/>
        <v>3996.4384110231358</v>
      </c>
      <c r="G28" s="8"/>
      <c r="H28" s="7">
        <f t="shared" si="7"/>
        <v>943.79857713427623</v>
      </c>
      <c r="I28" s="7">
        <f t="shared" si="8"/>
        <v>3052.6398338888598</v>
      </c>
      <c r="J28" s="17">
        <f t="shared" si="4"/>
        <v>3996.4384110231358</v>
      </c>
    </row>
    <row r="29" spans="2:10" x14ac:dyDescent="0.25">
      <c r="B29" s="5" t="s">
        <v>47</v>
      </c>
      <c r="C29" s="12">
        <f>IF(ISNA(VLOOKUP(CONCATENATE($B29,$C$5,C$7),paste_pd_OBS!$A$2:$F$467,6,FALSE)),0,VLOOKUP(CONCATENATE($B29,$C$5,C$7),paste_pd_OBS!$A$2:$F$467,6,FALSE))</f>
        <v>24.882174612171902</v>
      </c>
      <c r="D29" s="6">
        <f>IF(ISNA(VLOOKUP(CONCATENATE($B29,$C$5,D$7),paste_pd_OBS!$A$2:$F$467,6,FALSE)),0,VLOOKUP(CONCATENATE($B29,$C$5,D$7),paste_pd_OBS!$A$2:$F$467,6,FALSE))</f>
        <v>1012.50889564991</v>
      </c>
      <c r="E29" s="6">
        <f>IF(ISNA(VLOOKUP(CONCATENATE($B29,$C$5,E$7),paste_pd_OBS!$A$2:$F$467,6,FALSE)),0,VLOOKUP(CONCATENATE($B29,$C$5,E$7),paste_pd_OBS!$A$2:$F$467,6,FALSE))</f>
        <v>4302.9662191663401</v>
      </c>
      <c r="F29" s="17">
        <f t="shared" si="0"/>
        <v>5340.3572894284225</v>
      </c>
      <c r="G29" s="8"/>
      <c r="H29" s="7">
        <f t="shared" si="7"/>
        <v>1037.3910702620819</v>
      </c>
      <c r="I29" s="7">
        <f t="shared" si="8"/>
        <v>4302.9662191663401</v>
      </c>
      <c r="J29" s="17">
        <f t="shared" si="4"/>
        <v>5340.3572894284225</v>
      </c>
    </row>
    <row r="30" spans="2:10" x14ac:dyDescent="0.25">
      <c r="B30" s="5" t="s">
        <v>48</v>
      </c>
      <c r="C30" s="12">
        <f>IF(ISNA(VLOOKUP(CONCATENATE($B30,$C$5,C$7),paste_pd_OBS!$A$2:$F$467,6,FALSE)),0,VLOOKUP(CONCATENATE($B30,$C$5,C$7),paste_pd_OBS!$A$2:$F$467,6,FALSE))</f>
        <v>138.92879112214101</v>
      </c>
      <c r="D30" s="6">
        <f>IF(ISNA(VLOOKUP(CONCATENATE($B30,$C$5,D$7),paste_pd_OBS!$A$2:$F$467,6,FALSE)),0,VLOOKUP(CONCATENATE($B30,$C$5,D$7),paste_pd_OBS!$A$2:$F$467,6,FALSE))</f>
        <v>2027.2887341042899</v>
      </c>
      <c r="E30" s="6">
        <f>IF(ISNA(VLOOKUP(CONCATENATE($B30,$C$5,E$7),paste_pd_OBS!$A$2:$F$467,6,FALSE)),0,VLOOKUP(CONCATENATE($B30,$C$5,E$7),paste_pd_OBS!$A$2:$F$467,6,FALSE))</f>
        <v>10707.514365372799</v>
      </c>
      <c r="F30" s="17">
        <f t="shared" si="0"/>
        <v>12873.731890599231</v>
      </c>
      <c r="G30" s="8"/>
      <c r="H30" s="7">
        <f t="shared" si="7"/>
        <v>2166.217525226431</v>
      </c>
      <c r="I30" s="7">
        <f t="shared" si="8"/>
        <v>10707.514365372799</v>
      </c>
      <c r="J30" s="17">
        <f t="shared" si="4"/>
        <v>12873.731890599231</v>
      </c>
    </row>
    <row r="31" spans="2:10" x14ac:dyDescent="0.25">
      <c r="B31" s="5" t="s">
        <v>49</v>
      </c>
      <c r="C31" s="12">
        <f>IF(ISNA(VLOOKUP(CONCATENATE($B31,$C$5,C$7),paste_pd_OBS!$A$2:$F$467,6,FALSE)),0,VLOOKUP(CONCATENATE($B31,$C$5,C$7),paste_pd_OBS!$A$2:$F$467,6,FALSE))</f>
        <v>907.73092498908602</v>
      </c>
      <c r="D31" s="6">
        <f>IF(ISNA(VLOOKUP(CONCATENATE($B31,$C$5,D$7),paste_pd_OBS!$A$2:$F$467,6,FALSE)),0,VLOOKUP(CONCATENATE($B31,$C$5,D$7),paste_pd_OBS!$A$2:$F$467,6,FALSE))</f>
        <v>16250.9680723909</v>
      </c>
      <c r="E31" s="6">
        <f>IF(ISNA(VLOOKUP(CONCATENATE($B31,$C$5,E$7),paste_pd_OBS!$A$2:$F$467,6,FALSE)),0,VLOOKUP(CONCATENATE($B31,$C$5,E$7),paste_pd_OBS!$A$2:$F$467,6,FALSE))</f>
        <v>74884.486238278594</v>
      </c>
      <c r="F31" s="17">
        <f t="shared" si="0"/>
        <v>92043.185235658573</v>
      </c>
      <c r="G31" s="8"/>
      <c r="H31" s="7">
        <f t="shared" si="7"/>
        <v>17158.698997379986</v>
      </c>
      <c r="I31" s="7">
        <f t="shared" si="8"/>
        <v>74884.486238278594</v>
      </c>
      <c r="J31" s="17">
        <f t="shared" si="4"/>
        <v>92043.185235658573</v>
      </c>
    </row>
    <row r="32" spans="2:10" x14ac:dyDescent="0.25">
      <c r="B32" s="13" t="s">
        <v>4</v>
      </c>
      <c r="C32" s="14">
        <f t="shared" ref="C32:J32" si="9">SUM(C8:C31)</f>
        <v>243931.23103952952</v>
      </c>
      <c r="D32" s="15">
        <f t="shared" si="9"/>
        <v>290710.91844344459</v>
      </c>
      <c r="E32" s="15">
        <f t="shared" si="9"/>
        <v>289743.93857779843</v>
      </c>
      <c r="F32" s="16">
        <f t="shared" si="9"/>
        <v>824386.08806077251</v>
      </c>
      <c r="G32" s="15">
        <f t="shared" si="9"/>
        <v>242006.0551481029</v>
      </c>
      <c r="H32" s="15">
        <f t="shared" si="9"/>
        <v>292636.09433487116</v>
      </c>
      <c r="I32" s="15">
        <f t="shared" si="9"/>
        <v>289743.93857779843</v>
      </c>
      <c r="J32" s="16">
        <f t="shared" si="9"/>
        <v>824386.08806077251</v>
      </c>
    </row>
    <row r="34" spans="1:16" ht="18.75" x14ac:dyDescent="0.3">
      <c r="A34" s="4" t="s">
        <v>7</v>
      </c>
      <c r="B34" s="4" t="s">
        <v>9</v>
      </c>
      <c r="C34" s="4">
        <v>2</v>
      </c>
      <c r="L34" s="4" t="s">
        <v>9</v>
      </c>
    </row>
    <row r="35" spans="1:16" x14ac:dyDescent="0.25">
      <c r="B35" s="9"/>
      <c r="C35" s="251" t="s">
        <v>468</v>
      </c>
      <c r="D35" s="251"/>
      <c r="E35" s="251"/>
      <c r="F35" s="251"/>
      <c r="G35" s="252" t="s">
        <v>6</v>
      </c>
      <c r="H35" s="252"/>
      <c r="I35" s="252"/>
      <c r="J35" s="252"/>
      <c r="L35" s="9"/>
      <c r="M35" s="251" t="s">
        <v>469</v>
      </c>
      <c r="N35" s="251"/>
      <c r="O35" s="251"/>
      <c r="P35" s="251"/>
    </row>
    <row r="36" spans="1:16" ht="30" x14ac:dyDescent="0.25">
      <c r="B36" s="10" t="s">
        <v>3</v>
      </c>
      <c r="C36" s="18" t="s">
        <v>2</v>
      </c>
      <c r="D36" s="18" t="s">
        <v>0</v>
      </c>
      <c r="E36" s="18" t="s">
        <v>1</v>
      </c>
      <c r="F36" s="18" t="s">
        <v>5</v>
      </c>
      <c r="G36" s="11" t="s">
        <v>2</v>
      </c>
      <c r="H36" s="18" t="s">
        <v>0</v>
      </c>
      <c r="I36" s="18" t="s">
        <v>1</v>
      </c>
      <c r="J36" s="18" t="s">
        <v>5</v>
      </c>
      <c r="L36" s="10" t="s">
        <v>3</v>
      </c>
      <c r="M36" s="137" t="s">
        <v>2</v>
      </c>
      <c r="N36" s="137" t="s">
        <v>0</v>
      </c>
      <c r="O36" s="137" t="s">
        <v>1</v>
      </c>
      <c r="P36" s="137" t="s">
        <v>5</v>
      </c>
    </row>
    <row r="37" spans="1:16" x14ac:dyDescent="0.25">
      <c r="B37" s="5" t="s">
        <v>32</v>
      </c>
      <c r="C37" s="12">
        <f>IF(ISNA(VLOOKUP(CONCATENATE($B37,$C$34,C$7),paste_pd_OBS!$A$2:$F$467,6,FALSE)),0,VLOOKUP(CONCATENATE($B37,$C$34,C$7),paste_pd_OBS!$A$2:$F$467,6,FALSE))</f>
        <v>22353.3192626745</v>
      </c>
      <c r="D37" s="6">
        <f>IF(ISNA(VLOOKUP(CONCATENATE($B37,$C$34,D$7),paste_pd_OBS!$A$2:$F$467,6,FALSE)),0,VLOOKUP(CONCATENATE($B37,$C$34,D$7),paste_pd_OBS!$A$2:$F$467,6,FALSE))</f>
        <v>17621.886739983602</v>
      </c>
      <c r="E37" s="6">
        <f>IF(ISNA(VLOOKUP(CONCATENATE($B37,$C$34,E$7),paste_pd_OBS!$A$2:$F$467,6,FALSE)),0,VLOOKUP(CONCATENATE($B37,$C$34,E$7),paste_pd_OBS!$A$2:$F$467,6,FALSE))</f>
        <v>20531.093532178202</v>
      </c>
      <c r="F37" s="17">
        <f t="shared" ref="F37:F60" si="10">SUM(C37:E37)</f>
        <v>60506.299534836304</v>
      </c>
      <c r="G37" s="7">
        <f t="shared" ref="G37:G54" si="11">C37</f>
        <v>22353.3192626745</v>
      </c>
      <c r="H37" s="7">
        <f t="shared" ref="H37:H54" si="12">D37</f>
        <v>17621.886739983602</v>
      </c>
      <c r="I37" s="7">
        <f t="shared" ref="I37:I54" si="13">E37</f>
        <v>20531.093532178202</v>
      </c>
      <c r="J37" s="17">
        <f t="shared" ref="J37:J60" si="14">SUM(G37:I37)</f>
        <v>60506.299534836304</v>
      </c>
      <c r="L37" s="22" t="s">
        <v>465</v>
      </c>
      <c r="M37" s="12">
        <f>SUM(G37:G42)</f>
        <v>33373.727907174296</v>
      </c>
      <c r="N37" s="12">
        <f>SUM(H37:H42)</f>
        <v>25781.706090606815</v>
      </c>
      <c r="O37" s="12">
        <f>SUM(I37:I42)</f>
        <v>30445.208661036406</v>
      </c>
      <c r="P37" s="33">
        <f>SUM(M37:O37)</f>
        <v>89600.642658817524</v>
      </c>
    </row>
    <row r="38" spans="1:16" x14ac:dyDescent="0.25">
      <c r="B38" s="5" t="s">
        <v>33</v>
      </c>
      <c r="C38" s="12">
        <f>IF(ISNA(VLOOKUP(CONCATENATE($B38,$C$34,C$7),paste_pd_OBS!$A$2:$F$467,6,FALSE)),0,VLOOKUP(CONCATENATE($B38,$C$34,C$7),paste_pd_OBS!$A$2:$F$467,6,FALSE))</f>
        <v>351.19710352771898</v>
      </c>
      <c r="D38" s="6">
        <f>IF(ISNA(VLOOKUP(CONCATENATE($B38,$C$34,D$7),paste_pd_OBS!$A$2:$F$467,6,FALSE)),0,VLOOKUP(CONCATENATE($B38,$C$34,D$7),paste_pd_OBS!$A$2:$F$467,6,FALSE))</f>
        <v>338.83782430290103</v>
      </c>
      <c r="E38" s="6">
        <f>IF(ISNA(VLOOKUP(CONCATENATE($B38,$C$34,E$7),paste_pd_OBS!$A$2:$F$467,6,FALSE)),0,VLOOKUP(CONCATENATE($B38,$C$34,E$7),paste_pd_OBS!$A$2:$F$467,6,FALSE))</f>
        <v>484.66966302140798</v>
      </c>
      <c r="F38" s="17">
        <f t="shared" si="10"/>
        <v>1174.7045908520281</v>
      </c>
      <c r="G38" s="7">
        <f t="shared" si="11"/>
        <v>351.19710352771898</v>
      </c>
      <c r="H38" s="7">
        <f t="shared" si="12"/>
        <v>338.83782430290103</v>
      </c>
      <c r="I38" s="7">
        <f t="shared" si="13"/>
        <v>484.66966302140798</v>
      </c>
      <c r="J38" s="17">
        <f t="shared" si="14"/>
        <v>1174.7045908520281</v>
      </c>
      <c r="L38" s="22" t="s">
        <v>466</v>
      </c>
      <c r="M38" s="12">
        <f>SUM(G55:G60)</f>
        <v>0</v>
      </c>
      <c r="N38" s="12">
        <f>SUM(H55:H60)</f>
        <v>1656.2235639525497</v>
      </c>
      <c r="O38" s="12">
        <f>SUM(I55:I60)</f>
        <v>5913.9540939810122</v>
      </c>
      <c r="P38" s="33">
        <f>SUM(J55:J60)</f>
        <v>7570.1776579335628</v>
      </c>
    </row>
    <row r="39" spans="1:16" x14ac:dyDescent="0.25">
      <c r="B39" s="5" t="s">
        <v>34</v>
      </c>
      <c r="C39" s="12">
        <f>IF(ISNA(VLOOKUP(CONCATENATE($B39,$C$34,C$7),paste_pd_OBS!$A$2:$F$467,6,FALSE)),0,VLOOKUP(CONCATENATE($B39,$C$34,C$7),paste_pd_OBS!$A$2:$F$467,6,FALSE))</f>
        <v>7041.2357088440504</v>
      </c>
      <c r="D39" s="6">
        <f>IF(ISNA(VLOOKUP(CONCATENATE($B39,$C$34,D$7),paste_pd_OBS!$A$2:$F$467,6,FALSE)),0,VLOOKUP(CONCATENATE($B39,$C$34,D$7),paste_pd_OBS!$A$2:$F$467,6,FALSE))</f>
        <v>3244.8122043813701</v>
      </c>
      <c r="E39" s="6">
        <f>IF(ISNA(VLOOKUP(CONCATENATE($B39,$C$34,E$7),paste_pd_OBS!$A$2:$F$467,6,FALSE)),0,VLOOKUP(CONCATENATE($B39,$C$34,E$7),paste_pd_OBS!$A$2:$F$467,6,FALSE))</f>
        <v>3221.4555763808598</v>
      </c>
      <c r="F39" s="17">
        <f t="shared" si="10"/>
        <v>13507.503489606281</v>
      </c>
      <c r="G39" s="7">
        <f t="shared" si="11"/>
        <v>7041.2357088440504</v>
      </c>
      <c r="H39" s="7">
        <f t="shared" si="12"/>
        <v>3244.8122043813701</v>
      </c>
      <c r="I39" s="7">
        <f t="shared" si="13"/>
        <v>3221.4555763808598</v>
      </c>
      <c r="J39" s="17">
        <f t="shared" si="14"/>
        <v>13507.503489606281</v>
      </c>
      <c r="L39" s="22" t="s">
        <v>467</v>
      </c>
      <c r="M39" s="12">
        <f>SUM(G43:G48)</f>
        <v>1956.9266141241289</v>
      </c>
      <c r="N39" s="12">
        <f>SUM(H43:H48)</f>
        <v>5200.0440630435196</v>
      </c>
      <c r="O39" s="12">
        <f>SUM(I43:I48)</f>
        <v>8063.5492760951565</v>
      </c>
      <c r="P39" s="33">
        <f>SUM(J43:J48)</f>
        <v>15220.519953262805</v>
      </c>
    </row>
    <row r="40" spans="1:16" x14ac:dyDescent="0.25">
      <c r="B40" s="5" t="s">
        <v>35</v>
      </c>
      <c r="C40" s="12">
        <f>IF(ISNA(VLOOKUP(CONCATENATE($B40,$C$34,C$7),paste_pd_OBS!$A$2:$F$467,6,FALSE)),0,VLOOKUP(CONCATENATE($B40,$C$34,C$7),paste_pd_OBS!$A$2:$F$467,6,FALSE))</f>
        <v>2.43327420086012</v>
      </c>
      <c r="D40" s="6">
        <f>IF(ISNA(VLOOKUP(CONCATENATE($B40,$C$34,D$7),paste_pd_OBS!$A$2:$F$467,6,FALSE)),0,VLOOKUP(CONCATENATE($B40,$C$34,D$7),paste_pd_OBS!$A$2:$F$467,6,FALSE))</f>
        <v>15.4510241654691</v>
      </c>
      <c r="E40" s="6">
        <f>IF(ISNA(VLOOKUP(CONCATENATE($B40,$C$34,E$7),paste_pd_OBS!$A$2:$F$467,6,FALSE)),0,VLOOKUP(CONCATENATE($B40,$C$34,E$7),paste_pd_OBS!$A$2:$F$467,6,FALSE))</f>
        <v>18.790465192322898</v>
      </c>
      <c r="F40" s="17">
        <f t="shared" si="10"/>
        <v>36.674763558652117</v>
      </c>
      <c r="G40" s="7">
        <f t="shared" si="11"/>
        <v>2.43327420086012</v>
      </c>
      <c r="H40" s="7">
        <f t="shared" si="12"/>
        <v>15.4510241654691</v>
      </c>
      <c r="I40" s="7">
        <f t="shared" si="13"/>
        <v>18.790465192322898</v>
      </c>
      <c r="J40" s="17">
        <f t="shared" si="14"/>
        <v>36.674763558652117</v>
      </c>
      <c r="L40" s="24" t="s">
        <v>603</v>
      </c>
      <c r="M40" s="34">
        <f>SUM(G49:G54)</f>
        <v>192.69378005114035</v>
      </c>
      <c r="N40" s="34">
        <f>SUM(H49:H54)</f>
        <v>144.72271905717159</v>
      </c>
      <c r="O40" s="34">
        <f>SUM(I49:I54)</f>
        <v>459.76191593775548</v>
      </c>
      <c r="P40" s="33">
        <f>SUM(J49:J54)</f>
        <v>797.17841504606747</v>
      </c>
    </row>
    <row r="41" spans="1:16" x14ac:dyDescent="0.25">
      <c r="B41" s="5" t="s">
        <v>36</v>
      </c>
      <c r="C41" s="12">
        <f>IF(ISNA(VLOOKUP(CONCATENATE($B41,$C$34,C$7),paste_pd_OBS!$A$2:$F$467,6,FALSE)),0,VLOOKUP(CONCATENATE($B41,$C$34,C$7),paste_pd_OBS!$A$2:$F$467,6,FALSE))</f>
        <v>113.215737114116</v>
      </c>
      <c r="D41" s="6">
        <f>IF(ISNA(VLOOKUP(CONCATENATE($B41,$C$34,D$7),paste_pd_OBS!$A$2:$F$467,6,FALSE)),0,VLOOKUP(CONCATENATE($B41,$C$34,D$7),paste_pd_OBS!$A$2:$F$467,6,FALSE))</f>
        <v>148.35611759973301</v>
      </c>
      <c r="E41" s="6">
        <f>IF(ISNA(VLOOKUP(CONCATENATE($B41,$C$34,E$7),paste_pd_OBS!$A$2:$F$467,6,FALSE)),0,VLOOKUP(CONCATENATE($B41,$C$34,E$7),paste_pd_OBS!$A$2:$F$467,6,FALSE))</f>
        <v>358.39466204395399</v>
      </c>
      <c r="F41" s="17">
        <f t="shared" si="10"/>
        <v>619.96651675780299</v>
      </c>
      <c r="G41" s="7">
        <f t="shared" si="11"/>
        <v>113.215737114116</v>
      </c>
      <c r="H41" s="7">
        <f t="shared" si="12"/>
        <v>148.35611759973301</v>
      </c>
      <c r="I41" s="7">
        <f t="shared" si="13"/>
        <v>358.39466204395399</v>
      </c>
      <c r="J41" s="17">
        <f t="shared" si="14"/>
        <v>619.96651675780299</v>
      </c>
      <c r="L41" s="23" t="s">
        <v>5</v>
      </c>
      <c r="M41" s="36">
        <f>SUM(M37:M40)</f>
        <v>35523.348301349564</v>
      </c>
      <c r="N41" s="37">
        <f>SUM(N37:N40)</f>
        <v>32782.696436660051</v>
      </c>
      <c r="O41" s="38">
        <f>SUM(O37:O40)</f>
        <v>44882.473947050334</v>
      </c>
      <c r="P41" s="39">
        <f>SUM(M41:O41)</f>
        <v>113188.51868505994</v>
      </c>
    </row>
    <row r="42" spans="1:16" x14ac:dyDescent="0.25">
      <c r="B42" s="5" t="s">
        <v>37</v>
      </c>
      <c r="C42" s="12">
        <f>IF(ISNA(VLOOKUP(CONCATENATE($B42,$C$34,C$7),paste_pd_OBS!$A$2:$F$467,6,FALSE)),0,VLOOKUP(CONCATENATE($B42,$C$34,C$7),paste_pd_OBS!$A$2:$F$467,6,FALSE))</f>
        <v>3512.3268208130498</v>
      </c>
      <c r="D42" s="6">
        <f>IF(ISNA(VLOOKUP(CONCATENATE($B42,$C$34,D$7),paste_pd_OBS!$A$2:$F$467,6,FALSE)),0,VLOOKUP(CONCATENATE($B42,$C$34,D$7),paste_pd_OBS!$A$2:$F$467,6,FALSE))</f>
        <v>4412.3621801737399</v>
      </c>
      <c r="E42" s="6">
        <f>IF(ISNA(VLOOKUP(CONCATENATE($B42,$C$34,E$7),paste_pd_OBS!$A$2:$F$467,6,FALSE)),0,VLOOKUP(CONCATENATE($B42,$C$34,E$7),paste_pd_OBS!$A$2:$F$467,6,FALSE))</f>
        <v>5830.80476221966</v>
      </c>
      <c r="F42" s="17">
        <f t="shared" si="10"/>
        <v>13755.49376320645</v>
      </c>
      <c r="G42" s="7">
        <f t="shared" si="11"/>
        <v>3512.3268208130498</v>
      </c>
      <c r="H42" s="7">
        <f t="shared" si="12"/>
        <v>4412.3621801737399</v>
      </c>
      <c r="I42" s="7">
        <f t="shared" si="13"/>
        <v>5830.80476221966</v>
      </c>
      <c r="J42" s="17">
        <f t="shared" si="14"/>
        <v>13755.49376320645</v>
      </c>
    </row>
    <row r="43" spans="1:16" x14ac:dyDescent="0.25">
      <c r="B43" s="5" t="s">
        <v>38</v>
      </c>
      <c r="C43" s="12">
        <f>IF(ISNA(VLOOKUP(CONCATENATE($B43,$C$34,C$7),paste_pd_OBS!$A$2:$F$467,6,FALSE)),0,VLOOKUP(CONCATENATE($B43,$C$34,C$7),paste_pd_OBS!$A$2:$F$467,6,FALSE))</f>
        <v>567.46411604825096</v>
      </c>
      <c r="D43" s="6">
        <f>IF(ISNA(VLOOKUP(CONCATENATE($B43,$C$34,D$7),paste_pd_OBS!$A$2:$F$467,6,FALSE)),0,VLOOKUP(CONCATENATE($B43,$C$34,D$7),paste_pd_OBS!$A$2:$F$467,6,FALSE))</f>
        <v>1491.88090835509</v>
      </c>
      <c r="E43" s="6">
        <f>IF(ISNA(VLOOKUP(CONCATENATE($B43,$C$34,E$7),paste_pd_OBS!$A$2:$F$467,6,FALSE)),0,VLOOKUP(CONCATENATE($B43,$C$34,E$7),paste_pd_OBS!$A$2:$F$467,6,FALSE))</f>
        <v>1881.61234931219</v>
      </c>
      <c r="F43" s="17">
        <f t="shared" si="10"/>
        <v>3940.957373715531</v>
      </c>
      <c r="G43" s="7">
        <f t="shared" si="11"/>
        <v>567.46411604825096</v>
      </c>
      <c r="H43" s="7">
        <f t="shared" si="12"/>
        <v>1491.88090835509</v>
      </c>
      <c r="I43" s="7">
        <f t="shared" si="13"/>
        <v>1881.61234931219</v>
      </c>
      <c r="J43" s="17">
        <f t="shared" si="14"/>
        <v>3940.957373715531</v>
      </c>
    </row>
    <row r="44" spans="1:16" x14ac:dyDescent="0.25">
      <c r="B44" s="5" t="s">
        <v>39</v>
      </c>
      <c r="C44" s="12">
        <f>IF(ISNA(VLOOKUP(CONCATENATE($B44,$C$34,C$7),paste_pd_OBS!$A$2:$F$467,6,FALSE)),0,VLOOKUP(CONCATENATE($B44,$C$34,C$7),paste_pd_OBS!$A$2:$F$467,6,FALSE))</f>
        <v>109.92094729695</v>
      </c>
      <c r="D44" s="6">
        <f>IF(ISNA(VLOOKUP(CONCATENATE($B44,$C$34,D$7),paste_pd_OBS!$A$2:$F$467,6,FALSE)),0,VLOOKUP(CONCATENATE($B44,$C$34,D$7),paste_pd_OBS!$A$2:$F$467,6,FALSE))</f>
        <v>230.98692896447801</v>
      </c>
      <c r="E44" s="6">
        <f>IF(ISNA(VLOOKUP(CONCATENATE($B44,$C$34,E$7),paste_pd_OBS!$A$2:$F$467,6,FALSE)),0,VLOOKUP(CONCATENATE($B44,$C$34,E$7),paste_pd_OBS!$A$2:$F$467,6,FALSE))</f>
        <v>273.62608998072898</v>
      </c>
      <c r="F44" s="17">
        <f t="shared" si="10"/>
        <v>614.53396624215702</v>
      </c>
      <c r="G44" s="7">
        <f t="shared" si="11"/>
        <v>109.92094729695</v>
      </c>
      <c r="H44" s="7">
        <f t="shared" si="12"/>
        <v>230.98692896447801</v>
      </c>
      <c r="I44" s="7">
        <f t="shared" si="13"/>
        <v>273.62608998072898</v>
      </c>
      <c r="J44" s="17">
        <f t="shared" si="14"/>
        <v>614.53396624215702</v>
      </c>
    </row>
    <row r="45" spans="1:16" x14ac:dyDescent="0.25">
      <c r="B45" s="5" t="s">
        <v>40</v>
      </c>
      <c r="C45" s="12">
        <f>IF(ISNA(VLOOKUP(CONCATENATE($B45,$C$34,C$7),paste_pd_OBS!$A$2:$F$467,6,FALSE)),0,VLOOKUP(CONCATENATE($B45,$C$34,C$7),paste_pd_OBS!$A$2:$F$467,6,FALSE))</f>
        <v>114.77607308607899</v>
      </c>
      <c r="D45" s="6">
        <f>IF(ISNA(VLOOKUP(CONCATENATE($B45,$C$34,D$7),paste_pd_OBS!$A$2:$F$467,6,FALSE)),0,VLOOKUP(CONCATENATE($B45,$C$34,D$7),paste_pd_OBS!$A$2:$F$467,6,FALSE))</f>
        <v>406.40884138352999</v>
      </c>
      <c r="E45" s="6">
        <f>IF(ISNA(VLOOKUP(CONCATENATE($B45,$C$34,E$7),paste_pd_OBS!$A$2:$F$467,6,FALSE)),0,VLOOKUP(CONCATENATE($B45,$C$34,E$7),paste_pd_OBS!$A$2:$F$467,6,FALSE))</f>
        <v>412.61049532706198</v>
      </c>
      <c r="F45" s="17">
        <f t="shared" si="10"/>
        <v>933.79540979667104</v>
      </c>
      <c r="G45" s="7">
        <f t="shared" si="11"/>
        <v>114.77607308607899</v>
      </c>
      <c r="H45" s="7">
        <f t="shared" si="12"/>
        <v>406.40884138352999</v>
      </c>
      <c r="I45" s="7">
        <f t="shared" si="13"/>
        <v>412.61049532706198</v>
      </c>
      <c r="J45" s="17">
        <f t="shared" si="14"/>
        <v>933.79540979667104</v>
      </c>
    </row>
    <row r="46" spans="1:16" x14ac:dyDescent="0.25">
      <c r="B46" s="5" t="s">
        <v>41</v>
      </c>
      <c r="C46" s="12">
        <f>IF(ISNA(VLOOKUP(CONCATENATE($B46,$C$34,C$7),paste_pd_OBS!$A$2:$F$467,6,FALSE)),0,VLOOKUP(CONCATENATE($B46,$C$34,C$7),paste_pd_OBS!$A$2:$F$467,6,FALSE))</f>
        <v>0</v>
      </c>
      <c r="D46" s="6">
        <f>IF(ISNA(VLOOKUP(CONCATENATE($B46,$C$34,D$7),paste_pd_OBS!$A$2:$F$467,6,FALSE)),0,VLOOKUP(CONCATENATE($B46,$C$34,D$7),paste_pd_OBS!$A$2:$F$467,6,FALSE))</f>
        <v>55.19730360869</v>
      </c>
      <c r="E46" s="6">
        <f>IF(ISNA(VLOOKUP(CONCATENATE($B46,$C$34,E$7),paste_pd_OBS!$A$2:$F$467,6,FALSE)),0,VLOOKUP(CONCATENATE($B46,$C$34,E$7),paste_pd_OBS!$A$2:$F$467,6,FALSE))</f>
        <v>21.164319294356002</v>
      </c>
      <c r="F46" s="17">
        <f t="shared" si="10"/>
        <v>76.361622903045998</v>
      </c>
      <c r="G46" s="7">
        <f t="shared" si="11"/>
        <v>0</v>
      </c>
      <c r="H46" s="7">
        <f t="shared" si="12"/>
        <v>55.19730360869</v>
      </c>
      <c r="I46" s="7">
        <f t="shared" si="13"/>
        <v>21.164319294356002</v>
      </c>
      <c r="J46" s="17">
        <f t="shared" si="14"/>
        <v>76.361622903045998</v>
      </c>
    </row>
    <row r="47" spans="1:16" x14ac:dyDescent="0.25">
      <c r="B47" s="5" t="s">
        <v>42</v>
      </c>
      <c r="C47" s="12">
        <f>IF(ISNA(VLOOKUP(CONCATENATE($B47,$C$34,C$7),paste_pd_OBS!$A$2:$F$467,6,FALSE)),0,VLOOKUP(CONCATENATE($B47,$C$34,C$7),paste_pd_OBS!$A$2:$F$467,6,FALSE))</f>
        <v>129.94649157101901</v>
      </c>
      <c r="D47" s="6">
        <f>IF(ISNA(VLOOKUP(CONCATENATE($B47,$C$34,D$7),paste_pd_OBS!$A$2:$F$467,6,FALSE)),0,VLOOKUP(CONCATENATE($B47,$C$34,D$7),paste_pd_OBS!$A$2:$F$467,6,FALSE))</f>
        <v>435.27395663284199</v>
      </c>
      <c r="E47" s="6">
        <f>IF(ISNA(VLOOKUP(CONCATENATE($B47,$C$34,E$7),paste_pd_OBS!$A$2:$F$467,6,FALSE)),0,VLOOKUP(CONCATENATE($B47,$C$34,E$7),paste_pd_OBS!$A$2:$F$467,6,FALSE))</f>
        <v>779.33507373312898</v>
      </c>
      <c r="F47" s="17">
        <f t="shared" si="10"/>
        <v>1344.5555219369899</v>
      </c>
      <c r="G47" s="7">
        <f t="shared" si="11"/>
        <v>129.94649157101901</v>
      </c>
      <c r="H47" s="7">
        <f t="shared" si="12"/>
        <v>435.27395663284199</v>
      </c>
      <c r="I47" s="7">
        <f t="shared" si="13"/>
        <v>779.33507373312898</v>
      </c>
      <c r="J47" s="17">
        <f t="shared" si="14"/>
        <v>1344.5555219369899</v>
      </c>
    </row>
    <row r="48" spans="1:16" x14ac:dyDescent="0.25">
      <c r="B48" s="5" t="s">
        <v>43</v>
      </c>
      <c r="C48" s="12">
        <f>IF(ISNA(VLOOKUP(CONCATENATE($B48,$C$34,C$7),paste_pd_OBS!$A$2:$F$467,6,FALSE)),0,VLOOKUP(CONCATENATE($B48,$C$34,C$7),paste_pd_OBS!$A$2:$F$467,6,FALSE))</f>
        <v>1034.81898612183</v>
      </c>
      <c r="D48" s="6">
        <f>IF(ISNA(VLOOKUP(CONCATENATE($B48,$C$34,D$7),paste_pd_OBS!$A$2:$F$467,6,FALSE)),0,VLOOKUP(CONCATENATE($B48,$C$34,D$7),paste_pd_OBS!$A$2:$F$467,6,FALSE))</f>
        <v>2580.2961240988898</v>
      </c>
      <c r="E48" s="6">
        <f>IF(ISNA(VLOOKUP(CONCATENATE($B48,$C$34,E$7),paste_pd_OBS!$A$2:$F$467,6,FALSE)),0,VLOOKUP(CONCATENATE($B48,$C$34,E$7),paste_pd_OBS!$A$2:$F$467,6,FALSE))</f>
        <v>4695.2009484476903</v>
      </c>
      <c r="F48" s="17">
        <f t="shared" si="10"/>
        <v>8310.3160586684098</v>
      </c>
      <c r="G48" s="7">
        <f t="shared" si="11"/>
        <v>1034.81898612183</v>
      </c>
      <c r="H48" s="7">
        <f t="shared" si="12"/>
        <v>2580.2961240988898</v>
      </c>
      <c r="I48" s="7">
        <f t="shared" si="13"/>
        <v>4695.2009484476903</v>
      </c>
      <c r="J48" s="17">
        <f t="shared" si="14"/>
        <v>8310.3160586684098</v>
      </c>
    </row>
    <row r="49" spans="1:16" x14ac:dyDescent="0.25">
      <c r="B49" s="5" t="s">
        <v>597</v>
      </c>
      <c r="C49" s="12">
        <f>IF(ISNA(VLOOKUP(CONCATENATE($B49,$C$34,C$7),paste_pd_OBS!$A$2:$F$467,6,FALSE)),0,VLOOKUP(CONCATENATE($B49,$C$34,C$7),paste_pd_OBS!$A$2:$F$467,6,FALSE))</f>
        <v>81.181008292347499</v>
      </c>
      <c r="D49" s="6">
        <f>IF(ISNA(VLOOKUP(CONCATENATE($B49,$C$34,D$7),paste_pd_OBS!$A$2:$F$467,6,FALSE)),0,VLOOKUP(CONCATENATE($B49,$C$34,D$7),paste_pd_OBS!$A$2:$F$467,6,FALSE))</f>
        <v>3.41798197235449</v>
      </c>
      <c r="E49" s="6">
        <f>IF(ISNA(VLOOKUP(CONCATENATE($B49,$C$34,E$7),paste_pd_OBS!$A$2:$F$467,6,FALSE)),0,VLOOKUP(CONCATENATE($B49,$C$34,E$7),paste_pd_OBS!$A$2:$F$467,6,FALSE))</f>
        <v>182.47187000450799</v>
      </c>
      <c r="F49" s="17">
        <f t="shared" ref="F49:F54" si="15">SUM(C49:E49)</f>
        <v>267.07086026921002</v>
      </c>
      <c r="G49" s="7">
        <f t="shared" si="11"/>
        <v>81.181008292347499</v>
      </c>
      <c r="H49" s="7">
        <f t="shared" si="12"/>
        <v>3.41798197235449</v>
      </c>
      <c r="I49" s="7">
        <f t="shared" si="13"/>
        <v>182.47187000450799</v>
      </c>
      <c r="J49" s="17">
        <f t="shared" ref="J49:J54" si="16">SUM(G49:I49)</f>
        <v>267.07086026921002</v>
      </c>
    </row>
    <row r="50" spans="1:16" x14ac:dyDescent="0.25">
      <c r="B50" s="5" t="s">
        <v>598</v>
      </c>
      <c r="C50" s="12">
        <f>IF(ISNA(VLOOKUP(CONCATENATE($B50,$C$34,C$7),paste_pd_OBS!$A$2:$F$467,6,FALSE)),0,VLOOKUP(CONCATENATE($B50,$C$34,C$7),paste_pd_OBS!$A$2:$F$467,6,FALSE))</f>
        <v>33.7840325709818</v>
      </c>
      <c r="D50" s="6">
        <f>IF(ISNA(VLOOKUP(CONCATENATE($B50,$C$34,D$7),paste_pd_OBS!$A$2:$F$467,6,FALSE)),0,VLOOKUP(CONCATENATE($B50,$C$34,D$7),paste_pd_OBS!$A$2:$F$467,6,FALSE))</f>
        <v>44.924670554194201</v>
      </c>
      <c r="E50" s="6">
        <f>IF(ISNA(VLOOKUP(CONCATENATE($B50,$C$34,E$7),paste_pd_OBS!$A$2:$F$467,6,FALSE)),0,VLOOKUP(CONCATENATE($B50,$C$34,E$7),paste_pd_OBS!$A$2:$F$467,6,FALSE))</f>
        <v>29.173327391843099</v>
      </c>
      <c r="F50" s="17">
        <f t="shared" si="15"/>
        <v>107.8820305170191</v>
      </c>
      <c r="G50" s="7">
        <f t="shared" si="11"/>
        <v>33.7840325709818</v>
      </c>
      <c r="H50" s="7">
        <f t="shared" si="12"/>
        <v>44.924670554194201</v>
      </c>
      <c r="I50" s="7">
        <f t="shared" si="13"/>
        <v>29.173327391843099</v>
      </c>
      <c r="J50" s="17">
        <f t="shared" si="16"/>
        <v>107.8820305170191</v>
      </c>
    </row>
    <row r="51" spans="1:16" x14ac:dyDescent="0.25">
      <c r="B51" s="5" t="s">
        <v>599</v>
      </c>
      <c r="C51" s="12">
        <f>IF(ISNA(VLOOKUP(CONCATENATE($B51,$C$34,C$7),paste_pd_OBS!$A$2:$F$467,6,FALSE)),0,VLOOKUP(CONCATENATE($B51,$C$34,C$7),paste_pd_OBS!$A$2:$F$467,6,FALSE))</f>
        <v>9.1079006548255403</v>
      </c>
      <c r="D51" s="6">
        <f>IF(ISNA(VLOOKUP(CONCATENATE($B51,$C$34,D$7),paste_pd_OBS!$A$2:$F$467,6,FALSE)),0,VLOOKUP(CONCATENATE($B51,$C$34,D$7),paste_pd_OBS!$A$2:$F$467,6,FALSE))</f>
        <v>16.807624108488199</v>
      </c>
      <c r="E51" s="6">
        <f>IF(ISNA(VLOOKUP(CONCATENATE($B51,$C$34,E$7),paste_pd_OBS!$A$2:$F$467,6,FALSE)),0,VLOOKUP(CONCATENATE($B51,$C$34,E$7),paste_pd_OBS!$A$2:$F$467,6,FALSE))</f>
        <v>11.9557332333604</v>
      </c>
      <c r="F51" s="17">
        <f t="shared" si="15"/>
        <v>37.871257996674139</v>
      </c>
      <c r="G51" s="7">
        <f t="shared" si="11"/>
        <v>9.1079006548255403</v>
      </c>
      <c r="H51" s="7">
        <f t="shared" si="12"/>
        <v>16.807624108488199</v>
      </c>
      <c r="I51" s="7">
        <f t="shared" si="13"/>
        <v>11.9557332333604</v>
      </c>
      <c r="J51" s="17">
        <f t="shared" si="16"/>
        <v>37.871257996674139</v>
      </c>
    </row>
    <row r="52" spans="1:16" x14ac:dyDescent="0.25">
      <c r="B52" s="5" t="s">
        <v>600</v>
      </c>
      <c r="C52" s="12">
        <f>IF(ISNA(VLOOKUP(CONCATENATE($B52,$C$34,C$7),paste_pd_OBS!$A$2:$F$467,6,FALSE)),0,VLOOKUP(CONCATENATE($B52,$C$34,C$7),paste_pd_OBS!$A$2:$F$467,6,FALSE))</f>
        <v>0</v>
      </c>
      <c r="D52" s="6">
        <f>IF(ISNA(VLOOKUP(CONCATENATE($B52,$C$34,D$7),paste_pd_OBS!$A$2:$F$467,6,FALSE)),0,VLOOKUP(CONCATENATE($B52,$C$34,D$7),paste_pd_OBS!$A$2:$F$467,6,FALSE))</f>
        <v>17.831903069430901</v>
      </c>
      <c r="E52" s="6">
        <f>IF(ISNA(VLOOKUP(CONCATENATE($B52,$C$34,E$7),paste_pd_OBS!$A$2:$F$467,6,FALSE)),0,VLOOKUP(CONCATENATE($B52,$C$34,E$7),paste_pd_OBS!$A$2:$F$467,6,FALSE))</f>
        <v>0</v>
      </c>
      <c r="F52" s="17">
        <f t="shared" si="15"/>
        <v>17.831903069430901</v>
      </c>
      <c r="G52" s="7">
        <f t="shared" si="11"/>
        <v>0</v>
      </c>
      <c r="H52" s="7">
        <f t="shared" si="12"/>
        <v>17.831903069430901</v>
      </c>
      <c r="I52" s="7">
        <f t="shared" si="13"/>
        <v>0</v>
      </c>
      <c r="J52" s="17">
        <f t="shared" si="16"/>
        <v>17.831903069430901</v>
      </c>
    </row>
    <row r="53" spans="1:16" x14ac:dyDescent="0.25">
      <c r="B53" s="5" t="s">
        <v>601</v>
      </c>
      <c r="C53" s="12">
        <f>IF(ISNA(VLOOKUP(CONCATENATE($B53,$C$34,C$7),paste_pd_OBS!$A$2:$F$467,6,FALSE)),0,VLOOKUP(CONCATENATE($B53,$C$34,C$7),paste_pd_OBS!$A$2:$F$467,6,FALSE))</f>
        <v>0</v>
      </c>
      <c r="D53" s="6">
        <f>IF(ISNA(VLOOKUP(CONCATENATE($B53,$C$34,D$7),paste_pd_OBS!$A$2:$F$467,6,FALSE)),0,VLOOKUP(CONCATENATE($B53,$C$34,D$7),paste_pd_OBS!$A$2:$F$467,6,FALSE))</f>
        <v>0</v>
      </c>
      <c r="E53" s="6">
        <f>IF(ISNA(VLOOKUP(CONCATENATE($B53,$C$34,E$7),paste_pd_OBS!$A$2:$F$467,6,FALSE)),0,VLOOKUP(CONCATENATE($B53,$C$34,E$7),paste_pd_OBS!$A$2:$F$467,6,FALSE))</f>
        <v>0</v>
      </c>
      <c r="F53" s="17">
        <f t="shared" si="15"/>
        <v>0</v>
      </c>
      <c r="G53" s="7">
        <f t="shared" si="11"/>
        <v>0</v>
      </c>
      <c r="H53" s="7">
        <f t="shared" si="12"/>
        <v>0</v>
      </c>
      <c r="I53" s="7">
        <f t="shared" si="13"/>
        <v>0</v>
      </c>
      <c r="J53" s="17">
        <f t="shared" si="16"/>
        <v>0</v>
      </c>
    </row>
    <row r="54" spans="1:16" x14ac:dyDescent="0.25">
      <c r="B54" s="5" t="s">
        <v>602</v>
      </c>
      <c r="C54" s="12">
        <f>IF(ISNA(VLOOKUP(CONCATENATE($B54,$C$34,C$7),paste_pd_OBS!$A$2:$F$467,6,FALSE)),0,VLOOKUP(CONCATENATE($B54,$C$34,C$7),paste_pd_OBS!$A$2:$F$467,6,FALSE))</f>
        <v>68.620838532985502</v>
      </c>
      <c r="D54" s="6">
        <f>IF(ISNA(VLOOKUP(CONCATENATE($B54,$C$34,D$7),paste_pd_OBS!$A$2:$F$467,6,FALSE)),0,VLOOKUP(CONCATENATE($B54,$C$34,D$7),paste_pd_OBS!$A$2:$F$467,6,FALSE))</f>
        <v>61.740539352703799</v>
      </c>
      <c r="E54" s="6">
        <f>IF(ISNA(VLOOKUP(CONCATENATE($B54,$C$34,E$7),paste_pd_OBS!$A$2:$F$467,6,FALSE)),0,VLOOKUP(CONCATENATE($B54,$C$34,E$7),paste_pd_OBS!$A$2:$F$467,6,FALSE))</f>
        <v>236.16098530804399</v>
      </c>
      <c r="F54" s="17">
        <f t="shared" si="15"/>
        <v>366.52236319373333</v>
      </c>
      <c r="G54" s="7">
        <f t="shared" si="11"/>
        <v>68.620838532985502</v>
      </c>
      <c r="H54" s="7">
        <f t="shared" si="12"/>
        <v>61.740539352703799</v>
      </c>
      <c r="I54" s="7">
        <f t="shared" si="13"/>
        <v>236.16098530804399</v>
      </c>
      <c r="J54" s="17">
        <f t="shared" si="16"/>
        <v>366.52236319373333</v>
      </c>
    </row>
    <row r="55" spans="1:16" x14ac:dyDescent="0.25">
      <c r="B55" s="5" t="s">
        <v>44</v>
      </c>
      <c r="C55" s="12">
        <f>IF(ISNA(VLOOKUP(CONCATENATE($B55,$C$34,C$7),paste_pd_OBS!$A$2:$F$467,6,FALSE)),0,VLOOKUP(CONCATENATE($B55,$C$34,C$7),paste_pd_OBS!$A$2:$F$467,6,FALSE))</f>
        <v>41.377583438922798</v>
      </c>
      <c r="D55" s="6">
        <f>IF(ISNA(VLOOKUP(CONCATENATE($B55,$C$34,D$7),paste_pd_OBS!$A$2:$F$467,6,FALSE)),0,VLOOKUP(CONCATENATE($B55,$C$34,D$7),paste_pd_OBS!$A$2:$F$467,6,FALSE))</f>
        <v>179.56567357580201</v>
      </c>
      <c r="E55" s="6">
        <f>IF(ISNA(VLOOKUP(CONCATENATE($B55,$C$34,E$7),paste_pd_OBS!$A$2:$F$467,6,FALSE)),0,VLOOKUP(CONCATENATE($B55,$C$34,E$7),paste_pd_OBS!$A$2:$F$467,6,FALSE))</f>
        <v>577.447712555218</v>
      </c>
      <c r="F55" s="17">
        <f t="shared" si="10"/>
        <v>798.39096956994285</v>
      </c>
      <c r="G55" s="8"/>
      <c r="H55" s="7">
        <f t="shared" ref="H55:H60" si="17">C55+D55</f>
        <v>220.94325701472479</v>
      </c>
      <c r="I55" s="7">
        <f t="shared" ref="I55:I60" si="18">E55</f>
        <v>577.447712555218</v>
      </c>
      <c r="J55" s="17">
        <f t="shared" si="14"/>
        <v>798.39096956994285</v>
      </c>
    </row>
    <row r="56" spans="1:16" x14ac:dyDescent="0.25">
      <c r="B56" s="5" t="s">
        <v>45</v>
      </c>
      <c r="C56" s="12">
        <f>IF(ISNA(VLOOKUP(CONCATENATE($B56,$C$34,C$7),paste_pd_OBS!$A$2:$F$467,6,FALSE)),0,VLOOKUP(CONCATENATE($B56,$C$34,C$7),paste_pd_OBS!$A$2:$F$467,6,FALSE))</f>
        <v>0</v>
      </c>
      <c r="D56" s="6">
        <f>IF(ISNA(VLOOKUP(CONCATENATE($B56,$C$34,D$7),paste_pd_OBS!$A$2:$F$467,6,FALSE)),0,VLOOKUP(CONCATENATE($B56,$C$34,D$7),paste_pd_OBS!$A$2:$F$467,6,FALSE))</f>
        <v>81.126614002683695</v>
      </c>
      <c r="E56" s="6">
        <f>IF(ISNA(VLOOKUP(CONCATENATE($B56,$C$34,E$7),paste_pd_OBS!$A$2:$F$467,6,FALSE)),0,VLOOKUP(CONCATENATE($B56,$C$34,E$7),paste_pd_OBS!$A$2:$F$467,6,FALSE))</f>
        <v>150.518816515368</v>
      </c>
      <c r="F56" s="17">
        <f t="shared" si="10"/>
        <v>231.64543051805168</v>
      </c>
      <c r="G56" s="8"/>
      <c r="H56" s="7">
        <f t="shared" si="17"/>
        <v>81.126614002683695</v>
      </c>
      <c r="I56" s="7">
        <f t="shared" si="18"/>
        <v>150.518816515368</v>
      </c>
      <c r="J56" s="17">
        <f t="shared" si="14"/>
        <v>231.64543051805168</v>
      </c>
    </row>
    <row r="57" spans="1:16" x14ac:dyDescent="0.25">
      <c r="B57" s="5" t="s">
        <v>46</v>
      </c>
      <c r="C57" s="12">
        <f>IF(ISNA(VLOOKUP(CONCATENATE($B57,$C$34,C$7),paste_pd_OBS!$A$2:$F$467,6,FALSE)),0,VLOOKUP(CONCATENATE($B57,$C$34,C$7),paste_pd_OBS!$A$2:$F$467,6,FALSE))</f>
        <v>10.5879275650605</v>
      </c>
      <c r="D57" s="6">
        <f>IF(ISNA(VLOOKUP(CONCATENATE($B57,$C$34,D$7),paste_pd_OBS!$A$2:$F$467,6,FALSE)),0,VLOOKUP(CONCATENATE($B57,$C$34,D$7),paste_pd_OBS!$A$2:$F$467,6,FALSE))</f>
        <v>301.29383682248402</v>
      </c>
      <c r="E57" s="6">
        <f>IF(ISNA(VLOOKUP(CONCATENATE($B57,$C$34,E$7),paste_pd_OBS!$A$2:$F$467,6,FALSE)),0,VLOOKUP(CONCATENATE($B57,$C$34,E$7),paste_pd_OBS!$A$2:$F$467,6,FALSE))</f>
        <v>929.85314291909594</v>
      </c>
      <c r="F57" s="17">
        <f t="shared" si="10"/>
        <v>1241.7349073066405</v>
      </c>
      <c r="G57" s="8"/>
      <c r="H57" s="7">
        <f t="shared" si="17"/>
        <v>311.88176438754454</v>
      </c>
      <c r="I57" s="7">
        <f t="shared" si="18"/>
        <v>929.85314291909594</v>
      </c>
      <c r="J57" s="17">
        <f t="shared" si="14"/>
        <v>1241.7349073066405</v>
      </c>
    </row>
    <row r="58" spans="1:16" x14ac:dyDescent="0.25">
      <c r="B58" s="5" t="s">
        <v>47</v>
      </c>
      <c r="C58" s="12">
        <f>IF(ISNA(VLOOKUP(CONCATENATE($B58,$C$34,C$7),paste_pd_OBS!$A$2:$F$467,6,FALSE)),0,VLOOKUP(CONCATENATE($B58,$C$34,C$7),paste_pd_OBS!$A$2:$F$467,6,FALSE))</f>
        <v>8.9163239928304101</v>
      </c>
      <c r="D58" s="6">
        <f>IF(ISNA(VLOOKUP(CONCATENATE($B58,$C$34,D$7),paste_pd_OBS!$A$2:$F$467,6,FALSE)),0,VLOOKUP(CONCATENATE($B58,$C$34,D$7),paste_pd_OBS!$A$2:$F$467,6,FALSE))</f>
        <v>23.077126513681598</v>
      </c>
      <c r="E58" s="6">
        <f>IF(ISNA(VLOOKUP(CONCATENATE($B58,$C$34,E$7),paste_pd_OBS!$A$2:$F$467,6,FALSE)),0,VLOOKUP(CONCATENATE($B58,$C$34,E$7),paste_pd_OBS!$A$2:$F$467,6,FALSE))</f>
        <v>15.993406750864301</v>
      </c>
      <c r="F58" s="17">
        <f t="shared" si="10"/>
        <v>47.986857257376307</v>
      </c>
      <c r="G58" s="8"/>
      <c r="H58" s="7">
        <f t="shared" si="17"/>
        <v>31.993450506512009</v>
      </c>
      <c r="I58" s="7">
        <f t="shared" si="18"/>
        <v>15.993406750864301</v>
      </c>
      <c r="J58" s="17">
        <f t="shared" si="14"/>
        <v>47.986857257376307</v>
      </c>
    </row>
    <row r="59" spans="1:16" x14ac:dyDescent="0.25">
      <c r="B59" s="5" t="s">
        <v>48</v>
      </c>
      <c r="C59" s="12">
        <f>IF(ISNA(VLOOKUP(CONCATENATE($B59,$C$34,C$7),paste_pd_OBS!$A$2:$F$467,6,FALSE)),0,VLOOKUP(CONCATENATE($B59,$C$34,C$7),paste_pd_OBS!$A$2:$F$467,6,FALSE))</f>
        <v>9.3869722859929894</v>
      </c>
      <c r="D59" s="6">
        <f>IF(ISNA(VLOOKUP(CONCATENATE($B59,$C$34,D$7),paste_pd_OBS!$A$2:$F$467,6,FALSE)),0,VLOOKUP(CONCATENATE($B59,$C$34,D$7),paste_pd_OBS!$A$2:$F$467,6,FALSE))</f>
        <v>87.981048472690901</v>
      </c>
      <c r="E59" s="6">
        <f>IF(ISNA(VLOOKUP(CONCATENATE($B59,$C$34,E$7),paste_pd_OBS!$A$2:$F$467,6,FALSE)),0,VLOOKUP(CONCATENATE($B59,$C$34,E$7),paste_pd_OBS!$A$2:$F$467,6,FALSE))</f>
        <v>442.97742116675602</v>
      </c>
      <c r="F59" s="17">
        <f t="shared" si="10"/>
        <v>540.3454419254399</v>
      </c>
      <c r="G59" s="8"/>
      <c r="H59" s="7">
        <f t="shared" si="17"/>
        <v>97.368020758683883</v>
      </c>
      <c r="I59" s="7">
        <f t="shared" si="18"/>
        <v>442.97742116675602</v>
      </c>
      <c r="J59" s="17">
        <f t="shared" si="14"/>
        <v>540.3454419254399</v>
      </c>
    </row>
    <row r="60" spans="1:16" x14ac:dyDescent="0.25">
      <c r="B60" s="5" t="s">
        <v>49</v>
      </c>
      <c r="C60" s="12">
        <f>IF(ISNA(VLOOKUP(CONCATENATE($B60,$C$34,C$7),paste_pd_OBS!$A$2:$F$467,6,FALSE)),0,VLOOKUP(CONCATENATE($B60,$C$34,C$7),paste_pd_OBS!$A$2:$F$467,6,FALSE))</f>
        <v>90.825941728478895</v>
      </c>
      <c r="D60" s="6">
        <f>IF(ISNA(VLOOKUP(CONCATENATE($B60,$C$34,D$7),paste_pd_OBS!$A$2:$F$467,6,FALSE)),0,VLOOKUP(CONCATENATE($B60,$C$34,D$7),paste_pd_OBS!$A$2:$F$467,6,FALSE))</f>
        <v>822.08451555392196</v>
      </c>
      <c r="E60" s="6">
        <f>IF(ISNA(VLOOKUP(CONCATENATE($B60,$C$34,E$7),paste_pd_OBS!$A$2:$F$467,6,FALSE)),0,VLOOKUP(CONCATENATE($B60,$C$34,E$7),paste_pd_OBS!$A$2:$F$467,6,FALSE))</f>
        <v>3797.1635940737101</v>
      </c>
      <c r="F60" s="17">
        <f t="shared" si="10"/>
        <v>4710.0740513561113</v>
      </c>
      <c r="G60" s="8"/>
      <c r="H60" s="7">
        <f t="shared" si="17"/>
        <v>912.9104572824009</v>
      </c>
      <c r="I60" s="7">
        <f t="shared" si="18"/>
        <v>3797.1635940737101</v>
      </c>
      <c r="J60" s="17">
        <f t="shared" si="14"/>
        <v>4710.0740513561113</v>
      </c>
    </row>
    <row r="61" spans="1:16" x14ac:dyDescent="0.25">
      <c r="B61" s="13" t="s">
        <v>4</v>
      </c>
      <c r="C61" s="14">
        <f t="shared" ref="C61:J61" si="19">SUM(C37:C60)</f>
        <v>35684.443050360853</v>
      </c>
      <c r="D61" s="15">
        <f t="shared" si="19"/>
        <v>32621.601687648767</v>
      </c>
      <c r="E61" s="15">
        <f t="shared" si="19"/>
        <v>44882.473947050319</v>
      </c>
      <c r="F61" s="16">
        <f t="shared" si="19"/>
        <v>113188.51868505996</v>
      </c>
      <c r="G61" s="15">
        <f t="shared" si="19"/>
        <v>35523.348301349564</v>
      </c>
      <c r="H61" s="15">
        <f t="shared" si="19"/>
        <v>32782.696436660051</v>
      </c>
      <c r="I61" s="15">
        <f t="shared" si="19"/>
        <v>44882.473947050319</v>
      </c>
      <c r="J61" s="16">
        <f t="shared" si="19"/>
        <v>113188.51868505996</v>
      </c>
    </row>
    <row r="63" spans="1:16" ht="18.75" x14ac:dyDescent="0.3">
      <c r="A63" s="4" t="s">
        <v>7</v>
      </c>
      <c r="B63" s="4" t="s">
        <v>10</v>
      </c>
      <c r="C63" s="4">
        <v>3</v>
      </c>
      <c r="L63" s="4" t="s">
        <v>10</v>
      </c>
    </row>
    <row r="64" spans="1:16" x14ac:dyDescent="0.25">
      <c r="B64" s="9"/>
      <c r="C64" s="251" t="s">
        <v>468</v>
      </c>
      <c r="D64" s="251"/>
      <c r="E64" s="251"/>
      <c r="F64" s="251"/>
      <c r="G64" s="252" t="s">
        <v>6</v>
      </c>
      <c r="H64" s="252"/>
      <c r="I64" s="252"/>
      <c r="J64" s="252"/>
      <c r="L64" s="9"/>
      <c r="M64" s="251" t="s">
        <v>469</v>
      </c>
      <c r="N64" s="251"/>
      <c r="O64" s="251"/>
      <c r="P64" s="251"/>
    </row>
    <row r="65" spans="2:16" ht="30" x14ac:dyDescent="0.25">
      <c r="B65" s="10" t="s">
        <v>3</v>
      </c>
      <c r="C65" s="18" t="s">
        <v>2</v>
      </c>
      <c r="D65" s="18" t="s">
        <v>0</v>
      </c>
      <c r="E65" s="18" t="s">
        <v>1</v>
      </c>
      <c r="F65" s="18" t="s">
        <v>5</v>
      </c>
      <c r="G65" s="11" t="s">
        <v>2</v>
      </c>
      <c r="H65" s="18" t="s">
        <v>0</v>
      </c>
      <c r="I65" s="18" t="s">
        <v>1</v>
      </c>
      <c r="J65" s="18" t="s">
        <v>5</v>
      </c>
      <c r="L65" s="10" t="s">
        <v>3</v>
      </c>
      <c r="M65" s="137" t="s">
        <v>2</v>
      </c>
      <c r="N65" s="137" t="s">
        <v>0</v>
      </c>
      <c r="O65" s="137" t="s">
        <v>1</v>
      </c>
      <c r="P65" s="137" t="s">
        <v>5</v>
      </c>
    </row>
    <row r="66" spans="2:16" x14ac:dyDescent="0.25">
      <c r="B66" s="5" t="s">
        <v>32</v>
      </c>
      <c r="C66" s="12">
        <f>IF(ISNA(VLOOKUP(CONCATENATE($B66,$C$63,C$7),paste_pd_OBS!$A$2:$F$467,6,FALSE)),0,VLOOKUP(CONCATENATE($B66,$C$63,C$7),paste_pd_OBS!$A$2:$F$467,6,FALSE))</f>
        <v>5677.52063832981</v>
      </c>
      <c r="D66" s="6">
        <f>IF(ISNA(VLOOKUP(CONCATENATE($B66,$C$63,D$7),paste_pd_OBS!$A$2:$F$467,6,FALSE)),0,VLOOKUP(CONCATENATE($B66,$C$63,D$7),paste_pd_OBS!$A$2:$F$467,6,FALSE))</f>
        <v>11208.810113484</v>
      </c>
      <c r="E66" s="6">
        <f>IF(ISNA(VLOOKUP(CONCATENATE($B66,$C$63,E$7),paste_pd_OBS!$A$2:$F$467,6,FALSE)),0,VLOOKUP(CONCATENATE($B66,$C$63,E$7),paste_pd_OBS!$A$2:$F$467,6,FALSE))</f>
        <v>15702.1516423225</v>
      </c>
      <c r="F66" s="17">
        <f t="shared" ref="F66:F89" si="20">SUM(C66:E66)</f>
        <v>32588.48239413631</v>
      </c>
      <c r="G66" s="7">
        <f t="shared" ref="G66:G77" si="21">C66</f>
        <v>5677.52063832981</v>
      </c>
      <c r="H66" s="7">
        <f t="shared" ref="H66:H77" si="22">D66</f>
        <v>11208.810113484</v>
      </c>
      <c r="I66" s="7">
        <f t="shared" ref="I66:I77" si="23">E66</f>
        <v>15702.1516423225</v>
      </c>
      <c r="J66" s="17">
        <f t="shared" ref="J66:J89" si="24">SUM(G66:I66)</f>
        <v>32588.48239413631</v>
      </c>
      <c r="L66" s="22" t="s">
        <v>465</v>
      </c>
      <c r="M66" s="12">
        <f>SUM(G66:G71)</f>
        <v>6192.8983317006478</v>
      </c>
      <c r="N66" s="12">
        <f>SUM(H66:H71)</f>
        <v>12387.28652274156</v>
      </c>
      <c r="O66" s="12">
        <f>SUM(I66:I71)</f>
        <v>17463.350678208895</v>
      </c>
      <c r="P66" s="33">
        <f>SUM(M66:O66)</f>
        <v>36043.535532651105</v>
      </c>
    </row>
    <row r="67" spans="2:16" x14ac:dyDescent="0.25">
      <c r="B67" s="5" t="s">
        <v>33</v>
      </c>
      <c r="C67" s="12">
        <f>IF(ISNA(VLOOKUP(CONCATENATE($B67,$C$63,C$7),paste_pd_OBS!$A$2:$F$467,6,FALSE)),0,VLOOKUP(CONCATENATE($B67,$C$63,C$7),paste_pd_OBS!$A$2:$F$467,6,FALSE))</f>
        <v>83.288791985281904</v>
      </c>
      <c r="D67" s="6">
        <f>IF(ISNA(VLOOKUP(CONCATENATE($B67,$C$63,D$7),paste_pd_OBS!$A$2:$F$467,6,FALSE)),0,VLOOKUP(CONCATENATE($B67,$C$63,D$7),paste_pd_OBS!$A$2:$F$467,6,FALSE))</f>
        <v>150.20548684793701</v>
      </c>
      <c r="E67" s="6">
        <f>IF(ISNA(VLOOKUP(CONCATENATE($B67,$C$63,E$7),paste_pd_OBS!$A$2:$F$467,6,FALSE)),0,VLOOKUP(CONCATENATE($B67,$C$63,E$7),paste_pd_OBS!$A$2:$F$467,6,FALSE))</f>
        <v>283.93948719193497</v>
      </c>
      <c r="F67" s="17">
        <f t="shared" si="20"/>
        <v>517.43376602515389</v>
      </c>
      <c r="G67" s="7">
        <f t="shared" si="21"/>
        <v>83.288791985281904</v>
      </c>
      <c r="H67" s="7">
        <f t="shared" si="22"/>
        <v>150.20548684793701</v>
      </c>
      <c r="I67" s="7">
        <f t="shared" si="23"/>
        <v>283.93948719193497</v>
      </c>
      <c r="J67" s="17">
        <f t="shared" si="24"/>
        <v>517.43376602515389</v>
      </c>
      <c r="L67" s="22" t="s">
        <v>466</v>
      </c>
      <c r="M67" s="12">
        <f>SUM(G84:G89)</f>
        <v>0</v>
      </c>
      <c r="N67" s="12">
        <f>SUM(H84:H89)</f>
        <v>62.877823691292619</v>
      </c>
      <c r="O67" s="12">
        <f>SUM(I84:I89)</f>
        <v>293.42930854262192</v>
      </c>
      <c r="P67" s="33">
        <f>SUM(J84:J89)</f>
        <v>356.3071322339145</v>
      </c>
    </row>
    <row r="68" spans="2:16" x14ac:dyDescent="0.25">
      <c r="B68" s="5" t="s">
        <v>34</v>
      </c>
      <c r="C68" s="12">
        <f>IF(ISNA(VLOOKUP(CONCATENATE($B68,$C$63,C$7),paste_pd_OBS!$A$2:$F$467,6,FALSE)),0,VLOOKUP(CONCATENATE($B68,$C$63,C$7),paste_pd_OBS!$A$2:$F$467,6,FALSE))</f>
        <v>267.60842176563398</v>
      </c>
      <c r="D68" s="6">
        <f>IF(ISNA(VLOOKUP(CONCATENATE($B68,$C$63,D$7),paste_pd_OBS!$A$2:$F$467,6,FALSE)),0,VLOOKUP(CONCATENATE($B68,$C$63,D$7),paste_pd_OBS!$A$2:$F$467,6,FALSE))</f>
        <v>513.472295817278</v>
      </c>
      <c r="E68" s="6">
        <f>IF(ISNA(VLOOKUP(CONCATENATE($B68,$C$63,E$7),paste_pd_OBS!$A$2:$F$467,6,FALSE)),0,VLOOKUP(CONCATENATE($B68,$C$63,E$7),paste_pd_OBS!$A$2:$F$467,6,FALSE))</f>
        <v>588.45741325313202</v>
      </c>
      <c r="F68" s="17">
        <f t="shared" si="20"/>
        <v>1369.538130836044</v>
      </c>
      <c r="G68" s="7">
        <f t="shared" si="21"/>
        <v>267.60842176563398</v>
      </c>
      <c r="H68" s="7">
        <f t="shared" si="22"/>
        <v>513.472295817278</v>
      </c>
      <c r="I68" s="7">
        <f t="shared" si="23"/>
        <v>588.45741325313202</v>
      </c>
      <c r="J68" s="17">
        <f t="shared" si="24"/>
        <v>1369.538130836044</v>
      </c>
      <c r="L68" s="22" t="s">
        <v>467</v>
      </c>
      <c r="M68" s="12">
        <f>SUM(G72:G77)</f>
        <v>238.28358751967059</v>
      </c>
      <c r="N68" s="12">
        <f>SUM(H72:H77)</f>
        <v>716.86855393137353</v>
      </c>
      <c r="O68" s="12">
        <f>SUM(I72:I77)</f>
        <v>2203.7223329460162</v>
      </c>
      <c r="P68" s="33">
        <f>SUM(J72:J77)</f>
        <v>3158.8744743970601</v>
      </c>
    </row>
    <row r="69" spans="2:16" x14ac:dyDescent="0.25">
      <c r="B69" s="5" t="s">
        <v>35</v>
      </c>
      <c r="C69" s="12">
        <f>IF(ISNA(VLOOKUP(CONCATENATE($B69,$C$63,C$7),paste_pd_OBS!$A$2:$F$467,6,FALSE)),0,VLOOKUP(CONCATENATE($B69,$C$63,C$7),paste_pd_OBS!$A$2:$F$467,6,FALSE))</f>
        <v>0</v>
      </c>
      <c r="D69" s="6">
        <f>IF(ISNA(VLOOKUP(CONCATENATE($B69,$C$63,D$7),paste_pd_OBS!$A$2:$F$467,6,FALSE)),0,VLOOKUP(CONCATENATE($B69,$C$63,D$7),paste_pd_OBS!$A$2:$F$467,6,FALSE))</f>
        <v>0</v>
      </c>
      <c r="E69" s="6">
        <f>IF(ISNA(VLOOKUP(CONCATENATE($B69,$C$63,E$7),paste_pd_OBS!$A$2:$F$467,6,FALSE)),0,VLOOKUP(CONCATENATE($B69,$C$63,E$7),paste_pd_OBS!$A$2:$F$467,6,FALSE))</f>
        <v>0</v>
      </c>
      <c r="F69" s="17">
        <f t="shared" si="20"/>
        <v>0</v>
      </c>
      <c r="G69" s="7">
        <f t="shared" si="21"/>
        <v>0</v>
      </c>
      <c r="H69" s="7">
        <f t="shared" si="22"/>
        <v>0</v>
      </c>
      <c r="I69" s="7">
        <f t="shared" si="23"/>
        <v>0</v>
      </c>
      <c r="J69" s="17">
        <f t="shared" si="24"/>
        <v>0</v>
      </c>
      <c r="L69" s="24" t="s">
        <v>603</v>
      </c>
      <c r="M69" s="34">
        <f>SUM(G78:G83)</f>
        <v>0</v>
      </c>
      <c r="N69" s="34">
        <f>SUM(H78:H83)</f>
        <v>25.666393462239498</v>
      </c>
      <c r="O69" s="34">
        <f>SUM(I78:I83)</f>
        <v>64.590865251963606</v>
      </c>
      <c r="P69" s="33">
        <f>SUM(J78:J83)</f>
        <v>90.257258714203104</v>
      </c>
    </row>
    <row r="70" spans="2:16" x14ac:dyDescent="0.25">
      <c r="B70" s="5" t="s">
        <v>36</v>
      </c>
      <c r="C70" s="12">
        <f>IF(ISNA(VLOOKUP(CONCATENATE($B70,$C$63,C$7),paste_pd_OBS!$A$2:$F$467,6,FALSE)),0,VLOOKUP(CONCATENATE($B70,$C$63,C$7),paste_pd_OBS!$A$2:$F$467,6,FALSE))</f>
        <v>5.2195984472191999</v>
      </c>
      <c r="D70" s="6">
        <f>IF(ISNA(VLOOKUP(CONCATENATE($B70,$C$63,D$7),paste_pd_OBS!$A$2:$F$467,6,FALSE)),0,VLOOKUP(CONCATENATE($B70,$C$63,D$7),paste_pd_OBS!$A$2:$F$467,6,FALSE))</f>
        <v>4.7734838959742998</v>
      </c>
      <c r="E70" s="6">
        <f>IF(ISNA(VLOOKUP(CONCATENATE($B70,$C$63,E$7),paste_pd_OBS!$A$2:$F$467,6,FALSE)),0,VLOOKUP(CONCATENATE($B70,$C$63,E$7),paste_pd_OBS!$A$2:$F$467,6,FALSE))</f>
        <v>152.63712104185501</v>
      </c>
      <c r="F70" s="17">
        <f t="shared" si="20"/>
        <v>162.6302033850485</v>
      </c>
      <c r="G70" s="7">
        <f t="shared" si="21"/>
        <v>5.2195984472191999</v>
      </c>
      <c r="H70" s="7">
        <f t="shared" si="22"/>
        <v>4.7734838959742998</v>
      </c>
      <c r="I70" s="7">
        <f t="shared" si="23"/>
        <v>152.63712104185501</v>
      </c>
      <c r="J70" s="17">
        <f t="shared" si="24"/>
        <v>162.6302033850485</v>
      </c>
      <c r="L70" s="23" t="s">
        <v>5</v>
      </c>
      <c r="M70" s="36">
        <f>SUM(M66:M69)</f>
        <v>6431.1819192203184</v>
      </c>
      <c r="N70" s="37">
        <f>SUM(N66:N69)</f>
        <v>13192.699293826467</v>
      </c>
      <c r="O70" s="38">
        <f>SUM(O66:O69)</f>
        <v>20025.093184949499</v>
      </c>
      <c r="P70" s="39">
        <f>SUM(M70:O70)</f>
        <v>39648.97439799628</v>
      </c>
    </row>
    <row r="71" spans="2:16" x14ac:dyDescent="0.25">
      <c r="B71" s="5" t="s">
        <v>37</v>
      </c>
      <c r="C71" s="12">
        <f>IF(ISNA(VLOOKUP(CONCATENATE($B71,$C$63,C$7),paste_pd_OBS!$A$2:$F$467,6,FALSE)),0,VLOOKUP(CONCATENATE($B71,$C$63,C$7),paste_pd_OBS!$A$2:$F$467,6,FALSE))</f>
        <v>159.260881172702</v>
      </c>
      <c r="D71" s="6">
        <f>IF(ISNA(VLOOKUP(CONCATENATE($B71,$C$63,D$7),paste_pd_OBS!$A$2:$F$467,6,FALSE)),0,VLOOKUP(CONCATENATE($B71,$C$63,D$7),paste_pd_OBS!$A$2:$F$467,6,FALSE))</f>
        <v>510.02514269636902</v>
      </c>
      <c r="E71" s="6">
        <f>IF(ISNA(VLOOKUP(CONCATENATE($B71,$C$63,E$7),paste_pd_OBS!$A$2:$F$467,6,FALSE)),0,VLOOKUP(CONCATENATE($B71,$C$63,E$7),paste_pd_OBS!$A$2:$F$467,6,FALSE))</f>
        <v>736.16501439947206</v>
      </c>
      <c r="F71" s="17">
        <f t="shared" si="20"/>
        <v>1405.451038268543</v>
      </c>
      <c r="G71" s="7">
        <f t="shared" si="21"/>
        <v>159.260881172702</v>
      </c>
      <c r="H71" s="7">
        <f t="shared" si="22"/>
        <v>510.02514269636902</v>
      </c>
      <c r="I71" s="7">
        <f t="shared" si="23"/>
        <v>736.16501439947206</v>
      </c>
      <c r="J71" s="17">
        <f t="shared" si="24"/>
        <v>1405.451038268543</v>
      </c>
    </row>
    <row r="72" spans="2:16" x14ac:dyDescent="0.25">
      <c r="B72" s="5" t="s">
        <v>38</v>
      </c>
      <c r="C72" s="12">
        <f>IF(ISNA(VLOOKUP(CONCATENATE($B72,$C$63,C$7),paste_pd_OBS!$A$2:$F$467,6,FALSE)),0,VLOOKUP(CONCATENATE($B72,$C$63,C$7),paste_pd_OBS!$A$2:$F$467,6,FALSE))</f>
        <v>133.869581107876</v>
      </c>
      <c r="D72" s="6">
        <f>IF(ISNA(VLOOKUP(CONCATENATE($B72,$C$63,D$7),paste_pd_OBS!$A$2:$F$467,6,FALSE)),0,VLOOKUP(CONCATENATE($B72,$C$63,D$7),paste_pd_OBS!$A$2:$F$467,6,FALSE))</f>
        <v>381.888712911602</v>
      </c>
      <c r="E72" s="6">
        <f>IF(ISNA(VLOOKUP(CONCATENATE($B72,$C$63,E$7),paste_pd_OBS!$A$2:$F$467,6,FALSE)),0,VLOOKUP(CONCATENATE($B72,$C$63,E$7),paste_pd_OBS!$A$2:$F$467,6,FALSE))</f>
        <v>894.71185874902801</v>
      </c>
      <c r="F72" s="17">
        <f t="shared" si="20"/>
        <v>1410.4701527685061</v>
      </c>
      <c r="G72" s="7">
        <f t="shared" si="21"/>
        <v>133.869581107876</v>
      </c>
      <c r="H72" s="7">
        <f t="shared" si="22"/>
        <v>381.888712911602</v>
      </c>
      <c r="I72" s="7">
        <f t="shared" si="23"/>
        <v>894.71185874902801</v>
      </c>
      <c r="J72" s="17">
        <f t="shared" si="24"/>
        <v>1410.4701527685061</v>
      </c>
    </row>
    <row r="73" spans="2:16" x14ac:dyDescent="0.25">
      <c r="B73" s="5" t="s">
        <v>39</v>
      </c>
      <c r="C73" s="12">
        <f>IF(ISNA(VLOOKUP(CONCATENATE($B73,$C$63,C$7),paste_pd_OBS!$A$2:$F$467,6,FALSE)),0,VLOOKUP(CONCATENATE($B73,$C$63,C$7),paste_pd_OBS!$A$2:$F$467,6,FALSE))</f>
        <v>22.1024587311279</v>
      </c>
      <c r="D73" s="6">
        <f>IF(ISNA(VLOOKUP(CONCATENATE($B73,$C$63,D$7),paste_pd_OBS!$A$2:$F$467,6,FALSE)),0,VLOOKUP(CONCATENATE($B73,$C$63,D$7),paste_pd_OBS!$A$2:$F$467,6,FALSE))</f>
        <v>0</v>
      </c>
      <c r="E73" s="6">
        <f>IF(ISNA(VLOOKUP(CONCATENATE($B73,$C$63,E$7),paste_pd_OBS!$A$2:$F$467,6,FALSE)),0,VLOOKUP(CONCATENATE($B73,$C$63,E$7),paste_pd_OBS!$A$2:$F$467,6,FALSE))</f>
        <v>57.241642504850297</v>
      </c>
      <c r="F73" s="17">
        <f t="shared" si="20"/>
        <v>79.344101235978201</v>
      </c>
      <c r="G73" s="7">
        <f t="shared" si="21"/>
        <v>22.1024587311279</v>
      </c>
      <c r="H73" s="7">
        <f t="shared" si="22"/>
        <v>0</v>
      </c>
      <c r="I73" s="7">
        <f t="shared" si="23"/>
        <v>57.241642504850297</v>
      </c>
      <c r="J73" s="17">
        <f t="shared" si="24"/>
        <v>79.344101235978201</v>
      </c>
    </row>
    <row r="74" spans="2:16" x14ac:dyDescent="0.25">
      <c r="B74" s="5" t="s">
        <v>40</v>
      </c>
      <c r="C74" s="12">
        <f>IF(ISNA(VLOOKUP(CONCATENATE($B74,$C$63,C$7),paste_pd_OBS!$A$2:$F$467,6,FALSE)),0,VLOOKUP(CONCATENATE($B74,$C$63,C$7),paste_pd_OBS!$A$2:$F$467,6,FALSE))</f>
        <v>10.461941422909099</v>
      </c>
      <c r="D74" s="6">
        <f>IF(ISNA(VLOOKUP(CONCATENATE($B74,$C$63,D$7),paste_pd_OBS!$A$2:$F$467,6,FALSE)),0,VLOOKUP(CONCATENATE($B74,$C$63,D$7),paste_pd_OBS!$A$2:$F$467,6,FALSE))</f>
        <v>11.3182257935549</v>
      </c>
      <c r="E74" s="6">
        <f>IF(ISNA(VLOOKUP(CONCATENATE($B74,$C$63,E$7),paste_pd_OBS!$A$2:$F$467,6,FALSE)),0,VLOOKUP(CONCATENATE($B74,$C$63,E$7),paste_pd_OBS!$A$2:$F$467,6,FALSE))</f>
        <v>55.0922922083057</v>
      </c>
      <c r="F74" s="17">
        <f t="shared" si="20"/>
        <v>76.872459424769701</v>
      </c>
      <c r="G74" s="7">
        <f t="shared" si="21"/>
        <v>10.461941422909099</v>
      </c>
      <c r="H74" s="7">
        <f t="shared" si="22"/>
        <v>11.3182257935549</v>
      </c>
      <c r="I74" s="7">
        <f t="shared" si="23"/>
        <v>55.0922922083057</v>
      </c>
      <c r="J74" s="17">
        <f t="shared" si="24"/>
        <v>76.872459424769701</v>
      </c>
    </row>
    <row r="75" spans="2:16" x14ac:dyDescent="0.25">
      <c r="B75" s="5" t="s">
        <v>41</v>
      </c>
      <c r="C75" s="12">
        <f>IF(ISNA(VLOOKUP(CONCATENATE($B75,$C$63,C$7),paste_pd_OBS!$A$2:$F$467,6,FALSE)),0,VLOOKUP(CONCATENATE($B75,$C$63,C$7),paste_pd_OBS!$A$2:$F$467,6,FALSE))</f>
        <v>0</v>
      </c>
      <c r="D75" s="6">
        <f>IF(ISNA(VLOOKUP(CONCATENATE($B75,$C$63,D$7),paste_pd_OBS!$A$2:$F$467,6,FALSE)),0,VLOOKUP(CONCATENATE($B75,$C$63,D$7),paste_pd_OBS!$A$2:$F$467,6,FALSE))</f>
        <v>0</v>
      </c>
      <c r="E75" s="6">
        <f>IF(ISNA(VLOOKUP(CONCATENATE($B75,$C$63,E$7),paste_pd_OBS!$A$2:$F$467,6,FALSE)),0,VLOOKUP(CONCATENATE($B75,$C$63,E$7),paste_pd_OBS!$A$2:$F$467,6,FALSE))</f>
        <v>0</v>
      </c>
      <c r="F75" s="17">
        <f t="shared" si="20"/>
        <v>0</v>
      </c>
      <c r="G75" s="7">
        <f t="shared" si="21"/>
        <v>0</v>
      </c>
      <c r="H75" s="7">
        <f t="shared" si="22"/>
        <v>0</v>
      </c>
      <c r="I75" s="7">
        <f t="shared" si="23"/>
        <v>0</v>
      </c>
      <c r="J75" s="17">
        <f t="shared" si="24"/>
        <v>0</v>
      </c>
    </row>
    <row r="76" spans="2:16" x14ac:dyDescent="0.25">
      <c r="B76" s="5" t="s">
        <v>42</v>
      </c>
      <c r="C76" s="12">
        <f>IF(ISNA(VLOOKUP(CONCATENATE($B76,$C$63,C$7),paste_pd_OBS!$A$2:$F$467,6,FALSE)),0,VLOOKUP(CONCATENATE($B76,$C$63,C$7),paste_pd_OBS!$A$2:$F$467,6,FALSE))</f>
        <v>2.0341369328197998</v>
      </c>
      <c r="D76" s="6">
        <f>IF(ISNA(VLOOKUP(CONCATENATE($B76,$C$63,D$7),paste_pd_OBS!$A$2:$F$467,6,FALSE)),0,VLOOKUP(CONCATENATE($B76,$C$63,D$7),paste_pd_OBS!$A$2:$F$467,6,FALSE))</f>
        <v>44.260816742684597</v>
      </c>
      <c r="E76" s="6">
        <f>IF(ISNA(VLOOKUP(CONCATENATE($B76,$C$63,E$7),paste_pd_OBS!$A$2:$F$467,6,FALSE)),0,VLOOKUP(CONCATENATE($B76,$C$63,E$7),paste_pd_OBS!$A$2:$F$467,6,FALSE))</f>
        <v>326.465809060521</v>
      </c>
      <c r="F76" s="17">
        <f t="shared" si="20"/>
        <v>372.76076273602541</v>
      </c>
      <c r="G76" s="7">
        <f t="shared" si="21"/>
        <v>2.0341369328197998</v>
      </c>
      <c r="H76" s="7">
        <f t="shared" si="22"/>
        <v>44.260816742684597</v>
      </c>
      <c r="I76" s="7">
        <f t="shared" si="23"/>
        <v>326.465809060521</v>
      </c>
      <c r="J76" s="17">
        <f t="shared" si="24"/>
        <v>372.76076273602541</v>
      </c>
    </row>
    <row r="77" spans="2:16" x14ac:dyDescent="0.25">
      <c r="B77" s="5" t="s">
        <v>43</v>
      </c>
      <c r="C77" s="12">
        <f>IF(ISNA(VLOOKUP(CONCATENATE($B77,$C$63,C$7),paste_pd_OBS!$A$2:$F$467,6,FALSE)),0,VLOOKUP(CONCATENATE($B77,$C$63,C$7),paste_pd_OBS!$A$2:$F$467,6,FALSE))</f>
        <v>69.815469324937794</v>
      </c>
      <c r="D77" s="6">
        <f>IF(ISNA(VLOOKUP(CONCATENATE($B77,$C$63,D$7),paste_pd_OBS!$A$2:$F$467,6,FALSE)),0,VLOOKUP(CONCATENATE($B77,$C$63,D$7),paste_pd_OBS!$A$2:$F$467,6,FALSE))</f>
        <v>279.40079848353201</v>
      </c>
      <c r="E77" s="6">
        <f>IF(ISNA(VLOOKUP(CONCATENATE($B77,$C$63,E$7),paste_pd_OBS!$A$2:$F$467,6,FALSE)),0,VLOOKUP(CONCATENATE($B77,$C$63,E$7),paste_pd_OBS!$A$2:$F$467,6,FALSE))</f>
        <v>870.21073042331102</v>
      </c>
      <c r="F77" s="17">
        <f t="shared" si="20"/>
        <v>1219.4269982317808</v>
      </c>
      <c r="G77" s="7">
        <f t="shared" si="21"/>
        <v>69.815469324937794</v>
      </c>
      <c r="H77" s="7">
        <f t="shared" si="22"/>
        <v>279.40079848353201</v>
      </c>
      <c r="I77" s="7">
        <f t="shared" si="23"/>
        <v>870.21073042331102</v>
      </c>
      <c r="J77" s="17">
        <f t="shared" si="24"/>
        <v>1219.4269982317808</v>
      </c>
    </row>
    <row r="78" spans="2:16" x14ac:dyDescent="0.25">
      <c r="B78" s="5" t="s">
        <v>597</v>
      </c>
      <c r="C78" s="12">
        <f>IF(ISNA(VLOOKUP(CONCATENATE($B78,$C$63,C$7),paste_pd_OBS!$A$2:$F$467,6,FALSE)),0,VLOOKUP(CONCATENATE($B78,$C$63,C$7),paste_pd_OBS!$A$2:$F$467,6,FALSE))</f>
        <v>0</v>
      </c>
      <c r="D78" s="6">
        <f>IF(ISNA(VLOOKUP(CONCATENATE($B78,$C$63,D$7),paste_pd_OBS!$A$2:$F$467,6,FALSE)),0,VLOOKUP(CONCATENATE($B78,$C$63,D$7),paste_pd_OBS!$A$2:$F$467,6,FALSE))</f>
        <v>0</v>
      </c>
      <c r="E78" s="6">
        <f>IF(ISNA(VLOOKUP(CONCATENATE($B78,$C$63,E$7),paste_pd_OBS!$A$2:$F$467,6,FALSE)),0,VLOOKUP(CONCATENATE($B78,$C$63,E$7),paste_pd_OBS!$A$2:$F$467,6,FALSE))</f>
        <v>29.087141935883199</v>
      </c>
      <c r="F78" s="17">
        <f t="shared" ref="F78:F83" si="25">SUM(C78:E78)</f>
        <v>29.087141935883199</v>
      </c>
      <c r="G78" s="7">
        <f t="shared" ref="G78:G83" si="26">C78</f>
        <v>0</v>
      </c>
      <c r="H78" s="7">
        <f t="shared" ref="H78:H83" si="27">D78</f>
        <v>0</v>
      </c>
      <c r="I78" s="7">
        <f t="shared" ref="I78:I83" si="28">E78</f>
        <v>29.087141935883199</v>
      </c>
      <c r="J78" s="17">
        <f t="shared" ref="J78:J83" si="29">SUM(G78:I78)</f>
        <v>29.087141935883199</v>
      </c>
    </row>
    <row r="79" spans="2:16" x14ac:dyDescent="0.25">
      <c r="B79" s="5" t="s">
        <v>598</v>
      </c>
      <c r="C79" s="12">
        <f>IF(ISNA(VLOOKUP(CONCATENATE($B79,$C$63,C$7),paste_pd_OBS!$A$2:$F$467,6,FALSE)),0,VLOOKUP(CONCATENATE($B79,$C$63,C$7),paste_pd_OBS!$A$2:$F$467,6,FALSE))</f>
        <v>0</v>
      </c>
      <c r="D79" s="6">
        <f>IF(ISNA(VLOOKUP(CONCATENATE($B79,$C$63,D$7),paste_pd_OBS!$A$2:$F$467,6,FALSE)),0,VLOOKUP(CONCATENATE($B79,$C$63,D$7),paste_pd_OBS!$A$2:$F$467,6,FALSE))</f>
        <v>0</v>
      </c>
      <c r="E79" s="6">
        <f>IF(ISNA(VLOOKUP(CONCATENATE($B79,$C$63,E$7),paste_pd_OBS!$A$2:$F$467,6,FALSE)),0,VLOOKUP(CONCATENATE($B79,$C$63,E$7),paste_pd_OBS!$A$2:$F$467,6,FALSE))</f>
        <v>0</v>
      </c>
      <c r="F79" s="17">
        <f t="shared" si="25"/>
        <v>0</v>
      </c>
      <c r="G79" s="7">
        <f t="shared" si="26"/>
        <v>0</v>
      </c>
      <c r="H79" s="7">
        <f t="shared" si="27"/>
        <v>0</v>
      </c>
      <c r="I79" s="7">
        <f t="shared" si="28"/>
        <v>0</v>
      </c>
      <c r="J79" s="17">
        <f t="shared" si="29"/>
        <v>0</v>
      </c>
    </row>
    <row r="80" spans="2:16" x14ac:dyDescent="0.25">
      <c r="B80" s="5" t="s">
        <v>599</v>
      </c>
      <c r="C80" s="12">
        <f>IF(ISNA(VLOOKUP(CONCATENATE($B80,$C$63,C$7),paste_pd_OBS!$A$2:$F$467,6,FALSE)),0,VLOOKUP(CONCATENATE($B80,$C$63,C$7),paste_pd_OBS!$A$2:$F$467,6,FALSE))</f>
        <v>0</v>
      </c>
      <c r="D80" s="6">
        <f>IF(ISNA(VLOOKUP(CONCATENATE($B80,$C$63,D$7),paste_pd_OBS!$A$2:$F$467,6,FALSE)),0,VLOOKUP(CONCATENATE($B80,$C$63,D$7),paste_pd_OBS!$A$2:$F$467,6,FALSE))</f>
        <v>0</v>
      </c>
      <c r="E80" s="6">
        <f>IF(ISNA(VLOOKUP(CONCATENATE($B80,$C$63,E$7),paste_pd_OBS!$A$2:$F$467,6,FALSE)),0,VLOOKUP(CONCATENATE($B80,$C$63,E$7),paste_pd_OBS!$A$2:$F$467,6,FALSE))</f>
        <v>17.1394559427474</v>
      </c>
      <c r="F80" s="17">
        <f t="shared" si="25"/>
        <v>17.1394559427474</v>
      </c>
      <c r="G80" s="7">
        <f t="shared" si="26"/>
        <v>0</v>
      </c>
      <c r="H80" s="7">
        <f t="shared" si="27"/>
        <v>0</v>
      </c>
      <c r="I80" s="7">
        <f t="shared" si="28"/>
        <v>17.1394559427474</v>
      </c>
      <c r="J80" s="17">
        <f t="shared" si="29"/>
        <v>17.1394559427474</v>
      </c>
    </row>
    <row r="81" spans="1:16" x14ac:dyDescent="0.25">
      <c r="B81" s="5" t="s">
        <v>600</v>
      </c>
      <c r="C81" s="12">
        <f>IF(ISNA(VLOOKUP(CONCATENATE($B81,$C$63,C$7),paste_pd_OBS!$A$2:$F$467,6,FALSE)),0,VLOOKUP(CONCATENATE($B81,$C$63,C$7),paste_pd_OBS!$A$2:$F$467,6,FALSE))</f>
        <v>0</v>
      </c>
      <c r="D81" s="6">
        <f>IF(ISNA(VLOOKUP(CONCATENATE($B81,$C$63,D$7),paste_pd_OBS!$A$2:$F$467,6,FALSE)),0,VLOOKUP(CONCATENATE($B81,$C$63,D$7),paste_pd_OBS!$A$2:$F$467,6,FALSE))</f>
        <v>0</v>
      </c>
      <c r="E81" s="6">
        <f>IF(ISNA(VLOOKUP(CONCATENATE($B81,$C$63,E$7),paste_pd_OBS!$A$2:$F$467,6,FALSE)),0,VLOOKUP(CONCATENATE($B81,$C$63,E$7),paste_pd_OBS!$A$2:$F$467,6,FALSE))</f>
        <v>0</v>
      </c>
      <c r="F81" s="17">
        <f t="shared" si="25"/>
        <v>0</v>
      </c>
      <c r="G81" s="7">
        <f t="shared" si="26"/>
        <v>0</v>
      </c>
      <c r="H81" s="7">
        <f t="shared" si="27"/>
        <v>0</v>
      </c>
      <c r="I81" s="7">
        <f t="shared" si="28"/>
        <v>0</v>
      </c>
      <c r="J81" s="17">
        <f t="shared" si="29"/>
        <v>0</v>
      </c>
    </row>
    <row r="82" spans="1:16" x14ac:dyDescent="0.25">
      <c r="B82" s="5" t="s">
        <v>601</v>
      </c>
      <c r="C82" s="12">
        <f>IF(ISNA(VLOOKUP(CONCATENATE($B82,$C$63,C$7),paste_pd_OBS!$A$2:$F$467,6,FALSE)),0,VLOOKUP(CONCATENATE($B82,$C$63,C$7),paste_pd_OBS!$A$2:$F$467,6,FALSE))</f>
        <v>0</v>
      </c>
      <c r="D82" s="6">
        <f>IF(ISNA(VLOOKUP(CONCATENATE($B82,$C$63,D$7),paste_pd_OBS!$A$2:$F$467,6,FALSE)),0,VLOOKUP(CONCATENATE($B82,$C$63,D$7),paste_pd_OBS!$A$2:$F$467,6,FALSE))</f>
        <v>4.9912453977353</v>
      </c>
      <c r="E82" s="6">
        <f>IF(ISNA(VLOOKUP(CONCATENATE($B82,$C$63,E$7),paste_pd_OBS!$A$2:$F$467,6,FALSE)),0,VLOOKUP(CONCATENATE($B82,$C$63,E$7),paste_pd_OBS!$A$2:$F$467,6,FALSE))</f>
        <v>3.4457050264534099</v>
      </c>
      <c r="F82" s="17">
        <f t="shared" si="25"/>
        <v>8.4369504241887103</v>
      </c>
      <c r="G82" s="7">
        <f t="shared" si="26"/>
        <v>0</v>
      </c>
      <c r="H82" s="7">
        <f t="shared" si="27"/>
        <v>4.9912453977353</v>
      </c>
      <c r="I82" s="7">
        <f t="shared" si="28"/>
        <v>3.4457050264534099</v>
      </c>
      <c r="J82" s="17">
        <f t="shared" si="29"/>
        <v>8.4369504241887103</v>
      </c>
    </row>
    <row r="83" spans="1:16" x14ac:dyDescent="0.25">
      <c r="B83" s="5" t="s">
        <v>602</v>
      </c>
      <c r="C83" s="12">
        <f>IF(ISNA(VLOOKUP(CONCATENATE($B83,$C$63,C$7),paste_pd_OBS!$A$2:$F$467,6,FALSE)),0,VLOOKUP(CONCATENATE($B83,$C$63,C$7),paste_pd_OBS!$A$2:$F$467,6,FALSE))</f>
        <v>0</v>
      </c>
      <c r="D83" s="6">
        <f>IF(ISNA(VLOOKUP(CONCATENATE($B83,$C$63,D$7),paste_pd_OBS!$A$2:$F$467,6,FALSE)),0,VLOOKUP(CONCATENATE($B83,$C$63,D$7),paste_pd_OBS!$A$2:$F$467,6,FALSE))</f>
        <v>20.675148064504199</v>
      </c>
      <c r="E83" s="6">
        <f>IF(ISNA(VLOOKUP(CONCATENATE($B83,$C$63,E$7),paste_pd_OBS!$A$2:$F$467,6,FALSE)),0,VLOOKUP(CONCATENATE($B83,$C$63,E$7),paste_pd_OBS!$A$2:$F$467,6,FALSE))</f>
        <v>14.9185623468796</v>
      </c>
      <c r="F83" s="17">
        <f t="shared" si="25"/>
        <v>35.593710411383796</v>
      </c>
      <c r="G83" s="7">
        <f t="shared" si="26"/>
        <v>0</v>
      </c>
      <c r="H83" s="7">
        <f t="shared" si="27"/>
        <v>20.675148064504199</v>
      </c>
      <c r="I83" s="7">
        <f t="shared" si="28"/>
        <v>14.9185623468796</v>
      </c>
      <c r="J83" s="17">
        <f t="shared" si="29"/>
        <v>35.593710411383796</v>
      </c>
    </row>
    <row r="84" spans="1:16" x14ac:dyDescent="0.25">
      <c r="B84" s="5" t="s">
        <v>44</v>
      </c>
      <c r="C84" s="12">
        <f>IF(ISNA(VLOOKUP(CONCATENATE($B84,$C$63,C$7),paste_pd_OBS!$A$2:$F$467,6,FALSE)),0,VLOOKUP(CONCATENATE($B84,$C$63,C$7),paste_pd_OBS!$A$2:$F$467,6,FALSE))</f>
        <v>0</v>
      </c>
      <c r="D84" s="6">
        <f>IF(ISNA(VLOOKUP(CONCATENATE($B84,$C$63,D$7),paste_pd_OBS!$A$2:$F$467,6,FALSE)),0,VLOOKUP(CONCATENATE($B84,$C$63,D$7),paste_pd_OBS!$A$2:$F$467,6,FALSE))</f>
        <v>31.956630161953399</v>
      </c>
      <c r="E84" s="6">
        <f>IF(ISNA(VLOOKUP(CONCATENATE($B84,$C$63,E$7),paste_pd_OBS!$A$2:$F$467,6,FALSE)),0,VLOOKUP(CONCATENATE($B84,$C$63,E$7),paste_pd_OBS!$A$2:$F$467,6,FALSE))</f>
        <v>96.438467833957901</v>
      </c>
      <c r="F84" s="17">
        <f t="shared" si="20"/>
        <v>128.3950979959113</v>
      </c>
      <c r="G84" s="8"/>
      <c r="H84" s="7">
        <f t="shared" ref="H84:H89" si="30">C84+D84</f>
        <v>31.956630161953399</v>
      </c>
      <c r="I84" s="7">
        <f t="shared" ref="I84:I89" si="31">E84</f>
        <v>96.438467833957901</v>
      </c>
      <c r="J84" s="17">
        <f t="shared" si="24"/>
        <v>128.3950979959113</v>
      </c>
    </row>
    <row r="85" spans="1:16" x14ac:dyDescent="0.25">
      <c r="B85" s="5" t="s">
        <v>45</v>
      </c>
      <c r="C85" s="12">
        <f>IF(ISNA(VLOOKUP(CONCATENATE($B85,$C$63,C$7),paste_pd_OBS!$A$2:$F$467,6,FALSE)),0,VLOOKUP(CONCATENATE($B85,$C$63,C$7),paste_pd_OBS!$A$2:$F$467,6,FALSE))</f>
        <v>0</v>
      </c>
      <c r="D85" s="6">
        <f>IF(ISNA(VLOOKUP(CONCATENATE($B85,$C$63,D$7),paste_pd_OBS!$A$2:$F$467,6,FALSE)),0,VLOOKUP(CONCATENATE($B85,$C$63,D$7),paste_pd_OBS!$A$2:$F$467,6,FALSE))</f>
        <v>0</v>
      </c>
      <c r="E85" s="6">
        <f>IF(ISNA(VLOOKUP(CONCATENATE($B85,$C$63,E$7),paste_pd_OBS!$A$2:$F$467,6,FALSE)),0,VLOOKUP(CONCATENATE($B85,$C$63,E$7),paste_pd_OBS!$A$2:$F$467,6,FALSE))</f>
        <v>19.2950243421718</v>
      </c>
      <c r="F85" s="17">
        <f t="shared" si="20"/>
        <v>19.2950243421718</v>
      </c>
      <c r="G85" s="8"/>
      <c r="H85" s="7">
        <f t="shared" si="30"/>
        <v>0</v>
      </c>
      <c r="I85" s="7">
        <f t="shared" si="31"/>
        <v>19.2950243421718</v>
      </c>
      <c r="J85" s="17">
        <f t="shared" si="24"/>
        <v>19.2950243421718</v>
      </c>
    </row>
    <row r="86" spans="1:16" x14ac:dyDescent="0.25">
      <c r="B86" s="5" t="s">
        <v>46</v>
      </c>
      <c r="C86" s="12">
        <f>IF(ISNA(VLOOKUP(CONCATENATE($B86,$C$63,C$7),paste_pd_OBS!$A$2:$F$467,6,FALSE)),0,VLOOKUP(CONCATENATE($B86,$C$63,C$7),paste_pd_OBS!$A$2:$F$467,6,FALSE))</f>
        <v>0</v>
      </c>
      <c r="D86" s="6">
        <f>IF(ISNA(VLOOKUP(CONCATENATE($B86,$C$63,D$7),paste_pd_OBS!$A$2:$F$467,6,FALSE)),0,VLOOKUP(CONCATENATE($B86,$C$63,D$7),paste_pd_OBS!$A$2:$F$467,6,FALSE))</f>
        <v>0</v>
      </c>
      <c r="E86" s="6">
        <f>IF(ISNA(VLOOKUP(CONCATENATE($B86,$C$63,E$7),paste_pd_OBS!$A$2:$F$467,6,FALSE)),0,VLOOKUP(CONCATENATE($B86,$C$63,E$7),paste_pd_OBS!$A$2:$F$467,6,FALSE))</f>
        <v>36.056280174046499</v>
      </c>
      <c r="F86" s="17">
        <f t="shared" si="20"/>
        <v>36.056280174046499</v>
      </c>
      <c r="G86" s="8"/>
      <c r="H86" s="7">
        <f t="shared" si="30"/>
        <v>0</v>
      </c>
      <c r="I86" s="7">
        <f t="shared" si="31"/>
        <v>36.056280174046499</v>
      </c>
      <c r="J86" s="17">
        <f t="shared" si="24"/>
        <v>36.056280174046499</v>
      </c>
    </row>
    <row r="87" spans="1:16" x14ac:dyDescent="0.25">
      <c r="B87" s="5" t="s">
        <v>47</v>
      </c>
      <c r="C87" s="12">
        <f>IF(ISNA(VLOOKUP(CONCATENATE($B87,$C$63,C$7),paste_pd_OBS!$A$2:$F$467,6,FALSE)),0,VLOOKUP(CONCATENATE($B87,$C$63,C$7),paste_pd_OBS!$A$2:$F$467,6,FALSE))</f>
        <v>18.559953680563702</v>
      </c>
      <c r="D87" s="6">
        <f>IF(ISNA(VLOOKUP(CONCATENATE($B87,$C$63,D$7),paste_pd_OBS!$A$2:$F$467,6,FALSE)),0,VLOOKUP(CONCATENATE($B87,$C$63,D$7),paste_pd_OBS!$A$2:$F$467,6,FALSE))</f>
        <v>0</v>
      </c>
      <c r="E87" s="6">
        <f>IF(ISNA(VLOOKUP(CONCATENATE($B87,$C$63,E$7),paste_pd_OBS!$A$2:$F$467,6,FALSE)),0,VLOOKUP(CONCATENATE($B87,$C$63,E$7),paste_pd_OBS!$A$2:$F$467,6,FALSE))</f>
        <v>0</v>
      </c>
      <c r="F87" s="17">
        <f t="shared" si="20"/>
        <v>18.559953680563702</v>
      </c>
      <c r="G87" s="8"/>
      <c r="H87" s="7">
        <f t="shared" si="30"/>
        <v>18.559953680563702</v>
      </c>
      <c r="I87" s="7">
        <f t="shared" si="31"/>
        <v>0</v>
      </c>
      <c r="J87" s="17">
        <f t="shared" si="24"/>
        <v>18.559953680563702</v>
      </c>
    </row>
    <row r="88" spans="1:16" x14ac:dyDescent="0.25">
      <c r="B88" s="5" t="s">
        <v>48</v>
      </c>
      <c r="C88" s="12">
        <f>IF(ISNA(VLOOKUP(CONCATENATE($B88,$C$63,C$7),paste_pd_OBS!$A$2:$F$467,6,FALSE)),0,VLOOKUP(CONCATENATE($B88,$C$63,C$7),paste_pd_OBS!$A$2:$F$467,6,FALSE))</f>
        <v>0</v>
      </c>
      <c r="D88" s="6">
        <f>IF(ISNA(VLOOKUP(CONCATENATE($B88,$C$63,D$7),paste_pd_OBS!$A$2:$F$467,6,FALSE)),0,VLOOKUP(CONCATENATE($B88,$C$63,D$7),paste_pd_OBS!$A$2:$F$467,6,FALSE))</f>
        <v>0</v>
      </c>
      <c r="E88" s="6">
        <f>IF(ISNA(VLOOKUP(CONCATENATE($B88,$C$63,E$7),paste_pd_OBS!$A$2:$F$467,6,FALSE)),0,VLOOKUP(CONCATENATE($B88,$C$63,E$7),paste_pd_OBS!$A$2:$F$467,6,FALSE))</f>
        <v>51.946526717644801</v>
      </c>
      <c r="F88" s="17">
        <f t="shared" si="20"/>
        <v>51.946526717644801</v>
      </c>
      <c r="G88" s="8"/>
      <c r="H88" s="7">
        <f t="shared" si="30"/>
        <v>0</v>
      </c>
      <c r="I88" s="7">
        <f t="shared" si="31"/>
        <v>51.946526717644801</v>
      </c>
      <c r="J88" s="17">
        <f t="shared" si="24"/>
        <v>51.946526717644801</v>
      </c>
    </row>
    <row r="89" spans="1:16" x14ac:dyDescent="0.25">
      <c r="B89" s="5" t="s">
        <v>49</v>
      </c>
      <c r="C89" s="12">
        <f>IF(ISNA(VLOOKUP(CONCATENATE($B89,$C$63,C$7),paste_pd_OBS!$A$2:$F$467,6,FALSE)),0,VLOOKUP(CONCATENATE($B89,$C$63,C$7),paste_pd_OBS!$A$2:$F$467,6,FALSE))</f>
        <v>4.0925726526620396</v>
      </c>
      <c r="D89" s="6">
        <f>IF(ISNA(VLOOKUP(CONCATENATE($B89,$C$63,D$7),paste_pd_OBS!$A$2:$F$467,6,FALSE)),0,VLOOKUP(CONCATENATE($B89,$C$63,D$7),paste_pd_OBS!$A$2:$F$467,6,FALSE))</f>
        <v>8.2686671961134799</v>
      </c>
      <c r="E89" s="6">
        <f>IF(ISNA(VLOOKUP(CONCATENATE($B89,$C$63,E$7),paste_pd_OBS!$A$2:$F$467,6,FALSE)),0,VLOOKUP(CONCATENATE($B89,$C$63,E$7),paste_pd_OBS!$A$2:$F$467,6,FALSE))</f>
        <v>89.693009474800903</v>
      </c>
      <c r="F89" s="17">
        <f t="shared" si="20"/>
        <v>102.05424932357641</v>
      </c>
      <c r="G89" s="8"/>
      <c r="H89" s="7">
        <f t="shared" si="30"/>
        <v>12.361239848775519</v>
      </c>
      <c r="I89" s="7">
        <f t="shared" si="31"/>
        <v>89.693009474800903</v>
      </c>
      <c r="J89" s="17">
        <f t="shared" si="24"/>
        <v>102.05424932357641</v>
      </c>
    </row>
    <row r="90" spans="1:16" x14ac:dyDescent="0.25">
      <c r="B90" s="13" t="s">
        <v>4</v>
      </c>
      <c r="C90" s="14">
        <f t="shared" ref="C90:J90" si="32">SUM(C66:C89)</f>
        <v>6453.8344455535444</v>
      </c>
      <c r="D90" s="15">
        <f t="shared" si="32"/>
        <v>13170.046767493241</v>
      </c>
      <c r="E90" s="15">
        <f t="shared" si="32"/>
        <v>20025.093184949503</v>
      </c>
      <c r="F90" s="16">
        <f t="shared" si="32"/>
        <v>39648.974397996266</v>
      </c>
      <c r="G90" s="15">
        <f t="shared" si="32"/>
        <v>6431.1819192203184</v>
      </c>
      <c r="H90" s="15">
        <f t="shared" si="32"/>
        <v>13192.699293826467</v>
      </c>
      <c r="I90" s="15">
        <f t="shared" si="32"/>
        <v>20025.093184949503</v>
      </c>
      <c r="J90" s="16">
        <f t="shared" si="32"/>
        <v>39648.974397996266</v>
      </c>
    </row>
    <row r="92" spans="1:16" ht="18.75" x14ac:dyDescent="0.3">
      <c r="A92" s="4" t="s">
        <v>7</v>
      </c>
      <c r="B92" s="4" t="s">
        <v>11</v>
      </c>
      <c r="C92" s="4">
        <v>4</v>
      </c>
      <c r="L92" s="4" t="s">
        <v>11</v>
      </c>
    </row>
    <row r="93" spans="1:16" x14ac:dyDescent="0.25">
      <c r="B93" s="9"/>
      <c r="C93" s="251" t="s">
        <v>468</v>
      </c>
      <c r="D93" s="251"/>
      <c r="E93" s="251"/>
      <c r="F93" s="251"/>
      <c r="G93" s="252" t="s">
        <v>6</v>
      </c>
      <c r="H93" s="252"/>
      <c r="I93" s="252"/>
      <c r="J93" s="252"/>
      <c r="L93" s="9"/>
      <c r="M93" s="251" t="s">
        <v>469</v>
      </c>
      <c r="N93" s="251"/>
      <c r="O93" s="251"/>
      <c r="P93" s="251"/>
    </row>
    <row r="94" spans="1:16" ht="30" x14ac:dyDescent="0.25">
      <c r="B94" s="10" t="s">
        <v>3</v>
      </c>
      <c r="C94" s="18" t="s">
        <v>2</v>
      </c>
      <c r="D94" s="18" t="s">
        <v>0</v>
      </c>
      <c r="E94" s="18" t="s">
        <v>1</v>
      </c>
      <c r="F94" s="18" t="s">
        <v>5</v>
      </c>
      <c r="G94" s="11" t="s">
        <v>2</v>
      </c>
      <c r="H94" s="18" t="s">
        <v>0</v>
      </c>
      <c r="I94" s="18" t="s">
        <v>1</v>
      </c>
      <c r="J94" s="18" t="s">
        <v>5</v>
      </c>
      <c r="L94" s="10" t="s">
        <v>3</v>
      </c>
      <c r="M94" s="137" t="s">
        <v>2</v>
      </c>
      <c r="N94" s="137" t="s">
        <v>0</v>
      </c>
      <c r="O94" s="137" t="s">
        <v>1</v>
      </c>
      <c r="P94" s="137" t="s">
        <v>5</v>
      </c>
    </row>
    <row r="95" spans="1:16" x14ac:dyDescent="0.25">
      <c r="B95" s="5" t="s">
        <v>32</v>
      </c>
      <c r="C95" s="12">
        <f>IF(ISNA(VLOOKUP(CONCATENATE($B95,$C$92,C$7),paste_pd_OBS!$A$2:$F$467,6,FALSE)),0,VLOOKUP(CONCATENATE($B95,$C$92,C$7),paste_pd_OBS!$A$2:$F$467,6,FALSE))</f>
        <v>81487.704516507496</v>
      </c>
      <c r="D95" s="6">
        <f>IF(ISNA(VLOOKUP(CONCATENATE($B95,$C$92,D$7),paste_pd_OBS!$A$2:$F$467,6,FALSE)),0,VLOOKUP(CONCATENATE($B95,$C$92,D$7),paste_pd_OBS!$A$2:$F$467,6,FALSE))</f>
        <v>29497.915712932299</v>
      </c>
      <c r="E95" s="6">
        <f>IF(ISNA(VLOOKUP(CONCATENATE($B95,$C$92,E$7),paste_pd_OBS!$A$2:$F$467,6,FALSE)),0,VLOOKUP(CONCATENATE($B95,$C$92,E$7),paste_pd_OBS!$A$2:$F$467,6,FALSE))</f>
        <v>38401.5208725169</v>
      </c>
      <c r="F95" s="17">
        <f t="shared" ref="F95:F118" si="33">SUM(C95:E95)</f>
        <v>149387.14110195669</v>
      </c>
      <c r="G95" s="7">
        <f t="shared" ref="G95:G106" si="34">C95</f>
        <v>81487.704516507496</v>
      </c>
      <c r="H95" s="7">
        <f t="shared" ref="H95:H106" si="35">D95</f>
        <v>29497.915712932299</v>
      </c>
      <c r="I95" s="7">
        <f t="shared" ref="I95:I106" si="36">E95</f>
        <v>38401.5208725169</v>
      </c>
      <c r="J95" s="17">
        <f t="shared" ref="J95:J118" si="37">SUM(G95:I95)</f>
        <v>149387.14110195669</v>
      </c>
      <c r="L95" s="22" t="s">
        <v>465</v>
      </c>
      <c r="M95" s="12">
        <f>SUM(G95:G100)</f>
        <v>100461.7830548794</v>
      </c>
      <c r="N95" s="12">
        <f>SUM(H95:H100)</f>
        <v>40423.606511532504</v>
      </c>
      <c r="O95" s="12">
        <f>SUM(I95:I100)</f>
        <v>54281.135491952256</v>
      </c>
      <c r="P95" s="33">
        <f>SUM(M95:O95)</f>
        <v>195166.52505836415</v>
      </c>
    </row>
    <row r="96" spans="1:16" x14ac:dyDescent="0.25">
      <c r="B96" s="5" t="s">
        <v>33</v>
      </c>
      <c r="C96" s="12">
        <f>IF(ISNA(VLOOKUP(CONCATENATE($B96,$C$92,C$7),paste_pd_OBS!$A$2:$F$467,6,FALSE)),0,VLOOKUP(CONCATENATE($B96,$C$92,C$7),paste_pd_OBS!$A$2:$F$467,6,FALSE))</f>
        <v>831.20831014762405</v>
      </c>
      <c r="D96" s="6">
        <f>IF(ISNA(VLOOKUP(CONCATENATE($B96,$C$92,D$7),paste_pd_OBS!$A$2:$F$467,6,FALSE)),0,VLOOKUP(CONCATENATE($B96,$C$92,D$7),paste_pd_OBS!$A$2:$F$467,6,FALSE))</f>
        <v>475.16853933146899</v>
      </c>
      <c r="E96" s="6">
        <f>IF(ISNA(VLOOKUP(CONCATENATE($B96,$C$92,E$7),paste_pd_OBS!$A$2:$F$467,6,FALSE)),0,VLOOKUP(CONCATENATE($B96,$C$92,E$7),paste_pd_OBS!$A$2:$F$467,6,FALSE))</f>
        <v>744.23594964761401</v>
      </c>
      <c r="F96" s="17">
        <f t="shared" si="33"/>
        <v>2050.6127991267067</v>
      </c>
      <c r="G96" s="7">
        <f t="shared" si="34"/>
        <v>831.20831014762405</v>
      </c>
      <c r="H96" s="7">
        <f t="shared" si="35"/>
        <v>475.16853933146899</v>
      </c>
      <c r="I96" s="7">
        <f t="shared" si="36"/>
        <v>744.23594964761401</v>
      </c>
      <c r="J96" s="17">
        <f t="shared" si="37"/>
        <v>2050.6127991267067</v>
      </c>
      <c r="L96" s="22" t="s">
        <v>466</v>
      </c>
      <c r="M96" s="12">
        <f>SUM(G113:G118)</f>
        <v>0</v>
      </c>
      <c r="N96" s="12">
        <f>SUM(H113:H118)</f>
        <v>1956.6773798122547</v>
      </c>
      <c r="O96" s="12">
        <f>SUM(I113:I118)</f>
        <v>7083.1815597527784</v>
      </c>
      <c r="P96" s="33">
        <f>SUM(J113:J118)</f>
        <v>9039.8589395650324</v>
      </c>
    </row>
    <row r="97" spans="2:16" x14ac:dyDescent="0.25">
      <c r="B97" s="5" t="s">
        <v>34</v>
      </c>
      <c r="C97" s="12">
        <f>IF(ISNA(VLOOKUP(CONCATENATE($B97,$C$92,C$7),paste_pd_OBS!$A$2:$F$467,6,FALSE)),0,VLOOKUP(CONCATENATE($B97,$C$92,C$7),paste_pd_OBS!$A$2:$F$467,6,FALSE))</f>
        <v>14223.503261518999</v>
      </c>
      <c r="D97" s="6">
        <f>IF(ISNA(VLOOKUP(CONCATENATE($B97,$C$92,D$7),paste_pd_OBS!$A$2:$F$467,6,FALSE)),0,VLOOKUP(CONCATENATE($B97,$C$92,D$7),paste_pd_OBS!$A$2:$F$467,6,FALSE))</f>
        <v>6720.2736631194102</v>
      </c>
      <c r="E97" s="6">
        <f>IF(ISNA(VLOOKUP(CONCATENATE($B97,$C$92,E$7),paste_pd_OBS!$A$2:$F$467,6,FALSE)),0,VLOOKUP(CONCATENATE($B97,$C$92,E$7),paste_pd_OBS!$A$2:$F$467,6,FALSE))</f>
        <v>7669.2956104443701</v>
      </c>
      <c r="F97" s="17">
        <f t="shared" si="33"/>
        <v>28613.072535082778</v>
      </c>
      <c r="G97" s="7">
        <f t="shared" si="34"/>
        <v>14223.503261518999</v>
      </c>
      <c r="H97" s="7">
        <f t="shared" si="35"/>
        <v>6720.2736631194102</v>
      </c>
      <c r="I97" s="7">
        <f t="shared" si="36"/>
        <v>7669.2956104443701</v>
      </c>
      <c r="J97" s="17">
        <f t="shared" si="37"/>
        <v>28613.072535082778</v>
      </c>
      <c r="L97" s="22" t="s">
        <v>467</v>
      </c>
      <c r="M97" s="12">
        <f>SUM(G101:G106)</f>
        <v>4168.9904069315362</v>
      </c>
      <c r="N97" s="12">
        <f>SUM(H101:H106)</f>
        <v>4136.2425878543809</v>
      </c>
      <c r="O97" s="12">
        <f>SUM(I101:I106)</f>
        <v>7540.7893762895583</v>
      </c>
      <c r="P97" s="33">
        <f>SUM(J101:J106)</f>
        <v>15846.022371075476</v>
      </c>
    </row>
    <row r="98" spans="2:16" x14ac:dyDescent="0.25">
      <c r="B98" s="5" t="s">
        <v>35</v>
      </c>
      <c r="C98" s="12">
        <f>IF(ISNA(VLOOKUP(CONCATENATE($B98,$C$92,C$7),paste_pd_OBS!$A$2:$F$467,6,FALSE)),0,VLOOKUP(CONCATENATE($B98,$C$92,C$7),paste_pd_OBS!$A$2:$F$467,6,FALSE))</f>
        <v>91.712323163692702</v>
      </c>
      <c r="D98" s="6">
        <f>IF(ISNA(VLOOKUP(CONCATENATE($B98,$C$92,D$7),paste_pd_OBS!$A$2:$F$467,6,FALSE)),0,VLOOKUP(CONCATENATE($B98,$C$92,D$7),paste_pd_OBS!$A$2:$F$467,6,FALSE))</f>
        <v>24.501253411208101</v>
      </c>
      <c r="E98" s="6">
        <f>IF(ISNA(VLOOKUP(CONCATENATE($B98,$C$92,E$7),paste_pd_OBS!$A$2:$F$467,6,FALSE)),0,VLOOKUP(CONCATENATE($B98,$C$92,E$7),paste_pd_OBS!$A$2:$F$467,6,FALSE))</f>
        <v>22.941882941690402</v>
      </c>
      <c r="F98" s="17">
        <f t="shared" si="33"/>
        <v>139.15545951659121</v>
      </c>
      <c r="G98" s="7">
        <f t="shared" si="34"/>
        <v>91.712323163692702</v>
      </c>
      <c r="H98" s="7">
        <f t="shared" si="35"/>
        <v>24.501253411208101</v>
      </c>
      <c r="I98" s="7">
        <f t="shared" si="36"/>
        <v>22.941882941690402</v>
      </c>
      <c r="J98" s="17">
        <f t="shared" si="37"/>
        <v>139.15545951659121</v>
      </c>
      <c r="L98" s="24" t="s">
        <v>603</v>
      </c>
      <c r="M98" s="34">
        <f>SUM(G107:G112)</f>
        <v>545.70955269877913</v>
      </c>
      <c r="N98" s="34">
        <f>SUM(H107:H112)</f>
        <v>557.67931131941452</v>
      </c>
      <c r="O98" s="34">
        <f>SUM(I107:I112)</f>
        <v>1077.1551819770546</v>
      </c>
      <c r="P98" s="33">
        <f>SUM(J107:J112)</f>
        <v>2180.5440459952479</v>
      </c>
    </row>
    <row r="99" spans="2:16" x14ac:dyDescent="0.25">
      <c r="B99" s="5" t="s">
        <v>36</v>
      </c>
      <c r="C99" s="12">
        <f>IF(ISNA(VLOOKUP(CONCATENATE($B99,$C$92,C$7),paste_pd_OBS!$A$2:$F$467,6,FALSE)),0,VLOOKUP(CONCATENATE($B99,$C$92,C$7),paste_pd_OBS!$A$2:$F$467,6,FALSE))</f>
        <v>305.19165538421203</v>
      </c>
      <c r="D99" s="6">
        <f>IF(ISNA(VLOOKUP(CONCATENATE($B99,$C$92,D$7),paste_pd_OBS!$A$2:$F$467,6,FALSE)),0,VLOOKUP(CONCATENATE($B99,$C$92,D$7),paste_pd_OBS!$A$2:$F$467,6,FALSE))</f>
        <v>154.254657549369</v>
      </c>
      <c r="E99" s="6">
        <f>IF(ISNA(VLOOKUP(CONCATENATE($B99,$C$92,E$7),paste_pd_OBS!$A$2:$F$467,6,FALSE)),0,VLOOKUP(CONCATENATE($B99,$C$92,E$7),paste_pd_OBS!$A$2:$F$467,6,FALSE))</f>
        <v>490.763075239626</v>
      </c>
      <c r="F99" s="17">
        <f t="shared" si="33"/>
        <v>950.209388173207</v>
      </c>
      <c r="G99" s="7">
        <f t="shared" si="34"/>
        <v>305.19165538421203</v>
      </c>
      <c r="H99" s="7">
        <f t="shared" si="35"/>
        <v>154.254657549369</v>
      </c>
      <c r="I99" s="7">
        <f t="shared" si="36"/>
        <v>490.763075239626</v>
      </c>
      <c r="J99" s="17">
        <f t="shared" si="37"/>
        <v>950.209388173207</v>
      </c>
      <c r="L99" s="23" t="s">
        <v>5</v>
      </c>
      <c r="M99" s="36">
        <f>SUM(M95:M98)</f>
        <v>105176.48301450972</v>
      </c>
      <c r="N99" s="37">
        <f>SUM(N95:N98)</f>
        <v>47074.20579051855</v>
      </c>
      <c r="O99" s="38">
        <f>SUM(O95:O98)</f>
        <v>69982.26160997164</v>
      </c>
      <c r="P99" s="39">
        <f>SUM(M99:O99)</f>
        <v>222232.95041499991</v>
      </c>
    </row>
    <row r="100" spans="2:16" x14ac:dyDescent="0.25">
      <c r="B100" s="5" t="s">
        <v>37</v>
      </c>
      <c r="C100" s="12">
        <f>IF(ISNA(VLOOKUP(CONCATENATE($B100,$C$92,C$7),paste_pd_OBS!$A$2:$F$467,6,FALSE)),0,VLOOKUP(CONCATENATE($B100,$C$92,C$7),paste_pd_OBS!$A$2:$F$467,6,FALSE))</f>
        <v>3522.4629881573701</v>
      </c>
      <c r="D100" s="6">
        <f>IF(ISNA(VLOOKUP(CONCATENATE($B100,$C$92,D$7),paste_pd_OBS!$A$2:$F$467,6,FALSE)),0,VLOOKUP(CONCATENATE($B100,$C$92,D$7),paste_pd_OBS!$A$2:$F$467,6,FALSE))</f>
        <v>3551.4926851887399</v>
      </c>
      <c r="E100" s="6">
        <f>IF(ISNA(VLOOKUP(CONCATENATE($B100,$C$92,E$7),paste_pd_OBS!$A$2:$F$467,6,FALSE)),0,VLOOKUP(CONCATENATE($B100,$C$92,E$7),paste_pd_OBS!$A$2:$F$467,6,FALSE))</f>
        <v>6952.3781011620504</v>
      </c>
      <c r="F100" s="17">
        <f t="shared" si="33"/>
        <v>14026.333774508161</v>
      </c>
      <c r="G100" s="7">
        <f t="shared" si="34"/>
        <v>3522.4629881573701</v>
      </c>
      <c r="H100" s="7">
        <f t="shared" si="35"/>
        <v>3551.4926851887399</v>
      </c>
      <c r="I100" s="7">
        <f t="shared" si="36"/>
        <v>6952.3781011620504</v>
      </c>
      <c r="J100" s="17">
        <f t="shared" si="37"/>
        <v>14026.333774508161</v>
      </c>
    </row>
    <row r="101" spans="2:16" x14ac:dyDescent="0.25">
      <c r="B101" s="5" t="s">
        <v>38</v>
      </c>
      <c r="C101" s="12">
        <f>IF(ISNA(VLOOKUP(CONCATENATE($B101,$C$92,C$7),paste_pd_OBS!$A$2:$F$467,6,FALSE)),0,VLOOKUP(CONCATENATE($B101,$C$92,C$7),paste_pd_OBS!$A$2:$F$467,6,FALSE))</f>
        <v>2422.41117857175</v>
      </c>
      <c r="D101" s="6">
        <f>IF(ISNA(VLOOKUP(CONCATENATE($B101,$C$92,D$7),paste_pd_OBS!$A$2:$F$467,6,FALSE)),0,VLOOKUP(CONCATENATE($B101,$C$92,D$7),paste_pd_OBS!$A$2:$F$467,6,FALSE))</f>
        <v>1248.0976765253599</v>
      </c>
      <c r="E101" s="6">
        <f>IF(ISNA(VLOOKUP(CONCATENATE($B101,$C$92,E$7),paste_pd_OBS!$A$2:$F$467,6,FALSE)),0,VLOOKUP(CONCATENATE($B101,$C$92,E$7),paste_pd_OBS!$A$2:$F$467,6,FALSE))</f>
        <v>2076.7508898267001</v>
      </c>
      <c r="F101" s="17">
        <f t="shared" si="33"/>
        <v>5747.2597449238101</v>
      </c>
      <c r="G101" s="7">
        <f t="shared" si="34"/>
        <v>2422.41117857175</v>
      </c>
      <c r="H101" s="7">
        <f t="shared" si="35"/>
        <v>1248.0976765253599</v>
      </c>
      <c r="I101" s="7">
        <f t="shared" si="36"/>
        <v>2076.7508898267001</v>
      </c>
      <c r="J101" s="17">
        <f t="shared" si="37"/>
        <v>5747.2597449238101</v>
      </c>
    </row>
    <row r="102" spans="2:16" x14ac:dyDescent="0.25">
      <c r="B102" s="5" t="s">
        <v>39</v>
      </c>
      <c r="C102" s="12">
        <f>IF(ISNA(VLOOKUP(CONCATENATE($B102,$C$92,C$7),paste_pd_OBS!$A$2:$F$467,6,FALSE)),0,VLOOKUP(CONCATENATE($B102,$C$92,C$7),paste_pd_OBS!$A$2:$F$467,6,FALSE))</f>
        <v>110.96495325068</v>
      </c>
      <c r="D102" s="6">
        <f>IF(ISNA(VLOOKUP(CONCATENATE($B102,$C$92,D$7),paste_pd_OBS!$A$2:$F$467,6,FALSE)),0,VLOOKUP(CONCATENATE($B102,$C$92,D$7),paste_pd_OBS!$A$2:$F$467,6,FALSE))</f>
        <v>228.03104991546499</v>
      </c>
      <c r="E102" s="6">
        <f>IF(ISNA(VLOOKUP(CONCATENATE($B102,$C$92,E$7),paste_pd_OBS!$A$2:$F$467,6,FALSE)),0,VLOOKUP(CONCATENATE($B102,$C$92,E$7),paste_pd_OBS!$A$2:$F$467,6,FALSE))</f>
        <v>298.76551277718602</v>
      </c>
      <c r="F102" s="17">
        <f t="shared" si="33"/>
        <v>637.76151594333101</v>
      </c>
      <c r="G102" s="7">
        <f t="shared" si="34"/>
        <v>110.96495325068</v>
      </c>
      <c r="H102" s="7">
        <f t="shared" si="35"/>
        <v>228.03104991546499</v>
      </c>
      <c r="I102" s="7">
        <f t="shared" si="36"/>
        <v>298.76551277718602</v>
      </c>
      <c r="J102" s="17">
        <f t="shared" si="37"/>
        <v>637.76151594333101</v>
      </c>
    </row>
    <row r="103" spans="2:16" x14ac:dyDescent="0.25">
      <c r="B103" s="5" t="s">
        <v>40</v>
      </c>
      <c r="C103" s="12">
        <f>IF(ISNA(VLOOKUP(CONCATENATE($B103,$C$92,C$7),paste_pd_OBS!$A$2:$F$467,6,FALSE)),0,VLOOKUP(CONCATENATE($B103,$C$92,C$7),paste_pd_OBS!$A$2:$F$467,6,FALSE))</f>
        <v>401.27944380366398</v>
      </c>
      <c r="D103" s="6">
        <f>IF(ISNA(VLOOKUP(CONCATENATE($B103,$C$92,D$7),paste_pd_OBS!$A$2:$F$467,6,FALSE)),0,VLOOKUP(CONCATENATE($B103,$C$92,D$7),paste_pd_OBS!$A$2:$F$467,6,FALSE))</f>
        <v>428.29920572342797</v>
      </c>
      <c r="E103" s="6">
        <f>IF(ISNA(VLOOKUP(CONCATENATE($B103,$C$92,E$7),paste_pd_OBS!$A$2:$F$467,6,FALSE)),0,VLOOKUP(CONCATENATE($B103,$C$92,E$7),paste_pd_OBS!$A$2:$F$467,6,FALSE))</f>
        <v>657.49957949805696</v>
      </c>
      <c r="F103" s="17">
        <f t="shared" si="33"/>
        <v>1487.0782290251491</v>
      </c>
      <c r="G103" s="7">
        <f t="shared" si="34"/>
        <v>401.27944380366398</v>
      </c>
      <c r="H103" s="7">
        <f t="shared" si="35"/>
        <v>428.29920572342797</v>
      </c>
      <c r="I103" s="7">
        <f t="shared" si="36"/>
        <v>657.49957949805696</v>
      </c>
      <c r="J103" s="17">
        <f t="shared" si="37"/>
        <v>1487.0782290251491</v>
      </c>
    </row>
    <row r="104" spans="2:16" x14ac:dyDescent="0.25">
      <c r="B104" s="5" t="s">
        <v>41</v>
      </c>
      <c r="C104" s="12">
        <f>IF(ISNA(VLOOKUP(CONCATENATE($B104,$C$92,C$7),paste_pd_OBS!$A$2:$F$467,6,FALSE)),0,VLOOKUP(CONCATENATE($B104,$C$92,C$7),paste_pd_OBS!$A$2:$F$467,6,FALSE))</f>
        <v>83.871556831522895</v>
      </c>
      <c r="D104" s="6">
        <f>IF(ISNA(VLOOKUP(CONCATENATE($B104,$C$92,D$7),paste_pd_OBS!$A$2:$F$467,6,FALSE)),0,VLOOKUP(CONCATENATE($B104,$C$92,D$7),paste_pd_OBS!$A$2:$F$467,6,FALSE))</f>
        <v>43.615078482043799</v>
      </c>
      <c r="E104" s="6">
        <f>IF(ISNA(VLOOKUP(CONCATENATE($B104,$C$92,E$7),paste_pd_OBS!$A$2:$F$467,6,FALSE)),0,VLOOKUP(CONCATENATE($B104,$C$92,E$7),paste_pd_OBS!$A$2:$F$467,6,FALSE))</f>
        <v>33.615651799414998</v>
      </c>
      <c r="F104" s="17">
        <f t="shared" si="33"/>
        <v>161.10228711298168</v>
      </c>
      <c r="G104" s="7">
        <f t="shared" si="34"/>
        <v>83.871556831522895</v>
      </c>
      <c r="H104" s="7">
        <f t="shared" si="35"/>
        <v>43.615078482043799</v>
      </c>
      <c r="I104" s="7">
        <f t="shared" si="36"/>
        <v>33.615651799414998</v>
      </c>
      <c r="J104" s="17">
        <f t="shared" si="37"/>
        <v>161.10228711298168</v>
      </c>
    </row>
    <row r="105" spans="2:16" x14ac:dyDescent="0.25">
      <c r="B105" s="5" t="s">
        <v>42</v>
      </c>
      <c r="C105" s="12">
        <f>IF(ISNA(VLOOKUP(CONCATENATE($B105,$C$92,C$7),paste_pd_OBS!$A$2:$F$467,6,FALSE)),0,VLOOKUP(CONCATENATE($B105,$C$92,C$7),paste_pd_OBS!$A$2:$F$467,6,FALSE))</f>
        <v>337.24259445293001</v>
      </c>
      <c r="D105" s="6">
        <f>IF(ISNA(VLOOKUP(CONCATENATE($B105,$C$92,D$7),paste_pd_OBS!$A$2:$F$467,6,FALSE)),0,VLOOKUP(CONCATENATE($B105,$C$92,D$7),paste_pd_OBS!$A$2:$F$467,6,FALSE))</f>
        <v>308.33162401813399</v>
      </c>
      <c r="E105" s="6">
        <f>IF(ISNA(VLOOKUP(CONCATENATE($B105,$C$92,E$7),paste_pd_OBS!$A$2:$F$467,6,FALSE)),0,VLOOKUP(CONCATENATE($B105,$C$92,E$7),paste_pd_OBS!$A$2:$F$467,6,FALSE))</f>
        <v>1018.93601063908</v>
      </c>
      <c r="F105" s="17">
        <f t="shared" si="33"/>
        <v>1664.5102291101439</v>
      </c>
      <c r="G105" s="7">
        <f t="shared" si="34"/>
        <v>337.24259445293001</v>
      </c>
      <c r="H105" s="7">
        <f t="shared" si="35"/>
        <v>308.33162401813399</v>
      </c>
      <c r="I105" s="7">
        <f t="shared" si="36"/>
        <v>1018.93601063908</v>
      </c>
      <c r="J105" s="17">
        <f t="shared" si="37"/>
        <v>1664.5102291101439</v>
      </c>
    </row>
    <row r="106" spans="2:16" x14ac:dyDescent="0.25">
      <c r="B106" s="5" t="s">
        <v>43</v>
      </c>
      <c r="C106" s="12">
        <f>IF(ISNA(VLOOKUP(CONCATENATE($B106,$C$92,C$7),paste_pd_OBS!$A$2:$F$467,6,FALSE)),0,VLOOKUP(CONCATENATE($B106,$C$92,C$7),paste_pd_OBS!$A$2:$F$467,6,FALSE))</f>
        <v>813.22068002098899</v>
      </c>
      <c r="D106" s="6">
        <f>IF(ISNA(VLOOKUP(CONCATENATE($B106,$C$92,D$7),paste_pd_OBS!$A$2:$F$467,6,FALSE)),0,VLOOKUP(CONCATENATE($B106,$C$92,D$7),paste_pd_OBS!$A$2:$F$467,6,FALSE))</f>
        <v>1879.86795318995</v>
      </c>
      <c r="E106" s="6">
        <f>IF(ISNA(VLOOKUP(CONCATENATE($B106,$C$92,E$7),paste_pd_OBS!$A$2:$F$467,6,FALSE)),0,VLOOKUP(CONCATENATE($B106,$C$92,E$7),paste_pd_OBS!$A$2:$F$467,6,FALSE))</f>
        <v>3455.22173174912</v>
      </c>
      <c r="F106" s="17">
        <f t="shared" si="33"/>
        <v>6148.3103649600589</v>
      </c>
      <c r="G106" s="7">
        <f t="shared" si="34"/>
        <v>813.22068002098899</v>
      </c>
      <c r="H106" s="7">
        <f t="shared" si="35"/>
        <v>1879.86795318995</v>
      </c>
      <c r="I106" s="7">
        <f t="shared" si="36"/>
        <v>3455.22173174912</v>
      </c>
      <c r="J106" s="17">
        <f t="shared" si="37"/>
        <v>6148.3103649600589</v>
      </c>
    </row>
    <row r="107" spans="2:16" x14ac:dyDescent="0.25">
      <c r="B107" s="5" t="s">
        <v>597</v>
      </c>
      <c r="C107" s="12">
        <f>IF(ISNA(VLOOKUP(CONCATENATE($B107,$C$92,C$7),paste_pd_OBS!$A$2:$F$467,6,FALSE)),0,VLOOKUP(CONCATENATE($B107,$C$92,C$7),paste_pd_OBS!$A$2:$F$467,6,FALSE))</f>
        <v>298.47688755687898</v>
      </c>
      <c r="D107" s="6">
        <f>IF(ISNA(VLOOKUP(CONCATENATE($B107,$C$92,D$7),paste_pd_OBS!$A$2:$F$467,6,FALSE)),0,VLOOKUP(CONCATENATE($B107,$C$92,D$7),paste_pd_OBS!$A$2:$F$467,6,FALSE))</f>
        <v>169.87384550191999</v>
      </c>
      <c r="E107" s="6">
        <f>IF(ISNA(VLOOKUP(CONCATENATE($B107,$C$92,E$7),paste_pd_OBS!$A$2:$F$467,6,FALSE)),0,VLOOKUP(CONCATENATE($B107,$C$92,E$7),paste_pd_OBS!$A$2:$F$467,6,FALSE))</f>
        <v>253.053531393855</v>
      </c>
      <c r="F107" s="17">
        <f t="shared" ref="F107:F112" si="38">SUM(C107:E107)</f>
        <v>721.40426445265393</v>
      </c>
      <c r="G107" s="7">
        <f t="shared" ref="G107:G112" si="39">C107</f>
        <v>298.47688755687898</v>
      </c>
      <c r="H107" s="7">
        <f t="shared" ref="H107:H112" si="40">D107</f>
        <v>169.87384550191999</v>
      </c>
      <c r="I107" s="7">
        <f t="shared" ref="I107:I112" si="41">E107</f>
        <v>253.053531393855</v>
      </c>
      <c r="J107" s="17">
        <f t="shared" ref="J107:J112" si="42">SUM(G107:I107)</f>
        <v>721.40426445265393</v>
      </c>
    </row>
    <row r="108" spans="2:16" x14ac:dyDescent="0.25">
      <c r="B108" s="5" t="s">
        <v>598</v>
      </c>
      <c r="C108" s="12">
        <f>IF(ISNA(VLOOKUP(CONCATENATE($B108,$C$92,C$7),paste_pd_OBS!$A$2:$F$467,6,FALSE)),0,VLOOKUP(CONCATENATE($B108,$C$92,C$7),paste_pd_OBS!$A$2:$F$467,6,FALSE))</f>
        <v>19.2579250332996</v>
      </c>
      <c r="D108" s="6">
        <f>IF(ISNA(VLOOKUP(CONCATENATE($B108,$C$92,D$7),paste_pd_OBS!$A$2:$F$467,6,FALSE)),0,VLOOKUP(CONCATENATE($B108,$C$92,D$7),paste_pd_OBS!$A$2:$F$467,6,FALSE))</f>
        <v>18.763950153619099</v>
      </c>
      <c r="E108" s="6">
        <f>IF(ISNA(VLOOKUP(CONCATENATE($B108,$C$92,E$7),paste_pd_OBS!$A$2:$F$467,6,FALSE)),0,VLOOKUP(CONCATENATE($B108,$C$92,E$7),paste_pd_OBS!$A$2:$F$467,6,FALSE))</f>
        <v>9.2110975531664696</v>
      </c>
      <c r="F108" s="17">
        <f t="shared" si="38"/>
        <v>47.232972740085167</v>
      </c>
      <c r="G108" s="7">
        <f t="shared" si="39"/>
        <v>19.2579250332996</v>
      </c>
      <c r="H108" s="7">
        <f t="shared" si="40"/>
        <v>18.763950153619099</v>
      </c>
      <c r="I108" s="7">
        <f t="shared" si="41"/>
        <v>9.2110975531664696</v>
      </c>
      <c r="J108" s="17">
        <f t="shared" si="42"/>
        <v>47.232972740085167</v>
      </c>
    </row>
    <row r="109" spans="2:16" x14ac:dyDescent="0.25">
      <c r="B109" s="5" t="s">
        <v>599</v>
      </c>
      <c r="C109" s="12">
        <f>IF(ISNA(VLOOKUP(CONCATENATE($B109,$C$92,C$7),paste_pd_OBS!$A$2:$F$467,6,FALSE)),0,VLOOKUP(CONCATENATE($B109,$C$92,C$7),paste_pd_OBS!$A$2:$F$467,6,FALSE))</f>
        <v>25.489792378446499</v>
      </c>
      <c r="D109" s="6">
        <f>IF(ISNA(VLOOKUP(CONCATENATE($B109,$C$92,D$7),paste_pd_OBS!$A$2:$F$467,6,FALSE)),0,VLOOKUP(CONCATENATE($B109,$C$92,D$7),paste_pd_OBS!$A$2:$F$467,6,FALSE))</f>
        <v>25.113439148271201</v>
      </c>
      <c r="E109" s="6">
        <f>IF(ISNA(VLOOKUP(CONCATENATE($B109,$C$92,E$7),paste_pd_OBS!$A$2:$F$467,6,FALSE)),0,VLOOKUP(CONCATENATE($B109,$C$92,E$7),paste_pd_OBS!$A$2:$F$467,6,FALSE))</f>
        <v>61.476795048282099</v>
      </c>
      <c r="F109" s="17">
        <f t="shared" si="38"/>
        <v>112.08002657499981</v>
      </c>
      <c r="G109" s="7">
        <f t="shared" si="39"/>
        <v>25.489792378446499</v>
      </c>
      <c r="H109" s="7">
        <f t="shared" si="40"/>
        <v>25.113439148271201</v>
      </c>
      <c r="I109" s="7">
        <f t="shared" si="41"/>
        <v>61.476795048282099</v>
      </c>
      <c r="J109" s="17">
        <f t="shared" si="42"/>
        <v>112.08002657499981</v>
      </c>
    </row>
    <row r="110" spans="2:16" x14ac:dyDescent="0.25">
      <c r="B110" s="5" t="s">
        <v>600</v>
      </c>
      <c r="C110" s="12">
        <f>IF(ISNA(VLOOKUP(CONCATENATE($B110,$C$92,C$7),paste_pd_OBS!$A$2:$F$467,6,FALSE)),0,VLOOKUP(CONCATENATE($B110,$C$92,C$7),paste_pd_OBS!$A$2:$F$467,6,FALSE))</f>
        <v>0</v>
      </c>
      <c r="D110" s="6">
        <f>IF(ISNA(VLOOKUP(CONCATENATE($B110,$C$92,D$7),paste_pd_OBS!$A$2:$F$467,6,FALSE)),0,VLOOKUP(CONCATENATE($B110,$C$92,D$7),paste_pd_OBS!$A$2:$F$467,6,FALSE))</f>
        <v>17.501668223673502</v>
      </c>
      <c r="E110" s="6">
        <f>IF(ISNA(VLOOKUP(CONCATENATE($B110,$C$92,E$7),paste_pd_OBS!$A$2:$F$467,6,FALSE)),0,VLOOKUP(CONCATENATE($B110,$C$92,E$7),paste_pd_OBS!$A$2:$F$467,6,FALSE))</f>
        <v>50.546767182292299</v>
      </c>
      <c r="F110" s="17">
        <f t="shared" si="38"/>
        <v>68.048435405965805</v>
      </c>
      <c r="G110" s="7">
        <f t="shared" si="39"/>
        <v>0</v>
      </c>
      <c r="H110" s="7">
        <f t="shared" si="40"/>
        <v>17.501668223673502</v>
      </c>
      <c r="I110" s="7">
        <f t="shared" si="41"/>
        <v>50.546767182292299</v>
      </c>
      <c r="J110" s="17">
        <f t="shared" si="42"/>
        <v>68.048435405965805</v>
      </c>
    </row>
    <row r="111" spans="2:16" x14ac:dyDescent="0.25">
      <c r="B111" s="5" t="s">
        <v>601</v>
      </c>
      <c r="C111" s="12">
        <f>IF(ISNA(VLOOKUP(CONCATENATE($B111,$C$92,C$7),paste_pd_OBS!$A$2:$F$467,6,FALSE)),0,VLOOKUP(CONCATENATE($B111,$C$92,C$7),paste_pd_OBS!$A$2:$F$467,6,FALSE))</f>
        <v>0</v>
      </c>
      <c r="D111" s="6">
        <f>IF(ISNA(VLOOKUP(CONCATENATE($B111,$C$92,D$7),paste_pd_OBS!$A$2:$F$467,6,FALSE)),0,VLOOKUP(CONCATENATE($B111,$C$92,D$7),paste_pd_OBS!$A$2:$F$467,6,FALSE))</f>
        <v>2.5686497099057402</v>
      </c>
      <c r="E111" s="6">
        <f>IF(ISNA(VLOOKUP(CONCATENATE($B111,$C$92,E$7),paste_pd_OBS!$A$2:$F$467,6,FALSE)),0,VLOOKUP(CONCATENATE($B111,$C$92,E$7),paste_pd_OBS!$A$2:$F$467,6,FALSE))</f>
        <v>5.1428518489986796</v>
      </c>
      <c r="F111" s="17">
        <f t="shared" si="38"/>
        <v>7.7115015589044198</v>
      </c>
      <c r="G111" s="7">
        <f t="shared" si="39"/>
        <v>0</v>
      </c>
      <c r="H111" s="7">
        <f t="shared" si="40"/>
        <v>2.5686497099057402</v>
      </c>
      <c r="I111" s="7">
        <f t="shared" si="41"/>
        <v>5.1428518489986796</v>
      </c>
      <c r="J111" s="17">
        <f t="shared" si="42"/>
        <v>7.7115015589044198</v>
      </c>
    </row>
    <row r="112" spans="2:16" x14ac:dyDescent="0.25">
      <c r="B112" s="5" t="s">
        <v>602</v>
      </c>
      <c r="C112" s="12">
        <f>IF(ISNA(VLOOKUP(CONCATENATE($B112,$C$92,C$7),paste_pd_OBS!$A$2:$F$467,6,FALSE)),0,VLOOKUP(CONCATENATE($B112,$C$92,C$7),paste_pd_OBS!$A$2:$F$467,6,FALSE))</f>
        <v>202.484947730154</v>
      </c>
      <c r="D112" s="6">
        <f>IF(ISNA(VLOOKUP(CONCATENATE($B112,$C$92,D$7),paste_pd_OBS!$A$2:$F$467,6,FALSE)),0,VLOOKUP(CONCATENATE($B112,$C$92,D$7),paste_pd_OBS!$A$2:$F$467,6,FALSE))</f>
        <v>323.85775858202499</v>
      </c>
      <c r="E112" s="6">
        <f>IF(ISNA(VLOOKUP(CONCATENATE($B112,$C$92,E$7),paste_pd_OBS!$A$2:$F$467,6,FALSE)),0,VLOOKUP(CONCATENATE($B112,$C$92,E$7),paste_pd_OBS!$A$2:$F$467,6,FALSE))</f>
        <v>697.72413895045997</v>
      </c>
      <c r="F112" s="17">
        <f t="shared" si="38"/>
        <v>1224.0668452626389</v>
      </c>
      <c r="G112" s="7">
        <f t="shared" si="39"/>
        <v>202.484947730154</v>
      </c>
      <c r="H112" s="7">
        <f t="shared" si="40"/>
        <v>323.85775858202499</v>
      </c>
      <c r="I112" s="7">
        <f t="shared" si="41"/>
        <v>697.72413895045997</v>
      </c>
      <c r="J112" s="17">
        <f t="shared" si="42"/>
        <v>1224.0668452626389</v>
      </c>
    </row>
    <row r="113" spans="1:16" x14ac:dyDescent="0.25">
      <c r="B113" s="5" t="s">
        <v>44</v>
      </c>
      <c r="C113" s="12">
        <f>IF(ISNA(VLOOKUP(CONCATENATE($B113,$C$92,C$7),paste_pd_OBS!$A$2:$F$467,6,FALSE)),0,VLOOKUP(CONCATENATE($B113,$C$92,C$7),paste_pd_OBS!$A$2:$F$467,6,FALSE))</f>
        <v>224.50850926055199</v>
      </c>
      <c r="D113" s="6">
        <f>IF(ISNA(VLOOKUP(CONCATENATE($B113,$C$92,D$7),paste_pd_OBS!$A$2:$F$467,6,FALSE)),0,VLOOKUP(CONCATENATE($B113,$C$92,D$7),paste_pd_OBS!$A$2:$F$467,6,FALSE))</f>
        <v>315.64323460785101</v>
      </c>
      <c r="E113" s="6">
        <f>IF(ISNA(VLOOKUP(CONCATENATE($B113,$C$92,E$7),paste_pd_OBS!$A$2:$F$467,6,FALSE)),0,VLOOKUP(CONCATENATE($B113,$C$92,E$7),paste_pd_OBS!$A$2:$F$467,6,FALSE))</f>
        <v>465.19928945348698</v>
      </c>
      <c r="F113" s="17">
        <f t="shared" si="33"/>
        <v>1005.3510333218899</v>
      </c>
      <c r="G113" s="8"/>
      <c r="H113" s="7">
        <f t="shared" ref="H113:H118" si="43">C113+D113</f>
        <v>540.15174386840295</v>
      </c>
      <c r="I113" s="7">
        <f t="shared" ref="I113:I118" si="44">E113</f>
        <v>465.19928945348698</v>
      </c>
      <c r="J113" s="17">
        <f t="shared" si="37"/>
        <v>1005.3510333218899</v>
      </c>
    </row>
    <row r="114" spans="1:16" x14ac:dyDescent="0.25">
      <c r="B114" s="5" t="s">
        <v>45</v>
      </c>
      <c r="C114" s="12">
        <f>IF(ISNA(VLOOKUP(CONCATENATE($B114,$C$92,C$7),paste_pd_OBS!$A$2:$F$467,6,FALSE)),0,VLOOKUP(CONCATENATE($B114,$C$92,C$7),paste_pd_OBS!$A$2:$F$467,6,FALSE))</f>
        <v>14.0680778065017</v>
      </c>
      <c r="D114" s="6">
        <f>IF(ISNA(VLOOKUP(CONCATENATE($B114,$C$92,D$7),paste_pd_OBS!$A$2:$F$467,6,FALSE)),0,VLOOKUP(CONCATENATE($B114,$C$92,D$7),paste_pd_OBS!$A$2:$F$467,6,FALSE))</f>
        <v>16.907944543788599</v>
      </c>
      <c r="E114" s="6">
        <f>IF(ISNA(VLOOKUP(CONCATENATE($B114,$C$92,E$7),paste_pd_OBS!$A$2:$F$467,6,FALSE)),0,VLOOKUP(CONCATENATE($B114,$C$92,E$7),paste_pd_OBS!$A$2:$F$467,6,FALSE))</f>
        <v>133.86203989940299</v>
      </c>
      <c r="F114" s="17">
        <f t="shared" si="33"/>
        <v>164.83806224969328</v>
      </c>
      <c r="G114" s="8"/>
      <c r="H114" s="7">
        <f t="shared" si="43"/>
        <v>30.9760223502903</v>
      </c>
      <c r="I114" s="7">
        <f t="shared" si="44"/>
        <v>133.86203989940299</v>
      </c>
      <c r="J114" s="17">
        <f t="shared" si="37"/>
        <v>164.83806224969328</v>
      </c>
    </row>
    <row r="115" spans="1:16" x14ac:dyDescent="0.25">
      <c r="B115" s="5" t="s">
        <v>46</v>
      </c>
      <c r="C115" s="12">
        <f>IF(ISNA(VLOOKUP(CONCATENATE($B115,$C$92,C$7),paste_pd_OBS!$A$2:$F$467,6,FALSE)),0,VLOOKUP(CONCATENATE($B115,$C$92,C$7),paste_pd_OBS!$A$2:$F$467,6,FALSE))</f>
        <v>15.636221192210501</v>
      </c>
      <c r="D115" s="6">
        <f>IF(ISNA(VLOOKUP(CONCATENATE($B115,$C$92,D$7),paste_pd_OBS!$A$2:$F$467,6,FALSE)),0,VLOOKUP(CONCATENATE($B115,$C$92,D$7),paste_pd_OBS!$A$2:$F$467,6,FALSE))</f>
        <v>108.242047286511</v>
      </c>
      <c r="E115" s="6">
        <f>IF(ISNA(VLOOKUP(CONCATENATE($B115,$C$92,E$7),paste_pd_OBS!$A$2:$F$467,6,FALSE)),0,VLOOKUP(CONCATENATE($B115,$C$92,E$7),paste_pd_OBS!$A$2:$F$467,6,FALSE))</f>
        <v>406.17466219452098</v>
      </c>
      <c r="F115" s="17">
        <f t="shared" si="33"/>
        <v>530.05293067324249</v>
      </c>
      <c r="G115" s="8"/>
      <c r="H115" s="7">
        <f t="shared" si="43"/>
        <v>123.87826847872149</v>
      </c>
      <c r="I115" s="7">
        <f t="shared" si="44"/>
        <v>406.17466219452098</v>
      </c>
      <c r="J115" s="17">
        <f t="shared" si="37"/>
        <v>530.05293067324249</v>
      </c>
    </row>
    <row r="116" spans="1:16" x14ac:dyDescent="0.25">
      <c r="B116" s="5" t="s">
        <v>47</v>
      </c>
      <c r="C116" s="12">
        <f>IF(ISNA(VLOOKUP(CONCATENATE($B116,$C$92,C$7),paste_pd_OBS!$A$2:$F$467,6,FALSE)),0,VLOOKUP(CONCATENATE($B116,$C$92,C$7),paste_pd_OBS!$A$2:$F$467,6,FALSE))</f>
        <v>0</v>
      </c>
      <c r="D116" s="6">
        <f>IF(ISNA(VLOOKUP(CONCATENATE($B116,$C$92,D$7),paste_pd_OBS!$A$2:$F$467,6,FALSE)),0,VLOOKUP(CONCATENATE($B116,$C$92,D$7),paste_pd_OBS!$A$2:$F$467,6,FALSE))</f>
        <v>48.382682889787098</v>
      </c>
      <c r="E116" s="6">
        <f>IF(ISNA(VLOOKUP(CONCATENATE($B116,$C$92,E$7),paste_pd_OBS!$A$2:$F$467,6,FALSE)),0,VLOOKUP(CONCATENATE($B116,$C$92,E$7),paste_pd_OBS!$A$2:$F$467,6,FALSE))</f>
        <v>216.63246030634599</v>
      </c>
      <c r="F116" s="17">
        <f t="shared" si="33"/>
        <v>265.01514319613307</v>
      </c>
      <c r="G116" s="8"/>
      <c r="H116" s="7">
        <f t="shared" si="43"/>
        <v>48.382682889787098</v>
      </c>
      <c r="I116" s="7">
        <f t="shared" si="44"/>
        <v>216.63246030634599</v>
      </c>
      <c r="J116" s="17">
        <f t="shared" si="37"/>
        <v>265.01514319613307</v>
      </c>
    </row>
    <row r="117" spans="1:16" x14ac:dyDescent="0.25">
      <c r="B117" s="5" t="s">
        <v>48</v>
      </c>
      <c r="C117" s="12">
        <f>IF(ISNA(VLOOKUP(CONCATENATE($B117,$C$92,C$7),paste_pd_OBS!$A$2:$F$467,6,FALSE)),0,VLOOKUP(CONCATENATE($B117,$C$92,C$7),paste_pd_OBS!$A$2:$F$467,6,FALSE))</f>
        <v>25.144130147902199</v>
      </c>
      <c r="D117" s="6">
        <f>IF(ISNA(VLOOKUP(CONCATENATE($B117,$C$92,D$7),paste_pd_OBS!$A$2:$F$467,6,FALSE)),0,VLOOKUP(CONCATENATE($B117,$C$92,D$7),paste_pd_OBS!$A$2:$F$467,6,FALSE))</f>
        <v>58.102718128385902</v>
      </c>
      <c r="E117" s="6">
        <f>IF(ISNA(VLOOKUP(CONCATENATE($B117,$C$92,E$7),paste_pd_OBS!$A$2:$F$467,6,FALSE)),0,VLOOKUP(CONCATENATE($B117,$C$92,E$7),paste_pd_OBS!$A$2:$F$467,6,FALSE))</f>
        <v>505.946194336801</v>
      </c>
      <c r="F117" s="17">
        <f t="shared" si="33"/>
        <v>589.19304261308912</v>
      </c>
      <c r="G117" s="8"/>
      <c r="H117" s="7">
        <f t="shared" si="43"/>
        <v>83.246848276288105</v>
      </c>
      <c r="I117" s="7">
        <f t="shared" si="44"/>
        <v>505.946194336801</v>
      </c>
      <c r="J117" s="17">
        <f t="shared" si="37"/>
        <v>589.19304261308912</v>
      </c>
    </row>
    <row r="118" spans="1:16" x14ac:dyDescent="0.25">
      <c r="B118" s="5" t="s">
        <v>49</v>
      </c>
      <c r="C118" s="12">
        <f>IF(ISNA(VLOOKUP(CONCATENATE($B118,$C$92,C$7),paste_pd_OBS!$A$2:$F$467,6,FALSE)),0,VLOOKUP(CONCATENATE($B118,$C$92,C$7),paste_pd_OBS!$A$2:$F$467,6,FALSE))</f>
        <v>93.3768137182647</v>
      </c>
      <c r="D118" s="6">
        <f>IF(ISNA(VLOOKUP(CONCATENATE($B118,$C$92,D$7),paste_pd_OBS!$A$2:$F$467,6,FALSE)),0,VLOOKUP(CONCATENATE($B118,$C$92,D$7),paste_pd_OBS!$A$2:$F$467,6,FALSE))</f>
        <v>1036.6650002305</v>
      </c>
      <c r="E118" s="6">
        <f>IF(ISNA(VLOOKUP(CONCATENATE($B118,$C$92,E$7),paste_pd_OBS!$A$2:$F$467,6,FALSE)),0,VLOOKUP(CONCATENATE($B118,$C$92,E$7),paste_pd_OBS!$A$2:$F$467,6,FALSE))</f>
        <v>5355.3669135622204</v>
      </c>
      <c r="F118" s="17">
        <f t="shared" si="33"/>
        <v>6485.408727510985</v>
      </c>
      <c r="G118" s="8"/>
      <c r="H118" s="7">
        <f t="shared" si="43"/>
        <v>1130.0418139487647</v>
      </c>
      <c r="I118" s="7">
        <f t="shared" si="44"/>
        <v>5355.3669135622204</v>
      </c>
      <c r="J118" s="17">
        <f t="shared" si="37"/>
        <v>6485.408727510985</v>
      </c>
    </row>
    <row r="119" spans="1:16" x14ac:dyDescent="0.25">
      <c r="B119" s="13" t="s">
        <v>4</v>
      </c>
      <c r="C119" s="14">
        <f t="shared" ref="C119:J119" si="45">SUM(C95:C118)</f>
        <v>105549.21676663513</v>
      </c>
      <c r="D119" s="15">
        <f t="shared" si="45"/>
        <v>46701.472038393127</v>
      </c>
      <c r="E119" s="15">
        <f t="shared" si="45"/>
        <v>69982.261609971654</v>
      </c>
      <c r="F119" s="16">
        <f t="shared" si="45"/>
        <v>222232.95041499988</v>
      </c>
      <c r="G119" s="15">
        <f t="shared" si="45"/>
        <v>105176.48301450969</v>
      </c>
      <c r="H119" s="15">
        <f t="shared" si="45"/>
        <v>47074.20579051855</v>
      </c>
      <c r="I119" s="15">
        <f t="shared" si="45"/>
        <v>69982.261609971654</v>
      </c>
      <c r="J119" s="16">
        <f t="shared" si="45"/>
        <v>222232.95041499988</v>
      </c>
    </row>
    <row r="121" spans="1:16" ht="18.75" x14ac:dyDescent="0.3">
      <c r="A121" s="4" t="s">
        <v>7</v>
      </c>
      <c r="B121" s="4" t="s">
        <v>12</v>
      </c>
      <c r="C121" s="4">
        <v>5</v>
      </c>
      <c r="L121" s="4" t="s">
        <v>12</v>
      </c>
    </row>
    <row r="122" spans="1:16" x14ac:dyDescent="0.25">
      <c r="B122" s="9"/>
      <c r="C122" s="251" t="s">
        <v>468</v>
      </c>
      <c r="D122" s="251"/>
      <c r="E122" s="251"/>
      <c r="F122" s="251"/>
      <c r="G122" s="252" t="s">
        <v>6</v>
      </c>
      <c r="H122" s="252"/>
      <c r="I122" s="252"/>
      <c r="J122" s="252"/>
      <c r="L122" s="9"/>
      <c r="M122" s="251" t="s">
        <v>469</v>
      </c>
      <c r="N122" s="251"/>
      <c r="O122" s="251"/>
      <c r="P122" s="251"/>
    </row>
    <row r="123" spans="1:16" ht="30" x14ac:dyDescent="0.25">
      <c r="B123" s="10" t="s">
        <v>3</v>
      </c>
      <c r="C123" s="18" t="s">
        <v>2</v>
      </c>
      <c r="D123" s="18" t="s">
        <v>0</v>
      </c>
      <c r="E123" s="18" t="s">
        <v>1</v>
      </c>
      <c r="F123" s="18" t="s">
        <v>5</v>
      </c>
      <c r="G123" s="11" t="s">
        <v>2</v>
      </c>
      <c r="H123" s="18" t="s">
        <v>0</v>
      </c>
      <c r="I123" s="18" t="s">
        <v>1</v>
      </c>
      <c r="J123" s="18" t="s">
        <v>5</v>
      </c>
      <c r="L123" s="10" t="s">
        <v>3</v>
      </c>
      <c r="M123" s="137" t="s">
        <v>2</v>
      </c>
      <c r="N123" s="137" t="s">
        <v>0</v>
      </c>
      <c r="O123" s="137" t="s">
        <v>1</v>
      </c>
      <c r="P123" s="137" t="s">
        <v>5</v>
      </c>
    </row>
    <row r="124" spans="1:16" x14ac:dyDescent="0.25">
      <c r="B124" s="5" t="s">
        <v>32</v>
      </c>
      <c r="C124" s="12">
        <f>IF(ISNA(VLOOKUP(CONCATENATE($B124,$C$121,C$7),paste_pd_OBS!$A$2:$F$467,6,FALSE)),0,VLOOKUP(CONCATENATE($B124,$C$121,C$7),paste_pd_OBS!$A$2:$F$467,6,FALSE))</f>
        <v>60771.799682414698</v>
      </c>
      <c r="D124" s="6">
        <f>IF(ISNA(VLOOKUP(CONCATENATE($B124,$C$121,D$7),paste_pd_OBS!$A$2:$F$467,6,FALSE)),0,VLOOKUP(CONCATENATE($B124,$C$121,D$7),paste_pd_OBS!$A$2:$F$467,6,FALSE))</f>
        <v>25416.933749153399</v>
      </c>
      <c r="E124" s="6">
        <f>IF(ISNA(VLOOKUP(CONCATENATE($B124,$C$121,E$7),paste_pd_OBS!$A$2:$F$467,6,FALSE)),0,VLOOKUP(CONCATENATE($B124,$C$121,E$7),paste_pd_OBS!$A$2:$F$467,6,FALSE))</f>
        <v>35769.197463548699</v>
      </c>
      <c r="F124" s="17">
        <f t="shared" ref="F124:F147" si="46">SUM(C124:E124)</f>
        <v>121957.93089511679</v>
      </c>
      <c r="G124" s="7">
        <f t="shared" ref="G124:G135" si="47">C124</f>
        <v>60771.799682414698</v>
      </c>
      <c r="H124" s="7">
        <f t="shared" ref="H124:H135" si="48">D124</f>
        <v>25416.933749153399</v>
      </c>
      <c r="I124" s="7">
        <f t="shared" ref="I124:I135" si="49">E124</f>
        <v>35769.197463548699</v>
      </c>
      <c r="J124" s="17">
        <f t="shared" ref="J124:J147" si="50">SUM(G124:I124)</f>
        <v>121957.93089511679</v>
      </c>
      <c r="L124" s="22" t="s">
        <v>465</v>
      </c>
      <c r="M124" s="12">
        <f>SUM(G124:G129)</f>
        <v>84583.434393505828</v>
      </c>
      <c r="N124" s="12">
        <f>SUM(H124:H129)</f>
        <v>39608.485901784159</v>
      </c>
      <c r="O124" s="12">
        <f>SUM(I124:I129)</f>
        <v>58589.332119665691</v>
      </c>
      <c r="P124" s="33">
        <f>SUM(M124:O124)</f>
        <v>182781.25241495567</v>
      </c>
    </row>
    <row r="125" spans="1:16" x14ac:dyDescent="0.25">
      <c r="B125" s="5" t="s">
        <v>33</v>
      </c>
      <c r="C125" s="12">
        <f>IF(ISNA(VLOOKUP(CONCATENATE($B125,$C$121,C$7),paste_pd_OBS!$A$2:$F$467,6,FALSE)),0,VLOOKUP(CONCATENATE($B125,$C$121,C$7),paste_pd_OBS!$A$2:$F$467,6,FALSE))</f>
        <v>1228.45492560861</v>
      </c>
      <c r="D125" s="6">
        <f>IF(ISNA(VLOOKUP(CONCATENATE($B125,$C$121,D$7),paste_pd_OBS!$A$2:$F$467,6,FALSE)),0,VLOOKUP(CONCATENATE($B125,$C$121,D$7),paste_pd_OBS!$A$2:$F$467,6,FALSE))</f>
        <v>513.66835687733999</v>
      </c>
      <c r="E125" s="6">
        <f>IF(ISNA(VLOOKUP(CONCATENATE($B125,$C$121,E$7),paste_pd_OBS!$A$2:$F$467,6,FALSE)),0,VLOOKUP(CONCATENATE($B125,$C$121,E$7),paste_pd_OBS!$A$2:$F$467,6,FALSE))</f>
        <v>707.23893743682902</v>
      </c>
      <c r="F125" s="17">
        <f t="shared" si="46"/>
        <v>2449.3622199227789</v>
      </c>
      <c r="G125" s="7">
        <f t="shared" si="47"/>
        <v>1228.45492560861</v>
      </c>
      <c r="H125" s="7">
        <f t="shared" si="48"/>
        <v>513.66835687733999</v>
      </c>
      <c r="I125" s="7">
        <f t="shared" si="49"/>
        <v>707.23893743682902</v>
      </c>
      <c r="J125" s="17">
        <f t="shared" si="50"/>
        <v>2449.3622199227789</v>
      </c>
      <c r="L125" s="22" t="s">
        <v>466</v>
      </c>
      <c r="M125" s="12">
        <f>SUM(G142:G147)</f>
        <v>0</v>
      </c>
      <c r="N125" s="12">
        <f>SUM(H142:H147)</f>
        <v>2264.5531941008785</v>
      </c>
      <c r="O125" s="12">
        <f>SUM(I142:I147)</f>
        <v>7769.4428746875128</v>
      </c>
      <c r="P125" s="33">
        <f>SUM(J142:J147)</f>
        <v>10033.996068788392</v>
      </c>
    </row>
    <row r="126" spans="1:16" x14ac:dyDescent="0.25">
      <c r="B126" s="5" t="s">
        <v>34</v>
      </c>
      <c r="C126" s="12">
        <f>IF(ISNA(VLOOKUP(CONCATENATE($B126,$C$121,C$7),paste_pd_OBS!$A$2:$F$467,6,FALSE)),0,VLOOKUP(CONCATENATE($B126,$C$121,C$7),paste_pd_OBS!$A$2:$F$467,6,FALSE))</f>
        <v>16566.139787915599</v>
      </c>
      <c r="D126" s="6">
        <f>IF(ISNA(VLOOKUP(CONCATENATE($B126,$C$121,D$7),paste_pd_OBS!$A$2:$F$467,6,FALSE)),0,VLOOKUP(CONCATENATE($B126,$C$121,D$7),paste_pd_OBS!$A$2:$F$467,6,FALSE))</f>
        <v>7431.75398547227</v>
      </c>
      <c r="E126" s="6">
        <f>IF(ISNA(VLOOKUP(CONCATENATE($B126,$C$121,E$7),paste_pd_OBS!$A$2:$F$467,6,FALSE)),0,VLOOKUP(CONCATENATE($B126,$C$121,E$7),paste_pd_OBS!$A$2:$F$467,6,FALSE))</f>
        <v>8830.9910559821092</v>
      </c>
      <c r="F126" s="17">
        <f t="shared" si="46"/>
        <v>32828.884829369978</v>
      </c>
      <c r="G126" s="7">
        <f t="shared" si="47"/>
        <v>16566.139787915599</v>
      </c>
      <c r="H126" s="7">
        <f t="shared" si="48"/>
        <v>7431.75398547227</v>
      </c>
      <c r="I126" s="7">
        <f t="shared" si="49"/>
        <v>8830.9910559821092</v>
      </c>
      <c r="J126" s="17">
        <f t="shared" si="50"/>
        <v>32828.884829369978</v>
      </c>
      <c r="L126" s="22" t="s">
        <v>467</v>
      </c>
      <c r="M126" s="12">
        <f>SUM(G130:G135)</f>
        <v>4978.0766356861841</v>
      </c>
      <c r="N126" s="12">
        <f>SUM(H130:H135)</f>
        <v>6732.2209919977558</v>
      </c>
      <c r="O126" s="12">
        <f>SUM(I130:I135)</f>
        <v>12495.278376550043</v>
      </c>
      <c r="P126" s="33">
        <f>SUM(J130:J135)</f>
        <v>24205.576004233983</v>
      </c>
    </row>
    <row r="127" spans="1:16" x14ac:dyDescent="0.25">
      <c r="B127" s="5" t="s">
        <v>35</v>
      </c>
      <c r="C127" s="12">
        <f>IF(ISNA(VLOOKUP(CONCATENATE($B127,$C$121,C$7),paste_pd_OBS!$A$2:$F$467,6,FALSE)),0,VLOOKUP(CONCATENATE($B127,$C$121,C$7),paste_pd_OBS!$A$2:$F$467,6,FALSE))</f>
        <v>121.561148283035</v>
      </c>
      <c r="D127" s="6">
        <f>IF(ISNA(VLOOKUP(CONCATENATE($B127,$C$121,D$7),paste_pd_OBS!$A$2:$F$467,6,FALSE)),0,VLOOKUP(CONCATENATE($B127,$C$121,D$7),paste_pd_OBS!$A$2:$F$467,6,FALSE))</f>
        <v>64.679377587254706</v>
      </c>
      <c r="E127" s="6">
        <f>IF(ISNA(VLOOKUP(CONCATENATE($B127,$C$121,E$7),paste_pd_OBS!$A$2:$F$467,6,FALSE)),0,VLOOKUP(CONCATENATE($B127,$C$121,E$7),paste_pd_OBS!$A$2:$F$467,6,FALSE))</f>
        <v>195.43093352388701</v>
      </c>
      <c r="F127" s="17">
        <f t="shared" si="46"/>
        <v>381.67145939417674</v>
      </c>
      <c r="G127" s="7">
        <f t="shared" si="47"/>
        <v>121.561148283035</v>
      </c>
      <c r="H127" s="7">
        <f t="shared" si="48"/>
        <v>64.679377587254706</v>
      </c>
      <c r="I127" s="7">
        <f t="shared" si="49"/>
        <v>195.43093352388701</v>
      </c>
      <c r="J127" s="17">
        <f t="shared" si="50"/>
        <v>381.67145939417674</v>
      </c>
      <c r="L127" s="24" t="s">
        <v>603</v>
      </c>
      <c r="M127" s="34">
        <f>SUM(G136:G141)</f>
        <v>720.73468721131758</v>
      </c>
      <c r="N127" s="34">
        <f>SUM(H136:H141)</f>
        <v>962.82033689003447</v>
      </c>
      <c r="O127" s="34">
        <f>SUM(I136:I141)</f>
        <v>2126.6473946108272</v>
      </c>
      <c r="P127" s="33">
        <f>SUM(J136:J141)</f>
        <v>3810.2024187121788</v>
      </c>
    </row>
    <row r="128" spans="1:16" x14ac:dyDescent="0.25">
      <c r="B128" s="5" t="s">
        <v>36</v>
      </c>
      <c r="C128" s="12">
        <f>IF(ISNA(VLOOKUP(CONCATENATE($B128,$C$121,C$7),paste_pd_OBS!$A$2:$F$467,6,FALSE)),0,VLOOKUP(CONCATENATE($B128,$C$121,C$7),paste_pd_OBS!$A$2:$F$467,6,FALSE))</f>
        <v>236.588541310007</v>
      </c>
      <c r="D128" s="6">
        <f>IF(ISNA(VLOOKUP(CONCATENATE($B128,$C$121,D$7),paste_pd_OBS!$A$2:$F$467,6,FALSE)),0,VLOOKUP(CONCATENATE($B128,$C$121,D$7),paste_pd_OBS!$A$2:$F$467,6,FALSE))</f>
        <v>292.67531328745201</v>
      </c>
      <c r="E128" s="6">
        <f>IF(ISNA(VLOOKUP(CONCATENATE($B128,$C$121,E$7),paste_pd_OBS!$A$2:$F$467,6,FALSE)),0,VLOOKUP(CONCATENATE($B128,$C$121,E$7),paste_pd_OBS!$A$2:$F$467,6,FALSE))</f>
        <v>494.16866939486698</v>
      </c>
      <c r="F128" s="17">
        <f t="shared" si="46"/>
        <v>1023.432523992326</v>
      </c>
      <c r="G128" s="7">
        <f t="shared" si="47"/>
        <v>236.588541310007</v>
      </c>
      <c r="H128" s="7">
        <f t="shared" si="48"/>
        <v>292.67531328745201</v>
      </c>
      <c r="I128" s="7">
        <f t="shared" si="49"/>
        <v>494.16866939486698</v>
      </c>
      <c r="J128" s="17">
        <f t="shared" si="50"/>
        <v>1023.432523992326</v>
      </c>
      <c r="L128" s="23" t="s">
        <v>5</v>
      </c>
      <c r="M128" s="36">
        <f>SUM(M124:M127)</f>
        <v>90282.245716403326</v>
      </c>
      <c r="N128" s="37">
        <f>SUM(N124:N127)</f>
        <v>49568.08042477283</v>
      </c>
      <c r="O128" s="38">
        <f>SUM(O124:O127)</f>
        <v>80980.700765514077</v>
      </c>
      <c r="P128" s="39">
        <f>SUM(M128:O128)</f>
        <v>220831.02690669024</v>
      </c>
    </row>
    <row r="129" spans="2:10" x14ac:dyDescent="0.25">
      <c r="B129" s="5" t="s">
        <v>37</v>
      </c>
      <c r="C129" s="12">
        <f>IF(ISNA(VLOOKUP(CONCATENATE($B129,$C$121,C$7),paste_pd_OBS!$A$2:$F$467,6,FALSE)),0,VLOOKUP(CONCATENATE($B129,$C$121,C$7),paste_pd_OBS!$A$2:$F$467,6,FALSE))</f>
        <v>5658.8903079738902</v>
      </c>
      <c r="D129" s="6">
        <f>IF(ISNA(VLOOKUP(CONCATENATE($B129,$C$121,D$7),paste_pd_OBS!$A$2:$F$467,6,FALSE)),0,VLOOKUP(CONCATENATE($B129,$C$121,D$7),paste_pd_OBS!$A$2:$F$467,6,FALSE))</f>
        <v>5888.7751194064404</v>
      </c>
      <c r="E129" s="6">
        <f>IF(ISNA(VLOOKUP(CONCATENATE($B129,$C$121,E$7),paste_pd_OBS!$A$2:$F$467,6,FALSE)),0,VLOOKUP(CONCATENATE($B129,$C$121,E$7),paste_pd_OBS!$A$2:$F$467,6,FALSE))</f>
        <v>12592.305059779301</v>
      </c>
      <c r="F129" s="17">
        <f t="shared" si="46"/>
        <v>24139.970487159633</v>
      </c>
      <c r="G129" s="7">
        <f t="shared" si="47"/>
        <v>5658.8903079738902</v>
      </c>
      <c r="H129" s="7">
        <f t="shared" si="48"/>
        <v>5888.7751194064404</v>
      </c>
      <c r="I129" s="7">
        <f t="shared" si="49"/>
        <v>12592.305059779301</v>
      </c>
      <c r="J129" s="17">
        <f t="shared" si="50"/>
        <v>24139.970487159633</v>
      </c>
    </row>
    <row r="130" spans="2:10" x14ac:dyDescent="0.25">
      <c r="B130" s="5" t="s">
        <v>38</v>
      </c>
      <c r="C130" s="12">
        <f>IF(ISNA(VLOOKUP(CONCATENATE($B130,$C$121,C$7),paste_pd_OBS!$A$2:$F$467,6,FALSE)),0,VLOOKUP(CONCATENATE($B130,$C$121,C$7),paste_pd_OBS!$A$2:$F$467,6,FALSE))</f>
        <v>1773.4571566694599</v>
      </c>
      <c r="D130" s="6">
        <f>IF(ISNA(VLOOKUP(CONCATENATE($B130,$C$121,D$7),paste_pd_OBS!$A$2:$F$467,6,FALSE)),0,VLOOKUP(CONCATENATE($B130,$C$121,D$7),paste_pd_OBS!$A$2:$F$467,6,FALSE))</f>
        <v>1215.2040888675001</v>
      </c>
      <c r="E130" s="6">
        <f>IF(ISNA(VLOOKUP(CONCATENATE($B130,$C$121,E$7),paste_pd_OBS!$A$2:$F$467,6,FALSE)),0,VLOOKUP(CONCATENATE($B130,$C$121,E$7),paste_pd_OBS!$A$2:$F$467,6,FALSE))</f>
        <v>1787.08025337612</v>
      </c>
      <c r="F130" s="17">
        <f t="shared" si="46"/>
        <v>4775.7414989130802</v>
      </c>
      <c r="G130" s="7">
        <f t="shared" si="47"/>
        <v>1773.4571566694599</v>
      </c>
      <c r="H130" s="7">
        <f t="shared" si="48"/>
        <v>1215.2040888675001</v>
      </c>
      <c r="I130" s="7">
        <f t="shared" si="49"/>
        <v>1787.08025337612</v>
      </c>
      <c r="J130" s="17">
        <f t="shared" si="50"/>
        <v>4775.7414989130802</v>
      </c>
    </row>
    <row r="131" spans="2:10" x14ac:dyDescent="0.25">
      <c r="B131" s="5" t="s">
        <v>39</v>
      </c>
      <c r="C131" s="12">
        <f>IF(ISNA(VLOOKUP(CONCATENATE($B131,$C$121,C$7),paste_pd_OBS!$A$2:$F$467,6,FALSE)),0,VLOOKUP(CONCATENATE($B131,$C$121,C$7),paste_pd_OBS!$A$2:$F$467,6,FALSE))</f>
        <v>167.35811070411199</v>
      </c>
      <c r="D131" s="6">
        <f>IF(ISNA(VLOOKUP(CONCATENATE($B131,$C$121,D$7),paste_pd_OBS!$A$2:$F$467,6,FALSE)),0,VLOOKUP(CONCATENATE($B131,$C$121,D$7),paste_pd_OBS!$A$2:$F$467,6,FALSE))</f>
        <v>300.57985347917599</v>
      </c>
      <c r="E131" s="6">
        <f>IF(ISNA(VLOOKUP(CONCATENATE($B131,$C$121,E$7),paste_pd_OBS!$A$2:$F$467,6,FALSE)),0,VLOOKUP(CONCATENATE($B131,$C$121,E$7),paste_pd_OBS!$A$2:$F$467,6,FALSE))</f>
        <v>455.57822201084201</v>
      </c>
      <c r="F131" s="17">
        <f t="shared" si="46"/>
        <v>923.51618619413</v>
      </c>
      <c r="G131" s="7">
        <f t="shared" si="47"/>
        <v>167.35811070411199</v>
      </c>
      <c r="H131" s="7">
        <f t="shared" si="48"/>
        <v>300.57985347917599</v>
      </c>
      <c r="I131" s="7">
        <f t="shared" si="49"/>
        <v>455.57822201084201</v>
      </c>
      <c r="J131" s="17">
        <f t="shared" si="50"/>
        <v>923.51618619413</v>
      </c>
    </row>
    <row r="132" spans="2:10" x14ac:dyDescent="0.25">
      <c r="B132" s="5" t="s">
        <v>40</v>
      </c>
      <c r="C132" s="12">
        <f>IF(ISNA(VLOOKUP(CONCATENATE($B132,$C$121,C$7),paste_pd_OBS!$A$2:$F$467,6,FALSE)),0,VLOOKUP(CONCATENATE($B132,$C$121,C$7),paste_pd_OBS!$A$2:$F$467,6,FALSE))</f>
        <v>364.760667626692</v>
      </c>
      <c r="D132" s="6">
        <f>IF(ISNA(VLOOKUP(CONCATENATE($B132,$C$121,D$7),paste_pd_OBS!$A$2:$F$467,6,FALSE)),0,VLOOKUP(CONCATENATE($B132,$C$121,D$7),paste_pd_OBS!$A$2:$F$467,6,FALSE))</f>
        <v>390.44093186999402</v>
      </c>
      <c r="E132" s="6">
        <f>IF(ISNA(VLOOKUP(CONCATENATE($B132,$C$121,E$7),paste_pd_OBS!$A$2:$F$467,6,FALSE)),0,VLOOKUP(CONCATENATE($B132,$C$121,E$7),paste_pd_OBS!$A$2:$F$467,6,FALSE))</f>
        <v>694.06235087580797</v>
      </c>
      <c r="F132" s="17">
        <f t="shared" si="46"/>
        <v>1449.263950372494</v>
      </c>
      <c r="G132" s="7">
        <f t="shared" si="47"/>
        <v>364.760667626692</v>
      </c>
      <c r="H132" s="7">
        <f t="shared" si="48"/>
        <v>390.44093186999402</v>
      </c>
      <c r="I132" s="7">
        <f t="shared" si="49"/>
        <v>694.06235087580797</v>
      </c>
      <c r="J132" s="17">
        <f t="shared" si="50"/>
        <v>1449.263950372494</v>
      </c>
    </row>
    <row r="133" spans="2:10" x14ac:dyDescent="0.25">
      <c r="B133" s="5" t="s">
        <v>41</v>
      </c>
      <c r="C133" s="12">
        <f>IF(ISNA(VLOOKUP(CONCATENATE($B133,$C$121,C$7),paste_pd_OBS!$A$2:$F$467,6,FALSE)),0,VLOOKUP(CONCATENATE($B133,$C$121,C$7),paste_pd_OBS!$A$2:$F$467,6,FALSE))</f>
        <v>98.973275257169007</v>
      </c>
      <c r="D133" s="6">
        <f>IF(ISNA(VLOOKUP(CONCATENATE($B133,$C$121,D$7),paste_pd_OBS!$A$2:$F$467,6,FALSE)),0,VLOOKUP(CONCATENATE($B133,$C$121,D$7),paste_pd_OBS!$A$2:$F$467,6,FALSE))</f>
        <v>60.148647496265902</v>
      </c>
      <c r="E133" s="6">
        <f>IF(ISNA(VLOOKUP(CONCATENATE($B133,$C$121,E$7),paste_pd_OBS!$A$2:$F$467,6,FALSE)),0,VLOOKUP(CONCATENATE($B133,$C$121,E$7),paste_pd_OBS!$A$2:$F$467,6,FALSE))</f>
        <v>264.28494328241197</v>
      </c>
      <c r="F133" s="17">
        <f t="shared" si="46"/>
        <v>423.40686603584686</v>
      </c>
      <c r="G133" s="7">
        <f t="shared" si="47"/>
        <v>98.973275257169007</v>
      </c>
      <c r="H133" s="7">
        <f t="shared" si="48"/>
        <v>60.148647496265902</v>
      </c>
      <c r="I133" s="7">
        <f t="shared" si="49"/>
        <v>264.28494328241197</v>
      </c>
      <c r="J133" s="17">
        <f t="shared" si="50"/>
        <v>423.40686603584686</v>
      </c>
    </row>
    <row r="134" spans="2:10" x14ac:dyDescent="0.25">
      <c r="B134" s="5" t="s">
        <v>42</v>
      </c>
      <c r="C134" s="12">
        <f>IF(ISNA(VLOOKUP(CONCATENATE($B134,$C$121,C$7),paste_pd_OBS!$A$2:$F$467,6,FALSE)),0,VLOOKUP(CONCATENATE($B134,$C$121,C$7),paste_pd_OBS!$A$2:$F$467,6,FALSE))</f>
        <v>401.415486996011</v>
      </c>
      <c r="D134" s="6">
        <f>IF(ISNA(VLOOKUP(CONCATENATE($B134,$C$121,D$7),paste_pd_OBS!$A$2:$F$467,6,FALSE)),0,VLOOKUP(CONCATENATE($B134,$C$121,D$7),paste_pd_OBS!$A$2:$F$467,6,FALSE))</f>
        <v>394.65259829156003</v>
      </c>
      <c r="E134" s="6">
        <f>IF(ISNA(VLOOKUP(CONCATENATE($B134,$C$121,E$7),paste_pd_OBS!$A$2:$F$467,6,FALSE)),0,VLOOKUP(CONCATENATE($B134,$C$121,E$7),paste_pd_OBS!$A$2:$F$467,6,FALSE))</f>
        <v>987.66508818107104</v>
      </c>
      <c r="F134" s="17">
        <f t="shared" si="46"/>
        <v>1783.733173468642</v>
      </c>
      <c r="G134" s="7">
        <f t="shared" si="47"/>
        <v>401.415486996011</v>
      </c>
      <c r="H134" s="7">
        <f t="shared" si="48"/>
        <v>394.65259829156003</v>
      </c>
      <c r="I134" s="7">
        <f t="shared" si="49"/>
        <v>987.66508818107104</v>
      </c>
      <c r="J134" s="17">
        <f t="shared" si="50"/>
        <v>1783.733173468642</v>
      </c>
    </row>
    <row r="135" spans="2:10" x14ac:dyDescent="0.25">
      <c r="B135" s="5" t="s">
        <v>43</v>
      </c>
      <c r="C135" s="12">
        <f>IF(ISNA(VLOOKUP(CONCATENATE($B135,$C$121,C$7),paste_pd_OBS!$A$2:$F$467,6,FALSE)),0,VLOOKUP(CONCATENATE($B135,$C$121,C$7),paste_pd_OBS!$A$2:$F$467,6,FALSE))</f>
        <v>2172.1119384327399</v>
      </c>
      <c r="D135" s="6">
        <f>IF(ISNA(VLOOKUP(CONCATENATE($B135,$C$121,D$7),paste_pd_OBS!$A$2:$F$467,6,FALSE)),0,VLOOKUP(CONCATENATE($B135,$C$121,D$7),paste_pd_OBS!$A$2:$F$467,6,FALSE))</f>
        <v>4371.1948719932598</v>
      </c>
      <c r="E135" s="6">
        <f>IF(ISNA(VLOOKUP(CONCATENATE($B135,$C$121,E$7),paste_pd_OBS!$A$2:$F$467,6,FALSE)),0,VLOOKUP(CONCATENATE($B135,$C$121,E$7),paste_pd_OBS!$A$2:$F$467,6,FALSE))</f>
        <v>8306.6075188237901</v>
      </c>
      <c r="F135" s="17">
        <f t="shared" si="46"/>
        <v>14849.91432924979</v>
      </c>
      <c r="G135" s="7">
        <f t="shared" si="47"/>
        <v>2172.1119384327399</v>
      </c>
      <c r="H135" s="7">
        <f t="shared" si="48"/>
        <v>4371.1948719932598</v>
      </c>
      <c r="I135" s="7">
        <f t="shared" si="49"/>
        <v>8306.6075188237901</v>
      </c>
      <c r="J135" s="17">
        <f t="shared" si="50"/>
        <v>14849.91432924979</v>
      </c>
    </row>
    <row r="136" spans="2:10" s="142" customFormat="1" x14ac:dyDescent="0.25">
      <c r="B136" s="138" t="s">
        <v>597</v>
      </c>
      <c r="C136" s="139">
        <f>IF(ISNA(VLOOKUP(CONCATENATE($B136,$C$121,C$7),paste_pd_OBS!$A$2:$F$467,6,FALSE)),0,VLOOKUP(CONCATENATE($B136,$C$121,C$7),paste_pd_OBS!$A$2:$F$467,6,FALSE))</f>
        <v>230.232348104057</v>
      </c>
      <c r="D136" s="140">
        <f>IF(ISNA(VLOOKUP(CONCATENATE($B136,$C$121,D$7),paste_pd_OBS!$A$2:$F$467,6,FALSE)),0,VLOOKUP(CONCATENATE($B136,$C$121,D$7),paste_pd_OBS!$A$2:$F$467,6,FALSE))</f>
        <v>92.694908197071101</v>
      </c>
      <c r="E136" s="140">
        <f>IF(ISNA(VLOOKUP(CONCATENATE($B136,$C$121,E$7),paste_pd_OBS!$A$2:$F$467,6,FALSE)),0,VLOOKUP(CONCATENATE($B136,$C$121,E$7),paste_pd_OBS!$A$2:$F$467,6,FALSE))</f>
        <v>135.445800374463</v>
      </c>
      <c r="F136" s="141">
        <f t="shared" ref="F136:F141" si="51">SUM(C136:E136)</f>
        <v>458.3730566755911</v>
      </c>
      <c r="G136" s="136">
        <f t="shared" ref="G136:G141" si="52">C136</f>
        <v>230.232348104057</v>
      </c>
      <c r="H136" s="136">
        <f t="shared" ref="H136:H141" si="53">D136</f>
        <v>92.694908197071101</v>
      </c>
      <c r="I136" s="136">
        <f t="shared" ref="I136:I141" si="54">E136</f>
        <v>135.445800374463</v>
      </c>
      <c r="J136" s="141">
        <f t="shared" ref="J136:J141" si="55">SUM(G136:I136)</f>
        <v>458.3730566755911</v>
      </c>
    </row>
    <row r="137" spans="2:10" s="142" customFormat="1" x14ac:dyDescent="0.25">
      <c r="B137" s="138" t="s">
        <v>598</v>
      </c>
      <c r="C137" s="139">
        <f>IF(ISNA(VLOOKUP(CONCATENATE($B137,$C$121,C$7),paste_pd_OBS!$A$2:$F$467,6,FALSE)),0,VLOOKUP(CONCATENATE($B137,$C$121,C$7),paste_pd_OBS!$A$2:$F$467,6,FALSE))</f>
        <v>36.6060881304129</v>
      </c>
      <c r="D137" s="140">
        <f>IF(ISNA(VLOOKUP(CONCATENATE($B137,$C$121,D$7),paste_pd_OBS!$A$2:$F$467,6,FALSE)),0,VLOOKUP(CONCATENATE($B137,$C$121,D$7),paste_pd_OBS!$A$2:$F$467,6,FALSE))</f>
        <v>39.177344797100403</v>
      </c>
      <c r="E137" s="140">
        <f>IF(ISNA(VLOOKUP(CONCATENATE($B137,$C$121,E$7),paste_pd_OBS!$A$2:$F$467,6,FALSE)),0,VLOOKUP(CONCATENATE($B137,$C$121,E$7),paste_pd_OBS!$A$2:$F$467,6,FALSE))</f>
        <v>35.449289955745201</v>
      </c>
      <c r="F137" s="141">
        <f t="shared" si="51"/>
        <v>111.2327228832585</v>
      </c>
      <c r="G137" s="136">
        <f t="shared" si="52"/>
        <v>36.6060881304129</v>
      </c>
      <c r="H137" s="136">
        <f t="shared" si="53"/>
        <v>39.177344797100403</v>
      </c>
      <c r="I137" s="136">
        <f t="shared" si="54"/>
        <v>35.449289955745201</v>
      </c>
      <c r="J137" s="141">
        <f t="shared" si="55"/>
        <v>111.2327228832585</v>
      </c>
    </row>
    <row r="138" spans="2:10" s="142" customFormat="1" x14ac:dyDescent="0.25">
      <c r="B138" s="138" t="s">
        <v>599</v>
      </c>
      <c r="C138" s="139">
        <f>IF(ISNA(VLOOKUP(CONCATENATE($B138,$C$121,C$7),paste_pd_OBS!$A$2:$F$467,6,FALSE)),0,VLOOKUP(CONCATENATE($B138,$C$121,C$7),paste_pd_OBS!$A$2:$F$467,6,FALSE))</f>
        <v>34.271439078061199</v>
      </c>
      <c r="D138" s="140">
        <f>IF(ISNA(VLOOKUP(CONCATENATE($B138,$C$121,D$7),paste_pd_OBS!$A$2:$F$467,6,FALSE)),0,VLOOKUP(CONCATENATE($B138,$C$121,D$7),paste_pd_OBS!$A$2:$F$467,6,FALSE))</f>
        <v>116.903272962882</v>
      </c>
      <c r="E138" s="140">
        <f>IF(ISNA(VLOOKUP(CONCATENATE($B138,$C$121,E$7),paste_pd_OBS!$A$2:$F$467,6,FALSE)),0,VLOOKUP(CONCATENATE($B138,$C$121,E$7),paste_pd_OBS!$A$2:$F$467,6,FALSE))</f>
        <v>89.623991997611995</v>
      </c>
      <c r="F138" s="141">
        <f t="shared" si="51"/>
        <v>240.7987040385552</v>
      </c>
      <c r="G138" s="136">
        <f t="shared" si="52"/>
        <v>34.271439078061199</v>
      </c>
      <c r="H138" s="136">
        <f t="shared" si="53"/>
        <v>116.903272962882</v>
      </c>
      <c r="I138" s="136">
        <f t="shared" si="54"/>
        <v>89.623991997611995</v>
      </c>
      <c r="J138" s="141">
        <f t="shared" si="55"/>
        <v>240.7987040385552</v>
      </c>
    </row>
    <row r="139" spans="2:10" s="142" customFormat="1" x14ac:dyDescent="0.25">
      <c r="B139" s="138" t="s">
        <v>600</v>
      </c>
      <c r="C139" s="139">
        <f>IF(ISNA(VLOOKUP(CONCATENATE($B139,$C$121,C$7),paste_pd_OBS!$A$2:$F$467,6,FALSE)),0,VLOOKUP(CONCATENATE($B139,$C$121,C$7),paste_pd_OBS!$A$2:$F$467,6,FALSE))</f>
        <v>19.7989361569655</v>
      </c>
      <c r="D139" s="140">
        <f>IF(ISNA(VLOOKUP(CONCATENATE($B139,$C$121,D$7),paste_pd_OBS!$A$2:$F$467,6,FALSE)),0,VLOOKUP(CONCATENATE($B139,$C$121,D$7),paste_pd_OBS!$A$2:$F$467,6,FALSE))</f>
        <v>20.8517760797221</v>
      </c>
      <c r="E139" s="140">
        <f>IF(ISNA(VLOOKUP(CONCATENATE($B139,$C$121,E$7),paste_pd_OBS!$A$2:$F$467,6,FALSE)),0,VLOOKUP(CONCATENATE($B139,$C$121,E$7),paste_pd_OBS!$A$2:$F$467,6,FALSE))</f>
        <v>149.077250874306</v>
      </c>
      <c r="F139" s="141">
        <f t="shared" si="51"/>
        <v>189.72796311099358</v>
      </c>
      <c r="G139" s="136">
        <f t="shared" si="52"/>
        <v>19.7989361569655</v>
      </c>
      <c r="H139" s="136">
        <f t="shared" si="53"/>
        <v>20.8517760797221</v>
      </c>
      <c r="I139" s="136">
        <f t="shared" si="54"/>
        <v>149.077250874306</v>
      </c>
      <c r="J139" s="141">
        <f t="shared" si="55"/>
        <v>189.72796311099358</v>
      </c>
    </row>
    <row r="140" spans="2:10" s="142" customFormat="1" x14ac:dyDescent="0.25">
      <c r="B140" s="138" t="s">
        <v>601</v>
      </c>
      <c r="C140" s="139">
        <f>IF(ISNA(VLOOKUP(CONCATENATE($B140,$C$121,C$7),paste_pd_OBS!$A$2:$F$467,6,FALSE)),0,VLOOKUP(CONCATENATE($B140,$C$121,C$7),paste_pd_OBS!$A$2:$F$467,6,FALSE))</f>
        <v>0</v>
      </c>
      <c r="D140" s="140">
        <f>IF(ISNA(VLOOKUP(CONCATENATE($B140,$C$121,D$7),paste_pd_OBS!$A$2:$F$467,6,FALSE)),0,VLOOKUP(CONCATENATE($B140,$C$121,D$7),paste_pd_OBS!$A$2:$F$467,6,FALSE))</f>
        <v>11.1309068076028</v>
      </c>
      <c r="E140" s="140">
        <f>IF(ISNA(VLOOKUP(CONCATENATE($B140,$C$121,E$7),paste_pd_OBS!$A$2:$F$467,6,FALSE)),0,VLOOKUP(CONCATENATE($B140,$C$121,E$7),paste_pd_OBS!$A$2:$F$467,6,FALSE))</f>
        <v>4.7610054983308396</v>
      </c>
      <c r="F140" s="141">
        <f t="shared" si="51"/>
        <v>15.891912305933641</v>
      </c>
      <c r="G140" s="136">
        <f t="shared" si="52"/>
        <v>0</v>
      </c>
      <c r="H140" s="136">
        <f t="shared" si="53"/>
        <v>11.1309068076028</v>
      </c>
      <c r="I140" s="136">
        <f t="shared" si="54"/>
        <v>4.7610054983308396</v>
      </c>
      <c r="J140" s="141">
        <f t="shared" si="55"/>
        <v>15.891912305933641</v>
      </c>
    </row>
    <row r="141" spans="2:10" s="142" customFormat="1" x14ac:dyDescent="0.25">
      <c r="B141" s="138" t="s">
        <v>602</v>
      </c>
      <c r="C141" s="139">
        <f>IF(ISNA(VLOOKUP(CONCATENATE($B141,$C$121,C$7),paste_pd_OBS!$A$2:$F$467,6,FALSE)),0,VLOOKUP(CONCATENATE($B141,$C$121,C$7),paste_pd_OBS!$A$2:$F$467,6,FALSE))</f>
        <v>399.82587574182099</v>
      </c>
      <c r="D141" s="140">
        <f>IF(ISNA(VLOOKUP(CONCATENATE($B141,$C$121,D$7),paste_pd_OBS!$A$2:$F$467,6,FALSE)),0,VLOOKUP(CONCATENATE($B141,$C$121,D$7),paste_pd_OBS!$A$2:$F$467,6,FALSE))</f>
        <v>682.06212804565598</v>
      </c>
      <c r="E141" s="140">
        <f>IF(ISNA(VLOOKUP(CONCATENATE($B141,$C$121,E$7),paste_pd_OBS!$A$2:$F$467,6,FALSE)),0,VLOOKUP(CONCATENATE($B141,$C$121,E$7),paste_pd_OBS!$A$2:$F$467,6,FALSE))</f>
        <v>1712.29005591037</v>
      </c>
      <c r="F141" s="141">
        <f t="shared" si="51"/>
        <v>2794.1780596978469</v>
      </c>
      <c r="G141" s="136">
        <f t="shared" si="52"/>
        <v>399.82587574182099</v>
      </c>
      <c r="H141" s="136">
        <f t="shared" si="53"/>
        <v>682.06212804565598</v>
      </c>
      <c r="I141" s="136">
        <f t="shared" si="54"/>
        <v>1712.29005591037</v>
      </c>
      <c r="J141" s="141">
        <f t="shared" si="55"/>
        <v>2794.1780596978469</v>
      </c>
    </row>
    <row r="142" spans="2:10" x14ac:dyDescent="0.25">
      <c r="B142" s="5" t="s">
        <v>44</v>
      </c>
      <c r="C142" s="12">
        <f>IF(ISNA(VLOOKUP(CONCATENATE($B142,$C$121,C$7),paste_pd_OBS!$A$2:$F$467,6,FALSE)),0,VLOOKUP(CONCATENATE($B142,$C$121,C$7),paste_pd_OBS!$A$2:$F$467,6,FALSE))</f>
        <v>170.847110464672</v>
      </c>
      <c r="D142" s="6">
        <f>IF(ISNA(VLOOKUP(CONCATENATE($B142,$C$121,D$7),paste_pd_OBS!$A$2:$F$467,6,FALSE)),0,VLOOKUP(CONCATENATE($B142,$C$121,D$7),paste_pd_OBS!$A$2:$F$467,6,FALSE))</f>
        <v>235.33684331583899</v>
      </c>
      <c r="E142" s="6">
        <f>IF(ISNA(VLOOKUP(CONCATENATE($B142,$C$121,E$7),paste_pd_OBS!$A$2:$F$467,6,FALSE)),0,VLOOKUP(CONCATENATE($B142,$C$121,E$7),paste_pd_OBS!$A$2:$F$467,6,FALSE))</f>
        <v>564.77148278467803</v>
      </c>
      <c r="F142" s="17">
        <f t="shared" si="46"/>
        <v>970.95543656518907</v>
      </c>
      <c r="G142" s="8"/>
      <c r="H142" s="7">
        <f t="shared" ref="H142:H147" si="56">C142+D142</f>
        <v>406.18395378051099</v>
      </c>
      <c r="I142" s="7">
        <f t="shared" ref="I142:I147" si="57">E142</f>
        <v>564.77148278467803</v>
      </c>
      <c r="J142" s="17">
        <f t="shared" si="50"/>
        <v>970.95543656518907</v>
      </c>
    </row>
    <row r="143" spans="2:10" x14ac:dyDescent="0.25">
      <c r="B143" s="5" t="s">
        <v>45</v>
      </c>
      <c r="C143" s="12">
        <f>IF(ISNA(VLOOKUP(CONCATENATE($B143,$C$121,C$7),paste_pd_OBS!$A$2:$F$467,6,FALSE)),0,VLOOKUP(CONCATENATE($B143,$C$121,C$7),paste_pd_OBS!$A$2:$F$467,6,FALSE))</f>
        <v>36.635281586101101</v>
      </c>
      <c r="D143" s="6">
        <f>IF(ISNA(VLOOKUP(CONCATENATE($B143,$C$121,D$7),paste_pd_OBS!$A$2:$F$467,6,FALSE)),0,VLOOKUP(CONCATENATE($B143,$C$121,D$7),paste_pd_OBS!$A$2:$F$467,6,FALSE))</f>
        <v>108.005015503827</v>
      </c>
      <c r="E143" s="6">
        <f>IF(ISNA(VLOOKUP(CONCATENATE($B143,$C$121,E$7),paste_pd_OBS!$A$2:$F$467,6,FALSE)),0,VLOOKUP(CONCATENATE($B143,$C$121,E$7),paste_pd_OBS!$A$2:$F$467,6,FALSE))</f>
        <v>106.89047269883</v>
      </c>
      <c r="F143" s="17">
        <f t="shared" si="46"/>
        <v>251.53076978875808</v>
      </c>
      <c r="G143" s="8"/>
      <c r="H143" s="7">
        <f t="shared" si="56"/>
        <v>144.64029708992808</v>
      </c>
      <c r="I143" s="7">
        <f t="shared" si="57"/>
        <v>106.89047269883</v>
      </c>
      <c r="J143" s="17">
        <f t="shared" si="50"/>
        <v>251.53076978875808</v>
      </c>
    </row>
    <row r="144" spans="2:10" x14ac:dyDescent="0.25">
      <c r="B144" s="5" t="s">
        <v>46</v>
      </c>
      <c r="C144" s="12">
        <f>IF(ISNA(VLOOKUP(CONCATENATE($B144,$C$121,C$7),paste_pd_OBS!$A$2:$F$467,6,FALSE)),0,VLOOKUP(CONCATENATE($B144,$C$121,C$7),paste_pd_OBS!$A$2:$F$467,6,FALSE))</f>
        <v>0</v>
      </c>
      <c r="D144" s="6">
        <f>IF(ISNA(VLOOKUP(CONCATENATE($B144,$C$121,D$7),paste_pd_OBS!$A$2:$F$467,6,FALSE)),0,VLOOKUP(CONCATENATE($B144,$C$121,D$7),paste_pd_OBS!$A$2:$F$467,6,FALSE))</f>
        <v>93.704703495816602</v>
      </c>
      <c r="E144" s="6">
        <f>IF(ISNA(VLOOKUP(CONCATENATE($B144,$C$121,E$7),paste_pd_OBS!$A$2:$F$467,6,FALSE)),0,VLOOKUP(CONCATENATE($B144,$C$121,E$7),paste_pd_OBS!$A$2:$F$467,6,FALSE))</f>
        <v>469.41550604292701</v>
      </c>
      <c r="F144" s="17">
        <f t="shared" si="46"/>
        <v>563.12020953874367</v>
      </c>
      <c r="G144" s="8"/>
      <c r="H144" s="7">
        <f t="shared" si="56"/>
        <v>93.704703495816602</v>
      </c>
      <c r="I144" s="7">
        <f t="shared" si="57"/>
        <v>469.41550604292701</v>
      </c>
      <c r="J144" s="17">
        <f t="shared" si="50"/>
        <v>563.12020953874367</v>
      </c>
    </row>
    <row r="145" spans="1:16" x14ac:dyDescent="0.25">
      <c r="B145" s="5" t="s">
        <v>47</v>
      </c>
      <c r="C145" s="12">
        <f>IF(ISNA(VLOOKUP(CONCATENATE($B145,$C$121,C$7),paste_pd_OBS!$A$2:$F$467,6,FALSE)),0,VLOOKUP(CONCATENATE($B145,$C$121,C$7),paste_pd_OBS!$A$2:$F$467,6,FALSE))</f>
        <v>55.917895919038997</v>
      </c>
      <c r="D145" s="6">
        <f>IF(ISNA(VLOOKUP(CONCATENATE($B145,$C$121,D$7),paste_pd_OBS!$A$2:$F$467,6,FALSE)),0,VLOOKUP(CONCATENATE($B145,$C$121,D$7),paste_pd_OBS!$A$2:$F$467,6,FALSE))</f>
        <v>386.84971143099898</v>
      </c>
      <c r="E145" s="6">
        <f>IF(ISNA(VLOOKUP(CONCATENATE($B145,$C$121,E$7),paste_pd_OBS!$A$2:$F$467,6,FALSE)),0,VLOOKUP(CONCATENATE($B145,$C$121,E$7),paste_pd_OBS!$A$2:$F$467,6,FALSE))</f>
        <v>1170.5331077092301</v>
      </c>
      <c r="F145" s="17">
        <f t="shared" si="46"/>
        <v>1613.300715059268</v>
      </c>
      <c r="G145" s="8"/>
      <c r="H145" s="7">
        <f t="shared" si="56"/>
        <v>442.76760735003796</v>
      </c>
      <c r="I145" s="7">
        <f t="shared" si="57"/>
        <v>1170.5331077092301</v>
      </c>
      <c r="J145" s="17">
        <f t="shared" si="50"/>
        <v>1613.300715059268</v>
      </c>
    </row>
    <row r="146" spans="1:16" x14ac:dyDescent="0.25">
      <c r="B146" s="5" t="s">
        <v>48</v>
      </c>
      <c r="C146" s="12">
        <f>IF(ISNA(VLOOKUP(CONCATENATE($B146,$C$121,C$7),paste_pd_OBS!$A$2:$F$467,6,FALSE)),0,VLOOKUP(CONCATENATE($B146,$C$121,C$7),paste_pd_OBS!$A$2:$F$467,6,FALSE))</f>
        <v>18.589227337594199</v>
      </c>
      <c r="D146" s="6">
        <f>IF(ISNA(VLOOKUP(CONCATENATE($B146,$C$121,D$7),paste_pd_OBS!$A$2:$F$467,6,FALSE)),0,VLOOKUP(CONCATENATE($B146,$C$121,D$7),paste_pd_OBS!$A$2:$F$467,6,FALSE))</f>
        <v>108.982226295351</v>
      </c>
      <c r="E146" s="6">
        <f>IF(ISNA(VLOOKUP(CONCATENATE($B146,$C$121,E$7),paste_pd_OBS!$A$2:$F$467,6,FALSE)),0,VLOOKUP(CONCATENATE($B146,$C$121,E$7),paste_pd_OBS!$A$2:$F$467,6,FALSE))</f>
        <v>538.980822915408</v>
      </c>
      <c r="F146" s="17">
        <f t="shared" si="46"/>
        <v>666.55227654835323</v>
      </c>
      <c r="G146" s="8"/>
      <c r="H146" s="7">
        <f t="shared" si="56"/>
        <v>127.57145363294519</v>
      </c>
      <c r="I146" s="7">
        <f t="shared" si="57"/>
        <v>538.980822915408</v>
      </c>
      <c r="J146" s="17">
        <f t="shared" si="50"/>
        <v>666.55227654835323</v>
      </c>
    </row>
    <row r="147" spans="1:16" x14ac:dyDescent="0.25">
      <c r="B147" s="5" t="s">
        <v>49</v>
      </c>
      <c r="C147" s="12">
        <f>IF(ISNA(VLOOKUP(CONCATENATE($B147,$C$121,C$7),paste_pd_OBS!$A$2:$F$467,6,FALSE)),0,VLOOKUP(CONCATENATE($B147,$C$121,C$7),paste_pd_OBS!$A$2:$F$467,6,FALSE))</f>
        <v>153.367810354488</v>
      </c>
      <c r="D147" s="6">
        <f>IF(ISNA(VLOOKUP(CONCATENATE($B147,$C$121,D$7),paste_pd_OBS!$A$2:$F$467,6,FALSE)),0,VLOOKUP(CONCATENATE($B147,$C$121,D$7),paste_pd_OBS!$A$2:$F$467,6,FALSE))</f>
        <v>896.31736839715199</v>
      </c>
      <c r="E147" s="6">
        <f>IF(ISNA(VLOOKUP(CONCATENATE($B147,$C$121,E$7),paste_pd_OBS!$A$2:$F$467,6,FALSE)),0,VLOOKUP(CONCATENATE($B147,$C$121,E$7),paste_pd_OBS!$A$2:$F$467,6,FALSE))</f>
        <v>4918.85148253644</v>
      </c>
      <c r="F147" s="17">
        <f t="shared" si="46"/>
        <v>5968.5366612880798</v>
      </c>
      <c r="G147" s="8"/>
      <c r="H147" s="7">
        <f t="shared" si="56"/>
        <v>1049.68517875164</v>
      </c>
      <c r="I147" s="7">
        <f t="shared" si="57"/>
        <v>4918.85148253644</v>
      </c>
      <c r="J147" s="17">
        <f t="shared" si="50"/>
        <v>5968.5366612880798</v>
      </c>
    </row>
    <row r="148" spans="1:16" x14ac:dyDescent="0.25">
      <c r="B148" s="13" t="s">
        <v>4</v>
      </c>
      <c r="C148" s="14">
        <f t="shared" ref="C148:J148" si="58">SUM(C124:C147)</f>
        <v>90717.60304206521</v>
      </c>
      <c r="D148" s="15">
        <f t="shared" si="58"/>
        <v>49132.723099110939</v>
      </c>
      <c r="E148" s="15">
        <f t="shared" si="58"/>
        <v>80980.700765514106</v>
      </c>
      <c r="F148" s="16">
        <f t="shared" si="58"/>
        <v>220831.02690669027</v>
      </c>
      <c r="G148" s="15">
        <f t="shared" si="58"/>
        <v>90282.245716403326</v>
      </c>
      <c r="H148" s="15">
        <f t="shared" si="58"/>
        <v>49568.080424772837</v>
      </c>
      <c r="I148" s="15">
        <f t="shared" si="58"/>
        <v>80980.700765514106</v>
      </c>
      <c r="J148" s="16">
        <f t="shared" si="58"/>
        <v>220831.02690669027</v>
      </c>
    </row>
    <row r="150" spans="1:16" ht="18.75" x14ac:dyDescent="0.3">
      <c r="A150" s="4" t="s">
        <v>7</v>
      </c>
      <c r="B150" s="4" t="s">
        <v>60</v>
      </c>
      <c r="C150" s="4">
        <v>6</v>
      </c>
      <c r="L150" s="4" t="s">
        <v>60</v>
      </c>
    </row>
    <row r="151" spans="1:16" x14ac:dyDescent="0.25">
      <c r="B151" s="9"/>
      <c r="C151" s="251" t="s">
        <v>468</v>
      </c>
      <c r="D151" s="251"/>
      <c r="E151" s="251"/>
      <c r="F151" s="251"/>
      <c r="G151" s="252" t="s">
        <v>6</v>
      </c>
      <c r="H151" s="252"/>
      <c r="I151" s="252"/>
      <c r="J151" s="252"/>
      <c r="L151" s="9"/>
      <c r="M151" s="251" t="s">
        <v>469</v>
      </c>
      <c r="N151" s="251"/>
      <c r="O151" s="251"/>
      <c r="P151" s="251"/>
    </row>
    <row r="152" spans="1:16" ht="30" x14ac:dyDescent="0.25">
      <c r="B152" s="10" t="s">
        <v>3</v>
      </c>
      <c r="C152" s="18" t="s">
        <v>2</v>
      </c>
      <c r="D152" s="18" t="s">
        <v>0</v>
      </c>
      <c r="E152" s="18" t="s">
        <v>1</v>
      </c>
      <c r="F152" s="18" t="s">
        <v>5</v>
      </c>
      <c r="G152" s="11" t="s">
        <v>2</v>
      </c>
      <c r="H152" s="18" t="s">
        <v>0</v>
      </c>
      <c r="I152" s="18" t="s">
        <v>1</v>
      </c>
      <c r="J152" s="18" t="s">
        <v>5</v>
      </c>
      <c r="L152" s="10" t="s">
        <v>3</v>
      </c>
      <c r="M152" s="137" t="s">
        <v>2</v>
      </c>
      <c r="N152" s="137" t="s">
        <v>0</v>
      </c>
      <c r="O152" s="137" t="s">
        <v>1</v>
      </c>
      <c r="P152" s="137" t="s">
        <v>5</v>
      </c>
    </row>
    <row r="153" spans="1:16" x14ac:dyDescent="0.25">
      <c r="B153" s="5" t="s">
        <v>32</v>
      </c>
      <c r="C153" s="12">
        <f>IF(ISNA(VLOOKUP(CONCATENATE($B153,$C$150,C$7),paste_pd_OBS!$A$2:$F$467,6,FALSE)),0,VLOOKUP(CONCATENATE($B153,$C$150,C$7),paste_pd_OBS!$A$2:$F$467,6,FALSE))</f>
        <v>2727.7403253327898</v>
      </c>
      <c r="D153" s="6">
        <f>IF(ISNA(VLOOKUP(CONCATENATE($B153,$C$150,D$7),paste_pd_OBS!$A$2:$F$467,6,FALSE)),0,VLOOKUP(CONCATENATE($B153,$C$150,D$7),paste_pd_OBS!$A$2:$F$467,6,FALSE))</f>
        <v>2810.4336413053502</v>
      </c>
      <c r="E153" s="6">
        <f>IF(ISNA(VLOOKUP(CONCATENATE($B153,$C$150,E$7),paste_pd_OBS!$A$2:$F$467,6,FALSE)),0,VLOOKUP(CONCATENATE($B153,$C$150,E$7),paste_pd_OBS!$A$2:$F$467,6,FALSE))</f>
        <v>2390.5587242307802</v>
      </c>
      <c r="F153" s="17">
        <f t="shared" ref="F153:F176" si="59">SUM(C153:E153)</f>
        <v>7928.7326908689201</v>
      </c>
      <c r="G153" s="7">
        <f t="shared" ref="G153:G164" si="60">C153</f>
        <v>2727.7403253327898</v>
      </c>
      <c r="H153" s="7">
        <f t="shared" ref="H153:H164" si="61">D153</f>
        <v>2810.4336413053502</v>
      </c>
      <c r="I153" s="7">
        <f t="shared" ref="I153:I176" si="62">E153</f>
        <v>2390.5587242307802</v>
      </c>
      <c r="J153" s="17">
        <f t="shared" ref="J153:J176" si="63">SUM(G153:I153)</f>
        <v>7928.7326908689201</v>
      </c>
      <c r="L153" s="22" t="s">
        <v>465</v>
      </c>
      <c r="M153" s="12">
        <f>SUM(G153:G158)</f>
        <v>5208.4479557710119</v>
      </c>
      <c r="N153" s="12">
        <f>SUM(H153:H158)</f>
        <v>6444.340809868032</v>
      </c>
      <c r="O153" s="12">
        <f>SUM(I153:I158)</f>
        <v>6056.9497432004773</v>
      </c>
      <c r="P153" s="33">
        <f>SUM(M153:O153)</f>
        <v>17709.738508839524</v>
      </c>
    </row>
    <row r="154" spans="1:16" x14ac:dyDescent="0.25">
      <c r="B154" s="5" t="s">
        <v>33</v>
      </c>
      <c r="C154" s="12">
        <f>IF(ISNA(VLOOKUP(CONCATENATE($B154,$C$150,C$7),paste_pd_OBS!$A$2:$F$467,6,FALSE)),0,VLOOKUP(CONCATENATE($B154,$C$150,C$7),paste_pd_OBS!$A$2:$F$467,6,FALSE))</f>
        <v>39.3940623646969</v>
      </c>
      <c r="D154" s="6">
        <f>IF(ISNA(VLOOKUP(CONCATENATE($B154,$C$150,D$7),paste_pd_OBS!$A$2:$F$467,6,FALSE)),0,VLOOKUP(CONCATENATE($B154,$C$150,D$7),paste_pd_OBS!$A$2:$F$467,6,FALSE))</f>
        <v>3.6062660801865598</v>
      </c>
      <c r="E154" s="6">
        <f>IF(ISNA(VLOOKUP(CONCATENATE($B154,$C$150,E$7),paste_pd_OBS!$A$2:$F$467,6,FALSE)),0,VLOOKUP(CONCATENATE($B154,$C$150,E$7),paste_pd_OBS!$A$2:$F$467,6,FALSE))</f>
        <v>64.681390593207595</v>
      </c>
      <c r="F154" s="17">
        <f t="shared" si="59"/>
        <v>107.68171903809105</v>
      </c>
      <c r="G154" s="7">
        <f t="shared" si="60"/>
        <v>39.3940623646969</v>
      </c>
      <c r="H154" s="7">
        <f t="shared" si="61"/>
        <v>3.6062660801865598</v>
      </c>
      <c r="I154" s="7">
        <f t="shared" si="62"/>
        <v>64.681390593207595</v>
      </c>
      <c r="J154" s="17">
        <f t="shared" si="63"/>
        <v>107.68171903809105</v>
      </c>
      <c r="L154" s="22" t="s">
        <v>466</v>
      </c>
      <c r="M154" s="12">
        <f>SUM(G171:G176)</f>
        <v>0</v>
      </c>
      <c r="N154" s="12">
        <f>SUM(H171:H176)</f>
        <v>0</v>
      </c>
      <c r="O154" s="12">
        <f>SUM(I171:I176)</f>
        <v>0</v>
      </c>
      <c r="P154" s="33">
        <f>SUM(J171:J176)</f>
        <v>0</v>
      </c>
    </row>
    <row r="155" spans="1:16" x14ac:dyDescent="0.25">
      <c r="B155" s="5" t="s">
        <v>34</v>
      </c>
      <c r="C155" s="12">
        <f>IF(ISNA(VLOOKUP(CONCATENATE($B155,$C$150,C$7),paste_pd_OBS!$A$2:$F$467,6,FALSE)),0,VLOOKUP(CONCATENATE($B155,$C$150,C$7),paste_pd_OBS!$A$2:$F$467,6,FALSE))</f>
        <v>1772.6441136409501</v>
      </c>
      <c r="D155" s="6">
        <f>IF(ISNA(VLOOKUP(CONCATENATE($B155,$C$150,D$7),paste_pd_OBS!$A$2:$F$467,6,FALSE)),0,VLOOKUP(CONCATENATE($B155,$C$150,D$7),paste_pd_OBS!$A$2:$F$467,6,FALSE))</f>
        <v>2760.2572218049099</v>
      </c>
      <c r="E155" s="6">
        <f>IF(ISNA(VLOOKUP(CONCATENATE($B155,$C$150,E$7),paste_pd_OBS!$A$2:$F$467,6,FALSE)),0,VLOOKUP(CONCATENATE($B155,$C$150,E$7),paste_pd_OBS!$A$2:$F$467,6,FALSE))</f>
        <v>1252.1322134888401</v>
      </c>
      <c r="F155" s="17">
        <f t="shared" si="59"/>
        <v>5785.0335489346999</v>
      </c>
      <c r="G155" s="7">
        <f t="shared" si="60"/>
        <v>1772.6441136409501</v>
      </c>
      <c r="H155" s="7">
        <f t="shared" si="61"/>
        <v>2760.2572218049099</v>
      </c>
      <c r="I155" s="7">
        <f t="shared" si="62"/>
        <v>1252.1322134888401</v>
      </c>
      <c r="J155" s="17">
        <f t="shared" si="63"/>
        <v>5785.0335489346999</v>
      </c>
      <c r="L155" s="22" t="s">
        <v>467</v>
      </c>
      <c r="M155" s="12">
        <f>SUM(G159:G164)</f>
        <v>0</v>
      </c>
      <c r="N155" s="12">
        <f>SUM(H159:H164)</f>
        <v>0</v>
      </c>
      <c r="O155" s="12">
        <f>SUM(I159:I164)</f>
        <v>0</v>
      </c>
      <c r="P155" s="33">
        <f>SUM(J159:J164)</f>
        <v>0</v>
      </c>
    </row>
    <row r="156" spans="1:16" x14ac:dyDescent="0.25">
      <c r="B156" s="5" t="s">
        <v>35</v>
      </c>
      <c r="C156" s="12">
        <f>IF(ISNA(VLOOKUP(CONCATENATE($B156,$C$150,C$7),paste_pd_OBS!$A$2:$F$467,6,FALSE)),0,VLOOKUP(CONCATENATE($B156,$C$150,C$7),paste_pd_OBS!$A$2:$F$467,6,FALSE))</f>
        <v>0</v>
      </c>
      <c r="D156" s="6">
        <f>IF(ISNA(VLOOKUP(CONCATENATE($B156,$C$150,D$7),paste_pd_OBS!$A$2:$F$467,6,FALSE)),0,VLOOKUP(CONCATENATE($B156,$C$150,D$7),paste_pd_OBS!$A$2:$F$467,6,FALSE))</f>
        <v>2.43327420086012</v>
      </c>
      <c r="E156" s="6">
        <f>IF(ISNA(VLOOKUP(CONCATENATE($B156,$C$150,E$7),paste_pd_OBS!$A$2:$F$467,6,FALSE)),0,VLOOKUP(CONCATENATE($B156,$C$150,E$7),paste_pd_OBS!$A$2:$F$467,6,FALSE))</f>
        <v>32.212744825592097</v>
      </c>
      <c r="F156" s="17">
        <f t="shared" si="59"/>
        <v>34.646019026452215</v>
      </c>
      <c r="G156" s="7">
        <f t="shared" si="60"/>
        <v>0</v>
      </c>
      <c r="H156" s="7">
        <f t="shared" si="61"/>
        <v>2.43327420086012</v>
      </c>
      <c r="I156" s="7">
        <f t="shared" si="62"/>
        <v>32.212744825592097</v>
      </c>
      <c r="J156" s="17">
        <f t="shared" si="63"/>
        <v>34.646019026452215</v>
      </c>
      <c r="L156" s="24" t="s">
        <v>603</v>
      </c>
      <c r="M156" s="34">
        <f>SUM(G165:G170)</f>
        <v>0</v>
      </c>
      <c r="N156" s="34">
        <f>SUM(H165:H170)</f>
        <v>0</v>
      </c>
      <c r="O156" s="34">
        <f>SUM(I165:I170)</f>
        <v>0</v>
      </c>
      <c r="P156" s="33">
        <f>SUM(J165:J170)</f>
        <v>0</v>
      </c>
    </row>
    <row r="157" spans="1:16" x14ac:dyDescent="0.25">
      <c r="B157" s="5" t="s">
        <v>36</v>
      </c>
      <c r="C157" s="12">
        <f>IF(ISNA(VLOOKUP(CONCATENATE($B157,$C$150,C$7),paste_pd_OBS!$A$2:$F$467,6,FALSE)),0,VLOOKUP(CONCATENATE($B157,$C$150,C$7),paste_pd_OBS!$A$2:$F$467,6,FALSE))</f>
        <v>35.329628966596196</v>
      </c>
      <c r="D157" s="6">
        <f>IF(ISNA(VLOOKUP(CONCATENATE($B157,$C$150,D$7),paste_pd_OBS!$A$2:$F$467,6,FALSE)),0,VLOOKUP(CONCATENATE($B157,$C$150,D$7),paste_pd_OBS!$A$2:$F$467,6,FALSE))</f>
        <v>71.581571227126702</v>
      </c>
      <c r="E157" s="6">
        <f>IF(ISNA(VLOOKUP(CONCATENATE($B157,$C$150,E$7),paste_pd_OBS!$A$2:$F$467,6,FALSE)),0,VLOOKUP(CONCATENATE($B157,$C$150,E$7),paste_pd_OBS!$A$2:$F$467,6,FALSE))</f>
        <v>129.45236537657701</v>
      </c>
      <c r="F157" s="17">
        <f t="shared" si="59"/>
        <v>236.3635655702999</v>
      </c>
      <c r="G157" s="7">
        <f t="shared" si="60"/>
        <v>35.329628966596196</v>
      </c>
      <c r="H157" s="7">
        <f t="shared" si="61"/>
        <v>71.581571227126702</v>
      </c>
      <c r="I157" s="7">
        <f t="shared" si="62"/>
        <v>129.45236537657701</v>
      </c>
      <c r="J157" s="17">
        <f t="shared" si="63"/>
        <v>236.3635655702999</v>
      </c>
      <c r="L157" s="23" t="s">
        <v>5</v>
      </c>
      <c r="M157" s="36">
        <f>SUM(M153:M156)</f>
        <v>5208.4479557710119</v>
      </c>
      <c r="N157" s="37">
        <f>SUM(N153:N156)</f>
        <v>6444.340809868032</v>
      </c>
      <c r="O157" s="38">
        <f>SUM(O153:O156)</f>
        <v>6056.9497432004773</v>
      </c>
      <c r="P157" s="39">
        <f>SUM(M157:O157)</f>
        <v>17709.738508839524</v>
      </c>
    </row>
    <row r="158" spans="1:16" x14ac:dyDescent="0.25">
      <c r="B158" s="5" t="s">
        <v>37</v>
      </c>
      <c r="C158" s="12">
        <f>IF(ISNA(VLOOKUP(CONCATENATE($B158,$C$150,C$7),paste_pd_OBS!$A$2:$F$467,6,FALSE)),0,VLOOKUP(CONCATENATE($B158,$C$150,C$7),paste_pd_OBS!$A$2:$F$467,6,FALSE))</f>
        <v>633.33982546597997</v>
      </c>
      <c r="D158" s="6">
        <f>IF(ISNA(VLOOKUP(CONCATENATE($B158,$C$150,D$7),paste_pd_OBS!$A$2:$F$467,6,FALSE)),0,VLOOKUP(CONCATENATE($B158,$C$150,D$7),paste_pd_OBS!$A$2:$F$467,6,FALSE))</f>
        <v>796.02883524959805</v>
      </c>
      <c r="E158" s="6">
        <f>IF(ISNA(VLOOKUP(CONCATENATE($B158,$C$150,E$7),paste_pd_OBS!$A$2:$F$467,6,FALSE)),0,VLOOKUP(CONCATENATE($B158,$C$150,E$7),paste_pd_OBS!$A$2:$F$467,6,FALSE))</f>
        <v>2187.9123046854802</v>
      </c>
      <c r="F158" s="17">
        <f t="shared" si="59"/>
        <v>3617.280965401058</v>
      </c>
      <c r="G158" s="7">
        <f t="shared" si="60"/>
        <v>633.33982546597997</v>
      </c>
      <c r="H158" s="7">
        <f t="shared" si="61"/>
        <v>796.02883524959805</v>
      </c>
      <c r="I158" s="7">
        <f t="shared" si="62"/>
        <v>2187.9123046854802</v>
      </c>
      <c r="J158" s="17">
        <f t="shared" si="63"/>
        <v>3617.280965401058</v>
      </c>
    </row>
    <row r="159" spans="1:16" x14ac:dyDescent="0.25">
      <c r="B159" s="5" t="s">
        <v>38</v>
      </c>
      <c r="C159" s="12">
        <f>IF(ISNA(VLOOKUP(CONCATENATE($B159,$C$150,C$7),paste_pd_OBS!$A$2:$F$467,6,FALSE)),0,VLOOKUP(CONCATENATE($B159,$C$150,C$7),paste_pd_OBS!$A$2:$F$467,6,FALSE))</f>
        <v>0</v>
      </c>
      <c r="D159" s="6">
        <f>IF(ISNA(VLOOKUP(CONCATENATE($B159,$C$150,D$7),paste_pd_OBS!$A$2:$F$467,6,FALSE)),0,VLOOKUP(CONCATENATE($B159,$C$150,D$7),paste_pd_OBS!$A$2:$F$467,6,FALSE))</f>
        <v>0</v>
      </c>
      <c r="E159" s="6">
        <f>IF(ISNA(VLOOKUP(CONCATENATE($B159,$C$150,E$7),paste_pd_OBS!$A$2:$F$467,6,FALSE)),0,VLOOKUP(CONCATENATE($B159,$C$150,E$7),paste_pd_OBS!$A$2:$F$467,6,FALSE))</f>
        <v>0</v>
      </c>
      <c r="F159" s="17">
        <f t="shared" si="59"/>
        <v>0</v>
      </c>
      <c r="G159" s="7">
        <f t="shared" si="60"/>
        <v>0</v>
      </c>
      <c r="H159" s="7">
        <f t="shared" si="61"/>
        <v>0</v>
      </c>
      <c r="I159" s="7">
        <f t="shared" si="62"/>
        <v>0</v>
      </c>
      <c r="J159" s="17">
        <f t="shared" si="63"/>
        <v>0</v>
      </c>
    </row>
    <row r="160" spans="1:16" x14ac:dyDescent="0.25">
      <c r="B160" s="5" t="s">
        <v>39</v>
      </c>
      <c r="C160" s="12">
        <f>IF(ISNA(VLOOKUP(CONCATENATE($B160,$C$150,C$7),paste_pd_OBS!$A$2:$F$467,6,FALSE)),0,VLOOKUP(CONCATENATE($B160,$C$150,C$7),paste_pd_OBS!$A$2:$F$467,6,FALSE))</f>
        <v>0</v>
      </c>
      <c r="D160" s="6">
        <f>IF(ISNA(VLOOKUP(CONCATENATE($B160,$C$150,D$7),paste_pd_OBS!$A$2:$F$467,6,FALSE)),0,VLOOKUP(CONCATENATE($B160,$C$150,D$7),paste_pd_OBS!$A$2:$F$467,6,FALSE))</f>
        <v>0</v>
      </c>
      <c r="E160" s="6">
        <f>IF(ISNA(VLOOKUP(CONCATENATE($B160,$C$150,E$7),paste_pd_OBS!$A$2:$F$467,6,FALSE)),0,VLOOKUP(CONCATENATE($B160,$C$150,E$7),paste_pd_OBS!$A$2:$F$467,6,FALSE))</f>
        <v>0</v>
      </c>
      <c r="F160" s="17">
        <f t="shared" si="59"/>
        <v>0</v>
      </c>
      <c r="G160" s="7">
        <f t="shared" si="60"/>
        <v>0</v>
      </c>
      <c r="H160" s="7">
        <f t="shared" si="61"/>
        <v>0</v>
      </c>
      <c r="I160" s="7">
        <f t="shared" si="62"/>
        <v>0</v>
      </c>
      <c r="J160" s="17">
        <f t="shared" si="63"/>
        <v>0</v>
      </c>
    </row>
    <row r="161" spans="2:10" x14ac:dyDescent="0.25">
      <c r="B161" s="5" t="s">
        <v>40</v>
      </c>
      <c r="C161" s="12">
        <f>IF(ISNA(VLOOKUP(CONCATENATE($B161,$C$150,C$7),paste_pd_OBS!$A$2:$F$467,6,FALSE)),0,VLOOKUP(CONCATENATE($B161,$C$150,C$7),paste_pd_OBS!$A$2:$F$467,6,FALSE))</f>
        <v>0</v>
      </c>
      <c r="D161" s="6">
        <f>IF(ISNA(VLOOKUP(CONCATENATE($B161,$C$150,D$7),paste_pd_OBS!$A$2:$F$467,6,FALSE)),0,VLOOKUP(CONCATENATE($B161,$C$150,D$7),paste_pd_OBS!$A$2:$F$467,6,FALSE))</f>
        <v>0</v>
      </c>
      <c r="E161" s="6">
        <f>IF(ISNA(VLOOKUP(CONCATENATE($B161,$C$150,E$7),paste_pd_OBS!$A$2:$F$467,6,FALSE)),0,VLOOKUP(CONCATENATE($B161,$C$150,E$7),paste_pd_OBS!$A$2:$F$467,6,FALSE))</f>
        <v>0</v>
      </c>
      <c r="F161" s="17">
        <f t="shared" si="59"/>
        <v>0</v>
      </c>
      <c r="G161" s="7">
        <f t="shared" si="60"/>
        <v>0</v>
      </c>
      <c r="H161" s="7">
        <f t="shared" si="61"/>
        <v>0</v>
      </c>
      <c r="I161" s="7">
        <f t="shared" si="62"/>
        <v>0</v>
      </c>
      <c r="J161" s="17">
        <f t="shared" si="63"/>
        <v>0</v>
      </c>
    </row>
    <row r="162" spans="2:10" x14ac:dyDescent="0.25">
      <c r="B162" s="5" t="s">
        <v>41</v>
      </c>
      <c r="C162" s="12">
        <f>IF(ISNA(VLOOKUP(CONCATENATE($B162,$C$150,C$7),paste_pd_OBS!$A$2:$F$467,6,FALSE)),0,VLOOKUP(CONCATENATE($B162,$C$150,C$7),paste_pd_OBS!$A$2:$F$467,6,FALSE))</f>
        <v>0</v>
      </c>
      <c r="D162" s="6">
        <f>IF(ISNA(VLOOKUP(CONCATENATE($B162,$C$150,D$7),paste_pd_OBS!$A$2:$F$467,6,FALSE)),0,VLOOKUP(CONCATENATE($B162,$C$150,D$7),paste_pd_OBS!$A$2:$F$467,6,FALSE))</f>
        <v>0</v>
      </c>
      <c r="E162" s="6">
        <f>IF(ISNA(VLOOKUP(CONCATENATE($B162,$C$150,E$7),paste_pd_OBS!$A$2:$F$467,6,FALSE)),0,VLOOKUP(CONCATENATE($B162,$C$150,E$7),paste_pd_OBS!$A$2:$F$467,6,FALSE))</f>
        <v>0</v>
      </c>
      <c r="F162" s="17">
        <f t="shared" si="59"/>
        <v>0</v>
      </c>
      <c r="G162" s="7">
        <f t="shared" si="60"/>
        <v>0</v>
      </c>
      <c r="H162" s="7">
        <f t="shared" si="61"/>
        <v>0</v>
      </c>
      <c r="I162" s="7">
        <f t="shared" si="62"/>
        <v>0</v>
      </c>
      <c r="J162" s="17">
        <f t="shared" si="63"/>
        <v>0</v>
      </c>
    </row>
    <row r="163" spans="2:10" x14ac:dyDescent="0.25">
      <c r="B163" s="5" t="s">
        <v>42</v>
      </c>
      <c r="C163" s="12">
        <f>IF(ISNA(VLOOKUP(CONCATENATE($B163,$C$150,C$7),paste_pd_OBS!$A$2:$F$467,6,FALSE)),0,VLOOKUP(CONCATENATE($B163,$C$150,C$7),paste_pd_OBS!$A$2:$F$467,6,FALSE))</f>
        <v>0</v>
      </c>
      <c r="D163" s="6">
        <f>IF(ISNA(VLOOKUP(CONCATENATE($B163,$C$150,D$7),paste_pd_OBS!$A$2:$F$467,6,FALSE)),0,VLOOKUP(CONCATENATE($B163,$C$150,D$7),paste_pd_OBS!$A$2:$F$467,6,FALSE))</f>
        <v>0</v>
      </c>
      <c r="E163" s="6">
        <f>IF(ISNA(VLOOKUP(CONCATENATE($B163,$C$150,E$7),paste_pd_OBS!$A$2:$F$467,6,FALSE)),0,VLOOKUP(CONCATENATE($B163,$C$150,E$7),paste_pd_OBS!$A$2:$F$467,6,FALSE))</f>
        <v>0</v>
      </c>
      <c r="F163" s="17">
        <f t="shared" si="59"/>
        <v>0</v>
      </c>
      <c r="G163" s="7">
        <f t="shared" si="60"/>
        <v>0</v>
      </c>
      <c r="H163" s="7">
        <f t="shared" si="61"/>
        <v>0</v>
      </c>
      <c r="I163" s="7">
        <f t="shared" si="62"/>
        <v>0</v>
      </c>
      <c r="J163" s="17">
        <f t="shared" si="63"/>
        <v>0</v>
      </c>
    </row>
    <row r="164" spans="2:10" x14ac:dyDescent="0.25">
      <c r="B164" s="5" t="s">
        <v>43</v>
      </c>
      <c r="C164" s="12">
        <f>IF(ISNA(VLOOKUP(CONCATENATE($B164,$C$150,C$7),paste_pd_OBS!$A$2:$F$467,6,FALSE)),0,VLOOKUP(CONCATENATE($B164,$C$150,C$7),paste_pd_OBS!$A$2:$F$467,6,FALSE))</f>
        <v>0</v>
      </c>
      <c r="D164" s="6">
        <f>IF(ISNA(VLOOKUP(CONCATENATE($B164,$C$150,D$7),paste_pd_OBS!$A$2:$F$467,6,FALSE)),0,VLOOKUP(CONCATENATE($B164,$C$150,D$7),paste_pd_OBS!$A$2:$F$467,6,FALSE))</f>
        <v>0</v>
      </c>
      <c r="E164" s="6">
        <f>IF(ISNA(VLOOKUP(CONCATENATE($B164,$C$150,E$7),paste_pd_OBS!$A$2:$F$467,6,FALSE)),0,VLOOKUP(CONCATENATE($B164,$C$150,E$7),paste_pd_OBS!$A$2:$F$467,6,FALSE))</f>
        <v>0</v>
      </c>
      <c r="F164" s="17">
        <f t="shared" si="59"/>
        <v>0</v>
      </c>
      <c r="G164" s="7">
        <f t="shared" si="60"/>
        <v>0</v>
      </c>
      <c r="H164" s="7">
        <f t="shared" si="61"/>
        <v>0</v>
      </c>
      <c r="I164" s="7">
        <f t="shared" si="62"/>
        <v>0</v>
      </c>
      <c r="J164" s="17">
        <f t="shared" si="63"/>
        <v>0</v>
      </c>
    </row>
    <row r="165" spans="2:10" x14ac:dyDescent="0.25">
      <c r="B165" s="5" t="s">
        <v>597</v>
      </c>
      <c r="C165" s="12">
        <f>IF(ISNA(VLOOKUP(CONCATENATE($B165,$C$150,C$7),paste_pd_OBS!$A$2:$F$467,6,FALSE)),0,VLOOKUP(CONCATENATE($B165,$C$150,C$7),paste_pd_OBS!$A$2:$F$467,6,FALSE))</f>
        <v>0</v>
      </c>
      <c r="D165" s="6">
        <f>IF(ISNA(VLOOKUP(CONCATENATE($B165,$C$150,D$7),paste_pd_OBS!$A$2:$F$467,6,FALSE)),0,VLOOKUP(CONCATENATE($B165,$C$150,D$7),paste_pd_OBS!$A$2:$F$467,6,FALSE))</f>
        <v>0</v>
      </c>
      <c r="E165" s="6">
        <f>IF(ISNA(VLOOKUP(CONCATENATE($B165,$C$150,E$7),paste_pd_OBS!$A$2:$F$467,6,FALSE)),0,VLOOKUP(CONCATENATE($B165,$C$150,E$7),paste_pd_OBS!$A$2:$F$467,6,FALSE))</f>
        <v>0</v>
      </c>
      <c r="F165" s="17">
        <f t="shared" ref="F165:F170" si="64">SUM(C165:E165)</f>
        <v>0</v>
      </c>
      <c r="G165" s="7">
        <f t="shared" ref="G165:G170" si="65">C165</f>
        <v>0</v>
      </c>
      <c r="H165" s="7">
        <f t="shared" ref="H165:H170" si="66">D165</f>
        <v>0</v>
      </c>
      <c r="I165" s="7">
        <f t="shared" ref="I165:I170" si="67">E165</f>
        <v>0</v>
      </c>
      <c r="J165" s="17">
        <f t="shared" ref="J165:J170" si="68">SUM(G165:I165)</f>
        <v>0</v>
      </c>
    </row>
    <row r="166" spans="2:10" x14ac:dyDescent="0.25">
      <c r="B166" s="5" t="s">
        <v>598</v>
      </c>
      <c r="C166" s="12">
        <f>IF(ISNA(VLOOKUP(CONCATENATE($B166,$C$150,C$7),paste_pd_OBS!$A$2:$F$467,6,FALSE)),0,VLOOKUP(CONCATENATE($B166,$C$150,C$7),paste_pd_OBS!$A$2:$F$467,6,FALSE))</f>
        <v>0</v>
      </c>
      <c r="D166" s="6">
        <f>IF(ISNA(VLOOKUP(CONCATENATE($B166,$C$150,D$7),paste_pd_OBS!$A$2:$F$467,6,FALSE)),0,VLOOKUP(CONCATENATE($B166,$C$150,D$7),paste_pd_OBS!$A$2:$F$467,6,FALSE))</f>
        <v>0</v>
      </c>
      <c r="E166" s="6">
        <f>IF(ISNA(VLOOKUP(CONCATENATE($B166,$C$150,E$7),paste_pd_OBS!$A$2:$F$467,6,FALSE)),0,VLOOKUP(CONCATENATE($B166,$C$150,E$7),paste_pd_OBS!$A$2:$F$467,6,FALSE))</f>
        <v>0</v>
      </c>
      <c r="F166" s="17">
        <f t="shared" si="64"/>
        <v>0</v>
      </c>
      <c r="G166" s="7">
        <f t="shared" si="65"/>
        <v>0</v>
      </c>
      <c r="H166" s="7">
        <f t="shared" si="66"/>
        <v>0</v>
      </c>
      <c r="I166" s="7">
        <f t="shared" si="67"/>
        <v>0</v>
      </c>
      <c r="J166" s="17">
        <f t="shared" si="68"/>
        <v>0</v>
      </c>
    </row>
    <row r="167" spans="2:10" x14ac:dyDescent="0.25">
      <c r="B167" s="5" t="s">
        <v>599</v>
      </c>
      <c r="C167" s="12">
        <f>IF(ISNA(VLOOKUP(CONCATENATE($B167,$C$150,C$7),paste_pd_OBS!$A$2:$F$467,6,FALSE)),0,VLOOKUP(CONCATENATE($B167,$C$150,C$7),paste_pd_OBS!$A$2:$F$467,6,FALSE))</f>
        <v>0</v>
      </c>
      <c r="D167" s="6">
        <f>IF(ISNA(VLOOKUP(CONCATENATE($B167,$C$150,D$7),paste_pd_OBS!$A$2:$F$467,6,FALSE)),0,VLOOKUP(CONCATENATE($B167,$C$150,D$7),paste_pd_OBS!$A$2:$F$467,6,FALSE))</f>
        <v>0</v>
      </c>
      <c r="E167" s="6">
        <f>IF(ISNA(VLOOKUP(CONCATENATE($B167,$C$150,E$7),paste_pd_OBS!$A$2:$F$467,6,FALSE)),0,VLOOKUP(CONCATENATE($B167,$C$150,E$7),paste_pd_OBS!$A$2:$F$467,6,FALSE))</f>
        <v>0</v>
      </c>
      <c r="F167" s="17">
        <f t="shared" si="64"/>
        <v>0</v>
      </c>
      <c r="G167" s="7">
        <f t="shared" si="65"/>
        <v>0</v>
      </c>
      <c r="H167" s="7">
        <f t="shared" si="66"/>
        <v>0</v>
      </c>
      <c r="I167" s="7">
        <f t="shared" si="67"/>
        <v>0</v>
      </c>
      <c r="J167" s="17">
        <f t="shared" si="68"/>
        <v>0</v>
      </c>
    </row>
    <row r="168" spans="2:10" x14ac:dyDescent="0.25">
      <c r="B168" s="5" t="s">
        <v>600</v>
      </c>
      <c r="C168" s="12">
        <f>IF(ISNA(VLOOKUP(CONCATENATE($B168,$C$150,C$7),paste_pd_OBS!$A$2:$F$467,6,FALSE)),0,VLOOKUP(CONCATENATE($B168,$C$150,C$7),paste_pd_OBS!$A$2:$F$467,6,FALSE))</f>
        <v>0</v>
      </c>
      <c r="D168" s="6">
        <f>IF(ISNA(VLOOKUP(CONCATENATE($B168,$C$150,D$7),paste_pd_OBS!$A$2:$F$467,6,FALSE)),0,VLOOKUP(CONCATENATE($B168,$C$150,D$7),paste_pd_OBS!$A$2:$F$467,6,FALSE))</f>
        <v>0</v>
      </c>
      <c r="E168" s="6">
        <f>IF(ISNA(VLOOKUP(CONCATENATE($B168,$C$150,E$7),paste_pd_OBS!$A$2:$F$467,6,FALSE)),0,VLOOKUP(CONCATENATE($B168,$C$150,E$7),paste_pd_OBS!$A$2:$F$467,6,FALSE))</f>
        <v>0</v>
      </c>
      <c r="F168" s="17">
        <f t="shared" si="64"/>
        <v>0</v>
      </c>
      <c r="G168" s="7">
        <f t="shared" si="65"/>
        <v>0</v>
      </c>
      <c r="H168" s="7">
        <f t="shared" si="66"/>
        <v>0</v>
      </c>
      <c r="I168" s="7">
        <f t="shared" si="67"/>
        <v>0</v>
      </c>
      <c r="J168" s="17">
        <f t="shared" si="68"/>
        <v>0</v>
      </c>
    </row>
    <row r="169" spans="2:10" x14ac:dyDescent="0.25">
      <c r="B169" s="5" t="s">
        <v>601</v>
      </c>
      <c r="C169" s="12">
        <f>IF(ISNA(VLOOKUP(CONCATENATE($B169,$C$150,C$7),paste_pd_OBS!$A$2:$F$467,6,FALSE)),0,VLOOKUP(CONCATENATE($B169,$C$150,C$7),paste_pd_OBS!$A$2:$F$467,6,FALSE))</f>
        <v>0</v>
      </c>
      <c r="D169" s="6">
        <f>IF(ISNA(VLOOKUP(CONCATENATE($B169,$C$150,D$7),paste_pd_OBS!$A$2:$F$467,6,FALSE)),0,VLOOKUP(CONCATENATE($B169,$C$150,D$7),paste_pd_OBS!$A$2:$F$467,6,FALSE))</f>
        <v>0</v>
      </c>
      <c r="E169" s="6">
        <f>IF(ISNA(VLOOKUP(CONCATENATE($B169,$C$150,E$7),paste_pd_OBS!$A$2:$F$467,6,FALSE)),0,VLOOKUP(CONCATENATE($B169,$C$150,E$7),paste_pd_OBS!$A$2:$F$467,6,FALSE))</f>
        <v>0</v>
      </c>
      <c r="F169" s="17">
        <f t="shared" si="64"/>
        <v>0</v>
      </c>
      <c r="G169" s="7">
        <f t="shared" si="65"/>
        <v>0</v>
      </c>
      <c r="H169" s="7">
        <f t="shared" si="66"/>
        <v>0</v>
      </c>
      <c r="I169" s="7">
        <f t="shared" si="67"/>
        <v>0</v>
      </c>
      <c r="J169" s="17">
        <f t="shared" si="68"/>
        <v>0</v>
      </c>
    </row>
    <row r="170" spans="2:10" x14ac:dyDescent="0.25">
      <c r="B170" s="5" t="s">
        <v>602</v>
      </c>
      <c r="C170" s="12">
        <f>IF(ISNA(VLOOKUP(CONCATENATE($B170,$C$150,C$7),paste_pd_OBS!$A$2:$F$467,6,FALSE)),0,VLOOKUP(CONCATENATE($B170,$C$150,C$7),paste_pd_OBS!$A$2:$F$467,6,FALSE))</f>
        <v>0</v>
      </c>
      <c r="D170" s="6">
        <f>IF(ISNA(VLOOKUP(CONCATENATE($B170,$C$150,D$7),paste_pd_OBS!$A$2:$F$467,6,FALSE)),0,VLOOKUP(CONCATENATE($B170,$C$150,D$7),paste_pd_OBS!$A$2:$F$467,6,FALSE))</f>
        <v>0</v>
      </c>
      <c r="E170" s="6">
        <f>IF(ISNA(VLOOKUP(CONCATENATE($B170,$C$150,E$7),paste_pd_OBS!$A$2:$F$467,6,FALSE)),0,VLOOKUP(CONCATENATE($B170,$C$150,E$7),paste_pd_OBS!$A$2:$F$467,6,FALSE))</f>
        <v>0</v>
      </c>
      <c r="F170" s="17">
        <f t="shared" si="64"/>
        <v>0</v>
      </c>
      <c r="G170" s="7">
        <f t="shared" si="65"/>
        <v>0</v>
      </c>
      <c r="H170" s="7">
        <f t="shared" si="66"/>
        <v>0</v>
      </c>
      <c r="I170" s="7">
        <f t="shared" si="67"/>
        <v>0</v>
      </c>
      <c r="J170" s="17">
        <f t="shared" si="68"/>
        <v>0</v>
      </c>
    </row>
    <row r="171" spans="2:10" x14ac:dyDescent="0.25">
      <c r="B171" s="5" t="s">
        <v>44</v>
      </c>
      <c r="C171" s="12">
        <f>IF(ISNA(VLOOKUP(CONCATENATE($B171,$C$150,C$7),paste_pd_OBS!$A$2:$F$467,6,FALSE)),0,VLOOKUP(CONCATENATE($B171,$C$150,C$7),paste_pd_OBS!$A$2:$F$467,6,FALSE))</f>
        <v>0</v>
      </c>
      <c r="D171" s="6">
        <f>IF(ISNA(VLOOKUP(CONCATENATE($B171,$C$150,D$7),paste_pd_OBS!$A$2:$F$467,6,FALSE)),0,VLOOKUP(CONCATENATE($B171,$C$150,D$7),paste_pd_OBS!$A$2:$F$467,6,FALSE))</f>
        <v>0</v>
      </c>
      <c r="E171" s="6">
        <f>IF(ISNA(VLOOKUP(CONCATENATE($B171,$C$150,E$7),paste_pd_OBS!$A$2:$F$467,6,FALSE)),0,VLOOKUP(CONCATENATE($B171,$C$150,E$7),paste_pd_OBS!$A$2:$F$467,6,FALSE))</f>
        <v>0</v>
      </c>
      <c r="F171" s="17">
        <f t="shared" si="59"/>
        <v>0</v>
      </c>
      <c r="G171" s="8"/>
      <c r="H171" s="7">
        <f t="shared" ref="H171:H176" si="69">C171+D171</f>
        <v>0</v>
      </c>
      <c r="I171" s="7">
        <f t="shared" si="62"/>
        <v>0</v>
      </c>
      <c r="J171" s="17">
        <f t="shared" si="63"/>
        <v>0</v>
      </c>
    </row>
    <row r="172" spans="2:10" x14ac:dyDescent="0.25">
      <c r="B172" s="5" t="s">
        <v>45</v>
      </c>
      <c r="C172" s="12">
        <f>IF(ISNA(VLOOKUP(CONCATENATE($B172,$C$150,C$7),paste_pd_OBS!$A$2:$F$467,6,FALSE)),0,VLOOKUP(CONCATENATE($B172,$C$150,C$7),paste_pd_OBS!$A$2:$F$467,6,FALSE))</f>
        <v>0</v>
      </c>
      <c r="D172" s="6">
        <f>IF(ISNA(VLOOKUP(CONCATENATE($B172,$C$150,D$7),paste_pd_OBS!$A$2:$F$467,6,FALSE)),0,VLOOKUP(CONCATENATE($B172,$C$150,D$7),paste_pd_OBS!$A$2:$F$467,6,FALSE))</f>
        <v>0</v>
      </c>
      <c r="E172" s="6">
        <f>IF(ISNA(VLOOKUP(CONCATENATE($B172,$C$150,E$7),paste_pd_OBS!$A$2:$F$467,6,FALSE)),0,VLOOKUP(CONCATENATE($B172,$C$150,E$7),paste_pd_OBS!$A$2:$F$467,6,FALSE))</f>
        <v>0</v>
      </c>
      <c r="F172" s="17">
        <f t="shared" si="59"/>
        <v>0</v>
      </c>
      <c r="G172" s="8"/>
      <c r="H172" s="7">
        <f t="shared" si="69"/>
        <v>0</v>
      </c>
      <c r="I172" s="7">
        <f t="shared" si="62"/>
        <v>0</v>
      </c>
      <c r="J172" s="17">
        <f t="shared" si="63"/>
        <v>0</v>
      </c>
    </row>
    <row r="173" spans="2:10" x14ac:dyDescent="0.25">
      <c r="B173" s="5" t="s">
        <v>46</v>
      </c>
      <c r="C173" s="12">
        <f>IF(ISNA(VLOOKUP(CONCATENATE($B173,$C$150,C$7),paste_pd_OBS!$A$2:$F$467,6,FALSE)),0,VLOOKUP(CONCATENATE($B173,$C$150,C$7),paste_pd_OBS!$A$2:$F$467,6,FALSE))</f>
        <v>0</v>
      </c>
      <c r="D173" s="6">
        <f>IF(ISNA(VLOOKUP(CONCATENATE($B173,$C$150,D$7),paste_pd_OBS!$A$2:$F$467,6,FALSE)),0,VLOOKUP(CONCATENATE($B173,$C$150,D$7),paste_pd_OBS!$A$2:$F$467,6,FALSE))</f>
        <v>0</v>
      </c>
      <c r="E173" s="6">
        <f>IF(ISNA(VLOOKUP(CONCATENATE($B173,$C$150,E$7),paste_pd_OBS!$A$2:$F$467,6,FALSE)),0,VLOOKUP(CONCATENATE($B173,$C$150,E$7),paste_pd_OBS!$A$2:$F$467,6,FALSE))</f>
        <v>0</v>
      </c>
      <c r="F173" s="17">
        <f t="shared" si="59"/>
        <v>0</v>
      </c>
      <c r="G173" s="8"/>
      <c r="H173" s="7">
        <f t="shared" si="69"/>
        <v>0</v>
      </c>
      <c r="I173" s="7">
        <f t="shared" si="62"/>
        <v>0</v>
      </c>
      <c r="J173" s="17">
        <f t="shared" si="63"/>
        <v>0</v>
      </c>
    </row>
    <row r="174" spans="2:10" x14ac:dyDescent="0.25">
      <c r="B174" s="5" t="s">
        <v>47</v>
      </c>
      <c r="C174" s="12">
        <f>IF(ISNA(VLOOKUP(CONCATENATE($B174,$C$150,C$7),paste_pd_OBS!$A$2:$F$467,6,FALSE)),0,VLOOKUP(CONCATENATE($B174,$C$150,C$7),paste_pd_OBS!$A$2:$F$467,6,FALSE))</f>
        <v>0</v>
      </c>
      <c r="D174" s="6">
        <f>IF(ISNA(VLOOKUP(CONCATENATE($B174,$C$150,D$7),paste_pd_OBS!$A$2:$F$467,6,FALSE)),0,VLOOKUP(CONCATENATE($B174,$C$150,D$7),paste_pd_OBS!$A$2:$F$467,6,FALSE))</f>
        <v>0</v>
      </c>
      <c r="E174" s="6">
        <f>IF(ISNA(VLOOKUP(CONCATENATE($B174,$C$150,E$7),paste_pd_OBS!$A$2:$F$467,6,FALSE)),0,VLOOKUP(CONCATENATE($B174,$C$150,E$7),paste_pd_OBS!$A$2:$F$467,6,FALSE))</f>
        <v>0</v>
      </c>
      <c r="F174" s="17">
        <f t="shared" si="59"/>
        <v>0</v>
      </c>
      <c r="G174" s="8"/>
      <c r="H174" s="7">
        <f t="shared" si="69"/>
        <v>0</v>
      </c>
      <c r="I174" s="7">
        <f t="shared" si="62"/>
        <v>0</v>
      </c>
      <c r="J174" s="17">
        <f t="shared" si="63"/>
        <v>0</v>
      </c>
    </row>
    <row r="175" spans="2:10" x14ac:dyDescent="0.25">
      <c r="B175" s="5" t="s">
        <v>48</v>
      </c>
      <c r="C175" s="12">
        <f>IF(ISNA(VLOOKUP(CONCATENATE($B175,$C$150,C$7),paste_pd_OBS!$A$2:$F$467,6,FALSE)),0,VLOOKUP(CONCATENATE($B175,$C$150,C$7),paste_pd_OBS!$A$2:$F$467,6,FALSE))</f>
        <v>0</v>
      </c>
      <c r="D175" s="6">
        <f>IF(ISNA(VLOOKUP(CONCATENATE($B175,$C$150,D$7),paste_pd_OBS!$A$2:$F$467,6,FALSE)),0,VLOOKUP(CONCATENATE($B175,$C$150,D$7),paste_pd_OBS!$A$2:$F$467,6,FALSE))</f>
        <v>0</v>
      </c>
      <c r="E175" s="6">
        <f>IF(ISNA(VLOOKUP(CONCATENATE($B175,$C$150,E$7),paste_pd_OBS!$A$2:$F$467,6,FALSE)),0,VLOOKUP(CONCATENATE($B175,$C$150,E$7),paste_pd_OBS!$A$2:$F$467,6,FALSE))</f>
        <v>0</v>
      </c>
      <c r="F175" s="17">
        <f t="shared" si="59"/>
        <v>0</v>
      </c>
      <c r="G175" s="8"/>
      <c r="H175" s="7">
        <f t="shared" si="69"/>
        <v>0</v>
      </c>
      <c r="I175" s="7">
        <f t="shared" si="62"/>
        <v>0</v>
      </c>
      <c r="J175" s="17">
        <f t="shared" si="63"/>
        <v>0</v>
      </c>
    </row>
    <row r="176" spans="2:10" x14ac:dyDescent="0.25">
      <c r="B176" s="5" t="s">
        <v>49</v>
      </c>
      <c r="C176" s="12">
        <f>IF(ISNA(VLOOKUP(CONCATENATE($B176,$C$150,C$7),paste_pd_OBS!$A$2:$F$467,6,FALSE)),0,VLOOKUP(CONCATENATE($B176,$C$150,C$7),paste_pd_OBS!$A$2:$F$467,6,FALSE))</f>
        <v>0</v>
      </c>
      <c r="D176" s="6">
        <f>IF(ISNA(VLOOKUP(CONCATENATE($B176,$C$150,D$7),paste_pd_OBS!$A$2:$F$467,6,FALSE)),0,VLOOKUP(CONCATENATE($B176,$C$150,D$7),paste_pd_OBS!$A$2:$F$467,6,FALSE))</f>
        <v>0</v>
      </c>
      <c r="E176" s="6">
        <f>IF(ISNA(VLOOKUP(CONCATENATE($B176,$C$150,E$7),paste_pd_OBS!$A$2:$F$467,6,FALSE)),0,VLOOKUP(CONCATENATE($B176,$C$150,E$7),paste_pd_OBS!$A$2:$F$467,6,FALSE))</f>
        <v>0</v>
      </c>
      <c r="F176" s="17">
        <f t="shared" si="59"/>
        <v>0</v>
      </c>
      <c r="G176" s="8"/>
      <c r="H176" s="7">
        <f t="shared" si="69"/>
        <v>0</v>
      </c>
      <c r="I176" s="7">
        <f t="shared" si="62"/>
        <v>0</v>
      </c>
      <c r="J176" s="17">
        <f t="shared" si="63"/>
        <v>0</v>
      </c>
    </row>
    <row r="177" spans="1:16" x14ac:dyDescent="0.25">
      <c r="B177" s="13" t="s">
        <v>4</v>
      </c>
      <c r="C177" s="14">
        <f t="shared" ref="C177:J177" si="70">SUM(C153:C176)</f>
        <v>5208.4479557710119</v>
      </c>
      <c r="D177" s="15">
        <f t="shared" si="70"/>
        <v>6444.340809868032</v>
      </c>
      <c r="E177" s="15">
        <f t="shared" si="70"/>
        <v>6056.9497432004773</v>
      </c>
      <c r="F177" s="16">
        <f t="shared" si="70"/>
        <v>17709.73850883952</v>
      </c>
      <c r="G177" s="15">
        <f t="shared" si="70"/>
        <v>5208.4479557710119</v>
      </c>
      <c r="H177" s="15">
        <f t="shared" si="70"/>
        <v>6444.340809868032</v>
      </c>
      <c r="I177" s="15">
        <f t="shared" si="70"/>
        <v>6056.9497432004773</v>
      </c>
      <c r="J177" s="16">
        <f t="shared" si="70"/>
        <v>17709.73850883952</v>
      </c>
    </row>
    <row r="179" spans="1:16" ht="18.75" x14ac:dyDescent="0.3">
      <c r="A179" s="4" t="s">
        <v>7</v>
      </c>
      <c r="B179" s="4" t="s">
        <v>5</v>
      </c>
      <c r="C179" s="4"/>
      <c r="L179" s="4" t="s">
        <v>5</v>
      </c>
    </row>
    <row r="180" spans="1:16" ht="15" customHeight="1" x14ac:dyDescent="0.25">
      <c r="B180" s="9"/>
      <c r="C180" s="251" t="s">
        <v>468</v>
      </c>
      <c r="D180" s="251"/>
      <c r="E180" s="251"/>
      <c r="F180" s="251"/>
      <c r="G180" s="252" t="s">
        <v>6</v>
      </c>
      <c r="H180" s="252"/>
      <c r="I180" s="252"/>
      <c r="J180" s="252"/>
      <c r="L180" s="9"/>
      <c r="M180" s="251" t="s">
        <v>469</v>
      </c>
      <c r="N180" s="251"/>
      <c r="O180" s="251"/>
      <c r="P180" s="251"/>
    </row>
    <row r="181" spans="1:16" ht="30" x14ac:dyDescent="0.25">
      <c r="B181" s="10" t="s">
        <v>3</v>
      </c>
      <c r="C181" s="18" t="s">
        <v>2</v>
      </c>
      <c r="D181" s="18" t="s">
        <v>0</v>
      </c>
      <c r="E181" s="18" t="s">
        <v>1</v>
      </c>
      <c r="F181" s="18" t="s">
        <v>5</v>
      </c>
      <c r="G181" s="11" t="s">
        <v>2</v>
      </c>
      <c r="H181" s="18" t="s">
        <v>0</v>
      </c>
      <c r="I181" s="18" t="s">
        <v>1</v>
      </c>
      <c r="J181" s="18" t="s">
        <v>5</v>
      </c>
      <c r="L181" s="10" t="s">
        <v>3</v>
      </c>
      <c r="M181" s="137" t="s">
        <v>2</v>
      </c>
      <c r="N181" s="137" t="s">
        <v>0</v>
      </c>
      <c r="O181" s="137" t="s">
        <v>1</v>
      </c>
      <c r="P181" s="137" t="s">
        <v>5</v>
      </c>
    </row>
    <row r="182" spans="1:16" x14ac:dyDescent="0.25">
      <c r="B182" s="5" t="s">
        <v>32</v>
      </c>
      <c r="C182" s="12">
        <f t="shared" ref="C182:E205" si="71">C153+C124+C95+C66+C37+C8</f>
        <v>321077.49646315735</v>
      </c>
      <c r="D182" s="6">
        <f t="shared" si="71"/>
        <v>199804.87557453164</v>
      </c>
      <c r="E182" s="6">
        <f t="shared" si="71"/>
        <v>171491.06636914369</v>
      </c>
      <c r="F182" s="17">
        <f t="shared" ref="F182:F205" si="72">SUM(C182:E182)</f>
        <v>692373.43840683263</v>
      </c>
      <c r="G182" s="7">
        <f t="shared" ref="G182:G193" si="73">C182</f>
        <v>321077.49646315735</v>
      </c>
      <c r="H182" s="7">
        <f t="shared" ref="H182:H193" si="74">D182</f>
        <v>199804.87557453164</v>
      </c>
      <c r="I182" s="7">
        <f t="shared" ref="I182:I193" si="75">E182</f>
        <v>171491.06636914369</v>
      </c>
      <c r="J182" s="17">
        <f t="shared" ref="J182:J205" si="76">SUM(G182:I182)</f>
        <v>692373.43840683263</v>
      </c>
      <c r="L182" s="22" t="s">
        <v>465</v>
      </c>
      <c r="M182" s="12">
        <f>SUM(G182:G187)</f>
        <v>455304.1357718216</v>
      </c>
      <c r="N182" s="12">
        <f>SUM(H182:H187)</f>
        <v>340450.40730180021</v>
      </c>
      <c r="O182" s="12">
        <f>SUM(I182:I187)</f>
        <v>301658.9189905019</v>
      </c>
      <c r="P182" s="33">
        <f>SUM(M182:O182)</f>
        <v>1097413.4620641237</v>
      </c>
    </row>
    <row r="183" spans="1:16" x14ac:dyDescent="0.25">
      <c r="B183" s="5" t="s">
        <v>33</v>
      </c>
      <c r="C183" s="12">
        <f t="shared" si="71"/>
        <v>7677.9659999301821</v>
      </c>
      <c r="D183" s="6">
        <f t="shared" si="71"/>
        <v>9478.0336660661742</v>
      </c>
      <c r="E183" s="6">
        <f t="shared" si="71"/>
        <v>9959.0266851273427</v>
      </c>
      <c r="F183" s="17">
        <f t="shared" si="72"/>
        <v>27115.026351123699</v>
      </c>
      <c r="G183" s="7">
        <f t="shared" si="73"/>
        <v>7677.9659999301821</v>
      </c>
      <c r="H183" s="7">
        <f t="shared" si="74"/>
        <v>9478.0336660661742</v>
      </c>
      <c r="I183" s="7">
        <f t="shared" si="75"/>
        <v>9959.0266851273427</v>
      </c>
      <c r="J183" s="17">
        <f t="shared" si="76"/>
        <v>27115.026351123699</v>
      </c>
      <c r="L183" s="22" t="s">
        <v>466</v>
      </c>
      <c r="M183" s="12">
        <f>SUM(G200:G205)</f>
        <v>0</v>
      </c>
      <c r="N183" s="12">
        <f>SUM(H200:H205)</f>
        <v>30286.552807684937</v>
      </c>
      <c r="O183" s="12">
        <f>SUM(I200:I205)</f>
        <v>121838.88592829833</v>
      </c>
      <c r="P183" s="33">
        <f>SUM(J200:J205)</f>
        <v>152125.43873598328</v>
      </c>
    </row>
    <row r="184" spans="1:16" x14ac:dyDescent="0.25">
      <c r="B184" s="5" t="s">
        <v>34</v>
      </c>
      <c r="C184" s="12">
        <f t="shared" si="71"/>
        <v>88986.206587512424</v>
      </c>
      <c r="D184" s="6">
        <f t="shared" si="71"/>
        <v>59063.318306113637</v>
      </c>
      <c r="E184" s="6">
        <f t="shared" si="71"/>
        <v>39813.554453541714</v>
      </c>
      <c r="F184" s="17">
        <f t="shared" si="72"/>
        <v>187863.07934716775</v>
      </c>
      <c r="G184" s="7">
        <f t="shared" si="73"/>
        <v>88986.206587512424</v>
      </c>
      <c r="H184" s="7">
        <f t="shared" si="74"/>
        <v>59063.318306113637</v>
      </c>
      <c r="I184" s="7">
        <f t="shared" si="75"/>
        <v>39813.554453541714</v>
      </c>
      <c r="J184" s="17">
        <f t="shared" si="76"/>
        <v>187863.07934716775</v>
      </c>
      <c r="L184" s="22" t="s">
        <v>467</v>
      </c>
      <c r="M184" s="12">
        <f>SUM(G188:G193)</f>
        <v>26449.400638039238</v>
      </c>
      <c r="N184" s="12">
        <f>SUM(H188:H193)</f>
        <v>66622.81341664854</v>
      </c>
      <c r="O184" s="12">
        <f>SUM(I188:I193)</f>
        <v>81899.910509742476</v>
      </c>
      <c r="P184" s="33">
        <f>SUM(J188:J193)</f>
        <v>174972.12456443027</v>
      </c>
    </row>
    <row r="185" spans="1:16" x14ac:dyDescent="0.25">
      <c r="B185" s="5" t="s">
        <v>35</v>
      </c>
      <c r="C185" s="12">
        <f t="shared" si="71"/>
        <v>472.8704899667618</v>
      </c>
      <c r="D185" s="6">
        <f t="shared" si="71"/>
        <v>1240.375225495502</v>
      </c>
      <c r="E185" s="6">
        <f t="shared" si="71"/>
        <v>1279.1352263497524</v>
      </c>
      <c r="F185" s="17">
        <f t="shared" si="72"/>
        <v>2992.3809418120163</v>
      </c>
      <c r="G185" s="7">
        <f t="shared" si="73"/>
        <v>472.8704899667618</v>
      </c>
      <c r="H185" s="7">
        <f t="shared" si="74"/>
        <v>1240.375225495502</v>
      </c>
      <c r="I185" s="7">
        <f t="shared" si="75"/>
        <v>1279.1352263497524</v>
      </c>
      <c r="J185" s="17">
        <f t="shared" si="76"/>
        <v>2992.3809418120163</v>
      </c>
      <c r="L185" s="24" t="s">
        <v>603</v>
      </c>
      <c r="M185" s="34">
        <f>SUM(G194:G199)</f>
        <v>2874.2256454960493</v>
      </c>
      <c r="N185" s="34">
        <f>SUM(H194:H199)</f>
        <v>4338.3435643834373</v>
      </c>
      <c r="O185" s="34">
        <f>SUM(I194:I199)</f>
        <v>6273.7023999417379</v>
      </c>
      <c r="P185" s="33">
        <f>SUM(J194:J199)</f>
        <v>13486.271609821226</v>
      </c>
    </row>
    <row r="186" spans="1:16" x14ac:dyDescent="0.25">
      <c r="B186" s="5" t="s">
        <v>36</v>
      </c>
      <c r="C186" s="12">
        <f t="shared" si="71"/>
        <v>2248.7770115276207</v>
      </c>
      <c r="D186" s="6">
        <f t="shared" si="71"/>
        <v>3653.935208047445</v>
      </c>
      <c r="E186" s="6">
        <f t="shared" si="71"/>
        <v>5830.4766224956084</v>
      </c>
      <c r="F186" s="17">
        <f t="shared" si="72"/>
        <v>11733.188842070675</v>
      </c>
      <c r="G186" s="7">
        <f t="shared" si="73"/>
        <v>2248.7770115276207</v>
      </c>
      <c r="H186" s="7">
        <f t="shared" si="74"/>
        <v>3653.935208047445</v>
      </c>
      <c r="I186" s="7">
        <f t="shared" si="75"/>
        <v>5830.4766224956084</v>
      </c>
      <c r="J186" s="17">
        <f t="shared" si="76"/>
        <v>11733.188842070675</v>
      </c>
      <c r="L186" s="23" t="s">
        <v>5</v>
      </c>
      <c r="M186" s="36">
        <f>SUM(M182:M185)</f>
        <v>484627.76205535687</v>
      </c>
      <c r="N186" s="37">
        <f>SUM(N182:N185)</f>
        <v>441698.11709051713</v>
      </c>
      <c r="O186" s="38">
        <f>SUM(O182:O185)</f>
        <v>511671.41782848444</v>
      </c>
      <c r="P186" s="39">
        <f>SUM(M186:O186)</f>
        <v>1437997.2969743584</v>
      </c>
    </row>
    <row r="187" spans="1:16" x14ac:dyDescent="0.25">
      <c r="B187" s="5" t="s">
        <v>37</v>
      </c>
      <c r="C187" s="12">
        <f t="shared" si="71"/>
        <v>34840.819219727295</v>
      </c>
      <c r="D187" s="6">
        <f t="shared" si="71"/>
        <v>67209.86932154579</v>
      </c>
      <c r="E187" s="6">
        <f t="shared" si="71"/>
        <v>73285.659633843752</v>
      </c>
      <c r="F187" s="17">
        <f t="shared" si="72"/>
        <v>175336.34817511684</v>
      </c>
      <c r="G187" s="7">
        <f t="shared" si="73"/>
        <v>34840.819219727295</v>
      </c>
      <c r="H187" s="7">
        <f t="shared" si="74"/>
        <v>67209.86932154579</v>
      </c>
      <c r="I187" s="7">
        <f t="shared" si="75"/>
        <v>73285.659633843752</v>
      </c>
      <c r="J187" s="17">
        <f t="shared" si="76"/>
        <v>175336.34817511684</v>
      </c>
    </row>
    <row r="188" spans="1:16" x14ac:dyDescent="0.25">
      <c r="B188" s="5" t="s">
        <v>38</v>
      </c>
      <c r="C188" s="12">
        <f t="shared" si="71"/>
        <v>9056.7253600746553</v>
      </c>
      <c r="D188" s="6">
        <f t="shared" si="71"/>
        <v>12545.809841838642</v>
      </c>
      <c r="E188" s="6">
        <f t="shared" si="71"/>
        <v>12495.101032449798</v>
      </c>
      <c r="F188" s="17">
        <f t="shared" si="72"/>
        <v>34097.636234363097</v>
      </c>
      <c r="G188" s="7">
        <f t="shared" si="73"/>
        <v>9056.7253600746553</v>
      </c>
      <c r="H188" s="7">
        <f t="shared" si="74"/>
        <v>12545.809841838642</v>
      </c>
      <c r="I188" s="7">
        <f t="shared" si="75"/>
        <v>12495.101032449798</v>
      </c>
      <c r="J188" s="17">
        <f t="shared" si="76"/>
        <v>34097.636234363097</v>
      </c>
    </row>
    <row r="189" spans="1:16" x14ac:dyDescent="0.25">
      <c r="B189" s="5" t="s">
        <v>39</v>
      </c>
      <c r="C189" s="12">
        <f t="shared" si="71"/>
        <v>1024.6409593121509</v>
      </c>
      <c r="D189" s="6">
        <f t="shared" si="71"/>
        <v>3180.0538546673088</v>
      </c>
      <c r="E189" s="6">
        <f t="shared" si="71"/>
        <v>2904.9277052651678</v>
      </c>
      <c r="F189" s="17">
        <f t="shared" si="72"/>
        <v>7109.6225192446273</v>
      </c>
      <c r="G189" s="7">
        <f t="shared" si="73"/>
        <v>1024.6409593121509</v>
      </c>
      <c r="H189" s="7">
        <f t="shared" si="74"/>
        <v>3180.0538546673088</v>
      </c>
      <c r="I189" s="7">
        <f t="shared" si="75"/>
        <v>2904.9277052651678</v>
      </c>
      <c r="J189" s="17">
        <f t="shared" si="76"/>
        <v>7109.6225192446273</v>
      </c>
    </row>
    <row r="190" spans="1:16" x14ac:dyDescent="0.25">
      <c r="B190" s="5" t="s">
        <v>40</v>
      </c>
      <c r="C190" s="12">
        <f t="shared" si="71"/>
        <v>1954.2738285327241</v>
      </c>
      <c r="D190" s="6">
        <f t="shared" si="71"/>
        <v>3556.1133590236268</v>
      </c>
      <c r="E190" s="6">
        <f t="shared" si="71"/>
        <v>4094.5030487088725</v>
      </c>
      <c r="F190" s="17">
        <f t="shared" si="72"/>
        <v>9604.8902362652225</v>
      </c>
      <c r="G190" s="7">
        <f t="shared" si="73"/>
        <v>1954.2738285327241</v>
      </c>
      <c r="H190" s="7">
        <f t="shared" si="74"/>
        <v>3556.1133590236268</v>
      </c>
      <c r="I190" s="7">
        <f t="shared" si="75"/>
        <v>4094.5030487088725</v>
      </c>
      <c r="J190" s="17">
        <f t="shared" si="76"/>
        <v>9604.8902362652225</v>
      </c>
    </row>
    <row r="191" spans="1:16" x14ac:dyDescent="0.25">
      <c r="B191" s="5" t="s">
        <v>41</v>
      </c>
      <c r="C191" s="12">
        <f t="shared" si="71"/>
        <v>500.51897976741293</v>
      </c>
      <c r="D191" s="6">
        <f t="shared" si="71"/>
        <v>2240.7769959023899</v>
      </c>
      <c r="E191" s="6">
        <f t="shared" si="71"/>
        <v>1839.267004653723</v>
      </c>
      <c r="F191" s="17">
        <f t="shared" si="72"/>
        <v>4580.5629803235261</v>
      </c>
      <c r="G191" s="7">
        <f t="shared" si="73"/>
        <v>500.51897976741293</v>
      </c>
      <c r="H191" s="7">
        <f t="shared" si="74"/>
        <v>2240.7769959023899</v>
      </c>
      <c r="I191" s="7">
        <f t="shared" si="75"/>
        <v>1839.267004653723</v>
      </c>
      <c r="J191" s="17">
        <f t="shared" si="76"/>
        <v>4580.5629803235261</v>
      </c>
    </row>
    <row r="192" spans="1:16" x14ac:dyDescent="0.25">
      <c r="B192" s="5" t="s">
        <v>42</v>
      </c>
      <c r="C192" s="12">
        <f t="shared" si="71"/>
        <v>3541.2769034351895</v>
      </c>
      <c r="D192" s="6">
        <f t="shared" si="71"/>
        <v>6872.8702837525398</v>
      </c>
      <c r="E192" s="6">
        <f t="shared" si="71"/>
        <v>11743.294964173301</v>
      </c>
      <c r="F192" s="17">
        <f t="shared" si="72"/>
        <v>22157.442151361029</v>
      </c>
      <c r="G192" s="7">
        <f t="shared" si="73"/>
        <v>3541.2769034351895</v>
      </c>
      <c r="H192" s="7">
        <f t="shared" si="74"/>
        <v>6872.8702837525398</v>
      </c>
      <c r="I192" s="7">
        <f t="shared" si="75"/>
        <v>11743.294964173301</v>
      </c>
      <c r="J192" s="17">
        <f t="shared" si="76"/>
        <v>22157.442151361029</v>
      </c>
    </row>
    <row r="193" spans="2:10" x14ac:dyDescent="0.25">
      <c r="B193" s="5" t="s">
        <v>43</v>
      </c>
      <c r="C193" s="12">
        <f t="shared" si="71"/>
        <v>10371.964606917107</v>
      </c>
      <c r="D193" s="6">
        <f t="shared" si="71"/>
        <v>38227.189081464036</v>
      </c>
      <c r="E193" s="6">
        <f t="shared" si="71"/>
        <v>48822.816754491607</v>
      </c>
      <c r="F193" s="17">
        <f t="shared" si="72"/>
        <v>97421.970442872756</v>
      </c>
      <c r="G193" s="7">
        <f t="shared" si="73"/>
        <v>10371.964606917107</v>
      </c>
      <c r="H193" s="7">
        <f t="shared" si="74"/>
        <v>38227.189081464036</v>
      </c>
      <c r="I193" s="7">
        <f t="shared" si="75"/>
        <v>48822.816754491607</v>
      </c>
      <c r="J193" s="17">
        <f t="shared" si="76"/>
        <v>97421.970442872756</v>
      </c>
    </row>
    <row r="194" spans="2:10" x14ac:dyDescent="0.25">
      <c r="B194" s="5" t="s">
        <v>597</v>
      </c>
      <c r="C194" s="12">
        <f t="shared" si="71"/>
        <v>963.92399139243048</v>
      </c>
      <c r="D194" s="6">
        <f t="shared" si="71"/>
        <v>667.69710175126954</v>
      </c>
      <c r="E194" s="6">
        <f t="shared" si="71"/>
        <v>952.76866641827121</v>
      </c>
      <c r="F194" s="17">
        <f t="shared" ref="F194:F199" si="77">SUM(C194:E194)</f>
        <v>2584.389759561971</v>
      </c>
      <c r="G194" s="7">
        <f t="shared" ref="G194:G199" si="78">C194</f>
        <v>963.92399139243048</v>
      </c>
      <c r="H194" s="7">
        <f t="shared" ref="H194:H199" si="79">D194</f>
        <v>667.69710175126954</v>
      </c>
      <c r="I194" s="7">
        <f t="shared" ref="I194:I199" si="80">E194</f>
        <v>952.76866641827121</v>
      </c>
      <c r="J194" s="17">
        <f t="shared" ref="J194:J199" si="81">SUM(G194:I194)</f>
        <v>2584.389759561971</v>
      </c>
    </row>
    <row r="195" spans="2:10" x14ac:dyDescent="0.25">
      <c r="B195" s="5" t="s">
        <v>598</v>
      </c>
      <c r="C195" s="12">
        <f t="shared" si="71"/>
        <v>212.74814969179931</v>
      </c>
      <c r="D195" s="6">
        <f t="shared" si="71"/>
        <v>265.8984154466757</v>
      </c>
      <c r="E195" s="6">
        <f t="shared" si="71"/>
        <v>249.42622878657676</v>
      </c>
      <c r="F195" s="17">
        <f t="shared" si="77"/>
        <v>728.07279392505177</v>
      </c>
      <c r="G195" s="7">
        <f t="shared" si="78"/>
        <v>212.74814969179931</v>
      </c>
      <c r="H195" s="7">
        <f t="shared" si="79"/>
        <v>265.8984154466757</v>
      </c>
      <c r="I195" s="7">
        <f t="shared" si="80"/>
        <v>249.42622878657676</v>
      </c>
      <c r="J195" s="17">
        <f t="shared" si="81"/>
        <v>728.07279392505177</v>
      </c>
    </row>
    <row r="196" spans="2:10" x14ac:dyDescent="0.25">
      <c r="B196" s="5" t="s">
        <v>599</v>
      </c>
      <c r="C196" s="12">
        <f t="shared" si="71"/>
        <v>223.29532352573625</v>
      </c>
      <c r="D196" s="6">
        <f t="shared" si="71"/>
        <v>343.2463790350634</v>
      </c>
      <c r="E196" s="6">
        <f t="shared" si="71"/>
        <v>242.45235404095908</v>
      </c>
      <c r="F196" s="17">
        <f t="shared" si="77"/>
        <v>808.99405660175876</v>
      </c>
      <c r="G196" s="7">
        <f t="shared" si="78"/>
        <v>223.29532352573625</v>
      </c>
      <c r="H196" s="7">
        <f t="shared" si="79"/>
        <v>343.2463790350634</v>
      </c>
      <c r="I196" s="7">
        <f t="shared" si="80"/>
        <v>242.45235404095908</v>
      </c>
      <c r="J196" s="17">
        <f t="shared" si="81"/>
        <v>808.99405660175876</v>
      </c>
    </row>
    <row r="197" spans="2:10" x14ac:dyDescent="0.25">
      <c r="B197" s="5" t="s">
        <v>600</v>
      </c>
      <c r="C197" s="12">
        <f t="shared" si="71"/>
        <v>72.052998706419004</v>
      </c>
      <c r="D197" s="6">
        <f t="shared" si="71"/>
        <v>186.02145609668949</v>
      </c>
      <c r="E197" s="6">
        <f t="shared" si="71"/>
        <v>297.81760527959437</v>
      </c>
      <c r="F197" s="17">
        <f t="shared" si="77"/>
        <v>555.89206008270287</v>
      </c>
      <c r="G197" s="7">
        <f t="shared" si="78"/>
        <v>72.052998706419004</v>
      </c>
      <c r="H197" s="7">
        <f t="shared" si="79"/>
        <v>186.02145609668949</v>
      </c>
      <c r="I197" s="7">
        <f t="shared" si="80"/>
        <v>297.81760527959437</v>
      </c>
      <c r="J197" s="17">
        <f t="shared" si="81"/>
        <v>555.89206008270287</v>
      </c>
    </row>
    <row r="198" spans="2:10" x14ac:dyDescent="0.25">
      <c r="B198" s="5" t="s">
        <v>601</v>
      </c>
      <c r="C198" s="12">
        <f t="shared" si="71"/>
        <v>0</v>
      </c>
      <c r="D198" s="6">
        <f t="shared" si="71"/>
        <v>98.300118107860243</v>
      </c>
      <c r="E198" s="6">
        <f t="shared" si="71"/>
        <v>90.775479723893028</v>
      </c>
      <c r="F198" s="17">
        <f t="shared" si="77"/>
        <v>189.07559783175327</v>
      </c>
      <c r="G198" s="7">
        <f t="shared" si="78"/>
        <v>0</v>
      </c>
      <c r="H198" s="7">
        <f t="shared" si="79"/>
        <v>98.300118107860243</v>
      </c>
      <c r="I198" s="7">
        <f t="shared" si="80"/>
        <v>90.775479723893028</v>
      </c>
      <c r="J198" s="17">
        <f t="shared" si="81"/>
        <v>189.07559783175327</v>
      </c>
    </row>
    <row r="199" spans="2:10" x14ac:dyDescent="0.25">
      <c r="B199" s="5" t="s">
        <v>602</v>
      </c>
      <c r="C199" s="12">
        <f t="shared" si="71"/>
        <v>1402.2051821796645</v>
      </c>
      <c r="D199" s="6">
        <f t="shared" si="71"/>
        <v>2777.180093945879</v>
      </c>
      <c r="E199" s="6">
        <f t="shared" si="71"/>
        <v>4440.4620656924435</v>
      </c>
      <c r="F199" s="17">
        <f t="shared" si="77"/>
        <v>8619.8473418179874</v>
      </c>
      <c r="G199" s="7">
        <f t="shared" si="78"/>
        <v>1402.2051821796645</v>
      </c>
      <c r="H199" s="7">
        <f t="shared" si="79"/>
        <v>2777.180093945879</v>
      </c>
      <c r="I199" s="7">
        <f t="shared" si="80"/>
        <v>4440.4620656924435</v>
      </c>
      <c r="J199" s="17">
        <f t="shared" si="81"/>
        <v>8619.8473418179874</v>
      </c>
    </row>
    <row r="200" spans="2:10" x14ac:dyDescent="0.25">
      <c r="B200" s="5" t="s">
        <v>44</v>
      </c>
      <c r="C200" s="12">
        <f t="shared" si="71"/>
        <v>1117.9978006644546</v>
      </c>
      <c r="D200" s="6">
        <f t="shared" si="71"/>
        <v>2241.8799639862054</v>
      </c>
      <c r="E200" s="6">
        <f t="shared" si="71"/>
        <v>5313.5458731408507</v>
      </c>
      <c r="F200" s="17">
        <f t="shared" si="72"/>
        <v>8673.4236377915113</v>
      </c>
      <c r="G200" s="8"/>
      <c r="H200" s="7">
        <f t="shared" ref="H200:H205" si="82">C200+D200</f>
        <v>3359.8777646506601</v>
      </c>
      <c r="I200" s="7">
        <f t="shared" ref="I200:I205" si="83">E200</f>
        <v>5313.5458731408507</v>
      </c>
      <c r="J200" s="17">
        <f t="shared" si="76"/>
        <v>8673.4236377915113</v>
      </c>
    </row>
    <row r="201" spans="2:10" x14ac:dyDescent="0.25">
      <c r="B201" s="5" t="s">
        <v>45</v>
      </c>
      <c r="C201" s="12">
        <f t="shared" si="71"/>
        <v>146.96491408253951</v>
      </c>
      <c r="D201" s="6">
        <f t="shared" si="71"/>
        <v>989.25051566047932</v>
      </c>
      <c r="E201" s="6">
        <f t="shared" si="71"/>
        <v>4632.1488675700721</v>
      </c>
      <c r="F201" s="17">
        <f t="shared" si="72"/>
        <v>5768.3642973130909</v>
      </c>
      <c r="G201" s="8"/>
      <c r="H201" s="7">
        <f t="shared" si="82"/>
        <v>1136.2154297430188</v>
      </c>
      <c r="I201" s="7">
        <f t="shared" si="83"/>
        <v>4632.1488675700721</v>
      </c>
      <c r="J201" s="17">
        <f t="shared" si="76"/>
        <v>5768.3642973130909</v>
      </c>
    </row>
    <row r="202" spans="2:10" x14ac:dyDescent="0.25">
      <c r="B202" s="5" t="s">
        <v>46</v>
      </c>
      <c r="C202" s="12">
        <f t="shared" si="71"/>
        <v>102.33199727028321</v>
      </c>
      <c r="D202" s="6">
        <f t="shared" si="71"/>
        <v>1370.9313162260755</v>
      </c>
      <c r="E202" s="6">
        <f t="shared" si="71"/>
        <v>4894.1394252194505</v>
      </c>
      <c r="F202" s="17">
        <f t="shared" si="72"/>
        <v>6367.4027387158094</v>
      </c>
      <c r="G202" s="8"/>
      <c r="H202" s="7">
        <f t="shared" si="82"/>
        <v>1473.2633134963587</v>
      </c>
      <c r="I202" s="7">
        <f t="shared" si="83"/>
        <v>4894.1394252194505</v>
      </c>
      <c r="J202" s="17">
        <f t="shared" si="76"/>
        <v>6367.4027387158094</v>
      </c>
    </row>
    <row r="203" spans="2:10" x14ac:dyDescent="0.25">
      <c r="B203" s="5" t="s">
        <v>47</v>
      </c>
      <c r="C203" s="12">
        <f t="shared" si="71"/>
        <v>108.27634820460503</v>
      </c>
      <c r="D203" s="6">
        <f t="shared" si="71"/>
        <v>1470.8184164843776</v>
      </c>
      <c r="E203" s="6">
        <f t="shared" si="71"/>
        <v>5706.1251939327803</v>
      </c>
      <c r="F203" s="17">
        <f t="shared" si="72"/>
        <v>7285.219958621763</v>
      </c>
      <c r="G203" s="8"/>
      <c r="H203" s="7">
        <f t="shared" si="82"/>
        <v>1579.0947646889827</v>
      </c>
      <c r="I203" s="7">
        <f t="shared" si="83"/>
        <v>5706.1251939327803</v>
      </c>
      <c r="J203" s="17">
        <f t="shared" si="76"/>
        <v>7285.219958621763</v>
      </c>
    </row>
    <row r="204" spans="2:10" x14ac:dyDescent="0.25">
      <c r="B204" s="5" t="s">
        <v>48</v>
      </c>
      <c r="C204" s="12">
        <f t="shared" si="71"/>
        <v>192.0491208936304</v>
      </c>
      <c r="D204" s="6">
        <f t="shared" si="71"/>
        <v>2282.3547270007175</v>
      </c>
      <c r="E204" s="6">
        <f t="shared" si="71"/>
        <v>12247.365330509409</v>
      </c>
      <c r="F204" s="17">
        <f t="shared" si="72"/>
        <v>14721.769178403756</v>
      </c>
      <c r="G204" s="8"/>
      <c r="H204" s="7">
        <f t="shared" si="82"/>
        <v>2474.403847894348</v>
      </c>
      <c r="I204" s="7">
        <f t="shared" si="83"/>
        <v>12247.365330509409</v>
      </c>
      <c r="J204" s="17">
        <f t="shared" si="76"/>
        <v>14721.769178403756</v>
      </c>
    </row>
    <row r="205" spans="2:10" x14ac:dyDescent="0.25">
      <c r="B205" s="5" t="s">
        <v>49</v>
      </c>
      <c r="C205" s="12">
        <f t="shared" si="71"/>
        <v>1249.3940634429796</v>
      </c>
      <c r="D205" s="6">
        <f t="shared" si="71"/>
        <v>19014.303623768588</v>
      </c>
      <c r="E205" s="6">
        <f t="shared" si="71"/>
        <v>89045.561237925765</v>
      </c>
      <c r="F205" s="17">
        <f t="shared" si="72"/>
        <v>109309.25892513733</v>
      </c>
      <c r="G205" s="8"/>
      <c r="H205" s="7">
        <f t="shared" si="82"/>
        <v>20263.697687211567</v>
      </c>
      <c r="I205" s="7">
        <f t="shared" si="83"/>
        <v>89045.561237925765</v>
      </c>
      <c r="J205" s="17">
        <f t="shared" si="76"/>
        <v>109309.25892513733</v>
      </c>
    </row>
    <row r="206" spans="2:10" x14ac:dyDescent="0.25">
      <c r="B206" s="13" t="s">
        <v>4</v>
      </c>
      <c r="C206" s="14">
        <f t="shared" ref="C206:J206" si="84">SUM(C182:C205)</f>
        <v>487544.77629991539</v>
      </c>
      <c r="D206" s="15">
        <f t="shared" si="84"/>
        <v>438781.10284595878</v>
      </c>
      <c r="E206" s="15">
        <f t="shared" si="84"/>
        <v>511671.41782848455</v>
      </c>
      <c r="F206" s="16">
        <f t="shared" si="84"/>
        <v>1437997.2969743586</v>
      </c>
      <c r="G206" s="15">
        <f t="shared" si="84"/>
        <v>484627.76205535687</v>
      </c>
      <c r="H206" s="15">
        <f t="shared" si="84"/>
        <v>441698.11709051719</v>
      </c>
      <c r="I206" s="15">
        <f t="shared" si="84"/>
        <v>511671.41782848455</v>
      </c>
      <c r="J206" s="16">
        <f t="shared" si="84"/>
        <v>1437997.2969743586</v>
      </c>
    </row>
  </sheetData>
  <mergeCells count="25">
    <mergeCell ref="M180:P180"/>
    <mergeCell ref="M35:P35"/>
    <mergeCell ref="M64:P64"/>
    <mergeCell ref="M93:P93"/>
    <mergeCell ref="M122:P122"/>
    <mergeCell ref="M151:P151"/>
    <mergeCell ref="B3:J3"/>
    <mergeCell ref="B2:J2"/>
    <mergeCell ref="M6:P6"/>
    <mergeCell ref="L2:P2"/>
    <mergeCell ref="L3:P3"/>
    <mergeCell ref="C6:F6"/>
    <mergeCell ref="G6:J6"/>
    <mergeCell ref="C35:F35"/>
    <mergeCell ref="G35:J35"/>
    <mergeCell ref="C64:F64"/>
    <mergeCell ref="G64:J64"/>
    <mergeCell ref="C180:F180"/>
    <mergeCell ref="G180:J180"/>
    <mergeCell ref="C93:F93"/>
    <mergeCell ref="G93:J93"/>
    <mergeCell ref="C122:F122"/>
    <mergeCell ref="G122:J122"/>
    <mergeCell ref="C151:F151"/>
    <mergeCell ref="G151:J15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5"/>
  <sheetViews>
    <sheetView workbookViewId="0"/>
  </sheetViews>
  <sheetFormatPr defaultRowHeight="15" x14ac:dyDescent="0.25"/>
  <cols>
    <col min="1" max="1" width="17.28515625" customWidth="1"/>
    <col min="26" max="26" width="24.42578125" customWidth="1"/>
  </cols>
  <sheetData>
    <row r="1" spans="1:33" ht="21" x14ac:dyDescent="0.35">
      <c r="A1" t="s">
        <v>657</v>
      </c>
      <c r="Z1" s="221" t="s">
        <v>652</v>
      </c>
      <c r="AA1" s="196"/>
      <c r="AB1" s="196"/>
      <c r="AC1" s="196"/>
      <c r="AD1" s="196"/>
      <c r="AE1" s="196"/>
      <c r="AF1" s="196"/>
      <c r="AG1" s="196"/>
    </row>
    <row r="2" spans="1:33" x14ac:dyDescent="0.25">
      <c r="Z2" s="196" t="s">
        <v>653</v>
      </c>
      <c r="AA2" s="196"/>
      <c r="AB2" s="196"/>
      <c r="AC2" s="196"/>
      <c r="AD2" s="196"/>
      <c r="AE2" s="196"/>
      <c r="AF2" s="196"/>
      <c r="AG2" s="196"/>
    </row>
    <row r="3" spans="1:33" x14ac:dyDescent="0.25">
      <c r="A3" s="144" t="s">
        <v>610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Z3" s="196" t="s">
        <v>654</v>
      </c>
      <c r="AA3" s="196"/>
      <c r="AB3" s="196"/>
      <c r="AC3" s="196"/>
      <c r="AD3" s="196"/>
      <c r="AE3" s="196"/>
      <c r="AF3" s="196"/>
      <c r="AG3" s="196"/>
    </row>
    <row r="4" spans="1:33" x14ac:dyDescent="0.25">
      <c r="A4" s="145" t="s">
        <v>611</v>
      </c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</row>
    <row r="6" spans="1:33" x14ac:dyDescent="0.25">
      <c r="Z6" s="196" t="s">
        <v>556</v>
      </c>
      <c r="AA6" s="196"/>
      <c r="AB6" s="196"/>
      <c r="AC6" s="196"/>
      <c r="AD6" s="197"/>
      <c r="AE6" s="220"/>
      <c r="AF6" s="196"/>
      <c r="AG6" s="196"/>
    </row>
    <row r="7" spans="1:33" x14ac:dyDescent="0.25">
      <c r="A7" s="145" t="s">
        <v>522</v>
      </c>
      <c r="B7" s="143"/>
      <c r="C7" s="143"/>
      <c r="D7" s="143"/>
      <c r="E7" s="143"/>
      <c r="F7" s="143"/>
      <c r="G7" s="145" t="s">
        <v>523</v>
      </c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Z7" s="196"/>
      <c r="AA7" s="196"/>
      <c r="AB7" s="196"/>
      <c r="AC7" s="196"/>
      <c r="AD7" s="196"/>
      <c r="AE7" s="220"/>
      <c r="AF7" s="196"/>
      <c r="AG7" s="196"/>
    </row>
    <row r="8" spans="1:33" ht="36" x14ac:dyDescent="0.25">
      <c r="A8" s="146" t="s">
        <v>524</v>
      </c>
      <c r="B8" s="147" t="s">
        <v>465</v>
      </c>
      <c r="C8" s="148" t="s">
        <v>612</v>
      </c>
      <c r="D8" s="148" t="s">
        <v>613</v>
      </c>
      <c r="E8" s="148" t="s">
        <v>614</v>
      </c>
      <c r="F8" s="148" t="s">
        <v>615</v>
      </c>
      <c r="G8" s="148" t="s">
        <v>616</v>
      </c>
      <c r="H8" s="148" t="s">
        <v>617</v>
      </c>
      <c r="I8" s="148" t="s">
        <v>618</v>
      </c>
      <c r="J8" s="148" t="s">
        <v>619</v>
      </c>
      <c r="K8" s="148" t="s">
        <v>620</v>
      </c>
      <c r="L8" s="148" t="s">
        <v>621</v>
      </c>
      <c r="M8" s="148" t="s">
        <v>622</v>
      </c>
      <c r="N8" s="148" t="s">
        <v>623</v>
      </c>
      <c r="O8" s="148" t="s">
        <v>624</v>
      </c>
      <c r="P8" s="148" t="s">
        <v>625</v>
      </c>
      <c r="Q8" s="148" t="s">
        <v>626</v>
      </c>
      <c r="R8" s="148" t="s">
        <v>627</v>
      </c>
      <c r="S8" s="182" t="s">
        <v>628</v>
      </c>
      <c r="T8" s="182" t="s">
        <v>629</v>
      </c>
      <c r="U8" s="183" t="s">
        <v>630</v>
      </c>
      <c r="V8" s="149" t="s">
        <v>5</v>
      </c>
      <c r="W8" s="143"/>
      <c r="Z8" s="198" t="s">
        <v>3</v>
      </c>
      <c r="AA8" s="199" t="s">
        <v>13</v>
      </c>
      <c r="AB8" s="200" t="s">
        <v>585</v>
      </c>
      <c r="AC8" s="201" t="s">
        <v>586</v>
      </c>
      <c r="AD8" s="202" t="s">
        <v>5</v>
      </c>
      <c r="AE8" s="220"/>
      <c r="AF8" s="196"/>
      <c r="AG8" s="196"/>
    </row>
    <row r="9" spans="1:33" x14ac:dyDescent="0.25">
      <c r="A9" s="150" t="s">
        <v>631</v>
      </c>
      <c r="B9" s="151">
        <v>194508.03351999901</v>
      </c>
      <c r="C9" s="171">
        <v>0</v>
      </c>
      <c r="D9" s="171">
        <v>0</v>
      </c>
      <c r="E9" s="153">
        <v>11603.032299999901</v>
      </c>
      <c r="F9" s="153">
        <v>6633.19956</v>
      </c>
      <c r="G9" s="153">
        <v>81376.97224490915</v>
      </c>
      <c r="H9" s="153">
        <v>20772.506541770872</v>
      </c>
      <c r="I9" s="153">
        <v>131.05110806671075</v>
      </c>
      <c r="J9" s="153">
        <v>11728.517010276933</v>
      </c>
      <c r="K9" s="153">
        <v>45415.850313508847</v>
      </c>
      <c r="L9" s="153">
        <v>6742.8336717202037</v>
      </c>
      <c r="M9" s="152">
        <v>0</v>
      </c>
      <c r="N9" s="152">
        <v>0</v>
      </c>
      <c r="O9" s="152">
        <v>0</v>
      </c>
      <c r="P9" s="152">
        <v>0</v>
      </c>
      <c r="Q9" s="152">
        <v>0</v>
      </c>
      <c r="R9" s="152">
        <v>0</v>
      </c>
      <c r="S9" s="187">
        <v>1785.7270349999999</v>
      </c>
      <c r="T9" s="187">
        <v>14285.816279999999</v>
      </c>
      <c r="U9" s="187">
        <v>3571.4540699999998</v>
      </c>
      <c r="V9" s="154">
        <v>398554.99365525157</v>
      </c>
      <c r="W9" s="173">
        <v>5.4616150592652471E-2</v>
      </c>
      <c r="Z9" s="203" t="s">
        <v>631</v>
      </c>
      <c r="AA9" s="222">
        <v>6650.1722599999903</v>
      </c>
      <c r="AB9" s="204">
        <v>28900.790389999998</v>
      </c>
      <c r="AC9" s="205">
        <v>27678.8350499999</v>
      </c>
      <c r="AD9" s="206">
        <v>63229.797699999886</v>
      </c>
      <c r="AE9" s="223">
        <v>2.5030180436734294E-2</v>
      </c>
      <c r="AF9" s="196"/>
      <c r="AG9" s="196"/>
    </row>
    <row r="10" spans="1:33" x14ac:dyDescent="0.25">
      <c r="A10" s="150" t="s">
        <v>632</v>
      </c>
      <c r="B10" s="155">
        <v>0</v>
      </c>
      <c r="C10" s="156">
        <v>181576.10140558626</v>
      </c>
      <c r="D10" s="157">
        <v>0</v>
      </c>
      <c r="E10" s="157">
        <v>0</v>
      </c>
      <c r="F10" s="157">
        <v>0</v>
      </c>
      <c r="G10" s="157">
        <v>0</v>
      </c>
      <c r="H10" s="157">
        <v>0</v>
      </c>
      <c r="I10" s="157">
        <v>0</v>
      </c>
      <c r="J10" s="157">
        <v>0</v>
      </c>
      <c r="K10" s="157">
        <v>0</v>
      </c>
      <c r="L10" s="157">
        <v>0</v>
      </c>
      <c r="M10" s="157">
        <v>0</v>
      </c>
      <c r="N10" s="157">
        <v>0</v>
      </c>
      <c r="O10" s="157">
        <v>0</v>
      </c>
      <c r="P10" s="157">
        <v>0</v>
      </c>
      <c r="Q10" s="157">
        <v>0</v>
      </c>
      <c r="R10" s="157">
        <v>0</v>
      </c>
      <c r="S10" s="157">
        <v>0</v>
      </c>
      <c r="T10" s="157">
        <v>0</v>
      </c>
      <c r="U10" s="158">
        <v>0</v>
      </c>
      <c r="V10" s="159">
        <v>181576.10140558626</v>
      </c>
      <c r="W10" s="173">
        <v>2.4882357155891988E-2</v>
      </c>
      <c r="Z10" s="207" t="s">
        <v>632</v>
      </c>
      <c r="AA10" s="208">
        <v>5662.47282</v>
      </c>
      <c r="AB10" s="209">
        <v>23070.684399999998</v>
      </c>
      <c r="AC10" s="210">
        <v>46384.067629999998</v>
      </c>
      <c r="AD10" s="211">
        <v>75117.224849999999</v>
      </c>
      <c r="AE10" s="223">
        <v>2.9735943499661781E-2</v>
      </c>
      <c r="AF10" s="196"/>
      <c r="AG10" s="196"/>
    </row>
    <row r="11" spans="1:33" x14ac:dyDescent="0.25">
      <c r="A11" s="150" t="s">
        <v>633</v>
      </c>
      <c r="B11" s="155">
        <v>0</v>
      </c>
      <c r="C11" s="157">
        <v>0</v>
      </c>
      <c r="D11" s="156">
        <v>3672299.6032717549</v>
      </c>
      <c r="E11" s="156">
        <v>571656.42018999904</v>
      </c>
      <c r="F11" s="156">
        <v>324095.72044999897</v>
      </c>
      <c r="G11" s="157">
        <v>0</v>
      </c>
      <c r="H11" s="157">
        <v>0</v>
      </c>
      <c r="I11" s="157">
        <v>0</v>
      </c>
      <c r="J11" s="157">
        <v>0</v>
      </c>
      <c r="K11" s="157">
        <v>0</v>
      </c>
      <c r="L11" s="157">
        <v>0</v>
      </c>
      <c r="M11" s="157">
        <v>0</v>
      </c>
      <c r="N11" s="157">
        <v>0</v>
      </c>
      <c r="O11" s="157">
        <v>0</v>
      </c>
      <c r="P11" s="157">
        <v>0</v>
      </c>
      <c r="Q11" s="157">
        <v>0</v>
      </c>
      <c r="R11" s="157">
        <v>0</v>
      </c>
      <c r="S11" s="157">
        <v>0</v>
      </c>
      <c r="T11" s="157">
        <v>0</v>
      </c>
      <c r="U11" s="158">
        <v>0</v>
      </c>
      <c r="V11" s="159">
        <v>4568051.7439117525</v>
      </c>
      <c r="W11" s="173">
        <v>0.62598488522846185</v>
      </c>
      <c r="Z11" s="207" t="s">
        <v>633</v>
      </c>
      <c r="AA11" s="212">
        <v>0</v>
      </c>
      <c r="AB11" s="209">
        <v>105802.65723</v>
      </c>
      <c r="AC11" s="210">
        <v>1290829.0933900001</v>
      </c>
      <c r="AD11" s="211">
        <v>1396631.7506200001</v>
      </c>
      <c r="AE11" s="223">
        <v>0.55287136750859411</v>
      </c>
      <c r="AF11" s="196"/>
      <c r="AG11" s="196"/>
    </row>
    <row r="12" spans="1:33" x14ac:dyDescent="0.25">
      <c r="A12" s="150" t="s">
        <v>634</v>
      </c>
      <c r="B12" s="155">
        <v>0</v>
      </c>
      <c r="C12" s="157">
        <v>0</v>
      </c>
      <c r="D12" s="157">
        <v>0</v>
      </c>
      <c r="E12" s="156">
        <v>707953.63649731944</v>
      </c>
      <c r="F12" s="156">
        <v>155063.04353</v>
      </c>
      <c r="G12" s="156">
        <v>28795.724933441765</v>
      </c>
      <c r="H12" s="156">
        <v>3142.393638060214</v>
      </c>
      <c r="I12" s="156">
        <v>0</v>
      </c>
      <c r="J12" s="156">
        <v>0</v>
      </c>
      <c r="K12" s="156">
        <v>5881.1209910667694</v>
      </c>
      <c r="L12" s="156">
        <v>6318.7516779586003</v>
      </c>
      <c r="M12" s="157">
        <v>0</v>
      </c>
      <c r="N12" s="157">
        <v>0</v>
      </c>
      <c r="O12" s="157">
        <v>0</v>
      </c>
      <c r="P12" s="157">
        <v>0</v>
      </c>
      <c r="Q12" s="157">
        <v>0</v>
      </c>
      <c r="R12" s="157">
        <v>0</v>
      </c>
      <c r="S12" s="185">
        <v>259.96446449999996</v>
      </c>
      <c r="T12" s="185">
        <v>2079.7157159999997</v>
      </c>
      <c r="U12" s="185">
        <v>519.92892899999993</v>
      </c>
      <c r="V12" s="159">
        <v>910014.28037734679</v>
      </c>
      <c r="W12" s="173">
        <v>0.124704188304676</v>
      </c>
      <c r="Z12" s="207" t="s">
        <v>634</v>
      </c>
      <c r="AA12" s="208">
        <v>2296.2831699999902</v>
      </c>
      <c r="AB12" s="209">
        <v>68528.343999999997</v>
      </c>
      <c r="AC12" s="210">
        <v>282825.83538</v>
      </c>
      <c r="AD12" s="211">
        <v>353650.46255</v>
      </c>
      <c r="AE12" s="223">
        <v>0.13999625510680797</v>
      </c>
      <c r="AF12" s="196"/>
      <c r="AG12" s="196"/>
    </row>
    <row r="13" spans="1:33" x14ac:dyDescent="0.25">
      <c r="A13" s="150" t="s">
        <v>635</v>
      </c>
      <c r="B13" s="155">
        <v>0</v>
      </c>
      <c r="C13" s="157">
        <v>0</v>
      </c>
      <c r="D13" s="157">
        <v>0</v>
      </c>
      <c r="E13" s="157">
        <v>0</v>
      </c>
      <c r="F13" s="156">
        <v>346892.73165480583</v>
      </c>
      <c r="G13" s="156">
        <v>6142.3245176344817</v>
      </c>
      <c r="H13" s="156">
        <v>1959.0474318999954</v>
      </c>
      <c r="I13" s="156">
        <v>0</v>
      </c>
      <c r="J13" s="156">
        <v>0</v>
      </c>
      <c r="K13" s="156">
        <v>4943.8431454853553</v>
      </c>
      <c r="L13" s="156">
        <v>0</v>
      </c>
      <c r="M13" s="157">
        <v>0</v>
      </c>
      <c r="N13" s="157">
        <v>0</v>
      </c>
      <c r="O13" s="157">
        <v>0</v>
      </c>
      <c r="P13" s="157">
        <v>0</v>
      </c>
      <c r="Q13" s="157">
        <v>0</v>
      </c>
      <c r="R13" s="157">
        <v>0</v>
      </c>
      <c r="S13" s="185">
        <v>0</v>
      </c>
      <c r="T13" s="185">
        <v>0</v>
      </c>
      <c r="U13" s="185">
        <v>0</v>
      </c>
      <c r="V13" s="159">
        <v>359937.94674982561</v>
      </c>
      <c r="W13" s="173">
        <v>4.9324247385300751E-2</v>
      </c>
      <c r="Z13" s="207" t="s">
        <v>635</v>
      </c>
      <c r="AA13" s="208">
        <v>0</v>
      </c>
      <c r="AB13" s="209">
        <v>22692.866569999998</v>
      </c>
      <c r="AC13" s="210">
        <v>156911.58317999999</v>
      </c>
      <c r="AD13" s="211">
        <v>179604.44974999997</v>
      </c>
      <c r="AE13" s="223">
        <v>7.1098310417065991E-2</v>
      </c>
      <c r="AF13" s="196"/>
      <c r="AG13" s="220" t="s">
        <v>655</v>
      </c>
    </row>
    <row r="14" spans="1:33" x14ac:dyDescent="0.25">
      <c r="A14" s="150" t="s">
        <v>636</v>
      </c>
      <c r="B14" s="155">
        <v>0</v>
      </c>
      <c r="C14" s="157">
        <v>0</v>
      </c>
      <c r="D14" s="157">
        <v>0</v>
      </c>
      <c r="E14" s="157">
        <v>0</v>
      </c>
      <c r="F14" s="157">
        <v>0</v>
      </c>
      <c r="G14" s="151">
        <v>266181.50906826573</v>
      </c>
      <c r="H14" s="153">
        <v>13069.068007419584</v>
      </c>
      <c r="I14" s="153">
        <v>0</v>
      </c>
      <c r="J14" s="153">
        <v>5236.1601466180628</v>
      </c>
      <c r="K14" s="153">
        <v>12362.048777402546</v>
      </c>
      <c r="L14" s="167">
        <v>2118.9823420543926</v>
      </c>
      <c r="M14" s="157">
        <v>0</v>
      </c>
      <c r="N14" s="157">
        <v>0</v>
      </c>
      <c r="O14" s="157">
        <v>0</v>
      </c>
      <c r="P14" s="157">
        <v>0</v>
      </c>
      <c r="Q14" s="157">
        <v>0</v>
      </c>
      <c r="R14" s="157">
        <v>0</v>
      </c>
      <c r="S14" s="157">
        <v>0</v>
      </c>
      <c r="T14" s="157">
        <v>0</v>
      </c>
      <c r="U14" s="158">
        <v>0</v>
      </c>
      <c r="V14" s="159">
        <v>298967.76834176033</v>
      </c>
      <c r="W14" s="175">
        <v>4.0969173434135607E-2</v>
      </c>
      <c r="Z14" s="231" t="s">
        <v>636</v>
      </c>
      <c r="AA14" s="232">
        <v>69911.307892080687</v>
      </c>
      <c r="AB14" s="233">
        <v>49442.625401053068</v>
      </c>
      <c r="AC14" s="234">
        <v>27936.316296961431</v>
      </c>
      <c r="AD14" s="235">
        <v>147290.24959009519</v>
      </c>
      <c r="AE14" s="224">
        <v>5.83063944202959E-2</v>
      </c>
      <c r="AF14" s="196"/>
      <c r="AG14" s="246">
        <v>6803.9901209878199</v>
      </c>
    </row>
    <row r="15" spans="1:33" x14ac:dyDescent="0.25">
      <c r="A15" s="150" t="s">
        <v>637</v>
      </c>
      <c r="B15" s="155">
        <v>0</v>
      </c>
      <c r="C15" s="157">
        <v>0</v>
      </c>
      <c r="D15" s="157">
        <v>0</v>
      </c>
      <c r="E15" s="157">
        <v>0</v>
      </c>
      <c r="F15" s="157">
        <v>0</v>
      </c>
      <c r="G15" s="155">
        <v>0</v>
      </c>
      <c r="H15" s="156">
        <v>89305.557551934646</v>
      </c>
      <c r="I15" s="157">
        <v>0</v>
      </c>
      <c r="J15" s="157">
        <v>0</v>
      </c>
      <c r="K15" s="156">
        <v>5084.0068619925742</v>
      </c>
      <c r="L15" s="168">
        <v>8875.6340737400951</v>
      </c>
      <c r="M15" s="157">
        <v>0</v>
      </c>
      <c r="N15" s="157">
        <v>0</v>
      </c>
      <c r="O15" s="157">
        <v>0</v>
      </c>
      <c r="P15" s="157">
        <v>0</v>
      </c>
      <c r="Q15" s="157">
        <v>0</v>
      </c>
      <c r="R15" s="157">
        <v>0</v>
      </c>
      <c r="S15" s="157">
        <v>0</v>
      </c>
      <c r="T15" s="157">
        <v>0</v>
      </c>
      <c r="U15" s="158">
        <v>0</v>
      </c>
      <c r="V15" s="159">
        <v>103265.19848766731</v>
      </c>
      <c r="W15" s="175">
        <v>1.4150989753903616E-2</v>
      </c>
      <c r="Z15" s="231" t="s">
        <v>637</v>
      </c>
      <c r="AA15" s="236">
        <v>25908.65111289917</v>
      </c>
      <c r="AB15" s="237">
        <v>20423.063010184105</v>
      </c>
      <c r="AC15" s="210">
        <v>10109.731323935273</v>
      </c>
      <c r="AD15" s="238">
        <v>56441.445447018552</v>
      </c>
      <c r="AE15" s="224">
        <v>2.234293980113386E-2</v>
      </c>
      <c r="AF15" s="196"/>
      <c r="AG15" s="247">
        <v>4812.9437580093736</v>
      </c>
    </row>
    <row r="16" spans="1:33" x14ac:dyDescent="0.25">
      <c r="A16" s="150" t="s">
        <v>638</v>
      </c>
      <c r="B16" s="155">
        <v>0</v>
      </c>
      <c r="C16" s="157">
        <v>0</v>
      </c>
      <c r="D16" s="157">
        <v>0</v>
      </c>
      <c r="E16" s="157">
        <v>0</v>
      </c>
      <c r="F16" s="157">
        <v>0</v>
      </c>
      <c r="G16" s="155">
        <v>0</v>
      </c>
      <c r="H16" s="156">
        <v>0</v>
      </c>
      <c r="I16" s="156">
        <v>1043.9968843774341</v>
      </c>
      <c r="J16" s="157">
        <v>0</v>
      </c>
      <c r="K16" s="156">
        <v>0</v>
      </c>
      <c r="L16" s="168">
        <v>0</v>
      </c>
      <c r="M16" s="157">
        <v>0</v>
      </c>
      <c r="N16" s="157">
        <v>0</v>
      </c>
      <c r="O16" s="157">
        <v>0</v>
      </c>
      <c r="P16" s="157">
        <v>0</v>
      </c>
      <c r="Q16" s="157">
        <v>0</v>
      </c>
      <c r="R16" s="157">
        <v>0</v>
      </c>
      <c r="S16" s="157">
        <v>0</v>
      </c>
      <c r="T16" s="157">
        <v>0</v>
      </c>
      <c r="U16" s="158">
        <v>0</v>
      </c>
      <c r="V16" s="159">
        <v>1043.9968843774341</v>
      </c>
      <c r="W16" s="175">
        <v>1.4306455059684737E-4</v>
      </c>
      <c r="Z16" s="231" t="s">
        <v>638</v>
      </c>
      <c r="AA16" s="236">
        <v>38.993188156646909</v>
      </c>
      <c r="AB16" s="237">
        <v>124.38355533774387</v>
      </c>
      <c r="AC16" s="210">
        <v>424.14725272768152</v>
      </c>
      <c r="AD16" s="238">
        <v>587.52399622207236</v>
      </c>
      <c r="AE16" s="224">
        <v>2.3257755316762139E-4</v>
      </c>
      <c r="AF16" s="196"/>
      <c r="AG16" s="247">
        <v>0</v>
      </c>
    </row>
    <row r="17" spans="1:33" x14ac:dyDescent="0.25">
      <c r="A17" s="150" t="s">
        <v>639</v>
      </c>
      <c r="B17" s="155">
        <v>0</v>
      </c>
      <c r="C17" s="157">
        <v>0</v>
      </c>
      <c r="D17" s="157">
        <v>0</v>
      </c>
      <c r="E17" s="157">
        <v>0</v>
      </c>
      <c r="F17" s="157">
        <v>0</v>
      </c>
      <c r="G17" s="155">
        <v>0</v>
      </c>
      <c r="H17" s="156">
        <v>167.33089355799021</v>
      </c>
      <c r="I17" s="156">
        <v>0</v>
      </c>
      <c r="J17" s="156">
        <v>16943.59190939974</v>
      </c>
      <c r="K17" s="156">
        <v>0</v>
      </c>
      <c r="L17" s="168">
        <v>0</v>
      </c>
      <c r="M17" s="157">
        <v>0</v>
      </c>
      <c r="N17" s="157">
        <v>0</v>
      </c>
      <c r="O17" s="157">
        <v>0</v>
      </c>
      <c r="P17" s="157">
        <v>0</v>
      </c>
      <c r="Q17" s="157">
        <v>0</v>
      </c>
      <c r="R17" s="157">
        <v>0</v>
      </c>
      <c r="S17" s="157">
        <v>0</v>
      </c>
      <c r="T17" s="157">
        <v>0</v>
      </c>
      <c r="U17" s="158">
        <v>0</v>
      </c>
      <c r="V17" s="159">
        <v>17110.922802957732</v>
      </c>
      <c r="W17" s="175">
        <v>2.3448024776072871E-3</v>
      </c>
      <c r="Z17" s="231" t="s">
        <v>639</v>
      </c>
      <c r="AA17" s="236">
        <v>2594.3617557301827</v>
      </c>
      <c r="AB17" s="237">
        <v>3742.8767718614481</v>
      </c>
      <c r="AC17" s="210">
        <v>7001.9215760424495</v>
      </c>
      <c r="AD17" s="238">
        <v>13339.16010363408</v>
      </c>
      <c r="AE17" s="224">
        <v>5.2804468211741394E-3</v>
      </c>
      <c r="AF17" s="196"/>
      <c r="AG17" s="247">
        <v>581.15614597849014</v>
      </c>
    </row>
    <row r="18" spans="1:33" x14ac:dyDescent="0.25">
      <c r="A18" s="150" t="s">
        <v>640</v>
      </c>
      <c r="B18" s="155">
        <v>0</v>
      </c>
      <c r="C18" s="157">
        <v>0</v>
      </c>
      <c r="D18" s="157">
        <v>0</v>
      </c>
      <c r="E18" s="157">
        <v>0</v>
      </c>
      <c r="F18" s="157">
        <v>0</v>
      </c>
      <c r="G18" s="155">
        <v>0</v>
      </c>
      <c r="H18" s="157">
        <v>0</v>
      </c>
      <c r="I18" s="157">
        <v>0</v>
      </c>
      <c r="J18" s="157">
        <v>0</v>
      </c>
      <c r="K18" s="156">
        <v>136447.43519348439</v>
      </c>
      <c r="L18" s="168">
        <v>504.01130444431629</v>
      </c>
      <c r="M18" s="157">
        <v>0</v>
      </c>
      <c r="N18" s="157">
        <v>0</v>
      </c>
      <c r="O18" s="157">
        <v>0</v>
      </c>
      <c r="P18" s="157">
        <v>0</v>
      </c>
      <c r="Q18" s="157">
        <v>0</v>
      </c>
      <c r="R18" s="157">
        <v>0</v>
      </c>
      <c r="S18" s="157">
        <v>0</v>
      </c>
      <c r="T18" s="157">
        <v>0</v>
      </c>
      <c r="U18" s="158">
        <v>0</v>
      </c>
      <c r="V18" s="159">
        <v>136951.4464979287</v>
      </c>
      <c r="W18" s="175">
        <v>1.8767198868125144E-2</v>
      </c>
      <c r="Z18" s="231" t="s">
        <v>640</v>
      </c>
      <c r="AA18" s="236">
        <v>17506.024508529536</v>
      </c>
      <c r="AB18" s="237">
        <v>36940.203270612139</v>
      </c>
      <c r="AC18" s="210">
        <v>31128.318761823502</v>
      </c>
      <c r="AD18" s="238">
        <v>85574.546540965181</v>
      </c>
      <c r="AE18" s="224">
        <v>3.3875584275546065E-2</v>
      </c>
      <c r="AF18" s="196"/>
      <c r="AG18" s="247">
        <v>3643.5089352236478</v>
      </c>
    </row>
    <row r="19" spans="1:33" x14ac:dyDescent="0.25">
      <c r="A19" s="150" t="s">
        <v>641</v>
      </c>
      <c r="B19" s="155">
        <v>0</v>
      </c>
      <c r="C19" s="157">
        <v>0</v>
      </c>
      <c r="D19" s="157">
        <v>0</v>
      </c>
      <c r="E19" s="157">
        <v>0</v>
      </c>
      <c r="F19" s="157">
        <v>0</v>
      </c>
      <c r="G19" s="169">
        <v>0</v>
      </c>
      <c r="H19" s="170">
        <v>0</v>
      </c>
      <c r="I19" s="170">
        <v>0</v>
      </c>
      <c r="J19" s="170">
        <v>0</v>
      </c>
      <c r="K19" s="170">
        <v>0</v>
      </c>
      <c r="L19" s="160">
        <v>16745.049739340971</v>
      </c>
      <c r="M19" s="157">
        <v>0</v>
      </c>
      <c r="N19" s="157">
        <v>0</v>
      </c>
      <c r="O19" s="157">
        <v>0</v>
      </c>
      <c r="P19" s="157">
        <v>0</v>
      </c>
      <c r="Q19" s="157">
        <v>0</v>
      </c>
      <c r="R19" s="157">
        <v>0</v>
      </c>
      <c r="S19" s="157">
        <v>0</v>
      </c>
      <c r="T19" s="157">
        <v>0</v>
      </c>
      <c r="U19" s="158">
        <v>0</v>
      </c>
      <c r="V19" s="159">
        <v>16745.049739340971</v>
      </c>
      <c r="W19" s="175">
        <v>2.2946649089946782E-3</v>
      </c>
      <c r="Z19" s="231" t="s">
        <v>641</v>
      </c>
      <c r="AA19" s="239">
        <v>4081.1160859901474</v>
      </c>
      <c r="AB19" s="240">
        <v>5585.0606534856033</v>
      </c>
      <c r="AC19" s="241">
        <v>6909.0360750240243</v>
      </c>
      <c r="AD19" s="242">
        <v>16575.212814499777</v>
      </c>
      <c r="AE19" s="224">
        <v>6.56147232184171E-3</v>
      </c>
      <c r="AF19" s="196"/>
      <c r="AG19" s="248">
        <v>0</v>
      </c>
    </row>
    <row r="20" spans="1:33" x14ac:dyDescent="0.25">
      <c r="A20" s="150" t="s">
        <v>642</v>
      </c>
      <c r="B20" s="155">
        <v>0</v>
      </c>
      <c r="C20" s="157">
        <v>0</v>
      </c>
      <c r="D20" s="157">
        <v>0</v>
      </c>
      <c r="E20" s="157">
        <v>0</v>
      </c>
      <c r="F20" s="157">
        <v>0</v>
      </c>
      <c r="G20" s="157">
        <v>0</v>
      </c>
      <c r="H20" s="157">
        <v>0</v>
      </c>
      <c r="I20" s="157">
        <v>0</v>
      </c>
      <c r="J20" s="157">
        <v>0</v>
      </c>
      <c r="K20" s="157">
        <v>0</v>
      </c>
      <c r="L20" s="157">
        <v>0</v>
      </c>
      <c r="M20" s="151">
        <v>10582.512383628606</v>
      </c>
      <c r="N20" s="153">
        <v>52.232027172700384</v>
      </c>
      <c r="O20" s="153">
        <v>0</v>
      </c>
      <c r="P20" s="153">
        <v>0</v>
      </c>
      <c r="Q20" s="153">
        <v>65.500805846326514</v>
      </c>
      <c r="R20" s="167">
        <v>0</v>
      </c>
      <c r="S20" s="157">
        <v>0</v>
      </c>
      <c r="T20" s="157">
        <v>0</v>
      </c>
      <c r="U20" s="158">
        <v>0</v>
      </c>
      <c r="V20" s="159">
        <v>10700.245216647632</v>
      </c>
      <c r="W20" s="176">
        <v>1.4663125878087611E-3</v>
      </c>
      <c r="Z20" s="231" t="s">
        <v>642</v>
      </c>
      <c r="AA20" s="243">
        <v>0</v>
      </c>
      <c r="AB20" s="233">
        <v>2865.2647885126776</v>
      </c>
      <c r="AC20" s="234">
        <v>2425.9914033016257</v>
      </c>
      <c r="AD20" s="235">
        <v>5291.2561918143037</v>
      </c>
      <c r="AE20" s="225">
        <v>2.0945994141319201E-3</v>
      </c>
      <c r="AF20" s="196"/>
      <c r="AG20" s="246">
        <v>0</v>
      </c>
    </row>
    <row r="21" spans="1:33" x14ac:dyDescent="0.25">
      <c r="A21" s="150" t="s">
        <v>643</v>
      </c>
      <c r="B21" s="155">
        <v>0</v>
      </c>
      <c r="C21" s="157">
        <v>0</v>
      </c>
      <c r="D21" s="157">
        <v>0</v>
      </c>
      <c r="E21" s="157">
        <v>0</v>
      </c>
      <c r="F21" s="157">
        <v>0</v>
      </c>
      <c r="G21" s="157">
        <v>0</v>
      </c>
      <c r="H21" s="157">
        <v>0</v>
      </c>
      <c r="I21" s="157">
        <v>0</v>
      </c>
      <c r="J21" s="157">
        <v>0</v>
      </c>
      <c r="K21" s="157">
        <v>0</v>
      </c>
      <c r="L21" s="157">
        <v>0</v>
      </c>
      <c r="M21" s="155">
        <v>0</v>
      </c>
      <c r="N21" s="156">
        <v>6678.5479522653513</v>
      </c>
      <c r="O21" s="157">
        <v>0</v>
      </c>
      <c r="P21" s="157">
        <v>0</v>
      </c>
      <c r="Q21" s="156">
        <v>333.61172695305498</v>
      </c>
      <c r="R21" s="168">
        <v>212.6678760253742</v>
      </c>
      <c r="S21" s="157">
        <v>0</v>
      </c>
      <c r="T21" s="157">
        <v>0</v>
      </c>
      <c r="U21" s="158">
        <v>0</v>
      </c>
      <c r="V21" s="159">
        <v>7224.8275552437808</v>
      </c>
      <c r="W21" s="176">
        <v>9.9005727200713526E-4</v>
      </c>
      <c r="Z21" s="231" t="s">
        <v>643</v>
      </c>
      <c r="AA21" s="244">
        <v>0</v>
      </c>
      <c r="AB21" s="237">
        <v>3908.9482286205066</v>
      </c>
      <c r="AC21" s="210">
        <v>4833.2892790929827</v>
      </c>
      <c r="AD21" s="238">
        <v>8742.2375077134893</v>
      </c>
      <c r="AE21" s="225">
        <v>3.460706663606095E-3</v>
      </c>
      <c r="AF21" s="196"/>
      <c r="AG21" s="247">
        <v>0</v>
      </c>
    </row>
    <row r="22" spans="1:33" x14ac:dyDescent="0.25">
      <c r="A22" s="150" t="s">
        <v>644</v>
      </c>
      <c r="B22" s="155">
        <v>0</v>
      </c>
      <c r="C22" s="157">
        <v>0</v>
      </c>
      <c r="D22" s="157">
        <v>0</v>
      </c>
      <c r="E22" s="157">
        <v>0</v>
      </c>
      <c r="F22" s="157">
        <v>0</v>
      </c>
      <c r="G22" s="157">
        <v>0</v>
      </c>
      <c r="H22" s="157">
        <v>0</v>
      </c>
      <c r="I22" s="157">
        <v>0</v>
      </c>
      <c r="J22" s="157">
        <v>0</v>
      </c>
      <c r="K22" s="157">
        <v>0</v>
      </c>
      <c r="L22" s="157">
        <v>0</v>
      </c>
      <c r="M22" s="155">
        <v>0</v>
      </c>
      <c r="N22" s="156">
        <v>1941.4420836082891</v>
      </c>
      <c r="O22" s="156">
        <v>5375.7456221226839</v>
      </c>
      <c r="P22" s="157">
        <v>0</v>
      </c>
      <c r="Q22" s="156">
        <v>0</v>
      </c>
      <c r="R22" s="168">
        <v>0</v>
      </c>
      <c r="S22" s="157">
        <v>0</v>
      </c>
      <c r="T22" s="157">
        <v>0</v>
      </c>
      <c r="U22" s="158">
        <v>0</v>
      </c>
      <c r="V22" s="159">
        <v>7317.187705730973</v>
      </c>
      <c r="W22" s="176">
        <v>1.0027138839379141E-3</v>
      </c>
      <c r="Z22" s="231" t="s">
        <v>644</v>
      </c>
      <c r="AA22" s="244">
        <v>0</v>
      </c>
      <c r="AB22" s="237">
        <v>284.10715692591549</v>
      </c>
      <c r="AC22" s="210">
        <v>2403.7656541354263</v>
      </c>
      <c r="AD22" s="238">
        <v>2687.872811061342</v>
      </c>
      <c r="AE22" s="225">
        <v>1.0640227218670626E-3</v>
      </c>
      <c r="AF22" s="196"/>
      <c r="AG22" s="247">
        <v>0</v>
      </c>
    </row>
    <row r="23" spans="1:33" x14ac:dyDescent="0.25">
      <c r="A23" s="150" t="s">
        <v>645</v>
      </c>
      <c r="B23" s="155">
        <v>0</v>
      </c>
      <c r="C23" s="157">
        <v>0</v>
      </c>
      <c r="D23" s="157">
        <v>0</v>
      </c>
      <c r="E23" s="157">
        <v>0</v>
      </c>
      <c r="F23" s="157">
        <v>0</v>
      </c>
      <c r="G23" s="157">
        <v>0</v>
      </c>
      <c r="H23" s="157">
        <v>0</v>
      </c>
      <c r="I23" s="157">
        <v>0</v>
      </c>
      <c r="J23" s="157">
        <v>0</v>
      </c>
      <c r="K23" s="157">
        <v>0</v>
      </c>
      <c r="L23" s="157">
        <v>0</v>
      </c>
      <c r="M23" s="155">
        <v>0</v>
      </c>
      <c r="N23" s="156">
        <v>8812.2529523806352</v>
      </c>
      <c r="O23" s="156">
        <v>0</v>
      </c>
      <c r="P23" s="156">
        <v>0</v>
      </c>
      <c r="Q23" s="156">
        <v>0</v>
      </c>
      <c r="R23" s="168">
        <v>0</v>
      </c>
      <c r="S23" s="157">
        <v>0</v>
      </c>
      <c r="T23" s="157">
        <v>0</v>
      </c>
      <c r="U23" s="158">
        <v>0</v>
      </c>
      <c r="V23" s="159">
        <v>8812.2529523806352</v>
      </c>
      <c r="W23" s="176">
        <v>1.2075907766045508E-3</v>
      </c>
      <c r="Z23" s="231" t="s">
        <v>645</v>
      </c>
      <c r="AA23" s="244">
        <v>0</v>
      </c>
      <c r="AB23" s="237">
        <v>0</v>
      </c>
      <c r="AC23" s="210">
        <v>0</v>
      </c>
      <c r="AD23" s="238">
        <v>0</v>
      </c>
      <c r="AE23" s="225">
        <v>0</v>
      </c>
      <c r="AF23" s="196"/>
      <c r="AG23" s="247">
        <v>0</v>
      </c>
    </row>
    <row r="24" spans="1:33" x14ac:dyDescent="0.25">
      <c r="A24" s="150" t="s">
        <v>646</v>
      </c>
      <c r="B24" s="155">
        <v>0</v>
      </c>
      <c r="C24" s="157">
        <v>0</v>
      </c>
      <c r="D24" s="157">
        <v>0</v>
      </c>
      <c r="E24" s="157">
        <v>0</v>
      </c>
      <c r="F24" s="157">
        <v>0</v>
      </c>
      <c r="G24" s="157">
        <v>0</v>
      </c>
      <c r="H24" s="157">
        <v>0</v>
      </c>
      <c r="I24" s="157">
        <v>0</v>
      </c>
      <c r="J24" s="157">
        <v>0</v>
      </c>
      <c r="K24" s="157">
        <v>0</v>
      </c>
      <c r="L24" s="157">
        <v>0</v>
      </c>
      <c r="M24" s="155">
        <v>0</v>
      </c>
      <c r="N24" s="157">
        <v>0</v>
      </c>
      <c r="O24" s="157">
        <v>0</v>
      </c>
      <c r="P24" s="157">
        <v>0</v>
      </c>
      <c r="Q24" s="156">
        <v>176492.70795060371</v>
      </c>
      <c r="R24" s="168">
        <v>305.55809575524523</v>
      </c>
      <c r="S24" s="157">
        <v>0</v>
      </c>
      <c r="T24" s="157">
        <v>0</v>
      </c>
      <c r="U24" s="158">
        <v>0</v>
      </c>
      <c r="V24" s="159">
        <v>176798.26604635897</v>
      </c>
      <c r="W24" s="176">
        <v>2.4227624485017023E-2</v>
      </c>
      <c r="Z24" s="231" t="s">
        <v>646</v>
      </c>
      <c r="AA24" s="244">
        <v>0</v>
      </c>
      <c r="AB24" s="237">
        <v>33800.953851987695</v>
      </c>
      <c r="AC24" s="210">
        <v>55022.764523753867</v>
      </c>
      <c r="AD24" s="238">
        <v>88823.718375741562</v>
      </c>
      <c r="AE24" s="225">
        <v>3.5161803119393611E-2</v>
      </c>
      <c r="AF24" s="196"/>
      <c r="AG24" s="247">
        <v>319.68380572616519</v>
      </c>
    </row>
    <row r="25" spans="1:33" x14ac:dyDescent="0.25">
      <c r="A25" s="150" t="s">
        <v>647</v>
      </c>
      <c r="B25" s="155">
        <v>0</v>
      </c>
      <c r="C25" s="157">
        <v>0</v>
      </c>
      <c r="D25" s="157">
        <v>0</v>
      </c>
      <c r="E25" s="157">
        <v>0</v>
      </c>
      <c r="F25" s="157">
        <v>0</v>
      </c>
      <c r="G25" s="157">
        <v>0</v>
      </c>
      <c r="H25" s="157">
        <v>0</v>
      </c>
      <c r="I25" s="157">
        <v>0</v>
      </c>
      <c r="J25" s="157">
        <v>0</v>
      </c>
      <c r="K25" s="157">
        <v>0</v>
      </c>
      <c r="L25" s="157">
        <v>0</v>
      </c>
      <c r="M25" s="169">
        <v>0</v>
      </c>
      <c r="N25" s="170">
        <v>0</v>
      </c>
      <c r="O25" s="170">
        <v>0</v>
      </c>
      <c r="P25" s="170">
        <v>0</v>
      </c>
      <c r="Q25" s="170">
        <v>0</v>
      </c>
      <c r="R25" s="160">
        <v>29955.408623566756</v>
      </c>
      <c r="S25" s="157">
        <v>0</v>
      </c>
      <c r="T25" s="157">
        <v>0</v>
      </c>
      <c r="U25" s="158">
        <v>0</v>
      </c>
      <c r="V25" s="159">
        <v>29955.408623566756</v>
      </c>
      <c r="W25" s="176">
        <v>4.1049519752457001E-3</v>
      </c>
      <c r="Z25" s="231" t="s">
        <v>647</v>
      </c>
      <c r="AA25" s="245">
        <v>0</v>
      </c>
      <c r="AB25" s="240">
        <v>5166.2778717176443</v>
      </c>
      <c r="AC25" s="241">
        <v>10070.539425956043</v>
      </c>
      <c r="AD25" s="242">
        <v>15236.817297673688</v>
      </c>
      <c r="AE25" s="225">
        <v>6.0316543799779909E-3</v>
      </c>
      <c r="AF25" s="196"/>
      <c r="AG25" s="248">
        <v>0</v>
      </c>
    </row>
    <row r="26" spans="1:33" x14ac:dyDescent="0.25">
      <c r="A26" s="184" t="s">
        <v>628</v>
      </c>
      <c r="B26" s="155">
        <v>0</v>
      </c>
      <c r="C26" s="157">
        <v>0</v>
      </c>
      <c r="D26" s="157">
        <v>0</v>
      </c>
      <c r="E26" s="157">
        <v>0</v>
      </c>
      <c r="F26" s="157">
        <v>0</v>
      </c>
      <c r="G26" s="186">
        <v>1699.0488802292361</v>
      </c>
      <c r="H26" s="187">
        <v>1138.8374022781029</v>
      </c>
      <c r="I26" s="187">
        <v>0</v>
      </c>
      <c r="J26" s="187">
        <v>141.59077011112308</v>
      </c>
      <c r="K26" s="187">
        <v>856.44885521983713</v>
      </c>
      <c r="L26" s="188">
        <v>0</v>
      </c>
      <c r="M26" s="186">
        <v>0</v>
      </c>
      <c r="N26" s="187">
        <v>0</v>
      </c>
      <c r="O26" s="187">
        <v>0</v>
      </c>
      <c r="P26" s="187">
        <v>0</v>
      </c>
      <c r="Q26" s="187">
        <v>58.124328313848217</v>
      </c>
      <c r="R26" s="187">
        <v>0</v>
      </c>
      <c r="S26" s="195">
        <v>1760.8307264999955</v>
      </c>
      <c r="T26" s="187">
        <v>469.5548603999988</v>
      </c>
      <c r="U26" s="188">
        <v>117.3887150999997</v>
      </c>
      <c r="V26" s="165">
        <v>6241.8245381521419</v>
      </c>
      <c r="W26" s="173">
        <v>8.5535104157674093E-4</v>
      </c>
      <c r="Z26" s="226" t="s">
        <v>628</v>
      </c>
      <c r="AA26" s="228">
        <v>669.97291328579922</v>
      </c>
      <c r="AB26" s="229">
        <v>620.66294642878472</v>
      </c>
      <c r="AC26" s="230">
        <v>283.78038873875744</v>
      </c>
      <c r="AD26" s="227">
        <v>1574.4162484533413</v>
      </c>
      <c r="AE26" s="223">
        <v>6.2324923081817001E-4</v>
      </c>
      <c r="AF26" s="196"/>
      <c r="AG26" s="196"/>
    </row>
    <row r="27" spans="1:33" x14ac:dyDescent="0.25">
      <c r="A27" s="184" t="s">
        <v>629</v>
      </c>
      <c r="B27" s="155">
        <v>0</v>
      </c>
      <c r="C27" s="157">
        <v>0</v>
      </c>
      <c r="D27" s="157">
        <v>0</v>
      </c>
      <c r="E27" s="157">
        <v>0</v>
      </c>
      <c r="F27" s="157">
        <v>0</v>
      </c>
      <c r="G27" s="189">
        <v>13592.391041833889</v>
      </c>
      <c r="H27" s="190">
        <v>9110.6992182248232</v>
      </c>
      <c r="I27" s="190">
        <v>0</v>
      </c>
      <c r="J27" s="190">
        <v>1132.7261608889846</v>
      </c>
      <c r="K27" s="190">
        <v>6851.590841758697</v>
      </c>
      <c r="L27" s="191">
        <v>0</v>
      </c>
      <c r="M27" s="189">
        <v>0</v>
      </c>
      <c r="N27" s="190">
        <v>0</v>
      </c>
      <c r="O27" s="190">
        <v>0</v>
      </c>
      <c r="P27" s="190">
        <v>0</v>
      </c>
      <c r="Q27" s="190">
        <v>464.99462651078574</v>
      </c>
      <c r="R27" s="190">
        <v>0</v>
      </c>
      <c r="S27" s="189">
        <v>136.95350094999966</v>
      </c>
      <c r="T27" s="195">
        <v>14086.645811999964</v>
      </c>
      <c r="U27" s="191">
        <v>273.90700189999933</v>
      </c>
      <c r="V27" s="165">
        <v>45649.908204067149</v>
      </c>
      <c r="W27" s="173">
        <v>6.2556543029309523E-3</v>
      </c>
      <c r="Z27" s="226" t="s">
        <v>629</v>
      </c>
      <c r="AA27" s="228">
        <v>5359.7833062863938</v>
      </c>
      <c r="AB27" s="229">
        <v>4965.3035714302778</v>
      </c>
      <c r="AC27" s="230">
        <v>2270.2431099100595</v>
      </c>
      <c r="AD27" s="227">
        <v>12595.32998762673</v>
      </c>
      <c r="AE27" s="223">
        <v>4.98599384654536E-3</v>
      </c>
      <c r="AF27" s="196"/>
      <c r="AG27" s="196"/>
    </row>
    <row r="28" spans="1:33" x14ac:dyDescent="0.25">
      <c r="A28" s="184" t="s">
        <v>630</v>
      </c>
      <c r="B28" s="155">
        <v>0</v>
      </c>
      <c r="C28" s="157">
        <v>0</v>
      </c>
      <c r="D28" s="157">
        <v>0</v>
      </c>
      <c r="E28" s="157">
        <v>0</v>
      </c>
      <c r="F28" s="157">
        <v>0</v>
      </c>
      <c r="G28" s="192">
        <v>3398.0977604584723</v>
      </c>
      <c r="H28" s="193">
        <v>2277.6748045562058</v>
      </c>
      <c r="I28" s="193">
        <v>0</v>
      </c>
      <c r="J28" s="193">
        <v>283.18154022224616</v>
      </c>
      <c r="K28" s="193">
        <v>1712.8977104396743</v>
      </c>
      <c r="L28" s="194">
        <v>0</v>
      </c>
      <c r="M28" s="192">
        <v>0</v>
      </c>
      <c r="N28" s="193">
        <v>0</v>
      </c>
      <c r="O28" s="193">
        <v>0</v>
      </c>
      <c r="P28" s="193">
        <v>0</v>
      </c>
      <c r="Q28" s="193">
        <v>116.24865662769643</v>
      </c>
      <c r="R28" s="193">
        <v>0</v>
      </c>
      <c r="S28" s="192">
        <v>58.69435754999985</v>
      </c>
      <c r="T28" s="193">
        <v>1095.6280075999973</v>
      </c>
      <c r="U28" s="195">
        <v>3521.6614529999911</v>
      </c>
      <c r="V28" s="165">
        <v>12464.084290454284</v>
      </c>
      <c r="W28" s="173">
        <v>1.7080210145247925E-3</v>
      </c>
      <c r="Z28" s="226" t="s">
        <v>630</v>
      </c>
      <c r="AA28" s="228">
        <v>1339.9458265715984</v>
      </c>
      <c r="AB28" s="229">
        <v>1241.3258928575694</v>
      </c>
      <c r="AC28" s="230">
        <v>567.56077747751488</v>
      </c>
      <c r="AD28" s="227">
        <v>3148.8324969066825</v>
      </c>
      <c r="AE28" s="223">
        <v>1.24649846163634E-3</v>
      </c>
      <c r="AF28" s="196"/>
      <c r="AG28" s="196"/>
    </row>
    <row r="29" spans="1:33" ht="15.75" thickBot="1" x14ac:dyDescent="0.3">
      <c r="A29" s="161" t="s">
        <v>5</v>
      </c>
      <c r="B29" s="162">
        <v>194508.03351999901</v>
      </c>
      <c r="C29" s="163">
        <v>181576.10140558626</v>
      </c>
      <c r="D29" s="163">
        <v>3674341.3358717551</v>
      </c>
      <c r="E29" s="163">
        <v>1291213.0889873183</v>
      </c>
      <c r="F29" s="163">
        <v>832684.69519480481</v>
      </c>
      <c r="G29" s="163">
        <v>401186.06844677276</v>
      </c>
      <c r="H29" s="163">
        <v>140943.11548970244</v>
      </c>
      <c r="I29" s="163">
        <v>1175.0479924441447</v>
      </c>
      <c r="J29" s="163">
        <v>35465.767537517087</v>
      </c>
      <c r="K29" s="163">
        <v>219555.24269035869</v>
      </c>
      <c r="L29" s="163">
        <v>41305.26280925858</v>
      </c>
      <c r="M29" s="163">
        <v>10582.512383628606</v>
      </c>
      <c r="N29" s="163">
        <v>17484.475015426979</v>
      </c>
      <c r="O29" s="163">
        <v>5375.7456221226839</v>
      </c>
      <c r="P29" s="163">
        <v>0</v>
      </c>
      <c r="Q29" s="163">
        <v>177531.18809485543</v>
      </c>
      <c r="R29" s="163">
        <v>30473.634595347376</v>
      </c>
      <c r="S29" s="166">
        <v>4002.170084499995</v>
      </c>
      <c r="T29" s="166">
        <v>32017.36067599996</v>
      </c>
      <c r="U29" s="166">
        <v>8004.3401689999901</v>
      </c>
      <c r="V29" s="164">
        <v>7297383.4539863989</v>
      </c>
      <c r="W29" s="173">
        <v>1</v>
      </c>
      <c r="Z29" s="215" t="s">
        <v>5</v>
      </c>
      <c r="AA29" s="216">
        <v>142019.08483953017</v>
      </c>
      <c r="AB29" s="217">
        <v>418106.39956101513</v>
      </c>
      <c r="AC29" s="218">
        <v>1966016.8204788808</v>
      </c>
      <c r="AD29" s="219">
        <v>2526142.304879426</v>
      </c>
      <c r="AE29" s="223">
        <v>1</v>
      </c>
      <c r="AF29" s="196"/>
      <c r="AG29" s="196"/>
    </row>
    <row r="30" spans="1:33" x14ac:dyDescent="0.25">
      <c r="A30" s="143"/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</row>
    <row r="31" spans="1:33" x14ac:dyDescent="0.25">
      <c r="A31" s="143"/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Z31" s="196" t="s">
        <v>562</v>
      </c>
      <c r="AA31" s="196"/>
      <c r="AB31" s="196"/>
      <c r="AC31" s="196"/>
      <c r="AD31" s="196"/>
      <c r="AE31" s="196"/>
      <c r="AF31" s="196"/>
      <c r="AG31" s="196"/>
    </row>
    <row r="32" spans="1:33" x14ac:dyDescent="0.25">
      <c r="A32" s="143"/>
      <c r="B32" s="143"/>
      <c r="C32" s="143"/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43"/>
      <c r="W32" s="143"/>
    </row>
    <row r="33" spans="1:33" ht="26.25" x14ac:dyDescent="0.25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43"/>
      <c r="W33" s="143"/>
      <c r="Z33" s="198" t="s">
        <v>3</v>
      </c>
      <c r="AA33" s="199" t="s">
        <v>13</v>
      </c>
      <c r="AB33" s="200" t="s">
        <v>585</v>
      </c>
      <c r="AC33" s="201" t="s">
        <v>586</v>
      </c>
      <c r="AD33" s="202" t="s">
        <v>5</v>
      </c>
      <c r="AE33" s="220"/>
      <c r="AF33" s="196"/>
      <c r="AG33" s="196"/>
    </row>
    <row r="34" spans="1:33" x14ac:dyDescent="0.25">
      <c r="A34" s="143"/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Z34" s="203" t="s">
        <v>631</v>
      </c>
      <c r="AA34" s="222">
        <v>396.96719999999999</v>
      </c>
      <c r="AB34" s="204">
        <v>76.095959999999906</v>
      </c>
      <c r="AC34" s="205">
        <v>3632.9753500000002</v>
      </c>
      <c r="AD34" s="206">
        <v>4106.0385100000003</v>
      </c>
      <c r="AE34" s="223">
        <v>1.6572275730152661E-2</v>
      </c>
      <c r="AF34" s="196"/>
      <c r="AG34" s="196"/>
    </row>
    <row r="35" spans="1:33" x14ac:dyDescent="0.25">
      <c r="A35" s="143"/>
      <c r="B35" s="143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Z35" s="207" t="s">
        <v>632</v>
      </c>
      <c r="AA35" s="208">
        <v>0</v>
      </c>
      <c r="AB35" s="209">
        <v>2873.7811000000002</v>
      </c>
      <c r="AC35" s="210">
        <v>4778.3644899999999</v>
      </c>
      <c r="AD35" s="211">
        <v>7652.1455900000001</v>
      </c>
      <c r="AE35" s="223">
        <v>3.0884626711587201E-2</v>
      </c>
      <c r="AF35" s="196"/>
      <c r="AG35" s="196"/>
    </row>
    <row r="36" spans="1:33" x14ac:dyDescent="0.25">
      <c r="Z36" s="207" t="s">
        <v>633</v>
      </c>
      <c r="AA36" s="212">
        <v>0</v>
      </c>
      <c r="AB36" s="209">
        <v>1804.4808699999999</v>
      </c>
      <c r="AC36" s="210">
        <v>75153.335739999893</v>
      </c>
      <c r="AD36" s="211">
        <v>76957.816609999893</v>
      </c>
      <c r="AE36" s="223">
        <v>0.31060745128068479</v>
      </c>
      <c r="AF36" s="196"/>
      <c r="AG36" s="196"/>
    </row>
    <row r="37" spans="1:33" x14ac:dyDescent="0.25">
      <c r="Z37" s="207" t="s">
        <v>634</v>
      </c>
      <c r="AA37" s="208">
        <v>0</v>
      </c>
      <c r="AB37" s="209">
        <v>5486.3536999999897</v>
      </c>
      <c r="AC37" s="210">
        <v>49851.925949999997</v>
      </c>
      <c r="AD37" s="211">
        <v>55338.279649999989</v>
      </c>
      <c r="AE37" s="223">
        <v>0.22334939785844718</v>
      </c>
      <c r="AF37" s="196"/>
      <c r="AG37" s="196"/>
    </row>
    <row r="38" spans="1:33" x14ac:dyDescent="0.25">
      <c r="A38" s="145" t="s">
        <v>542</v>
      </c>
      <c r="B38" s="143"/>
      <c r="C38" s="143"/>
      <c r="D38" s="143"/>
      <c r="E38" s="143"/>
      <c r="F38" s="143"/>
      <c r="G38" s="145" t="s">
        <v>523</v>
      </c>
      <c r="H38" s="143"/>
      <c r="I38" s="143"/>
      <c r="J38" s="143"/>
      <c r="K38" s="143"/>
      <c r="L38" s="143"/>
      <c r="M38" s="143"/>
      <c r="N38" s="143"/>
      <c r="O38" s="143"/>
      <c r="P38" s="143"/>
      <c r="Q38" s="143"/>
      <c r="R38" s="143"/>
      <c r="S38" s="143"/>
      <c r="T38" s="143"/>
      <c r="U38" s="143"/>
      <c r="V38" s="143"/>
      <c r="W38" s="143"/>
      <c r="Z38" s="207" t="s">
        <v>635</v>
      </c>
      <c r="AA38" s="208">
        <v>0</v>
      </c>
      <c r="AB38" s="209">
        <v>1077.46417</v>
      </c>
      <c r="AC38" s="210">
        <v>10577.963680000001</v>
      </c>
      <c r="AD38" s="211">
        <v>11655.42785</v>
      </c>
      <c r="AE38" s="223">
        <v>4.7042170601342068E-2</v>
      </c>
      <c r="AF38" s="196"/>
      <c r="AG38" s="220" t="s">
        <v>655</v>
      </c>
    </row>
    <row r="39" spans="1:33" ht="36" x14ac:dyDescent="0.25">
      <c r="A39" s="146" t="s">
        <v>524</v>
      </c>
      <c r="B39" s="147" t="s">
        <v>465</v>
      </c>
      <c r="C39" s="148" t="s">
        <v>612</v>
      </c>
      <c r="D39" s="148" t="s">
        <v>613</v>
      </c>
      <c r="E39" s="148" t="s">
        <v>614</v>
      </c>
      <c r="F39" s="148" t="s">
        <v>615</v>
      </c>
      <c r="G39" s="148" t="s">
        <v>616</v>
      </c>
      <c r="H39" s="148" t="s">
        <v>617</v>
      </c>
      <c r="I39" s="148" t="s">
        <v>618</v>
      </c>
      <c r="J39" s="148" t="s">
        <v>619</v>
      </c>
      <c r="K39" s="148" t="s">
        <v>620</v>
      </c>
      <c r="L39" s="148" t="s">
        <v>621</v>
      </c>
      <c r="M39" s="148" t="s">
        <v>622</v>
      </c>
      <c r="N39" s="148" t="s">
        <v>623</v>
      </c>
      <c r="O39" s="148" t="s">
        <v>624</v>
      </c>
      <c r="P39" s="148" t="s">
        <v>625</v>
      </c>
      <c r="Q39" s="148" t="s">
        <v>626</v>
      </c>
      <c r="R39" s="148" t="s">
        <v>627</v>
      </c>
      <c r="S39" s="182" t="s">
        <v>628</v>
      </c>
      <c r="T39" s="182" t="s">
        <v>629</v>
      </c>
      <c r="U39" s="183" t="s">
        <v>630</v>
      </c>
      <c r="V39" s="149" t="s">
        <v>5</v>
      </c>
      <c r="W39" s="143"/>
      <c r="Z39" s="231" t="s">
        <v>636</v>
      </c>
      <c r="AA39" s="232">
        <v>10864.423064430526</v>
      </c>
      <c r="AB39" s="233">
        <v>7838.266467290995</v>
      </c>
      <c r="AC39" s="234">
        <v>10413.799090316335</v>
      </c>
      <c r="AD39" s="235">
        <v>29116.488622037854</v>
      </c>
      <c r="AE39" s="224">
        <v>0.11751630593894843</v>
      </c>
      <c r="AF39" s="196"/>
      <c r="AG39" s="246">
        <v>1014.7040971279415</v>
      </c>
    </row>
    <row r="40" spans="1:33" x14ac:dyDescent="0.25">
      <c r="A40" s="150" t="s">
        <v>631</v>
      </c>
      <c r="B40" s="151">
        <v>11346.640219999997</v>
      </c>
      <c r="C40" s="171">
        <v>0</v>
      </c>
      <c r="D40" s="171">
        <v>0</v>
      </c>
      <c r="E40" s="153">
        <v>9379.3977399999894</v>
      </c>
      <c r="F40" s="153">
        <v>502.76339999999999</v>
      </c>
      <c r="G40" s="153">
        <v>4761.5083671593829</v>
      </c>
      <c r="H40" s="153">
        <v>11326.398829309266</v>
      </c>
      <c r="I40" s="153">
        <v>0</v>
      </c>
      <c r="J40" s="153">
        <v>771.17179318660919</v>
      </c>
      <c r="K40" s="153">
        <v>9006.0971549111691</v>
      </c>
      <c r="L40" s="153">
        <v>0</v>
      </c>
      <c r="M40" s="152">
        <v>0</v>
      </c>
      <c r="N40" s="152">
        <v>0</v>
      </c>
      <c r="O40" s="152">
        <v>0</v>
      </c>
      <c r="P40" s="152">
        <v>0</v>
      </c>
      <c r="Q40" s="152">
        <v>0</v>
      </c>
      <c r="R40" s="152">
        <v>0</v>
      </c>
      <c r="S40" s="187">
        <v>0</v>
      </c>
      <c r="T40" s="187">
        <v>0</v>
      </c>
      <c r="U40" s="187">
        <v>0</v>
      </c>
      <c r="V40" s="154">
        <v>47093.977504566414</v>
      </c>
      <c r="W40" s="173">
        <v>7.5171555425057629E-2</v>
      </c>
      <c r="Z40" s="231" t="s">
        <v>637</v>
      </c>
      <c r="AA40" s="236">
        <v>5179.3160282119579</v>
      </c>
      <c r="AB40" s="237">
        <v>2672.8271544818135</v>
      </c>
      <c r="AC40" s="210">
        <v>2462.403945732487</v>
      </c>
      <c r="AD40" s="238">
        <v>10314.547128426258</v>
      </c>
      <c r="AE40" s="224">
        <v>4.1630276634676347E-2</v>
      </c>
      <c r="AF40" s="196"/>
      <c r="AG40" s="247">
        <v>0</v>
      </c>
    </row>
    <row r="41" spans="1:33" x14ac:dyDescent="0.25">
      <c r="A41" s="150" t="s">
        <v>632</v>
      </c>
      <c r="B41" s="155">
        <v>0</v>
      </c>
      <c r="C41" s="156">
        <v>17643.456789999898</v>
      </c>
      <c r="D41" s="157">
        <v>0</v>
      </c>
      <c r="E41" s="157">
        <v>0</v>
      </c>
      <c r="F41" s="157">
        <v>0</v>
      </c>
      <c r="G41" s="157">
        <v>0</v>
      </c>
      <c r="H41" s="157">
        <v>0</v>
      </c>
      <c r="I41" s="157">
        <v>0</v>
      </c>
      <c r="J41" s="157">
        <v>0</v>
      </c>
      <c r="K41" s="157">
        <v>0</v>
      </c>
      <c r="L41" s="157">
        <v>0</v>
      </c>
      <c r="M41" s="157">
        <v>0</v>
      </c>
      <c r="N41" s="157">
        <v>0</v>
      </c>
      <c r="O41" s="157">
        <v>0</v>
      </c>
      <c r="P41" s="157">
        <v>0</v>
      </c>
      <c r="Q41" s="157">
        <v>0</v>
      </c>
      <c r="R41" s="157">
        <v>0</v>
      </c>
      <c r="S41" s="157">
        <v>0</v>
      </c>
      <c r="T41" s="157">
        <v>0</v>
      </c>
      <c r="U41" s="158">
        <v>0</v>
      </c>
      <c r="V41" s="159">
        <v>17643.456789999898</v>
      </c>
      <c r="W41" s="173">
        <v>2.8162541374860191E-2</v>
      </c>
      <c r="Z41" s="231" t="s">
        <v>638</v>
      </c>
      <c r="AA41" s="236">
        <v>0</v>
      </c>
      <c r="AB41" s="237">
        <v>0</v>
      </c>
      <c r="AC41" s="210">
        <v>0</v>
      </c>
      <c r="AD41" s="238">
        <v>0</v>
      </c>
      <c r="AE41" s="224">
        <v>0</v>
      </c>
      <c r="AF41" s="196"/>
      <c r="AG41" s="247">
        <v>0</v>
      </c>
    </row>
    <row r="42" spans="1:33" x14ac:dyDescent="0.25">
      <c r="A42" s="150" t="s">
        <v>633</v>
      </c>
      <c r="B42" s="155">
        <v>0</v>
      </c>
      <c r="C42" s="157">
        <v>0</v>
      </c>
      <c r="D42" s="156">
        <v>173955.54058047614</v>
      </c>
      <c r="E42" s="156">
        <v>14283.776400000001</v>
      </c>
      <c r="F42" s="156">
        <v>8343.5040199999894</v>
      </c>
      <c r="G42" s="157">
        <v>0</v>
      </c>
      <c r="H42" s="157">
        <v>0</v>
      </c>
      <c r="I42" s="157">
        <v>0</v>
      </c>
      <c r="J42" s="157">
        <v>0</v>
      </c>
      <c r="K42" s="157">
        <v>0</v>
      </c>
      <c r="L42" s="157">
        <v>0</v>
      </c>
      <c r="M42" s="157">
        <v>0</v>
      </c>
      <c r="N42" s="157">
        <v>0</v>
      </c>
      <c r="O42" s="157">
        <v>0</v>
      </c>
      <c r="P42" s="157">
        <v>0</v>
      </c>
      <c r="Q42" s="157">
        <v>0</v>
      </c>
      <c r="R42" s="157">
        <v>0</v>
      </c>
      <c r="S42" s="157">
        <v>0</v>
      </c>
      <c r="T42" s="157">
        <v>0</v>
      </c>
      <c r="U42" s="158">
        <v>0</v>
      </c>
      <c r="V42" s="159">
        <v>196582.82100047613</v>
      </c>
      <c r="W42" s="173">
        <v>0.31378611889425984</v>
      </c>
      <c r="Z42" s="231" t="s">
        <v>639</v>
      </c>
      <c r="AA42" s="236">
        <v>253.90075259867328</v>
      </c>
      <c r="AB42" s="237">
        <v>227.80172730552263</v>
      </c>
      <c r="AC42" s="210">
        <v>381.54952739424721</v>
      </c>
      <c r="AD42" s="238">
        <v>863.25200729844312</v>
      </c>
      <c r="AE42" s="224">
        <v>3.4841490781725658E-3</v>
      </c>
      <c r="AF42" s="196"/>
      <c r="AG42" s="247">
        <v>0</v>
      </c>
    </row>
    <row r="43" spans="1:33" x14ac:dyDescent="0.25">
      <c r="A43" s="150" t="s">
        <v>634</v>
      </c>
      <c r="B43" s="155">
        <v>0</v>
      </c>
      <c r="C43" s="157">
        <v>0</v>
      </c>
      <c r="D43" s="157">
        <v>0</v>
      </c>
      <c r="E43" s="156">
        <v>127521.11847069429</v>
      </c>
      <c r="F43" s="156">
        <v>9717.6220799999992</v>
      </c>
      <c r="G43" s="156">
        <v>11436.44858428883</v>
      </c>
      <c r="H43" s="156">
        <v>3064.9940222482637</v>
      </c>
      <c r="I43" s="156">
        <v>0</v>
      </c>
      <c r="J43" s="156">
        <v>0</v>
      </c>
      <c r="K43" s="156">
        <v>80.630882812867995</v>
      </c>
      <c r="L43" s="156">
        <v>0</v>
      </c>
      <c r="M43" s="157">
        <v>0</v>
      </c>
      <c r="N43" s="157">
        <v>0</v>
      </c>
      <c r="O43" s="157">
        <v>0</v>
      </c>
      <c r="P43" s="157">
        <v>0</v>
      </c>
      <c r="Q43" s="157">
        <v>0</v>
      </c>
      <c r="R43" s="157">
        <v>0</v>
      </c>
      <c r="S43" s="185">
        <v>2048.1903000000002</v>
      </c>
      <c r="T43" s="185">
        <v>16385.522400000002</v>
      </c>
      <c r="U43" s="185">
        <v>4096.3806000000004</v>
      </c>
      <c r="V43" s="159">
        <v>174350.90734004424</v>
      </c>
      <c r="W43" s="173">
        <v>0.2782994681910313</v>
      </c>
      <c r="Z43" s="231" t="s">
        <v>640</v>
      </c>
      <c r="AA43" s="236">
        <v>3382.8258741730851</v>
      </c>
      <c r="AB43" s="237">
        <v>3935.3436489445639</v>
      </c>
      <c r="AC43" s="210">
        <v>4843.0342360745699</v>
      </c>
      <c r="AD43" s="238">
        <v>12161.20375919222</v>
      </c>
      <c r="AE43" s="224">
        <v>4.9083519654544723E-2</v>
      </c>
      <c r="AF43" s="196"/>
      <c r="AG43" s="247">
        <v>0</v>
      </c>
    </row>
    <row r="44" spans="1:33" x14ac:dyDescent="0.25">
      <c r="A44" s="150" t="s">
        <v>635</v>
      </c>
      <c r="B44" s="155">
        <v>0</v>
      </c>
      <c r="C44" s="157">
        <v>0</v>
      </c>
      <c r="D44" s="157">
        <v>0</v>
      </c>
      <c r="E44" s="157">
        <v>0</v>
      </c>
      <c r="F44" s="156">
        <v>25890.626651464823</v>
      </c>
      <c r="G44" s="156">
        <v>0</v>
      </c>
      <c r="H44" s="156">
        <v>0</v>
      </c>
      <c r="I44" s="156">
        <v>0</v>
      </c>
      <c r="J44" s="156">
        <v>0</v>
      </c>
      <c r="K44" s="156">
        <v>1421.9825354403818</v>
      </c>
      <c r="L44" s="156">
        <v>0</v>
      </c>
      <c r="M44" s="157">
        <v>0</v>
      </c>
      <c r="N44" s="157">
        <v>0</v>
      </c>
      <c r="O44" s="157">
        <v>0</v>
      </c>
      <c r="P44" s="157">
        <v>0</v>
      </c>
      <c r="Q44" s="157">
        <v>0</v>
      </c>
      <c r="R44" s="157">
        <v>0</v>
      </c>
      <c r="S44" s="185">
        <v>865.75274999999999</v>
      </c>
      <c r="T44" s="185">
        <v>6926.0219999999999</v>
      </c>
      <c r="U44" s="185">
        <v>1731.5055</v>
      </c>
      <c r="V44" s="159">
        <v>36835.8894369052</v>
      </c>
      <c r="W44" s="173">
        <v>5.8797562897912374E-2</v>
      </c>
      <c r="Z44" s="231" t="s">
        <v>641</v>
      </c>
      <c r="AA44" s="239">
        <v>83.765597263583501</v>
      </c>
      <c r="AB44" s="240">
        <v>105.9101045201635</v>
      </c>
      <c r="AC44" s="241">
        <v>348.5774362421235</v>
      </c>
      <c r="AD44" s="242">
        <v>538.2531380258705</v>
      </c>
      <c r="AE44" s="224">
        <v>2.1724295557044456E-3</v>
      </c>
      <c r="AF44" s="196"/>
      <c r="AG44" s="248">
        <v>0</v>
      </c>
    </row>
    <row r="45" spans="1:33" x14ac:dyDescent="0.25">
      <c r="A45" s="150" t="s">
        <v>636</v>
      </c>
      <c r="B45" s="155">
        <v>0</v>
      </c>
      <c r="C45" s="157">
        <v>0</v>
      </c>
      <c r="D45" s="157">
        <v>0</v>
      </c>
      <c r="E45" s="157">
        <v>0</v>
      </c>
      <c r="F45" s="157">
        <v>0</v>
      </c>
      <c r="G45" s="151">
        <v>52293.642833050602</v>
      </c>
      <c r="H45" s="153">
        <v>0</v>
      </c>
      <c r="I45" s="153">
        <v>0</v>
      </c>
      <c r="J45" s="153">
        <v>0</v>
      </c>
      <c r="K45" s="153">
        <v>4237.6609710234961</v>
      </c>
      <c r="L45" s="167">
        <v>0</v>
      </c>
      <c r="M45" s="157">
        <v>0</v>
      </c>
      <c r="N45" s="157">
        <v>0</v>
      </c>
      <c r="O45" s="157">
        <v>0</v>
      </c>
      <c r="P45" s="157">
        <v>0</v>
      </c>
      <c r="Q45" s="157">
        <v>0</v>
      </c>
      <c r="R45" s="157">
        <v>0</v>
      </c>
      <c r="S45" s="157">
        <v>0</v>
      </c>
      <c r="T45" s="157">
        <v>0</v>
      </c>
      <c r="U45" s="158">
        <v>0</v>
      </c>
      <c r="V45" s="159">
        <v>56531.303804074101</v>
      </c>
      <c r="W45" s="175">
        <v>9.0235445429230843E-2</v>
      </c>
      <c r="Z45" s="231" t="s">
        <v>642</v>
      </c>
      <c r="AA45" s="243">
        <v>0</v>
      </c>
      <c r="AB45" s="233">
        <v>578.14051935713223</v>
      </c>
      <c r="AC45" s="234">
        <v>731.36877838656392</v>
      </c>
      <c r="AD45" s="235">
        <v>1309.5092977436962</v>
      </c>
      <c r="AE45" s="225">
        <v>5.2852765751111056E-3</v>
      </c>
      <c r="AF45" s="196"/>
      <c r="AG45" s="246">
        <v>0</v>
      </c>
    </row>
    <row r="46" spans="1:33" x14ac:dyDescent="0.25">
      <c r="A46" s="150" t="s">
        <v>637</v>
      </c>
      <c r="B46" s="155">
        <v>0</v>
      </c>
      <c r="C46" s="157">
        <v>0</v>
      </c>
      <c r="D46" s="157">
        <v>0</v>
      </c>
      <c r="E46" s="157">
        <v>0</v>
      </c>
      <c r="F46" s="157">
        <v>0</v>
      </c>
      <c r="G46" s="155">
        <v>0</v>
      </c>
      <c r="H46" s="156">
        <v>13251.593452624849</v>
      </c>
      <c r="I46" s="157">
        <v>0</v>
      </c>
      <c r="J46" s="157">
        <v>0</v>
      </c>
      <c r="K46" s="156">
        <v>345.96653023468286</v>
      </c>
      <c r="L46" s="168">
        <v>0</v>
      </c>
      <c r="M46" s="157">
        <v>0</v>
      </c>
      <c r="N46" s="157">
        <v>0</v>
      </c>
      <c r="O46" s="157">
        <v>0</v>
      </c>
      <c r="P46" s="157">
        <v>0</v>
      </c>
      <c r="Q46" s="157">
        <v>0</v>
      </c>
      <c r="R46" s="157">
        <v>0</v>
      </c>
      <c r="S46" s="157">
        <v>0</v>
      </c>
      <c r="T46" s="157">
        <v>0</v>
      </c>
      <c r="U46" s="158">
        <v>0</v>
      </c>
      <c r="V46" s="159">
        <v>13597.559982859531</v>
      </c>
      <c r="W46" s="175">
        <v>2.1704468130727742E-2</v>
      </c>
      <c r="Z46" s="231" t="s">
        <v>643</v>
      </c>
      <c r="AA46" s="244">
        <v>0</v>
      </c>
      <c r="AB46" s="237">
        <v>299.42310344941495</v>
      </c>
      <c r="AC46" s="210">
        <v>557.02514902416306</v>
      </c>
      <c r="AD46" s="238">
        <v>856.44825247357801</v>
      </c>
      <c r="AE46" s="225">
        <v>3.4566886194643933E-3</v>
      </c>
      <c r="AF46" s="196"/>
      <c r="AG46" s="247">
        <v>0</v>
      </c>
    </row>
    <row r="47" spans="1:33" x14ac:dyDescent="0.25">
      <c r="A47" s="150" t="s">
        <v>638</v>
      </c>
      <c r="B47" s="155">
        <v>0</v>
      </c>
      <c r="C47" s="157">
        <v>0</v>
      </c>
      <c r="D47" s="157">
        <v>0</v>
      </c>
      <c r="E47" s="157">
        <v>0</v>
      </c>
      <c r="F47" s="157">
        <v>0</v>
      </c>
      <c r="G47" s="155">
        <v>0</v>
      </c>
      <c r="H47" s="156">
        <v>0</v>
      </c>
      <c r="I47" s="156">
        <v>0</v>
      </c>
      <c r="J47" s="157">
        <v>0</v>
      </c>
      <c r="K47" s="156">
        <v>0</v>
      </c>
      <c r="L47" s="168">
        <v>0</v>
      </c>
      <c r="M47" s="157">
        <v>0</v>
      </c>
      <c r="N47" s="157">
        <v>0</v>
      </c>
      <c r="O47" s="157">
        <v>0</v>
      </c>
      <c r="P47" s="157">
        <v>0</v>
      </c>
      <c r="Q47" s="157">
        <v>0</v>
      </c>
      <c r="R47" s="157">
        <v>0</v>
      </c>
      <c r="S47" s="157">
        <v>0</v>
      </c>
      <c r="T47" s="157">
        <v>0</v>
      </c>
      <c r="U47" s="158">
        <v>0</v>
      </c>
      <c r="V47" s="159">
        <v>0</v>
      </c>
      <c r="W47" s="175">
        <v>0</v>
      </c>
      <c r="Z47" s="231" t="s">
        <v>644</v>
      </c>
      <c r="AA47" s="244">
        <v>0</v>
      </c>
      <c r="AB47" s="237">
        <v>25.889502659403249</v>
      </c>
      <c r="AC47" s="210">
        <v>70.940860315701997</v>
      </c>
      <c r="AD47" s="238">
        <v>96.830362975105245</v>
      </c>
      <c r="AE47" s="225">
        <v>3.9081452119020906E-4</v>
      </c>
      <c r="AF47" s="196"/>
      <c r="AG47" s="247">
        <v>0</v>
      </c>
    </row>
    <row r="48" spans="1:33" x14ac:dyDescent="0.25">
      <c r="A48" s="150" t="s">
        <v>639</v>
      </c>
      <c r="B48" s="155">
        <v>0</v>
      </c>
      <c r="C48" s="157">
        <v>0</v>
      </c>
      <c r="D48" s="157">
        <v>0</v>
      </c>
      <c r="E48" s="157">
        <v>0</v>
      </c>
      <c r="F48" s="157">
        <v>0</v>
      </c>
      <c r="G48" s="155">
        <v>0</v>
      </c>
      <c r="H48" s="156">
        <v>0</v>
      </c>
      <c r="I48" s="156">
        <v>0</v>
      </c>
      <c r="J48" s="156">
        <v>1542.3435863732184</v>
      </c>
      <c r="K48" s="156">
        <v>236.09488302347154</v>
      </c>
      <c r="L48" s="168">
        <v>0</v>
      </c>
      <c r="M48" s="157">
        <v>0</v>
      </c>
      <c r="N48" s="157">
        <v>0</v>
      </c>
      <c r="O48" s="157">
        <v>0</v>
      </c>
      <c r="P48" s="157">
        <v>0</v>
      </c>
      <c r="Q48" s="157">
        <v>0</v>
      </c>
      <c r="R48" s="157">
        <v>0</v>
      </c>
      <c r="S48" s="157">
        <v>0</v>
      </c>
      <c r="T48" s="157">
        <v>0</v>
      </c>
      <c r="U48" s="158">
        <v>0</v>
      </c>
      <c r="V48" s="159">
        <v>1778.4384693966899</v>
      </c>
      <c r="W48" s="175">
        <v>2.8387490939652533E-3</v>
      </c>
      <c r="Z48" s="231" t="s">
        <v>645</v>
      </c>
      <c r="AA48" s="244">
        <v>0</v>
      </c>
      <c r="AB48" s="237">
        <v>0</v>
      </c>
      <c r="AC48" s="210">
        <v>0</v>
      </c>
      <c r="AD48" s="238">
        <v>0</v>
      </c>
      <c r="AE48" s="225">
        <v>0</v>
      </c>
      <c r="AF48" s="196"/>
      <c r="AG48" s="247">
        <v>0</v>
      </c>
    </row>
    <row r="49" spans="1:33" x14ac:dyDescent="0.25">
      <c r="A49" s="150" t="s">
        <v>640</v>
      </c>
      <c r="B49" s="155">
        <v>0</v>
      </c>
      <c r="C49" s="157">
        <v>0</v>
      </c>
      <c r="D49" s="157">
        <v>0</v>
      </c>
      <c r="E49" s="157">
        <v>0</v>
      </c>
      <c r="F49" s="157">
        <v>0</v>
      </c>
      <c r="G49" s="155">
        <v>0</v>
      </c>
      <c r="H49" s="157">
        <v>0</v>
      </c>
      <c r="I49" s="157">
        <v>0</v>
      </c>
      <c r="J49" s="157">
        <v>0</v>
      </c>
      <c r="K49" s="156">
        <v>16334.217354702498</v>
      </c>
      <c r="L49" s="168">
        <v>0</v>
      </c>
      <c r="M49" s="157">
        <v>0</v>
      </c>
      <c r="N49" s="157">
        <v>0</v>
      </c>
      <c r="O49" s="157">
        <v>0</v>
      </c>
      <c r="P49" s="157">
        <v>0</v>
      </c>
      <c r="Q49" s="157">
        <v>0</v>
      </c>
      <c r="R49" s="157">
        <v>0</v>
      </c>
      <c r="S49" s="157">
        <v>0</v>
      </c>
      <c r="T49" s="157">
        <v>0</v>
      </c>
      <c r="U49" s="158">
        <v>0</v>
      </c>
      <c r="V49" s="159">
        <v>16334.217354702498</v>
      </c>
      <c r="W49" s="175">
        <v>2.6072729258956692E-2</v>
      </c>
      <c r="Z49" s="231" t="s">
        <v>646</v>
      </c>
      <c r="AA49" s="244">
        <v>0</v>
      </c>
      <c r="AB49" s="237">
        <v>3011.6470110558698</v>
      </c>
      <c r="AC49" s="210">
        <v>4254.2559106098397</v>
      </c>
      <c r="AD49" s="238">
        <v>7265.9029216657091</v>
      </c>
      <c r="AE49" s="225">
        <v>2.93257226772493E-2</v>
      </c>
      <c r="AF49" s="196"/>
      <c r="AG49" s="247">
        <v>0</v>
      </c>
    </row>
    <row r="50" spans="1:33" x14ac:dyDescent="0.25">
      <c r="A50" s="150" t="s">
        <v>641</v>
      </c>
      <c r="B50" s="155">
        <v>0</v>
      </c>
      <c r="C50" s="157">
        <v>0</v>
      </c>
      <c r="D50" s="157">
        <v>0</v>
      </c>
      <c r="E50" s="157">
        <v>0</v>
      </c>
      <c r="F50" s="157">
        <v>0</v>
      </c>
      <c r="G50" s="169">
        <v>0</v>
      </c>
      <c r="H50" s="170">
        <v>0</v>
      </c>
      <c r="I50" s="170">
        <v>0</v>
      </c>
      <c r="J50" s="170">
        <v>0</v>
      </c>
      <c r="K50" s="170">
        <v>0</v>
      </c>
      <c r="L50" s="160">
        <v>1076.506276051741</v>
      </c>
      <c r="M50" s="157">
        <v>0</v>
      </c>
      <c r="N50" s="157">
        <v>0</v>
      </c>
      <c r="O50" s="157">
        <v>0</v>
      </c>
      <c r="P50" s="157">
        <v>0</v>
      </c>
      <c r="Q50" s="157">
        <v>0</v>
      </c>
      <c r="R50" s="157">
        <v>0</v>
      </c>
      <c r="S50" s="157">
        <v>0</v>
      </c>
      <c r="T50" s="157">
        <v>0</v>
      </c>
      <c r="U50" s="158">
        <v>0</v>
      </c>
      <c r="V50" s="159">
        <v>1076.506276051741</v>
      </c>
      <c r="W50" s="175">
        <v>1.7183227130857499E-3</v>
      </c>
      <c r="Z50" s="231" t="s">
        <v>647</v>
      </c>
      <c r="AA50" s="245">
        <v>0</v>
      </c>
      <c r="AB50" s="240">
        <v>418.48117327185037</v>
      </c>
      <c r="AC50" s="241">
        <v>642.55947774304445</v>
      </c>
      <c r="AD50" s="242">
        <v>1061.0406510148948</v>
      </c>
      <c r="AE50" s="225">
        <v>4.2824387025828256E-3</v>
      </c>
      <c r="AF50" s="196"/>
      <c r="AG50" s="248">
        <v>0</v>
      </c>
    </row>
    <row r="51" spans="1:33" x14ac:dyDescent="0.25">
      <c r="A51" s="150" t="s">
        <v>642</v>
      </c>
      <c r="B51" s="155">
        <v>0</v>
      </c>
      <c r="C51" s="157">
        <v>0</v>
      </c>
      <c r="D51" s="157">
        <v>0</v>
      </c>
      <c r="E51" s="157">
        <v>0</v>
      </c>
      <c r="F51" s="157">
        <v>0</v>
      </c>
      <c r="G51" s="157">
        <v>0</v>
      </c>
      <c r="H51" s="157">
        <v>0</v>
      </c>
      <c r="I51" s="157">
        <v>0</v>
      </c>
      <c r="J51" s="157">
        <v>0</v>
      </c>
      <c r="K51" s="157">
        <v>0</v>
      </c>
      <c r="L51" s="157">
        <v>0</v>
      </c>
      <c r="M51" s="151">
        <v>2619.0185954873923</v>
      </c>
      <c r="N51" s="153">
        <v>0</v>
      </c>
      <c r="O51" s="153">
        <v>0</v>
      </c>
      <c r="P51" s="153">
        <v>0</v>
      </c>
      <c r="Q51" s="153">
        <v>0</v>
      </c>
      <c r="R51" s="167">
        <v>0</v>
      </c>
      <c r="S51" s="157">
        <v>0</v>
      </c>
      <c r="T51" s="157">
        <v>0</v>
      </c>
      <c r="U51" s="158">
        <v>0</v>
      </c>
      <c r="V51" s="159">
        <v>2619.0185954873923</v>
      </c>
      <c r="W51" s="176">
        <v>4.1804857423828187E-3</v>
      </c>
      <c r="Z51" s="226" t="s">
        <v>628</v>
      </c>
      <c r="AA51" s="228">
        <v>0</v>
      </c>
      <c r="AB51" s="229">
        <v>1512.311198233657</v>
      </c>
      <c r="AC51" s="230">
        <v>1076.0829304887552</v>
      </c>
      <c r="AD51" s="227">
        <v>2588.3941287224125</v>
      </c>
      <c r="AE51" s="223">
        <v>1.0446950532740151E-2</v>
      </c>
      <c r="AF51" s="196"/>
      <c r="AG51" s="196"/>
    </row>
    <row r="52" spans="1:33" x14ac:dyDescent="0.25">
      <c r="A52" s="150" t="s">
        <v>643</v>
      </c>
      <c r="B52" s="155">
        <v>0</v>
      </c>
      <c r="C52" s="157">
        <v>0</v>
      </c>
      <c r="D52" s="157">
        <v>0</v>
      </c>
      <c r="E52" s="157">
        <v>0</v>
      </c>
      <c r="F52" s="157">
        <v>0</v>
      </c>
      <c r="G52" s="157">
        <v>0</v>
      </c>
      <c r="H52" s="157">
        <v>0</v>
      </c>
      <c r="I52" s="157">
        <v>0</v>
      </c>
      <c r="J52" s="157">
        <v>0</v>
      </c>
      <c r="K52" s="157">
        <v>0</v>
      </c>
      <c r="L52" s="157">
        <v>0</v>
      </c>
      <c r="M52" s="155">
        <v>0</v>
      </c>
      <c r="N52" s="156">
        <v>1712.896504947156</v>
      </c>
      <c r="O52" s="157">
        <v>0</v>
      </c>
      <c r="P52" s="157">
        <v>0</v>
      </c>
      <c r="Q52" s="156">
        <v>0</v>
      </c>
      <c r="R52" s="168">
        <v>0</v>
      </c>
      <c r="S52" s="157">
        <v>0</v>
      </c>
      <c r="T52" s="157">
        <v>0</v>
      </c>
      <c r="U52" s="158">
        <v>0</v>
      </c>
      <c r="V52" s="159">
        <v>1712.896504947156</v>
      </c>
      <c r="W52" s="176">
        <v>2.7341308035945247E-3</v>
      </c>
      <c r="Z52" s="226" t="s">
        <v>629</v>
      </c>
      <c r="AA52" s="228">
        <v>0</v>
      </c>
      <c r="AB52" s="229">
        <v>12098.489585869256</v>
      </c>
      <c r="AC52" s="230">
        <v>8608.6634439100417</v>
      </c>
      <c r="AD52" s="227">
        <v>20707.1530297793</v>
      </c>
      <c r="AE52" s="223">
        <v>8.3575604261921205E-2</v>
      </c>
      <c r="AF52" s="196"/>
      <c r="AG52" s="196"/>
    </row>
    <row r="53" spans="1:33" x14ac:dyDescent="0.25">
      <c r="A53" s="150" t="s">
        <v>644</v>
      </c>
      <c r="B53" s="155">
        <v>0</v>
      </c>
      <c r="C53" s="157">
        <v>0</v>
      </c>
      <c r="D53" s="157">
        <v>0</v>
      </c>
      <c r="E53" s="157">
        <v>0</v>
      </c>
      <c r="F53" s="157">
        <v>0</v>
      </c>
      <c r="G53" s="157">
        <v>0</v>
      </c>
      <c r="H53" s="157">
        <v>0</v>
      </c>
      <c r="I53" s="157">
        <v>0</v>
      </c>
      <c r="J53" s="157">
        <v>0</v>
      </c>
      <c r="K53" s="157">
        <v>0</v>
      </c>
      <c r="L53" s="157">
        <v>0</v>
      </c>
      <c r="M53" s="155">
        <v>0</v>
      </c>
      <c r="N53" s="156">
        <v>0</v>
      </c>
      <c r="O53" s="156">
        <v>193.66072595021049</v>
      </c>
      <c r="P53" s="157">
        <v>0</v>
      </c>
      <c r="Q53" s="156">
        <v>0</v>
      </c>
      <c r="R53" s="168">
        <v>0</v>
      </c>
      <c r="S53" s="157">
        <v>0</v>
      </c>
      <c r="T53" s="157">
        <v>0</v>
      </c>
      <c r="U53" s="158">
        <v>0</v>
      </c>
      <c r="V53" s="159">
        <v>193.66072595021049</v>
      </c>
      <c r="W53" s="176">
        <v>3.0912186155887056E-4</v>
      </c>
      <c r="Z53" s="226" t="s">
        <v>630</v>
      </c>
      <c r="AA53" s="228">
        <v>0</v>
      </c>
      <c r="AB53" s="229">
        <v>3024.622396467314</v>
      </c>
      <c r="AC53" s="230">
        <v>2152.1658609775104</v>
      </c>
      <c r="AD53" s="227">
        <v>5176.7882574448249</v>
      </c>
      <c r="AE53" s="223">
        <v>2.0893901065480301E-2</v>
      </c>
      <c r="AF53" s="196"/>
      <c r="AG53" s="196"/>
    </row>
    <row r="54" spans="1:33" ht="15.75" thickBot="1" x14ac:dyDescent="0.3">
      <c r="A54" s="150" t="s">
        <v>645</v>
      </c>
      <c r="B54" s="155">
        <v>0</v>
      </c>
      <c r="C54" s="157">
        <v>0</v>
      </c>
      <c r="D54" s="157">
        <v>0</v>
      </c>
      <c r="E54" s="157">
        <v>0</v>
      </c>
      <c r="F54" s="157">
        <v>0</v>
      </c>
      <c r="G54" s="157">
        <v>0</v>
      </c>
      <c r="H54" s="157">
        <v>0</v>
      </c>
      <c r="I54" s="157">
        <v>0</v>
      </c>
      <c r="J54" s="157">
        <v>0</v>
      </c>
      <c r="K54" s="157">
        <v>0</v>
      </c>
      <c r="L54" s="157">
        <v>0</v>
      </c>
      <c r="M54" s="155">
        <v>0</v>
      </c>
      <c r="N54" s="156">
        <v>0</v>
      </c>
      <c r="O54" s="156">
        <v>0</v>
      </c>
      <c r="P54" s="156">
        <v>656.67016284693932</v>
      </c>
      <c r="Q54" s="156">
        <v>0</v>
      </c>
      <c r="R54" s="168">
        <v>0</v>
      </c>
      <c r="S54" s="157">
        <v>0</v>
      </c>
      <c r="T54" s="157">
        <v>0</v>
      </c>
      <c r="U54" s="158">
        <v>0</v>
      </c>
      <c r="V54" s="159">
        <v>656.67016284693932</v>
      </c>
      <c r="W54" s="176">
        <v>1.0481789850441895E-3</v>
      </c>
      <c r="Z54" s="215" t="s">
        <v>5</v>
      </c>
      <c r="AA54" s="216">
        <v>20161.198516677829</v>
      </c>
      <c r="AB54" s="217">
        <v>47067.329392906948</v>
      </c>
      <c r="AC54" s="218">
        <v>180536.9918572153</v>
      </c>
      <c r="AD54" s="219">
        <v>247765.51976680008</v>
      </c>
      <c r="AE54" s="223">
        <v>1</v>
      </c>
      <c r="AF54" s="196"/>
      <c r="AG54" s="196"/>
    </row>
    <row r="55" spans="1:33" x14ac:dyDescent="0.25">
      <c r="A55" s="150" t="s">
        <v>646</v>
      </c>
      <c r="B55" s="155">
        <v>0</v>
      </c>
      <c r="C55" s="157">
        <v>0</v>
      </c>
      <c r="D55" s="157">
        <v>0</v>
      </c>
      <c r="E55" s="157">
        <v>0</v>
      </c>
      <c r="F55" s="157">
        <v>0</v>
      </c>
      <c r="G55" s="157">
        <v>0</v>
      </c>
      <c r="H55" s="157">
        <v>0</v>
      </c>
      <c r="I55" s="157">
        <v>0</v>
      </c>
      <c r="J55" s="157">
        <v>0</v>
      </c>
      <c r="K55" s="157">
        <v>0</v>
      </c>
      <c r="L55" s="157">
        <v>0</v>
      </c>
      <c r="M55" s="155">
        <v>0</v>
      </c>
      <c r="N55" s="157">
        <v>0</v>
      </c>
      <c r="O55" s="157">
        <v>0</v>
      </c>
      <c r="P55" s="157">
        <v>0</v>
      </c>
      <c r="Q55" s="156">
        <v>14531.805843331418</v>
      </c>
      <c r="R55" s="168">
        <v>0</v>
      </c>
      <c r="S55" s="157">
        <v>0</v>
      </c>
      <c r="T55" s="157">
        <v>0</v>
      </c>
      <c r="U55" s="158">
        <v>0</v>
      </c>
      <c r="V55" s="159">
        <v>14531.805843331418</v>
      </c>
      <c r="W55" s="176">
        <v>2.3195714319782033E-2</v>
      </c>
    </row>
    <row r="56" spans="1:33" x14ac:dyDescent="0.25">
      <c r="A56" s="150" t="s">
        <v>647</v>
      </c>
      <c r="B56" s="155">
        <v>0</v>
      </c>
      <c r="C56" s="157">
        <v>0</v>
      </c>
      <c r="D56" s="157">
        <v>0</v>
      </c>
      <c r="E56" s="157">
        <v>0</v>
      </c>
      <c r="F56" s="157">
        <v>0</v>
      </c>
      <c r="G56" s="157">
        <v>0</v>
      </c>
      <c r="H56" s="157">
        <v>0</v>
      </c>
      <c r="I56" s="157">
        <v>0</v>
      </c>
      <c r="J56" s="157">
        <v>0</v>
      </c>
      <c r="K56" s="157">
        <v>0</v>
      </c>
      <c r="L56" s="157">
        <v>0</v>
      </c>
      <c r="M56" s="169">
        <v>0</v>
      </c>
      <c r="N56" s="170">
        <v>0</v>
      </c>
      <c r="O56" s="170">
        <v>0</v>
      </c>
      <c r="P56" s="170">
        <v>0</v>
      </c>
      <c r="Q56" s="170">
        <v>0</v>
      </c>
      <c r="R56" s="160">
        <v>2122.0813020297896</v>
      </c>
      <c r="S56" s="157">
        <v>0</v>
      </c>
      <c r="T56" s="157">
        <v>0</v>
      </c>
      <c r="U56" s="158">
        <v>0</v>
      </c>
      <c r="V56" s="159">
        <v>2122.0813020297896</v>
      </c>
      <c r="W56" s="176">
        <v>3.3872728672481125E-3</v>
      </c>
      <c r="Z56" s="196" t="s">
        <v>563</v>
      </c>
      <c r="AA56" s="196"/>
      <c r="AB56" s="196"/>
      <c r="AC56" s="196"/>
      <c r="AD56" s="196"/>
      <c r="AE56" s="196"/>
      <c r="AF56" s="196"/>
      <c r="AG56" s="196"/>
    </row>
    <row r="57" spans="1:33" x14ac:dyDescent="0.25">
      <c r="A57" s="184" t="s">
        <v>628</v>
      </c>
      <c r="B57" s="155">
        <v>0</v>
      </c>
      <c r="C57" s="157">
        <v>0</v>
      </c>
      <c r="D57" s="157">
        <v>0</v>
      </c>
      <c r="E57" s="157">
        <v>0</v>
      </c>
      <c r="F57" s="157">
        <v>0</v>
      </c>
      <c r="G57" s="186">
        <v>227.46224869351627</v>
      </c>
      <c r="H57" s="187">
        <v>0</v>
      </c>
      <c r="I57" s="187">
        <v>0</v>
      </c>
      <c r="J57" s="187">
        <v>0</v>
      </c>
      <c r="K57" s="187">
        <v>0</v>
      </c>
      <c r="L57" s="188">
        <v>0</v>
      </c>
      <c r="M57" s="186">
        <v>0</v>
      </c>
      <c r="N57" s="187">
        <v>0</v>
      </c>
      <c r="O57" s="187">
        <v>0</v>
      </c>
      <c r="P57" s="187">
        <v>0</v>
      </c>
      <c r="Q57" s="187">
        <v>0</v>
      </c>
      <c r="R57" s="187">
        <v>0</v>
      </c>
      <c r="S57" s="195">
        <v>3299.1852330000002</v>
      </c>
      <c r="T57" s="187">
        <v>879.78272879999997</v>
      </c>
      <c r="U57" s="188">
        <v>219.94568219999999</v>
      </c>
      <c r="V57" s="165">
        <v>4626.375892693517</v>
      </c>
      <c r="W57" s="173">
        <v>7.3846357912970909E-3</v>
      </c>
    </row>
    <row r="58" spans="1:33" ht="26.25" x14ac:dyDescent="0.25">
      <c r="A58" s="184" t="s">
        <v>629</v>
      </c>
      <c r="B58" s="155">
        <v>0</v>
      </c>
      <c r="C58" s="157">
        <v>0</v>
      </c>
      <c r="D58" s="157">
        <v>0</v>
      </c>
      <c r="E58" s="157">
        <v>0</v>
      </c>
      <c r="F58" s="157">
        <v>0</v>
      </c>
      <c r="G58" s="189">
        <v>1819.6979895481302</v>
      </c>
      <c r="H58" s="190">
        <v>0</v>
      </c>
      <c r="I58" s="190">
        <v>0</v>
      </c>
      <c r="J58" s="190">
        <v>0</v>
      </c>
      <c r="K58" s="190">
        <v>0</v>
      </c>
      <c r="L58" s="191">
        <v>0</v>
      </c>
      <c r="M58" s="189">
        <v>0</v>
      </c>
      <c r="N58" s="190">
        <v>0</v>
      </c>
      <c r="O58" s="190">
        <v>0</v>
      </c>
      <c r="P58" s="190">
        <v>0</v>
      </c>
      <c r="Q58" s="190">
        <v>0</v>
      </c>
      <c r="R58" s="190">
        <v>0</v>
      </c>
      <c r="S58" s="189">
        <v>256.60329590000003</v>
      </c>
      <c r="T58" s="195">
        <v>26393.481864000001</v>
      </c>
      <c r="U58" s="191">
        <v>513.20659180000007</v>
      </c>
      <c r="V58" s="165">
        <v>28982.989741248133</v>
      </c>
      <c r="W58" s="173">
        <v>4.6262739636015154E-2</v>
      </c>
      <c r="Z58" s="198" t="s">
        <v>3</v>
      </c>
      <c r="AA58" s="199" t="s">
        <v>13</v>
      </c>
      <c r="AB58" s="200" t="s">
        <v>585</v>
      </c>
      <c r="AC58" s="201" t="s">
        <v>586</v>
      </c>
      <c r="AD58" s="202" t="s">
        <v>5</v>
      </c>
      <c r="AE58" s="220"/>
      <c r="AF58" s="196"/>
      <c r="AG58" s="196"/>
    </row>
    <row r="59" spans="1:33" x14ac:dyDescent="0.25">
      <c r="A59" s="184" t="s">
        <v>630</v>
      </c>
      <c r="B59" s="155">
        <v>0</v>
      </c>
      <c r="C59" s="157">
        <v>0</v>
      </c>
      <c r="D59" s="157">
        <v>0</v>
      </c>
      <c r="E59" s="157">
        <v>0</v>
      </c>
      <c r="F59" s="157">
        <v>0</v>
      </c>
      <c r="G59" s="192">
        <v>454.92449738703255</v>
      </c>
      <c r="H59" s="193">
        <v>0</v>
      </c>
      <c r="I59" s="193">
        <v>0</v>
      </c>
      <c r="J59" s="193">
        <v>0</v>
      </c>
      <c r="K59" s="193">
        <v>0</v>
      </c>
      <c r="L59" s="194">
        <v>0</v>
      </c>
      <c r="M59" s="192">
        <v>0</v>
      </c>
      <c r="N59" s="193">
        <v>0</v>
      </c>
      <c r="O59" s="193">
        <v>0</v>
      </c>
      <c r="P59" s="193">
        <v>0</v>
      </c>
      <c r="Q59" s="193">
        <v>0</v>
      </c>
      <c r="R59" s="193">
        <v>0</v>
      </c>
      <c r="S59" s="192">
        <v>109.9728411</v>
      </c>
      <c r="T59" s="193">
        <v>2052.8263672000003</v>
      </c>
      <c r="U59" s="195">
        <v>6598.3704660000003</v>
      </c>
      <c r="V59" s="165">
        <v>9216.0941716870329</v>
      </c>
      <c r="W59" s="173">
        <v>1.471075858398979E-2</v>
      </c>
      <c r="Z59" s="203" t="s">
        <v>631</v>
      </c>
      <c r="AA59" s="222">
        <v>16577.248469999999</v>
      </c>
      <c r="AB59" s="204">
        <v>6942.7038700000003</v>
      </c>
      <c r="AC59" s="205">
        <v>107432.81811999901</v>
      </c>
      <c r="AD59" s="206">
        <v>130952.77045999901</v>
      </c>
      <c r="AE59" s="223">
        <v>0.1555777730896491</v>
      </c>
      <c r="AF59" s="196"/>
      <c r="AG59" s="196"/>
    </row>
    <row r="60" spans="1:33" ht="15.75" thickBot="1" x14ac:dyDescent="0.3">
      <c r="A60" s="161" t="s">
        <v>5</v>
      </c>
      <c r="B60" s="162">
        <v>11346.640219999997</v>
      </c>
      <c r="C60" s="163">
        <v>17643.456789999898</v>
      </c>
      <c r="D60" s="163">
        <v>173955.54058047614</v>
      </c>
      <c r="E60" s="163">
        <v>151184.29261069428</v>
      </c>
      <c r="F60" s="163">
        <v>44454.516151464813</v>
      </c>
      <c r="G60" s="163">
        <v>70993.684520127499</v>
      </c>
      <c r="H60" s="163">
        <v>27642.986304182377</v>
      </c>
      <c r="I60" s="163">
        <v>0</v>
      </c>
      <c r="J60" s="163">
        <v>2313.5153795598276</v>
      </c>
      <c r="K60" s="163">
        <v>31662.650312148566</v>
      </c>
      <c r="L60" s="163">
        <v>1076.506276051741</v>
      </c>
      <c r="M60" s="163">
        <v>2619.0185954873923</v>
      </c>
      <c r="N60" s="163">
        <v>1712.896504947156</v>
      </c>
      <c r="O60" s="163">
        <v>193.66072595021049</v>
      </c>
      <c r="P60" s="163">
        <v>656.67016284693932</v>
      </c>
      <c r="Q60" s="163">
        <v>14531.805843331418</v>
      </c>
      <c r="R60" s="163">
        <v>2122.0813020297896</v>
      </c>
      <c r="S60" s="166">
        <v>6579.70442</v>
      </c>
      <c r="T60" s="166">
        <v>52637.635360000007</v>
      </c>
      <c r="U60" s="166">
        <v>13159.40884</v>
      </c>
      <c r="V60" s="164">
        <v>626486.67089929793</v>
      </c>
      <c r="W60" s="173">
        <v>1</v>
      </c>
      <c r="Z60" s="207" t="s">
        <v>632</v>
      </c>
      <c r="AA60" s="208">
        <v>0</v>
      </c>
      <c r="AB60" s="209">
        <v>1697.96911</v>
      </c>
      <c r="AC60" s="210">
        <v>27838.935169999899</v>
      </c>
      <c r="AD60" s="211">
        <v>29536.904279999901</v>
      </c>
      <c r="AE60" s="223">
        <v>3.5091168943601626E-2</v>
      </c>
      <c r="AF60" s="196"/>
      <c r="AG60" s="196"/>
    </row>
    <row r="61" spans="1:33" x14ac:dyDescent="0.25">
      <c r="A61" s="143"/>
      <c r="B61" s="143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Z61" s="207" t="s">
        <v>633</v>
      </c>
      <c r="AA61" s="212">
        <v>0</v>
      </c>
      <c r="AB61" s="209">
        <v>0</v>
      </c>
      <c r="AC61" s="210">
        <v>18625.812140000002</v>
      </c>
      <c r="AD61" s="211">
        <v>18625.812140000002</v>
      </c>
      <c r="AE61" s="223">
        <v>2.212830140628835E-2</v>
      </c>
      <c r="AF61" s="196"/>
      <c r="AG61" s="196"/>
    </row>
    <row r="62" spans="1:33" x14ac:dyDescent="0.25">
      <c r="A62" s="143"/>
      <c r="B62" s="143"/>
      <c r="C62" s="143"/>
      <c r="D62" s="143"/>
      <c r="E62" s="143"/>
      <c r="F62" s="143"/>
      <c r="G62" s="143"/>
      <c r="H62" s="143"/>
      <c r="I62" s="143"/>
      <c r="J62" s="143"/>
      <c r="K62" s="143"/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Z62" s="207" t="s">
        <v>634</v>
      </c>
      <c r="AA62" s="208">
        <v>1244.4556</v>
      </c>
      <c r="AB62" s="209">
        <v>7690.6486599999898</v>
      </c>
      <c r="AC62" s="210">
        <v>162657.88626</v>
      </c>
      <c r="AD62" s="211">
        <v>171592.99051999999</v>
      </c>
      <c r="AE62" s="223">
        <v>0.20386017988866814</v>
      </c>
      <c r="AF62" s="196"/>
      <c r="AG62" s="196"/>
    </row>
    <row r="63" spans="1:33" x14ac:dyDescent="0.25">
      <c r="A63" s="143"/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Z63" s="207" t="s">
        <v>635</v>
      </c>
      <c r="AA63" s="208">
        <v>4336.4534999999996</v>
      </c>
      <c r="AB63" s="209">
        <v>30903.8291199999</v>
      </c>
      <c r="AC63" s="210">
        <v>422618.33291</v>
      </c>
      <c r="AD63" s="211">
        <v>457858.61552999989</v>
      </c>
      <c r="AE63" s="223">
        <v>0.54395660010741054</v>
      </c>
      <c r="AF63" s="196"/>
      <c r="AG63" s="220" t="s">
        <v>655</v>
      </c>
    </row>
    <row r="64" spans="1:33" x14ac:dyDescent="0.25">
      <c r="A64" s="143"/>
      <c r="B64" s="143"/>
      <c r="C64" s="143"/>
      <c r="D64" s="143"/>
      <c r="E64" s="143"/>
      <c r="F64" s="143"/>
      <c r="G64" s="143"/>
      <c r="H64" s="143"/>
      <c r="I64" s="143"/>
      <c r="J64" s="143"/>
      <c r="K64" s="143"/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Z64" s="231" t="s">
        <v>636</v>
      </c>
      <c r="AA64" s="232">
        <v>3292.458988224053</v>
      </c>
      <c r="AB64" s="233">
        <v>4723.8520359387585</v>
      </c>
      <c r="AC64" s="234">
        <v>8252.3663730142543</v>
      </c>
      <c r="AD64" s="235">
        <v>16268.677397177065</v>
      </c>
      <c r="AE64" s="224">
        <v>1.9327919460397001E-2</v>
      </c>
      <c r="AF64" s="196"/>
      <c r="AG64" s="246">
        <v>0</v>
      </c>
    </row>
    <row r="65" spans="1:33" x14ac:dyDescent="0.25">
      <c r="A65" s="143"/>
      <c r="B65" s="143"/>
      <c r="C65" s="143"/>
      <c r="D65" s="143"/>
      <c r="E65" s="143"/>
      <c r="F65" s="143"/>
      <c r="G65" s="143"/>
      <c r="H65" s="143"/>
      <c r="I65" s="143"/>
      <c r="J65" s="143"/>
      <c r="K65" s="143"/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Z65" s="231" t="s">
        <v>637</v>
      </c>
      <c r="AA65" s="236">
        <v>227.04055980684103</v>
      </c>
      <c r="AB65" s="237">
        <v>428.24950740033853</v>
      </c>
      <c r="AC65" s="210">
        <v>450.78201762954546</v>
      </c>
      <c r="AD65" s="238">
        <v>1106.072084836725</v>
      </c>
      <c r="AE65" s="224">
        <v>1.3140633163472241E-3</v>
      </c>
      <c r="AF65" s="196"/>
      <c r="AG65" s="247">
        <v>0</v>
      </c>
    </row>
    <row r="66" spans="1:33" x14ac:dyDescent="0.25">
      <c r="A66" s="143"/>
      <c r="B66" s="143"/>
      <c r="C66" s="143"/>
      <c r="D66" s="143"/>
      <c r="E66" s="143"/>
      <c r="F66" s="143"/>
      <c r="G66" s="143"/>
      <c r="H66" s="143"/>
      <c r="I66" s="143"/>
      <c r="J66" s="143"/>
      <c r="K66" s="143"/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Z66" s="231" t="s">
        <v>638</v>
      </c>
      <c r="AA66" s="236">
        <v>0</v>
      </c>
      <c r="AB66" s="237">
        <v>0</v>
      </c>
      <c r="AC66" s="210">
        <v>0</v>
      </c>
      <c r="AD66" s="238">
        <v>0</v>
      </c>
      <c r="AE66" s="224">
        <v>0</v>
      </c>
      <c r="AF66" s="196"/>
      <c r="AG66" s="247">
        <v>0</v>
      </c>
    </row>
    <row r="67" spans="1:33" x14ac:dyDescent="0.25">
      <c r="Z67" s="231" t="s">
        <v>639</v>
      </c>
      <c r="AA67" s="236">
        <v>102.35367308274674</v>
      </c>
      <c r="AB67" s="237">
        <v>97.720852046695313</v>
      </c>
      <c r="AC67" s="210">
        <v>172.4161251324081</v>
      </c>
      <c r="AD67" s="238">
        <v>372.49065026185019</v>
      </c>
      <c r="AE67" s="224">
        <v>4.425356230409484E-4</v>
      </c>
      <c r="AF67" s="196"/>
      <c r="AG67" s="247">
        <v>0</v>
      </c>
    </row>
    <row r="68" spans="1:33" x14ac:dyDescent="0.25">
      <c r="Z68" s="231" t="s">
        <v>640</v>
      </c>
      <c r="AA68" s="236">
        <v>165.49744061385798</v>
      </c>
      <c r="AB68" s="237">
        <v>453.93060625857936</v>
      </c>
      <c r="AC68" s="210">
        <v>701.24419018066692</v>
      </c>
      <c r="AD68" s="238">
        <v>1320.6722370531043</v>
      </c>
      <c r="AE68" s="224">
        <v>1.5690179360108259E-3</v>
      </c>
      <c r="AF68" s="196"/>
      <c r="AG68" s="247">
        <v>0</v>
      </c>
    </row>
    <row r="69" spans="1:33" x14ac:dyDescent="0.25">
      <c r="A69" s="145" t="s">
        <v>543</v>
      </c>
      <c r="B69" s="143"/>
      <c r="C69" s="143"/>
      <c r="D69" s="143"/>
      <c r="E69" s="143"/>
      <c r="F69" s="143"/>
      <c r="G69" s="145" t="s">
        <v>523</v>
      </c>
      <c r="H69" s="143"/>
      <c r="I69" s="143"/>
      <c r="J69" s="143"/>
      <c r="K69" s="143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Z69" s="231" t="s">
        <v>641</v>
      </c>
      <c r="AA69" s="239">
        <v>4.9964239190070003</v>
      </c>
      <c r="AB69" s="240">
        <v>51.1692920245248</v>
      </c>
      <c r="AC69" s="241">
        <v>213.033437221073</v>
      </c>
      <c r="AD69" s="242">
        <v>269.19915316460481</v>
      </c>
      <c r="AE69" s="224">
        <v>3.1982068512068421E-4</v>
      </c>
      <c r="AF69" s="196"/>
      <c r="AG69" s="248">
        <v>0</v>
      </c>
    </row>
    <row r="70" spans="1:33" ht="36" x14ac:dyDescent="0.25">
      <c r="A70" s="146" t="s">
        <v>524</v>
      </c>
      <c r="B70" s="147" t="s">
        <v>465</v>
      </c>
      <c r="C70" s="148" t="s">
        <v>612</v>
      </c>
      <c r="D70" s="148" t="s">
        <v>613</v>
      </c>
      <c r="E70" s="148" t="s">
        <v>614</v>
      </c>
      <c r="F70" s="148" t="s">
        <v>615</v>
      </c>
      <c r="G70" s="148" t="s">
        <v>616</v>
      </c>
      <c r="H70" s="148" t="s">
        <v>617</v>
      </c>
      <c r="I70" s="148" t="s">
        <v>618</v>
      </c>
      <c r="J70" s="148" t="s">
        <v>619</v>
      </c>
      <c r="K70" s="148" t="s">
        <v>620</v>
      </c>
      <c r="L70" s="148" t="s">
        <v>621</v>
      </c>
      <c r="M70" s="148" t="s">
        <v>622</v>
      </c>
      <c r="N70" s="148" t="s">
        <v>623</v>
      </c>
      <c r="O70" s="148" t="s">
        <v>624</v>
      </c>
      <c r="P70" s="148" t="s">
        <v>625</v>
      </c>
      <c r="Q70" s="148" t="s">
        <v>626</v>
      </c>
      <c r="R70" s="148" t="s">
        <v>627</v>
      </c>
      <c r="S70" s="182" t="s">
        <v>628</v>
      </c>
      <c r="T70" s="182" t="s">
        <v>629</v>
      </c>
      <c r="U70" s="183" t="s">
        <v>630</v>
      </c>
      <c r="V70" s="149" t="s">
        <v>5</v>
      </c>
      <c r="W70" s="143"/>
      <c r="Z70" s="231" t="s">
        <v>642</v>
      </c>
      <c r="AA70" s="243">
        <v>0</v>
      </c>
      <c r="AB70" s="233">
        <v>143.83631986261821</v>
      </c>
      <c r="AC70" s="234">
        <v>391.24172682379947</v>
      </c>
      <c r="AD70" s="235">
        <v>535.07804668641768</v>
      </c>
      <c r="AE70" s="225">
        <v>6.3569675265526856E-4</v>
      </c>
      <c r="AF70" s="196"/>
      <c r="AG70" s="246">
        <v>0</v>
      </c>
    </row>
    <row r="71" spans="1:33" x14ac:dyDescent="0.25">
      <c r="A71" s="150" t="s">
        <v>631</v>
      </c>
      <c r="B71" s="151">
        <v>274848.81253000005</v>
      </c>
      <c r="C71" s="171">
        <v>0</v>
      </c>
      <c r="D71" s="171">
        <v>0</v>
      </c>
      <c r="E71" s="153">
        <v>20361.578290000001</v>
      </c>
      <c r="F71" s="153">
        <v>81908.53529</v>
      </c>
      <c r="G71" s="153">
        <v>4877.7884581352409</v>
      </c>
      <c r="H71" s="153">
        <v>191.68257818332381</v>
      </c>
      <c r="I71" s="153">
        <v>0</v>
      </c>
      <c r="J71" s="153">
        <v>332.75831423391946</v>
      </c>
      <c r="K71" s="153">
        <v>83.023845752295003</v>
      </c>
      <c r="L71" s="153">
        <v>0</v>
      </c>
      <c r="M71" s="152">
        <v>0</v>
      </c>
      <c r="N71" s="152">
        <v>0</v>
      </c>
      <c r="O71" s="152">
        <v>0</v>
      </c>
      <c r="P71" s="152">
        <v>0</v>
      </c>
      <c r="Q71" s="152">
        <v>0</v>
      </c>
      <c r="R71" s="152">
        <v>0</v>
      </c>
      <c r="S71" s="187">
        <v>746.80636500000014</v>
      </c>
      <c r="T71" s="187">
        <v>5974.4509200000011</v>
      </c>
      <c r="U71" s="187">
        <v>1493.6127300000003</v>
      </c>
      <c r="V71" s="154">
        <v>390819.04932130472</v>
      </c>
      <c r="W71" s="173">
        <v>0.17638840602559558</v>
      </c>
      <c r="Z71" s="231" t="s">
        <v>643</v>
      </c>
      <c r="AA71" s="244">
        <v>0</v>
      </c>
      <c r="AB71" s="237">
        <v>11.816296751613905</v>
      </c>
      <c r="AC71" s="210">
        <v>50.184382214190549</v>
      </c>
      <c r="AD71" s="238">
        <v>62.000678965804454</v>
      </c>
      <c r="AE71" s="225">
        <v>7.3659591390565974E-5</v>
      </c>
      <c r="AF71" s="196"/>
      <c r="AG71" s="247">
        <v>0</v>
      </c>
    </row>
    <row r="72" spans="1:33" x14ac:dyDescent="0.25">
      <c r="A72" s="150" t="s">
        <v>632</v>
      </c>
      <c r="B72" s="155">
        <v>0</v>
      </c>
      <c r="C72" s="156">
        <v>53489.5251099999</v>
      </c>
      <c r="D72" s="157">
        <v>0</v>
      </c>
      <c r="E72" s="157">
        <v>0</v>
      </c>
      <c r="F72" s="157">
        <v>0</v>
      </c>
      <c r="G72" s="157">
        <v>0</v>
      </c>
      <c r="H72" s="157">
        <v>0</v>
      </c>
      <c r="I72" s="157">
        <v>0</v>
      </c>
      <c r="J72" s="157">
        <v>0</v>
      </c>
      <c r="K72" s="157">
        <v>0</v>
      </c>
      <c r="L72" s="157">
        <v>0</v>
      </c>
      <c r="M72" s="157">
        <v>0</v>
      </c>
      <c r="N72" s="157">
        <v>0</v>
      </c>
      <c r="O72" s="157">
        <v>0</v>
      </c>
      <c r="P72" s="157">
        <v>0</v>
      </c>
      <c r="Q72" s="157">
        <v>0</v>
      </c>
      <c r="R72" s="157">
        <v>0</v>
      </c>
      <c r="S72" s="157">
        <v>0</v>
      </c>
      <c r="T72" s="157">
        <v>0</v>
      </c>
      <c r="U72" s="158">
        <v>0</v>
      </c>
      <c r="V72" s="159">
        <v>53489.5251099999</v>
      </c>
      <c r="W72" s="173">
        <v>2.4141433457769344E-2</v>
      </c>
      <c r="Z72" s="231" t="s">
        <v>644</v>
      </c>
      <c r="AA72" s="244">
        <v>0</v>
      </c>
      <c r="AB72" s="237">
        <v>0</v>
      </c>
      <c r="AC72" s="210">
        <v>0</v>
      </c>
      <c r="AD72" s="238">
        <v>0</v>
      </c>
      <c r="AE72" s="225">
        <v>0</v>
      </c>
      <c r="AF72" s="196"/>
      <c r="AG72" s="247">
        <v>0</v>
      </c>
    </row>
    <row r="73" spans="1:33" x14ac:dyDescent="0.25">
      <c r="A73" s="150" t="s">
        <v>633</v>
      </c>
      <c r="B73" s="155">
        <v>0</v>
      </c>
      <c r="C73" s="157">
        <v>0</v>
      </c>
      <c r="D73" s="156">
        <v>47732.923199999997</v>
      </c>
      <c r="E73" s="156">
        <v>6330.9429499999997</v>
      </c>
      <c r="F73" s="156">
        <v>5287.8832000000002</v>
      </c>
      <c r="G73" s="157">
        <v>0</v>
      </c>
      <c r="H73" s="157">
        <v>0</v>
      </c>
      <c r="I73" s="157">
        <v>0</v>
      </c>
      <c r="J73" s="157">
        <v>0</v>
      </c>
      <c r="K73" s="157">
        <v>0</v>
      </c>
      <c r="L73" s="157">
        <v>0</v>
      </c>
      <c r="M73" s="157">
        <v>0</v>
      </c>
      <c r="N73" s="157">
        <v>0</v>
      </c>
      <c r="O73" s="157">
        <v>0</v>
      </c>
      <c r="P73" s="157">
        <v>0</v>
      </c>
      <c r="Q73" s="157">
        <v>0</v>
      </c>
      <c r="R73" s="157">
        <v>0</v>
      </c>
      <c r="S73" s="157">
        <v>0</v>
      </c>
      <c r="T73" s="157">
        <v>0</v>
      </c>
      <c r="U73" s="158">
        <v>0</v>
      </c>
      <c r="V73" s="159">
        <v>59351.749349999998</v>
      </c>
      <c r="W73" s="173">
        <v>2.6787231791432751E-2</v>
      </c>
      <c r="Z73" s="231" t="s">
        <v>645</v>
      </c>
      <c r="AA73" s="244">
        <v>0</v>
      </c>
      <c r="AB73" s="237">
        <v>0</v>
      </c>
      <c r="AC73" s="210">
        <v>0</v>
      </c>
      <c r="AD73" s="238">
        <v>0</v>
      </c>
      <c r="AE73" s="225">
        <v>0</v>
      </c>
      <c r="AF73" s="196"/>
      <c r="AG73" s="247">
        <v>0</v>
      </c>
    </row>
    <row r="74" spans="1:33" x14ac:dyDescent="0.25">
      <c r="A74" s="150" t="s">
        <v>634</v>
      </c>
      <c r="B74" s="155">
        <v>0</v>
      </c>
      <c r="C74" s="157">
        <v>0</v>
      </c>
      <c r="D74" s="157">
        <v>0</v>
      </c>
      <c r="E74" s="156">
        <v>402361.44151162443</v>
      </c>
      <c r="F74" s="156">
        <v>246652.22728999899</v>
      </c>
      <c r="G74" s="156">
        <v>5223.804738321518</v>
      </c>
      <c r="H74" s="156">
        <v>0</v>
      </c>
      <c r="I74" s="156">
        <v>0</v>
      </c>
      <c r="J74" s="156">
        <v>332.75831423391946</v>
      </c>
      <c r="K74" s="156">
        <v>852.27970254259981</v>
      </c>
      <c r="L74" s="156">
        <v>10.823157431441208</v>
      </c>
      <c r="M74" s="157">
        <v>0</v>
      </c>
      <c r="N74" s="157">
        <v>0</v>
      </c>
      <c r="O74" s="157">
        <v>0</v>
      </c>
      <c r="P74" s="157">
        <v>0</v>
      </c>
      <c r="Q74" s="157">
        <v>0</v>
      </c>
      <c r="R74" s="157">
        <v>0</v>
      </c>
      <c r="S74" s="185">
        <v>894.74683500000003</v>
      </c>
      <c r="T74" s="185">
        <v>7157.9746800000003</v>
      </c>
      <c r="U74" s="185">
        <v>1789.4936700000001</v>
      </c>
      <c r="V74" s="159">
        <v>665275.54989915295</v>
      </c>
      <c r="W74" s="173">
        <v>0.30025888967873354</v>
      </c>
      <c r="Z74" s="231" t="s">
        <v>646</v>
      </c>
      <c r="AA74" s="244">
        <v>0</v>
      </c>
      <c r="AB74" s="237">
        <v>270.30040650225294</v>
      </c>
      <c r="AC74" s="210">
        <v>570.535947107624</v>
      </c>
      <c r="AD74" s="238">
        <v>840.83635360987694</v>
      </c>
      <c r="AE74" s="225">
        <v>9.989513545068864E-4</v>
      </c>
      <c r="AF74" s="196"/>
      <c r="AG74" s="247">
        <v>0</v>
      </c>
    </row>
    <row r="75" spans="1:33" x14ac:dyDescent="0.25">
      <c r="A75" s="150" t="s">
        <v>635</v>
      </c>
      <c r="B75" s="155">
        <v>0</v>
      </c>
      <c r="C75" s="157">
        <v>0</v>
      </c>
      <c r="D75" s="157">
        <v>0</v>
      </c>
      <c r="E75" s="157">
        <v>0</v>
      </c>
      <c r="F75" s="156">
        <v>994840.36347731517</v>
      </c>
      <c r="G75" s="156">
        <v>3759.1678626109838</v>
      </c>
      <c r="H75" s="156">
        <v>498.64829314271122</v>
      </c>
      <c r="I75" s="156">
        <v>0</v>
      </c>
      <c r="J75" s="156">
        <v>0</v>
      </c>
      <c r="K75" s="156">
        <v>225.93035254895671</v>
      </c>
      <c r="L75" s="156">
        <v>258.37599573316362</v>
      </c>
      <c r="M75" s="157">
        <v>0</v>
      </c>
      <c r="N75" s="157">
        <v>0</v>
      </c>
      <c r="O75" s="157">
        <v>0</v>
      </c>
      <c r="P75" s="157">
        <v>0</v>
      </c>
      <c r="Q75" s="157">
        <v>0</v>
      </c>
      <c r="R75" s="157">
        <v>0</v>
      </c>
      <c r="S75" s="185">
        <v>197.72352000000004</v>
      </c>
      <c r="T75" s="185">
        <v>1581.7881600000003</v>
      </c>
      <c r="U75" s="185">
        <v>395.44704000000007</v>
      </c>
      <c r="V75" s="159">
        <v>1001757.444701351</v>
      </c>
      <c r="W75" s="173">
        <v>0.45212330156884362</v>
      </c>
      <c r="Z75" s="231" t="s">
        <v>647</v>
      </c>
      <c r="AA75" s="245">
        <v>0</v>
      </c>
      <c r="AB75" s="240">
        <v>24.39522789398471</v>
      </c>
      <c r="AC75" s="241">
        <v>158.595783479288</v>
      </c>
      <c r="AD75" s="242">
        <v>182.99101137327273</v>
      </c>
      <c r="AE75" s="225">
        <v>2.1740154060789953E-4</v>
      </c>
      <c r="AF75" s="196"/>
      <c r="AG75" s="248">
        <v>0</v>
      </c>
    </row>
    <row r="76" spans="1:33" x14ac:dyDescent="0.25">
      <c r="A76" s="150" t="s">
        <v>636</v>
      </c>
      <c r="B76" s="155">
        <v>0</v>
      </c>
      <c r="C76" s="157">
        <v>0</v>
      </c>
      <c r="D76" s="157">
        <v>0</v>
      </c>
      <c r="E76" s="157">
        <v>0</v>
      </c>
      <c r="F76" s="157">
        <v>0</v>
      </c>
      <c r="G76" s="151">
        <v>25804.573480774528</v>
      </c>
      <c r="H76" s="153">
        <v>478.464216963909</v>
      </c>
      <c r="I76" s="153">
        <v>0</v>
      </c>
      <c r="J76" s="153">
        <v>0</v>
      </c>
      <c r="K76" s="153">
        <v>584.35346442565071</v>
      </c>
      <c r="L76" s="167">
        <v>0</v>
      </c>
      <c r="M76" s="157">
        <v>0</v>
      </c>
      <c r="N76" s="157">
        <v>0</v>
      </c>
      <c r="O76" s="157">
        <v>0</v>
      </c>
      <c r="P76" s="157">
        <v>0</v>
      </c>
      <c r="Q76" s="157">
        <v>0</v>
      </c>
      <c r="R76" s="157">
        <v>0</v>
      </c>
      <c r="S76" s="157">
        <v>0</v>
      </c>
      <c r="T76" s="157">
        <v>0</v>
      </c>
      <c r="U76" s="158">
        <v>0</v>
      </c>
      <c r="V76" s="159">
        <v>26867.391162164087</v>
      </c>
      <c r="W76" s="175">
        <v>1.2126062712117537E-2</v>
      </c>
      <c r="Z76" s="226" t="s">
        <v>628</v>
      </c>
      <c r="AA76" s="228">
        <v>0</v>
      </c>
      <c r="AB76" s="229">
        <v>201.88973695525812</v>
      </c>
      <c r="AC76" s="230">
        <v>906.64734685662995</v>
      </c>
      <c r="AD76" s="227">
        <v>1108.5370838118881</v>
      </c>
      <c r="AE76" s="223">
        <v>1.3169918458458901E-3</v>
      </c>
      <c r="AF76" s="196"/>
      <c r="AG76" s="196"/>
    </row>
    <row r="77" spans="1:33" x14ac:dyDescent="0.25">
      <c r="A77" s="150" t="s">
        <v>637</v>
      </c>
      <c r="B77" s="155">
        <v>0</v>
      </c>
      <c r="C77" s="157">
        <v>0</v>
      </c>
      <c r="D77" s="157">
        <v>0</v>
      </c>
      <c r="E77" s="157">
        <v>0</v>
      </c>
      <c r="F77" s="157">
        <v>0</v>
      </c>
      <c r="G77" s="155">
        <v>0</v>
      </c>
      <c r="H77" s="156">
        <v>1645.5324002416332</v>
      </c>
      <c r="I77" s="157">
        <v>0</v>
      </c>
      <c r="J77" s="157">
        <v>0</v>
      </c>
      <c r="K77" s="156">
        <v>33.832966614045773</v>
      </c>
      <c r="L77" s="168">
        <v>0</v>
      </c>
      <c r="M77" s="157">
        <v>0</v>
      </c>
      <c r="N77" s="157">
        <v>0</v>
      </c>
      <c r="O77" s="157">
        <v>0</v>
      </c>
      <c r="P77" s="157">
        <v>0</v>
      </c>
      <c r="Q77" s="157">
        <v>0</v>
      </c>
      <c r="R77" s="157">
        <v>0</v>
      </c>
      <c r="S77" s="157">
        <v>0</v>
      </c>
      <c r="T77" s="157">
        <v>0</v>
      </c>
      <c r="U77" s="158">
        <v>0</v>
      </c>
      <c r="V77" s="159">
        <v>1679.365366855679</v>
      </c>
      <c r="W77" s="175">
        <v>7.5794816222156684E-4</v>
      </c>
      <c r="Z77" s="226" t="s">
        <v>629</v>
      </c>
      <c r="AA77" s="228">
        <v>0</v>
      </c>
      <c r="AB77" s="229">
        <v>1615.1178956420649</v>
      </c>
      <c r="AC77" s="230">
        <v>7253.1787748530396</v>
      </c>
      <c r="AD77" s="227">
        <v>8868.296670495105</v>
      </c>
      <c r="AE77" s="223">
        <v>1.0535934766767121E-2</v>
      </c>
      <c r="AF77" s="196"/>
      <c r="AG77" s="196"/>
    </row>
    <row r="78" spans="1:33" x14ac:dyDescent="0.25">
      <c r="A78" s="150" t="s">
        <v>638</v>
      </c>
      <c r="B78" s="155">
        <v>0</v>
      </c>
      <c r="C78" s="157">
        <v>0</v>
      </c>
      <c r="D78" s="157">
        <v>0</v>
      </c>
      <c r="E78" s="157">
        <v>0</v>
      </c>
      <c r="F78" s="157">
        <v>0</v>
      </c>
      <c r="G78" s="155">
        <v>0</v>
      </c>
      <c r="H78" s="156">
        <v>0</v>
      </c>
      <c r="I78" s="156">
        <v>0</v>
      </c>
      <c r="J78" s="157">
        <v>0</v>
      </c>
      <c r="K78" s="156">
        <v>0</v>
      </c>
      <c r="L78" s="168">
        <v>0</v>
      </c>
      <c r="M78" s="157">
        <v>0</v>
      </c>
      <c r="N78" s="157">
        <v>0</v>
      </c>
      <c r="O78" s="157">
        <v>0</v>
      </c>
      <c r="P78" s="157">
        <v>0</v>
      </c>
      <c r="Q78" s="157">
        <v>0</v>
      </c>
      <c r="R78" s="157">
        <v>0</v>
      </c>
      <c r="S78" s="157">
        <v>0</v>
      </c>
      <c r="T78" s="157">
        <v>0</v>
      </c>
      <c r="U78" s="158">
        <v>0</v>
      </c>
      <c r="V78" s="159">
        <v>0</v>
      </c>
      <c r="W78" s="175">
        <v>0</v>
      </c>
      <c r="Z78" s="226" t="s">
        <v>630</v>
      </c>
      <c r="AA78" s="228">
        <v>0</v>
      </c>
      <c r="AB78" s="229">
        <v>403.77947391051623</v>
      </c>
      <c r="AC78" s="230">
        <v>1813.2946937132599</v>
      </c>
      <c r="AD78" s="227">
        <v>2217.0741676237762</v>
      </c>
      <c r="AE78" s="223">
        <v>2.6339836916917801E-3</v>
      </c>
      <c r="AF78" s="196"/>
      <c r="AG78" s="196"/>
    </row>
    <row r="79" spans="1:33" ht="15.75" thickBot="1" x14ac:dyDescent="0.3">
      <c r="A79" s="150" t="s">
        <v>639</v>
      </c>
      <c r="B79" s="155">
        <v>0</v>
      </c>
      <c r="C79" s="157">
        <v>0</v>
      </c>
      <c r="D79" s="157">
        <v>0</v>
      </c>
      <c r="E79" s="157">
        <v>0</v>
      </c>
      <c r="F79" s="157">
        <v>0</v>
      </c>
      <c r="G79" s="155">
        <v>0</v>
      </c>
      <c r="H79" s="156">
        <v>0</v>
      </c>
      <c r="I79" s="156">
        <v>0</v>
      </c>
      <c r="J79" s="156">
        <v>332.75831423391946</v>
      </c>
      <c r="K79" s="156">
        <v>142.42398782761455</v>
      </c>
      <c r="L79" s="168">
        <v>0</v>
      </c>
      <c r="M79" s="157">
        <v>0</v>
      </c>
      <c r="N79" s="157">
        <v>0</v>
      </c>
      <c r="O79" s="157">
        <v>0</v>
      </c>
      <c r="P79" s="157">
        <v>0</v>
      </c>
      <c r="Q79" s="157">
        <v>0</v>
      </c>
      <c r="R79" s="157">
        <v>0</v>
      </c>
      <c r="S79" s="157">
        <v>0</v>
      </c>
      <c r="T79" s="157">
        <v>0</v>
      </c>
      <c r="U79" s="158">
        <v>0</v>
      </c>
      <c r="V79" s="159">
        <v>475.18230206153402</v>
      </c>
      <c r="W79" s="175">
        <v>2.1446408248974259E-4</v>
      </c>
      <c r="Z79" s="215" t="s">
        <v>5</v>
      </c>
      <c r="AA79" s="216">
        <v>25950.504655646509</v>
      </c>
      <c r="AB79" s="217">
        <v>55661.208411187094</v>
      </c>
      <c r="AC79" s="218">
        <v>760107.30539822485</v>
      </c>
      <c r="AD79" s="219">
        <v>841719.01846505841</v>
      </c>
      <c r="AE79" s="223">
        <v>1</v>
      </c>
      <c r="AF79" s="196"/>
      <c r="AG79" s="196"/>
    </row>
    <row r="80" spans="1:33" x14ac:dyDescent="0.25">
      <c r="A80" s="150" t="s">
        <v>640</v>
      </c>
      <c r="B80" s="155">
        <v>0</v>
      </c>
      <c r="C80" s="157">
        <v>0</v>
      </c>
      <c r="D80" s="157">
        <v>0</v>
      </c>
      <c r="E80" s="157">
        <v>0</v>
      </c>
      <c r="F80" s="157">
        <v>0</v>
      </c>
      <c r="G80" s="155">
        <v>0</v>
      </c>
      <c r="H80" s="157">
        <v>0</v>
      </c>
      <c r="I80" s="157">
        <v>0</v>
      </c>
      <c r="J80" s="157">
        <v>0</v>
      </c>
      <c r="K80" s="156">
        <v>1668.111683605822</v>
      </c>
      <c r="L80" s="168">
        <v>0</v>
      </c>
      <c r="M80" s="157">
        <v>0</v>
      </c>
      <c r="N80" s="157">
        <v>0</v>
      </c>
      <c r="O80" s="157">
        <v>0</v>
      </c>
      <c r="P80" s="157">
        <v>0</v>
      </c>
      <c r="Q80" s="157">
        <v>0</v>
      </c>
      <c r="R80" s="157">
        <v>0</v>
      </c>
      <c r="S80" s="157">
        <v>0</v>
      </c>
      <c r="T80" s="157">
        <v>0</v>
      </c>
      <c r="U80" s="158">
        <v>0</v>
      </c>
      <c r="V80" s="159">
        <v>1668.111683605822</v>
      </c>
      <c r="W80" s="175">
        <v>7.5286903607915798E-4</v>
      </c>
    </row>
    <row r="81" spans="1:33" x14ac:dyDescent="0.25">
      <c r="A81" s="150" t="s">
        <v>641</v>
      </c>
      <c r="B81" s="155">
        <v>0</v>
      </c>
      <c r="C81" s="157">
        <v>0</v>
      </c>
      <c r="D81" s="157">
        <v>0</v>
      </c>
      <c r="E81" s="157">
        <v>0</v>
      </c>
      <c r="F81" s="157">
        <v>0</v>
      </c>
      <c r="G81" s="169">
        <v>0</v>
      </c>
      <c r="H81" s="170">
        <v>0</v>
      </c>
      <c r="I81" s="170">
        <v>0</v>
      </c>
      <c r="J81" s="170">
        <v>0</v>
      </c>
      <c r="K81" s="170">
        <v>0</v>
      </c>
      <c r="L81" s="160">
        <v>269.19915316460481</v>
      </c>
      <c r="M81" s="157">
        <v>0</v>
      </c>
      <c r="N81" s="157">
        <v>0</v>
      </c>
      <c r="O81" s="157">
        <v>0</v>
      </c>
      <c r="P81" s="157">
        <v>0</v>
      </c>
      <c r="Q81" s="157">
        <v>0</v>
      </c>
      <c r="R81" s="157">
        <v>0</v>
      </c>
      <c r="S81" s="157">
        <v>0</v>
      </c>
      <c r="T81" s="157">
        <v>0</v>
      </c>
      <c r="U81" s="158">
        <v>0</v>
      </c>
      <c r="V81" s="159">
        <v>269.19915316460481</v>
      </c>
      <c r="W81" s="175">
        <v>1.2149768444656092E-4</v>
      </c>
      <c r="Z81" s="196" t="s">
        <v>564</v>
      </c>
      <c r="AA81" s="196"/>
      <c r="AB81" s="196"/>
      <c r="AC81" s="196"/>
      <c r="AD81" s="196"/>
      <c r="AE81" s="196"/>
      <c r="AF81" s="196"/>
      <c r="AG81" s="196"/>
    </row>
    <row r="82" spans="1:33" x14ac:dyDescent="0.25">
      <c r="A82" s="150" t="s">
        <v>642</v>
      </c>
      <c r="B82" s="155">
        <v>0</v>
      </c>
      <c r="C82" s="157">
        <v>0</v>
      </c>
      <c r="D82" s="157">
        <v>0</v>
      </c>
      <c r="E82" s="157">
        <v>0</v>
      </c>
      <c r="F82" s="157">
        <v>0</v>
      </c>
      <c r="G82" s="157">
        <v>0</v>
      </c>
      <c r="H82" s="157">
        <v>0</v>
      </c>
      <c r="I82" s="157">
        <v>0</v>
      </c>
      <c r="J82" s="157">
        <v>0</v>
      </c>
      <c r="K82" s="157">
        <v>0</v>
      </c>
      <c r="L82" s="157">
        <v>0</v>
      </c>
      <c r="M82" s="151">
        <v>1070.1560933728354</v>
      </c>
      <c r="N82" s="153">
        <v>0</v>
      </c>
      <c r="O82" s="153">
        <v>0</v>
      </c>
      <c r="P82" s="153">
        <v>0</v>
      </c>
      <c r="Q82" s="153">
        <v>0</v>
      </c>
      <c r="R82" s="167">
        <v>0</v>
      </c>
      <c r="S82" s="157">
        <v>0</v>
      </c>
      <c r="T82" s="157">
        <v>0</v>
      </c>
      <c r="U82" s="158">
        <v>0</v>
      </c>
      <c r="V82" s="159">
        <v>1070.1560933728354</v>
      </c>
      <c r="W82" s="176">
        <v>4.8299367146104673E-4</v>
      </c>
    </row>
    <row r="83" spans="1:33" ht="26.25" x14ac:dyDescent="0.25">
      <c r="A83" s="150" t="s">
        <v>643</v>
      </c>
      <c r="B83" s="155">
        <v>0</v>
      </c>
      <c r="C83" s="157">
        <v>0</v>
      </c>
      <c r="D83" s="157">
        <v>0</v>
      </c>
      <c r="E83" s="157">
        <v>0</v>
      </c>
      <c r="F83" s="157">
        <v>0</v>
      </c>
      <c r="G83" s="157">
        <v>0</v>
      </c>
      <c r="H83" s="157">
        <v>0</v>
      </c>
      <c r="I83" s="157">
        <v>0</v>
      </c>
      <c r="J83" s="157">
        <v>0</v>
      </c>
      <c r="K83" s="157">
        <v>0</v>
      </c>
      <c r="L83" s="157">
        <v>0</v>
      </c>
      <c r="M83" s="155">
        <v>0</v>
      </c>
      <c r="N83" s="156">
        <v>124.00135793160891</v>
      </c>
      <c r="O83" s="157">
        <v>0</v>
      </c>
      <c r="P83" s="157">
        <v>0</v>
      </c>
      <c r="Q83" s="156">
        <v>0</v>
      </c>
      <c r="R83" s="168">
        <v>0</v>
      </c>
      <c r="S83" s="157">
        <v>0</v>
      </c>
      <c r="T83" s="157">
        <v>0</v>
      </c>
      <c r="U83" s="158">
        <v>0</v>
      </c>
      <c r="V83" s="159">
        <v>124.00135793160891</v>
      </c>
      <c r="W83" s="176">
        <v>5.5965546993037809E-5</v>
      </c>
      <c r="Z83" s="198" t="s">
        <v>3</v>
      </c>
      <c r="AA83" s="199" t="s">
        <v>13</v>
      </c>
      <c r="AB83" s="200" t="s">
        <v>585</v>
      </c>
      <c r="AC83" s="201" t="s">
        <v>586</v>
      </c>
      <c r="AD83" s="202" t="s">
        <v>5</v>
      </c>
      <c r="AE83" s="220"/>
      <c r="AF83" s="196"/>
      <c r="AG83" s="196"/>
    </row>
    <row r="84" spans="1:33" x14ac:dyDescent="0.25">
      <c r="A84" s="150" t="s">
        <v>644</v>
      </c>
      <c r="B84" s="155">
        <v>0</v>
      </c>
      <c r="C84" s="157">
        <v>0</v>
      </c>
      <c r="D84" s="157">
        <v>0</v>
      </c>
      <c r="E84" s="157">
        <v>0</v>
      </c>
      <c r="F84" s="157">
        <v>0</v>
      </c>
      <c r="G84" s="157">
        <v>0</v>
      </c>
      <c r="H84" s="157">
        <v>0</v>
      </c>
      <c r="I84" s="157">
        <v>0</v>
      </c>
      <c r="J84" s="157">
        <v>0</v>
      </c>
      <c r="K84" s="157">
        <v>0</v>
      </c>
      <c r="L84" s="157">
        <v>0</v>
      </c>
      <c r="M84" s="155">
        <v>0</v>
      </c>
      <c r="N84" s="156">
        <v>0</v>
      </c>
      <c r="O84" s="156">
        <v>0</v>
      </c>
      <c r="P84" s="157">
        <v>0</v>
      </c>
      <c r="Q84" s="156">
        <v>0</v>
      </c>
      <c r="R84" s="168">
        <v>0</v>
      </c>
      <c r="S84" s="157">
        <v>0</v>
      </c>
      <c r="T84" s="157">
        <v>0</v>
      </c>
      <c r="U84" s="158">
        <v>0</v>
      </c>
      <c r="V84" s="159">
        <v>0</v>
      </c>
      <c r="W84" s="176">
        <v>0</v>
      </c>
      <c r="Z84" s="203" t="s">
        <v>631</v>
      </c>
      <c r="AA84" s="222">
        <v>56308.166259999904</v>
      </c>
      <c r="AB84" s="204">
        <v>25762.4754499999</v>
      </c>
      <c r="AC84" s="205">
        <v>219053.63108999899</v>
      </c>
      <c r="AD84" s="206">
        <v>301124.27279999881</v>
      </c>
      <c r="AE84" s="223">
        <v>0.14424842346441527</v>
      </c>
      <c r="AF84" s="196"/>
      <c r="AG84" s="196"/>
    </row>
    <row r="85" spans="1:33" x14ac:dyDescent="0.25">
      <c r="A85" s="150" t="s">
        <v>645</v>
      </c>
      <c r="B85" s="155">
        <v>0</v>
      </c>
      <c r="C85" s="157">
        <v>0</v>
      </c>
      <c r="D85" s="157">
        <v>0</v>
      </c>
      <c r="E85" s="157">
        <v>0</v>
      </c>
      <c r="F85" s="157">
        <v>0</v>
      </c>
      <c r="G85" s="157">
        <v>0</v>
      </c>
      <c r="H85" s="157">
        <v>0</v>
      </c>
      <c r="I85" s="157">
        <v>0</v>
      </c>
      <c r="J85" s="157">
        <v>0</v>
      </c>
      <c r="K85" s="157">
        <v>0</v>
      </c>
      <c r="L85" s="157">
        <v>0</v>
      </c>
      <c r="M85" s="155">
        <v>0</v>
      </c>
      <c r="N85" s="156">
        <v>0</v>
      </c>
      <c r="O85" s="156">
        <v>0</v>
      </c>
      <c r="P85" s="156">
        <v>13.83557841106721</v>
      </c>
      <c r="Q85" s="156">
        <v>0</v>
      </c>
      <c r="R85" s="168">
        <v>0</v>
      </c>
      <c r="S85" s="157">
        <v>0</v>
      </c>
      <c r="T85" s="157">
        <v>0</v>
      </c>
      <c r="U85" s="158">
        <v>0</v>
      </c>
      <c r="V85" s="159">
        <v>13.83557841106721</v>
      </c>
      <c r="W85" s="176">
        <v>6.2444131794710151E-6</v>
      </c>
      <c r="Z85" s="207" t="s">
        <v>632</v>
      </c>
      <c r="AA85" s="208">
        <v>4525.9517299999998</v>
      </c>
      <c r="AB85" s="209">
        <v>6914.8994499999899</v>
      </c>
      <c r="AC85" s="210">
        <v>20426.954269999998</v>
      </c>
      <c r="AD85" s="211">
        <v>31867.805449999989</v>
      </c>
      <c r="AE85" s="223">
        <v>1.5265726182380396E-2</v>
      </c>
      <c r="AF85" s="196"/>
      <c r="AG85" s="196"/>
    </row>
    <row r="86" spans="1:33" x14ac:dyDescent="0.25">
      <c r="A86" s="150" t="s">
        <v>646</v>
      </c>
      <c r="B86" s="155">
        <v>0</v>
      </c>
      <c r="C86" s="157">
        <v>0</v>
      </c>
      <c r="D86" s="157">
        <v>0</v>
      </c>
      <c r="E86" s="157">
        <v>0</v>
      </c>
      <c r="F86" s="157">
        <v>0</v>
      </c>
      <c r="G86" s="157">
        <v>0</v>
      </c>
      <c r="H86" s="157">
        <v>0</v>
      </c>
      <c r="I86" s="157">
        <v>0</v>
      </c>
      <c r="J86" s="157">
        <v>0</v>
      </c>
      <c r="K86" s="157">
        <v>0</v>
      </c>
      <c r="L86" s="157">
        <v>0</v>
      </c>
      <c r="M86" s="155">
        <v>0</v>
      </c>
      <c r="N86" s="157">
        <v>0</v>
      </c>
      <c r="O86" s="157">
        <v>0</v>
      </c>
      <c r="P86" s="157">
        <v>0</v>
      </c>
      <c r="Q86" s="156">
        <v>1681.6727072197539</v>
      </c>
      <c r="R86" s="168">
        <v>0</v>
      </c>
      <c r="S86" s="157">
        <v>0</v>
      </c>
      <c r="T86" s="157">
        <v>0</v>
      </c>
      <c r="U86" s="158">
        <v>0</v>
      </c>
      <c r="V86" s="159">
        <v>1681.6727072197539</v>
      </c>
      <c r="W86" s="176">
        <v>7.5898953441077936E-4</v>
      </c>
      <c r="Z86" s="207" t="s">
        <v>633</v>
      </c>
      <c r="AA86" s="212">
        <v>0</v>
      </c>
      <c r="AB86" s="209">
        <v>30695.59860999999</v>
      </c>
      <c r="AC86" s="210">
        <v>529149.62908999901</v>
      </c>
      <c r="AD86" s="211">
        <v>559845.227699999</v>
      </c>
      <c r="AE86" s="223">
        <v>0.26818426402124884</v>
      </c>
      <c r="AF86" s="196"/>
      <c r="AG86" s="196"/>
    </row>
    <row r="87" spans="1:33" x14ac:dyDescent="0.25">
      <c r="A87" s="150" t="s">
        <v>647</v>
      </c>
      <c r="B87" s="155">
        <v>0</v>
      </c>
      <c r="C87" s="157">
        <v>0</v>
      </c>
      <c r="D87" s="157">
        <v>0</v>
      </c>
      <c r="E87" s="157">
        <v>0</v>
      </c>
      <c r="F87" s="157">
        <v>0</v>
      </c>
      <c r="G87" s="157">
        <v>0</v>
      </c>
      <c r="H87" s="157">
        <v>0</v>
      </c>
      <c r="I87" s="157">
        <v>0</v>
      </c>
      <c r="J87" s="157">
        <v>0</v>
      </c>
      <c r="K87" s="157">
        <v>0</v>
      </c>
      <c r="L87" s="157">
        <v>0</v>
      </c>
      <c r="M87" s="169">
        <v>0</v>
      </c>
      <c r="N87" s="170">
        <v>0</v>
      </c>
      <c r="O87" s="170">
        <v>0</v>
      </c>
      <c r="P87" s="170">
        <v>0</v>
      </c>
      <c r="Q87" s="170">
        <v>0</v>
      </c>
      <c r="R87" s="160">
        <v>365.98202274654545</v>
      </c>
      <c r="S87" s="157">
        <v>0</v>
      </c>
      <c r="T87" s="157">
        <v>0</v>
      </c>
      <c r="U87" s="158">
        <v>0</v>
      </c>
      <c r="V87" s="159">
        <v>365.98202274654545</v>
      </c>
      <c r="W87" s="176">
        <v>1.6517870799387193E-4</v>
      </c>
      <c r="Z87" s="207" t="s">
        <v>634</v>
      </c>
      <c r="AA87" s="208">
        <v>13036.84806</v>
      </c>
      <c r="AB87" s="209">
        <v>35107.005389999897</v>
      </c>
      <c r="AC87" s="210">
        <v>504429.90532000002</v>
      </c>
      <c r="AD87" s="211">
        <v>552573.75876999996</v>
      </c>
      <c r="AE87" s="223">
        <v>0.26470099141864634</v>
      </c>
      <c r="AF87" s="196"/>
      <c r="AG87" s="196"/>
    </row>
    <row r="88" spans="1:33" x14ac:dyDescent="0.25">
      <c r="A88" s="184" t="s">
        <v>628</v>
      </c>
      <c r="B88" s="155">
        <v>0</v>
      </c>
      <c r="C88" s="157">
        <v>0</v>
      </c>
      <c r="D88" s="157">
        <v>0</v>
      </c>
      <c r="E88" s="157">
        <v>0</v>
      </c>
      <c r="F88" s="157">
        <v>0</v>
      </c>
      <c r="G88" s="186">
        <v>0</v>
      </c>
      <c r="H88" s="187">
        <v>0</v>
      </c>
      <c r="I88" s="187">
        <v>0</v>
      </c>
      <c r="J88" s="187">
        <v>0</v>
      </c>
      <c r="K88" s="187">
        <v>0</v>
      </c>
      <c r="L88" s="188">
        <v>0</v>
      </c>
      <c r="M88" s="186">
        <v>0</v>
      </c>
      <c r="N88" s="187">
        <v>0</v>
      </c>
      <c r="O88" s="187">
        <v>0</v>
      </c>
      <c r="P88" s="187">
        <v>0</v>
      </c>
      <c r="Q88" s="187">
        <v>0</v>
      </c>
      <c r="R88" s="187">
        <v>0</v>
      </c>
      <c r="S88" s="195">
        <v>880.76461500000005</v>
      </c>
      <c r="T88" s="187">
        <v>234.87056399999997</v>
      </c>
      <c r="U88" s="188">
        <v>58.717640999999993</v>
      </c>
      <c r="V88" s="165">
        <v>1174.3528200000001</v>
      </c>
      <c r="W88" s="173">
        <v>5.3002079195265891E-4</v>
      </c>
      <c r="Z88" s="207" t="s">
        <v>635</v>
      </c>
      <c r="AA88" s="208">
        <v>6875.6645999999901</v>
      </c>
      <c r="AB88" s="209">
        <v>45483.803619999999</v>
      </c>
      <c r="AC88" s="210">
        <v>417428.27017999999</v>
      </c>
      <c r="AD88" s="211">
        <v>469787.73839999997</v>
      </c>
      <c r="AE88" s="223">
        <v>0.22504376680428601</v>
      </c>
      <c r="AF88" s="196"/>
      <c r="AG88" s="220" t="s">
        <v>655</v>
      </c>
    </row>
    <row r="89" spans="1:33" x14ac:dyDescent="0.25">
      <c r="A89" s="184" t="s">
        <v>629</v>
      </c>
      <c r="B89" s="155">
        <v>0</v>
      </c>
      <c r="C89" s="157">
        <v>0</v>
      </c>
      <c r="D89" s="157">
        <v>0</v>
      </c>
      <c r="E89" s="157">
        <v>0</v>
      </c>
      <c r="F89" s="157">
        <v>0</v>
      </c>
      <c r="G89" s="189">
        <v>0</v>
      </c>
      <c r="H89" s="190">
        <v>0</v>
      </c>
      <c r="I89" s="190">
        <v>0</v>
      </c>
      <c r="J89" s="190">
        <v>0</v>
      </c>
      <c r="K89" s="190">
        <v>0</v>
      </c>
      <c r="L89" s="191">
        <v>0</v>
      </c>
      <c r="M89" s="189">
        <v>0</v>
      </c>
      <c r="N89" s="190">
        <v>0</v>
      </c>
      <c r="O89" s="190">
        <v>0</v>
      </c>
      <c r="P89" s="190">
        <v>0</v>
      </c>
      <c r="Q89" s="190">
        <v>0</v>
      </c>
      <c r="R89" s="190">
        <v>0</v>
      </c>
      <c r="S89" s="189">
        <v>68.503914500000008</v>
      </c>
      <c r="T89" s="195">
        <v>7046.1169200000004</v>
      </c>
      <c r="U89" s="191">
        <v>137.00782900000002</v>
      </c>
      <c r="V89" s="165">
        <v>7251.6286635000006</v>
      </c>
      <c r="W89" s="173">
        <v>3.2728783903076685E-3</v>
      </c>
      <c r="Z89" s="231" t="s">
        <v>636</v>
      </c>
      <c r="AA89" s="232">
        <v>46706.60287882261</v>
      </c>
      <c r="AB89" s="233">
        <v>14880.964165801122</v>
      </c>
      <c r="AC89" s="234">
        <v>22064.341374452226</v>
      </c>
      <c r="AD89" s="235">
        <v>83651.90841907596</v>
      </c>
      <c r="AE89" s="224">
        <v>4.00720134482676E-2</v>
      </c>
      <c r="AF89" s="196"/>
      <c r="AG89" s="246">
        <v>4760.4018329052624</v>
      </c>
    </row>
    <row r="90" spans="1:33" x14ac:dyDescent="0.25">
      <c r="A90" s="184" t="s">
        <v>630</v>
      </c>
      <c r="B90" s="155">
        <v>0</v>
      </c>
      <c r="C90" s="157">
        <v>0</v>
      </c>
      <c r="D90" s="157">
        <v>0</v>
      </c>
      <c r="E90" s="157">
        <v>0</v>
      </c>
      <c r="F90" s="157">
        <v>0</v>
      </c>
      <c r="G90" s="192">
        <v>0</v>
      </c>
      <c r="H90" s="193">
        <v>0</v>
      </c>
      <c r="I90" s="193">
        <v>0</v>
      </c>
      <c r="J90" s="193">
        <v>0</v>
      </c>
      <c r="K90" s="193">
        <v>0</v>
      </c>
      <c r="L90" s="194">
        <v>0</v>
      </c>
      <c r="M90" s="192">
        <v>0</v>
      </c>
      <c r="N90" s="193">
        <v>0</v>
      </c>
      <c r="O90" s="193">
        <v>0</v>
      </c>
      <c r="P90" s="193">
        <v>0</v>
      </c>
      <c r="Q90" s="193">
        <v>0</v>
      </c>
      <c r="R90" s="193">
        <v>0</v>
      </c>
      <c r="S90" s="192">
        <v>29.358820499999997</v>
      </c>
      <c r="T90" s="193">
        <v>548.03131600000006</v>
      </c>
      <c r="U90" s="195">
        <v>1761.5292300000001</v>
      </c>
      <c r="V90" s="165">
        <v>2338.9193665000003</v>
      </c>
      <c r="W90" s="173">
        <v>1.0556247439723789E-3</v>
      </c>
      <c r="Z90" s="231" t="s">
        <v>637</v>
      </c>
      <c r="AA90" s="236">
        <v>9652.9833023631963</v>
      </c>
      <c r="AB90" s="237">
        <v>4131.8090187062235</v>
      </c>
      <c r="AC90" s="210">
        <v>5147.2433647303824</v>
      </c>
      <c r="AD90" s="238">
        <v>18932.035685799805</v>
      </c>
      <c r="AE90" s="224">
        <v>9.0690673164779915E-3</v>
      </c>
      <c r="AF90" s="196"/>
      <c r="AG90" s="247">
        <v>0</v>
      </c>
    </row>
    <row r="91" spans="1:33" ht="15.75" thickBot="1" x14ac:dyDescent="0.3">
      <c r="A91" s="161" t="s">
        <v>5</v>
      </c>
      <c r="B91" s="162">
        <v>274848.81253000005</v>
      </c>
      <c r="C91" s="163">
        <v>53489.5251099999</v>
      </c>
      <c r="D91" s="163">
        <v>47732.923199999997</v>
      </c>
      <c r="E91" s="163">
        <v>429053.96275162441</v>
      </c>
      <c r="F91" s="163">
        <v>1328689.0092573143</v>
      </c>
      <c r="G91" s="163">
        <v>39665.334539842268</v>
      </c>
      <c r="H91" s="163">
        <v>2814.3274885315773</v>
      </c>
      <c r="I91" s="163">
        <v>0</v>
      </c>
      <c r="J91" s="163">
        <v>998.27494270175839</v>
      </c>
      <c r="K91" s="163">
        <v>3589.9560033169846</v>
      </c>
      <c r="L91" s="163">
        <v>538.39830632920962</v>
      </c>
      <c r="M91" s="163">
        <v>1070.1560933728354</v>
      </c>
      <c r="N91" s="163">
        <v>124.00135793160891</v>
      </c>
      <c r="O91" s="163">
        <v>0</v>
      </c>
      <c r="P91" s="163">
        <v>13.83557841106721</v>
      </c>
      <c r="Q91" s="163">
        <v>1681.6727072197539</v>
      </c>
      <c r="R91" s="163">
        <v>365.98202274654545</v>
      </c>
      <c r="S91" s="166">
        <v>2817.9040700000005</v>
      </c>
      <c r="T91" s="166">
        <v>22543.232560000004</v>
      </c>
      <c r="U91" s="166">
        <v>5635.808140000001</v>
      </c>
      <c r="V91" s="164">
        <v>2215673.1166593414</v>
      </c>
      <c r="W91" s="173">
        <v>1</v>
      </c>
      <c r="Z91" s="231" t="s">
        <v>638</v>
      </c>
      <c r="AA91" s="236">
        <v>0</v>
      </c>
      <c r="AB91" s="237">
        <v>0</v>
      </c>
      <c r="AC91" s="210">
        <v>0</v>
      </c>
      <c r="AD91" s="238">
        <v>0</v>
      </c>
      <c r="AE91" s="224">
        <v>0</v>
      </c>
      <c r="AF91" s="196"/>
      <c r="AG91" s="247">
        <v>0</v>
      </c>
    </row>
    <row r="92" spans="1:33" x14ac:dyDescent="0.25">
      <c r="A92" s="143"/>
      <c r="B92" s="143"/>
      <c r="C92" s="143"/>
      <c r="D92" s="143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Z92" s="231" t="s">
        <v>639</v>
      </c>
      <c r="AA92" s="236">
        <v>483.93435929587196</v>
      </c>
      <c r="AB92" s="237">
        <v>122.64517477225763</v>
      </c>
      <c r="AC92" s="210">
        <v>302.88089545040623</v>
      </c>
      <c r="AD92" s="238">
        <v>909.46042951853576</v>
      </c>
      <c r="AE92" s="224">
        <v>4.3566143619531972E-4</v>
      </c>
      <c r="AF92" s="196"/>
      <c r="AG92" s="247">
        <v>0</v>
      </c>
    </row>
    <row r="93" spans="1:33" x14ac:dyDescent="0.25">
      <c r="A93" s="143"/>
      <c r="B93" s="143"/>
      <c r="C93" s="143"/>
      <c r="D93" s="143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Z93" s="231" t="s">
        <v>640</v>
      </c>
      <c r="AA93" s="236">
        <v>4227.1775306291356</v>
      </c>
      <c r="AB93" s="237">
        <v>3613.6396113782839</v>
      </c>
      <c r="AC93" s="210">
        <v>6055.7786527643784</v>
      </c>
      <c r="AD93" s="238">
        <v>13896.595794771798</v>
      </c>
      <c r="AE93" s="224">
        <v>6.6569261131913058E-3</v>
      </c>
      <c r="AF93" s="196"/>
      <c r="AG93" s="247">
        <v>0</v>
      </c>
    </row>
    <row r="94" spans="1:33" x14ac:dyDescent="0.25">
      <c r="A94" s="143"/>
      <c r="B94" s="143"/>
      <c r="C94" s="143"/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Z94" s="231" t="s">
        <v>641</v>
      </c>
      <c r="AA94" s="239">
        <v>1779.3262915867936</v>
      </c>
      <c r="AB94" s="240">
        <v>687.89275135560183</v>
      </c>
      <c r="AC94" s="241">
        <v>2158.560901680089</v>
      </c>
      <c r="AD94" s="242">
        <v>4625.7799446224844</v>
      </c>
      <c r="AE94" s="224">
        <v>2.2159006250163241E-3</v>
      </c>
      <c r="AF94" s="196"/>
      <c r="AG94" s="248">
        <v>2749.6209204017146</v>
      </c>
    </row>
    <row r="95" spans="1:33" x14ac:dyDescent="0.25">
      <c r="A95" s="143"/>
      <c r="B95" s="143"/>
      <c r="C95" s="143"/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Z95" s="231" t="s">
        <v>642</v>
      </c>
      <c r="AA95" s="243">
        <v>0</v>
      </c>
      <c r="AB95" s="233">
        <v>619.44323152048673</v>
      </c>
      <c r="AC95" s="234">
        <v>440.43281943545168</v>
      </c>
      <c r="AD95" s="235">
        <v>1059.8760509559384</v>
      </c>
      <c r="AE95" s="225">
        <v>5.077154624450619E-4</v>
      </c>
      <c r="AF95" s="196"/>
      <c r="AG95" s="246">
        <v>0</v>
      </c>
    </row>
    <row r="96" spans="1:33" x14ac:dyDescent="0.25">
      <c r="A96" s="143"/>
      <c r="B96" s="143"/>
      <c r="C96" s="143"/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Z96" s="231" t="s">
        <v>643</v>
      </c>
      <c r="AA96" s="244">
        <v>0</v>
      </c>
      <c r="AB96" s="237">
        <v>103.7909939462476</v>
      </c>
      <c r="AC96" s="210">
        <v>115.45795950822249</v>
      </c>
      <c r="AD96" s="238">
        <v>219.2489534544701</v>
      </c>
      <c r="AE96" s="225">
        <v>1.0502745457200619E-4</v>
      </c>
      <c r="AF96" s="196"/>
      <c r="AG96" s="247">
        <v>0</v>
      </c>
    </row>
    <row r="97" spans="1:33" x14ac:dyDescent="0.25">
      <c r="A97" s="143"/>
      <c r="B97" s="143"/>
      <c r="C97" s="143"/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Z97" s="231" t="s">
        <v>644</v>
      </c>
      <c r="AA97" s="244">
        <v>0</v>
      </c>
      <c r="AB97" s="237">
        <v>0</v>
      </c>
      <c r="AC97" s="210">
        <v>0</v>
      </c>
      <c r="AD97" s="238">
        <v>0</v>
      </c>
      <c r="AE97" s="225">
        <v>0</v>
      </c>
      <c r="AF97" s="196"/>
      <c r="AG97" s="247">
        <v>0</v>
      </c>
    </row>
    <row r="98" spans="1:33" x14ac:dyDescent="0.25">
      <c r="Z98" s="231" t="s">
        <v>645</v>
      </c>
      <c r="AA98" s="244">
        <v>0</v>
      </c>
      <c r="AB98" s="237">
        <v>0</v>
      </c>
      <c r="AC98" s="210">
        <v>0</v>
      </c>
      <c r="AD98" s="238">
        <v>0</v>
      </c>
      <c r="AE98" s="225">
        <v>0</v>
      </c>
      <c r="AF98" s="196"/>
      <c r="AG98" s="247">
        <v>0</v>
      </c>
    </row>
    <row r="99" spans="1:33" x14ac:dyDescent="0.25">
      <c r="Z99" s="231" t="s">
        <v>646</v>
      </c>
      <c r="AA99" s="244">
        <v>0</v>
      </c>
      <c r="AB99" s="237">
        <v>2450.5146594018947</v>
      </c>
      <c r="AC99" s="210">
        <v>3896.7664392730544</v>
      </c>
      <c r="AD99" s="238">
        <v>6347.2810986749491</v>
      </c>
      <c r="AE99" s="225">
        <v>3.0405562569094449E-3</v>
      </c>
      <c r="AF99" s="196"/>
      <c r="AG99" s="247">
        <v>0</v>
      </c>
    </row>
    <row r="100" spans="1:33" x14ac:dyDescent="0.25">
      <c r="A100" s="145" t="s">
        <v>544</v>
      </c>
      <c r="B100" s="143"/>
      <c r="C100" s="143"/>
      <c r="D100" s="143"/>
      <c r="E100" s="143"/>
      <c r="F100" s="143"/>
      <c r="G100" s="145" t="s">
        <v>523</v>
      </c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Z100" s="231" t="s">
        <v>647</v>
      </c>
      <c r="AA100" s="245">
        <v>0</v>
      </c>
      <c r="AB100" s="240">
        <v>417.66354394822434</v>
      </c>
      <c r="AC100" s="241">
        <v>520.75528308661467</v>
      </c>
      <c r="AD100" s="242">
        <v>938.41882703483907</v>
      </c>
      <c r="AE100" s="225">
        <v>4.4953346035644411E-4</v>
      </c>
      <c r="AF100" s="196"/>
      <c r="AG100" s="248">
        <v>0</v>
      </c>
    </row>
    <row r="101" spans="1:33" ht="36" x14ac:dyDescent="0.25">
      <c r="A101" s="146" t="s">
        <v>524</v>
      </c>
      <c r="B101" s="147" t="s">
        <v>465</v>
      </c>
      <c r="C101" s="148" t="s">
        <v>612</v>
      </c>
      <c r="D101" s="148" t="s">
        <v>613</v>
      </c>
      <c r="E101" s="148" t="s">
        <v>614</v>
      </c>
      <c r="F101" s="148" t="s">
        <v>615</v>
      </c>
      <c r="G101" s="148" t="s">
        <v>616</v>
      </c>
      <c r="H101" s="148" t="s">
        <v>617</v>
      </c>
      <c r="I101" s="148" t="s">
        <v>618</v>
      </c>
      <c r="J101" s="148" t="s">
        <v>619</v>
      </c>
      <c r="K101" s="148" t="s">
        <v>620</v>
      </c>
      <c r="L101" s="148" t="s">
        <v>621</v>
      </c>
      <c r="M101" s="148" t="s">
        <v>622</v>
      </c>
      <c r="N101" s="148" t="s">
        <v>623</v>
      </c>
      <c r="O101" s="148" t="s">
        <v>624</v>
      </c>
      <c r="P101" s="148" t="s">
        <v>625</v>
      </c>
      <c r="Q101" s="148" t="s">
        <v>626</v>
      </c>
      <c r="R101" s="148" t="s">
        <v>627</v>
      </c>
      <c r="S101" s="182" t="s">
        <v>628</v>
      </c>
      <c r="T101" s="182" t="s">
        <v>629</v>
      </c>
      <c r="U101" s="183" t="s">
        <v>630</v>
      </c>
      <c r="V101" s="149" t="s">
        <v>5</v>
      </c>
      <c r="W101" s="143"/>
      <c r="Z101" s="226" t="s">
        <v>628</v>
      </c>
      <c r="AA101" s="228">
        <v>868.72904186627045</v>
      </c>
      <c r="AB101" s="229">
        <v>1013.4333744335881</v>
      </c>
      <c r="AC101" s="230">
        <v>1914.2038855645362</v>
      </c>
      <c r="AD101" s="227">
        <v>3796.3663018643947</v>
      </c>
      <c r="AE101" s="223">
        <v>1.8185842305083468E-3</v>
      </c>
      <c r="AF101" s="196"/>
      <c r="AG101" s="196"/>
    </row>
    <row r="102" spans="1:33" x14ac:dyDescent="0.25">
      <c r="A102" s="150" t="s">
        <v>631</v>
      </c>
      <c r="B102" s="151">
        <v>672442.21372000081</v>
      </c>
      <c r="C102" s="171">
        <v>0</v>
      </c>
      <c r="D102" s="171">
        <v>0</v>
      </c>
      <c r="E102" s="153">
        <v>22581.969189999902</v>
      </c>
      <c r="F102" s="153">
        <v>24248.994869999999</v>
      </c>
      <c r="G102" s="153">
        <v>69141.2695887398</v>
      </c>
      <c r="H102" s="153">
        <v>16522.81055381558</v>
      </c>
      <c r="I102" s="153">
        <v>88.890261612785295</v>
      </c>
      <c r="J102" s="153">
        <v>609.19030142764632</v>
      </c>
      <c r="K102" s="153">
        <v>9303.9875463839617</v>
      </c>
      <c r="L102" s="153">
        <v>2348.4756152110836</v>
      </c>
      <c r="M102" s="152">
        <v>0</v>
      </c>
      <c r="N102" s="152">
        <v>0</v>
      </c>
      <c r="O102" s="152">
        <v>0</v>
      </c>
      <c r="P102" s="152">
        <v>0</v>
      </c>
      <c r="Q102" s="152">
        <v>0</v>
      </c>
      <c r="R102" s="152">
        <v>0</v>
      </c>
      <c r="S102" s="187">
        <v>0</v>
      </c>
      <c r="T102" s="187">
        <v>0</v>
      </c>
      <c r="U102" s="187">
        <v>0</v>
      </c>
      <c r="V102" s="154">
        <v>817287.80164719163</v>
      </c>
      <c r="W102" s="173">
        <v>0.14174999219817183</v>
      </c>
      <c r="Z102" s="226" t="s">
        <v>629</v>
      </c>
      <c r="AA102" s="228">
        <v>6949.8323349301636</v>
      </c>
      <c r="AB102" s="229">
        <v>8107.4669954687051</v>
      </c>
      <c r="AC102" s="230">
        <v>15313.63108451629</v>
      </c>
      <c r="AD102" s="227">
        <v>30370.930414915158</v>
      </c>
      <c r="AE102" s="223">
        <v>1.4548673844066775E-2</v>
      </c>
      <c r="AF102" s="196"/>
      <c r="AG102" s="196"/>
    </row>
    <row r="103" spans="1:33" x14ac:dyDescent="0.25">
      <c r="A103" s="150" t="s">
        <v>632</v>
      </c>
      <c r="B103" s="155">
        <v>0</v>
      </c>
      <c r="C103" s="156">
        <v>78380.826330000098</v>
      </c>
      <c r="D103" s="157">
        <v>0</v>
      </c>
      <c r="E103" s="157">
        <v>0</v>
      </c>
      <c r="F103" s="157">
        <v>0</v>
      </c>
      <c r="G103" s="157">
        <v>0</v>
      </c>
      <c r="H103" s="157">
        <v>0</v>
      </c>
      <c r="I103" s="157">
        <v>0</v>
      </c>
      <c r="J103" s="157">
        <v>0</v>
      </c>
      <c r="K103" s="157">
        <v>0</v>
      </c>
      <c r="L103" s="157">
        <v>0</v>
      </c>
      <c r="M103" s="157">
        <v>0</v>
      </c>
      <c r="N103" s="157">
        <v>0</v>
      </c>
      <c r="O103" s="157">
        <v>0</v>
      </c>
      <c r="P103" s="157">
        <v>0</v>
      </c>
      <c r="Q103" s="157">
        <v>0</v>
      </c>
      <c r="R103" s="157">
        <v>0</v>
      </c>
      <c r="S103" s="157">
        <v>0</v>
      </c>
      <c r="T103" s="157">
        <v>0</v>
      </c>
      <c r="U103" s="158">
        <v>0</v>
      </c>
      <c r="V103" s="159">
        <v>78380.826330000098</v>
      </c>
      <c r="W103" s="173">
        <v>1.3594331762166652E-2</v>
      </c>
      <c r="Z103" s="226" t="s">
        <v>630</v>
      </c>
      <c r="AA103" s="228">
        <v>1737.4580837325409</v>
      </c>
      <c r="AB103" s="229">
        <v>2026.8667488671763</v>
      </c>
      <c r="AC103" s="230">
        <v>3828.4077711290724</v>
      </c>
      <c r="AD103" s="227">
        <v>7592.7326037287894</v>
      </c>
      <c r="AE103" s="223">
        <v>3.6371684610166937E-3</v>
      </c>
      <c r="AF103" s="196"/>
      <c r="AG103" s="196"/>
    </row>
    <row r="104" spans="1:33" ht="15.75" thickBot="1" x14ac:dyDescent="0.3">
      <c r="A104" s="150" t="s">
        <v>633</v>
      </c>
      <c r="B104" s="155">
        <v>0</v>
      </c>
      <c r="C104" s="157">
        <v>0</v>
      </c>
      <c r="D104" s="156">
        <v>1584957.309173265</v>
      </c>
      <c r="E104" s="156">
        <v>648042.56258999999</v>
      </c>
      <c r="F104" s="156">
        <v>247909.27275999999</v>
      </c>
      <c r="G104" s="157">
        <v>0</v>
      </c>
      <c r="H104" s="157">
        <v>0</v>
      </c>
      <c r="I104" s="157">
        <v>0</v>
      </c>
      <c r="J104" s="157">
        <v>0</v>
      </c>
      <c r="K104" s="157">
        <v>0</v>
      </c>
      <c r="L104" s="157">
        <v>0</v>
      </c>
      <c r="M104" s="157">
        <v>0</v>
      </c>
      <c r="N104" s="157">
        <v>0</v>
      </c>
      <c r="O104" s="157">
        <v>0</v>
      </c>
      <c r="P104" s="157">
        <v>0</v>
      </c>
      <c r="Q104" s="157">
        <v>0</v>
      </c>
      <c r="R104" s="157">
        <v>0</v>
      </c>
      <c r="S104" s="157">
        <v>0</v>
      </c>
      <c r="T104" s="157">
        <v>0</v>
      </c>
      <c r="U104" s="158">
        <v>0</v>
      </c>
      <c r="V104" s="159">
        <v>2480909.1445232648</v>
      </c>
      <c r="W104" s="173">
        <v>0.43028765530548696</v>
      </c>
      <c r="Z104" s="215" t="s">
        <v>5</v>
      </c>
      <c r="AA104" s="216">
        <v>153152.67447322648</v>
      </c>
      <c r="AB104" s="217">
        <v>182139.91278959959</v>
      </c>
      <c r="AC104" s="218">
        <v>1752246.8503815886</v>
      </c>
      <c r="AD104" s="219">
        <v>2087539.4376444146</v>
      </c>
      <c r="AE104" s="223">
        <v>1</v>
      </c>
      <c r="AF104" s="196"/>
      <c r="AG104" s="196"/>
    </row>
    <row r="105" spans="1:33" x14ac:dyDescent="0.25">
      <c r="A105" s="150" t="s">
        <v>634</v>
      </c>
      <c r="B105" s="155">
        <v>0</v>
      </c>
      <c r="C105" s="157">
        <v>0</v>
      </c>
      <c r="D105" s="157">
        <v>0</v>
      </c>
      <c r="E105" s="156">
        <v>842433.77359283227</v>
      </c>
      <c r="F105" s="156">
        <v>405436.06394000002</v>
      </c>
      <c r="G105" s="156">
        <v>3506.6980716225557</v>
      </c>
      <c r="H105" s="156">
        <v>0</v>
      </c>
      <c r="I105" s="156">
        <v>0</v>
      </c>
      <c r="J105" s="156">
        <v>0</v>
      </c>
      <c r="K105" s="156">
        <v>8530.1095939849656</v>
      </c>
      <c r="L105" s="156">
        <v>0</v>
      </c>
      <c r="M105" s="157">
        <v>0</v>
      </c>
      <c r="N105" s="157">
        <v>0</v>
      </c>
      <c r="O105" s="157">
        <v>0</v>
      </c>
      <c r="P105" s="157">
        <v>0</v>
      </c>
      <c r="Q105" s="157">
        <v>0</v>
      </c>
      <c r="R105" s="157">
        <v>0</v>
      </c>
      <c r="S105" s="185">
        <v>1719.5844734999955</v>
      </c>
      <c r="T105" s="185">
        <v>13756.675787999964</v>
      </c>
      <c r="U105" s="185">
        <v>3439.168946999991</v>
      </c>
      <c r="V105" s="159">
        <v>1278822.0744069398</v>
      </c>
      <c r="W105" s="173">
        <v>0.22179826825347129</v>
      </c>
    </row>
    <row r="106" spans="1:33" x14ac:dyDescent="0.25">
      <c r="A106" s="150" t="s">
        <v>635</v>
      </c>
      <c r="B106" s="155">
        <v>0</v>
      </c>
      <c r="C106" s="157">
        <v>0</v>
      </c>
      <c r="D106" s="157">
        <v>0</v>
      </c>
      <c r="E106" s="157">
        <v>0</v>
      </c>
      <c r="F106" s="156">
        <v>802253.75175740779</v>
      </c>
      <c r="G106" s="156">
        <v>6455.7669280947966</v>
      </c>
      <c r="H106" s="156">
        <v>362.44955152796183</v>
      </c>
      <c r="I106" s="156">
        <v>0</v>
      </c>
      <c r="J106" s="156">
        <v>0</v>
      </c>
      <c r="K106" s="156">
        <v>0</v>
      </c>
      <c r="L106" s="156">
        <v>0</v>
      </c>
      <c r="M106" s="157">
        <v>0</v>
      </c>
      <c r="N106" s="157">
        <v>0</v>
      </c>
      <c r="O106" s="157">
        <v>0</v>
      </c>
      <c r="P106" s="157">
        <v>0</v>
      </c>
      <c r="Q106" s="157">
        <v>0</v>
      </c>
      <c r="R106" s="157">
        <v>0</v>
      </c>
      <c r="S106" s="185">
        <v>0</v>
      </c>
      <c r="T106" s="185">
        <v>0</v>
      </c>
      <c r="U106" s="185">
        <v>0</v>
      </c>
      <c r="V106" s="159">
        <v>809071.96823703055</v>
      </c>
      <c r="W106" s="173">
        <v>0.14032504211394858</v>
      </c>
      <c r="Z106" s="196" t="s">
        <v>565</v>
      </c>
      <c r="AA106" s="196"/>
      <c r="AB106" s="196"/>
      <c r="AC106" s="196"/>
      <c r="AD106" s="196"/>
      <c r="AE106" s="196"/>
      <c r="AF106" s="196"/>
      <c r="AG106" s="196"/>
    </row>
    <row r="107" spans="1:33" x14ac:dyDescent="0.25">
      <c r="A107" s="150" t="s">
        <v>636</v>
      </c>
      <c r="B107" s="155">
        <v>0</v>
      </c>
      <c r="C107" s="157">
        <v>0</v>
      </c>
      <c r="D107" s="157">
        <v>0</v>
      </c>
      <c r="E107" s="157">
        <v>0</v>
      </c>
      <c r="F107" s="157">
        <v>0</v>
      </c>
      <c r="G107" s="151">
        <v>128196.23870948517</v>
      </c>
      <c r="H107" s="153">
        <v>3018.4054668362769</v>
      </c>
      <c r="I107" s="153">
        <v>0</v>
      </c>
      <c r="J107" s="153">
        <v>89.490927767996794</v>
      </c>
      <c r="K107" s="153">
        <v>2847.9315166881242</v>
      </c>
      <c r="L107" s="167">
        <v>0</v>
      </c>
      <c r="M107" s="157">
        <v>0</v>
      </c>
      <c r="N107" s="157">
        <v>0</v>
      </c>
      <c r="O107" s="157">
        <v>0</v>
      </c>
      <c r="P107" s="157">
        <v>0</v>
      </c>
      <c r="Q107" s="157">
        <v>0</v>
      </c>
      <c r="R107" s="157">
        <v>0</v>
      </c>
      <c r="S107" s="157">
        <v>0</v>
      </c>
      <c r="T107" s="157">
        <v>0</v>
      </c>
      <c r="U107" s="158">
        <v>0</v>
      </c>
      <c r="V107" s="159">
        <v>134152.06662077756</v>
      </c>
      <c r="W107" s="175">
        <v>2.3267268101320245E-2</v>
      </c>
    </row>
    <row r="108" spans="1:33" ht="26.25" x14ac:dyDescent="0.25">
      <c r="A108" s="150" t="s">
        <v>637</v>
      </c>
      <c r="B108" s="155">
        <v>0</v>
      </c>
      <c r="C108" s="157">
        <v>0</v>
      </c>
      <c r="D108" s="157">
        <v>0</v>
      </c>
      <c r="E108" s="157">
        <v>0</v>
      </c>
      <c r="F108" s="157">
        <v>0</v>
      </c>
      <c r="G108" s="155">
        <v>0</v>
      </c>
      <c r="H108" s="156">
        <v>22742.16330384422</v>
      </c>
      <c r="I108" s="157">
        <v>0</v>
      </c>
      <c r="J108" s="157">
        <v>0</v>
      </c>
      <c r="K108" s="156">
        <v>2924.3915148162628</v>
      </c>
      <c r="L108" s="168">
        <v>0</v>
      </c>
      <c r="M108" s="157">
        <v>0</v>
      </c>
      <c r="N108" s="157">
        <v>0</v>
      </c>
      <c r="O108" s="157">
        <v>0</v>
      </c>
      <c r="P108" s="157">
        <v>0</v>
      </c>
      <c r="Q108" s="157">
        <v>0</v>
      </c>
      <c r="R108" s="157">
        <v>0</v>
      </c>
      <c r="S108" s="157">
        <v>0</v>
      </c>
      <c r="T108" s="157">
        <v>0</v>
      </c>
      <c r="U108" s="158">
        <v>0</v>
      </c>
      <c r="V108" s="159">
        <v>25666.554818660483</v>
      </c>
      <c r="W108" s="175">
        <v>4.4515945765572964E-3</v>
      </c>
      <c r="Z108" s="198" t="s">
        <v>3</v>
      </c>
      <c r="AA108" s="199" t="s">
        <v>13</v>
      </c>
      <c r="AB108" s="200" t="s">
        <v>585</v>
      </c>
      <c r="AC108" s="201" t="s">
        <v>586</v>
      </c>
      <c r="AD108" s="202" t="s">
        <v>5</v>
      </c>
      <c r="AE108" s="220"/>
      <c r="AF108" s="196"/>
      <c r="AG108" s="196"/>
    </row>
    <row r="109" spans="1:33" x14ac:dyDescent="0.25">
      <c r="A109" s="150" t="s">
        <v>638</v>
      </c>
      <c r="B109" s="155">
        <v>0</v>
      </c>
      <c r="C109" s="157">
        <v>0</v>
      </c>
      <c r="D109" s="157">
        <v>0</v>
      </c>
      <c r="E109" s="157">
        <v>0</v>
      </c>
      <c r="F109" s="157">
        <v>0</v>
      </c>
      <c r="G109" s="155">
        <v>0</v>
      </c>
      <c r="H109" s="156">
        <v>0</v>
      </c>
      <c r="I109" s="156">
        <v>88.890261612785295</v>
      </c>
      <c r="J109" s="157">
        <v>0</v>
      </c>
      <c r="K109" s="156">
        <v>0</v>
      </c>
      <c r="L109" s="168">
        <v>0</v>
      </c>
      <c r="M109" s="157">
        <v>0</v>
      </c>
      <c r="N109" s="157">
        <v>0</v>
      </c>
      <c r="O109" s="157">
        <v>0</v>
      </c>
      <c r="P109" s="157">
        <v>0</v>
      </c>
      <c r="Q109" s="157">
        <v>0</v>
      </c>
      <c r="R109" s="157">
        <v>0</v>
      </c>
      <c r="S109" s="157">
        <v>0</v>
      </c>
      <c r="T109" s="157">
        <v>0</v>
      </c>
      <c r="U109" s="158">
        <v>0</v>
      </c>
      <c r="V109" s="159">
        <v>88.890261612785295</v>
      </c>
      <c r="W109" s="175">
        <v>1.5417083021073948E-5</v>
      </c>
      <c r="Z109" s="203" t="s">
        <v>631</v>
      </c>
      <c r="AA109" s="222">
        <v>29170.8394999999</v>
      </c>
      <c r="AB109" s="204">
        <v>23707.431429999899</v>
      </c>
      <c r="AC109" s="205">
        <v>268953.795879999</v>
      </c>
      <c r="AD109" s="206">
        <v>321832.06680999883</v>
      </c>
      <c r="AE109" s="223">
        <v>0.22295503242131925</v>
      </c>
      <c r="AF109" s="196"/>
      <c r="AG109" s="196"/>
    </row>
    <row r="110" spans="1:33" x14ac:dyDescent="0.25">
      <c r="A110" s="150" t="s">
        <v>639</v>
      </c>
      <c r="B110" s="155">
        <v>0</v>
      </c>
      <c r="C110" s="157">
        <v>0</v>
      </c>
      <c r="D110" s="157">
        <v>0</v>
      </c>
      <c r="E110" s="157">
        <v>0</v>
      </c>
      <c r="F110" s="157">
        <v>0</v>
      </c>
      <c r="G110" s="155">
        <v>0</v>
      </c>
      <c r="H110" s="156">
        <v>0</v>
      </c>
      <c r="I110" s="156">
        <v>0</v>
      </c>
      <c r="J110" s="156">
        <v>1738.672721914033</v>
      </c>
      <c r="K110" s="156">
        <v>0</v>
      </c>
      <c r="L110" s="168">
        <v>0</v>
      </c>
      <c r="M110" s="157">
        <v>0</v>
      </c>
      <c r="N110" s="157">
        <v>0</v>
      </c>
      <c r="O110" s="157">
        <v>0</v>
      </c>
      <c r="P110" s="157">
        <v>0</v>
      </c>
      <c r="Q110" s="157">
        <v>0</v>
      </c>
      <c r="R110" s="157">
        <v>0</v>
      </c>
      <c r="S110" s="157">
        <v>0</v>
      </c>
      <c r="T110" s="157">
        <v>0</v>
      </c>
      <c r="U110" s="158">
        <v>0</v>
      </c>
      <c r="V110" s="159">
        <v>1738.672721914033</v>
      </c>
      <c r="W110" s="175">
        <v>3.015545371774426E-4</v>
      </c>
      <c r="Z110" s="207" t="s">
        <v>632</v>
      </c>
      <c r="AA110" s="208">
        <v>2282.5539100000001</v>
      </c>
      <c r="AB110" s="209">
        <v>12516.12451</v>
      </c>
      <c r="AC110" s="210">
        <v>39773.909539999899</v>
      </c>
      <c r="AD110" s="211">
        <v>54572.587959999903</v>
      </c>
      <c r="AE110" s="223">
        <v>3.7806155360895995E-2</v>
      </c>
      <c r="AF110" s="196"/>
      <c r="AG110" s="196"/>
    </row>
    <row r="111" spans="1:33" x14ac:dyDescent="0.25">
      <c r="A111" s="150" t="s">
        <v>640</v>
      </c>
      <c r="B111" s="155">
        <v>0</v>
      </c>
      <c r="C111" s="157">
        <v>0</v>
      </c>
      <c r="D111" s="157">
        <v>0</v>
      </c>
      <c r="E111" s="157">
        <v>0</v>
      </c>
      <c r="F111" s="157">
        <v>0</v>
      </c>
      <c r="G111" s="155">
        <v>0</v>
      </c>
      <c r="H111" s="157">
        <v>0</v>
      </c>
      <c r="I111" s="157">
        <v>0</v>
      </c>
      <c r="J111" s="157">
        <v>0</v>
      </c>
      <c r="K111" s="156">
        <v>13529.235993047219</v>
      </c>
      <c r="L111" s="168">
        <v>0</v>
      </c>
      <c r="M111" s="157">
        <v>0</v>
      </c>
      <c r="N111" s="157">
        <v>0</v>
      </c>
      <c r="O111" s="157">
        <v>0</v>
      </c>
      <c r="P111" s="157">
        <v>0</v>
      </c>
      <c r="Q111" s="157">
        <v>0</v>
      </c>
      <c r="R111" s="157">
        <v>0</v>
      </c>
      <c r="S111" s="157">
        <v>0</v>
      </c>
      <c r="T111" s="157">
        <v>0</v>
      </c>
      <c r="U111" s="158">
        <v>0</v>
      </c>
      <c r="V111" s="159">
        <v>13529.235993047219</v>
      </c>
      <c r="W111" s="175">
        <v>2.3465040009119521E-3</v>
      </c>
      <c r="Z111" s="207" t="s">
        <v>633</v>
      </c>
      <c r="AA111" s="212">
        <v>0</v>
      </c>
      <c r="AB111" s="209">
        <v>37623.862919999898</v>
      </c>
      <c r="AC111" s="210">
        <v>472329.74030999898</v>
      </c>
      <c r="AD111" s="211">
        <v>509953.60322999884</v>
      </c>
      <c r="AE111" s="223">
        <v>0.35327965689831808</v>
      </c>
      <c r="AF111" s="196"/>
      <c r="AG111" s="196"/>
    </row>
    <row r="112" spans="1:33" x14ac:dyDescent="0.25">
      <c r="A112" s="150" t="s">
        <v>641</v>
      </c>
      <c r="B112" s="155">
        <v>0</v>
      </c>
      <c r="C112" s="157">
        <v>0</v>
      </c>
      <c r="D112" s="157">
        <v>0</v>
      </c>
      <c r="E112" s="157">
        <v>0</v>
      </c>
      <c r="F112" s="157">
        <v>0</v>
      </c>
      <c r="G112" s="169">
        <v>0</v>
      </c>
      <c r="H112" s="170">
        <v>0</v>
      </c>
      <c r="I112" s="170">
        <v>0</v>
      </c>
      <c r="J112" s="170">
        <v>0</v>
      </c>
      <c r="K112" s="170">
        <v>0</v>
      </c>
      <c r="L112" s="160">
        <v>1339.81528485029</v>
      </c>
      <c r="M112" s="157">
        <v>0</v>
      </c>
      <c r="N112" s="157">
        <v>0</v>
      </c>
      <c r="O112" s="157">
        <v>0</v>
      </c>
      <c r="P112" s="157">
        <v>0</v>
      </c>
      <c r="Q112" s="157">
        <v>0</v>
      </c>
      <c r="R112" s="157">
        <v>0</v>
      </c>
      <c r="S112" s="157">
        <v>0</v>
      </c>
      <c r="T112" s="157">
        <v>0</v>
      </c>
      <c r="U112" s="158">
        <v>0</v>
      </c>
      <c r="V112" s="159">
        <v>1339.81528485029</v>
      </c>
      <c r="W112" s="175">
        <v>2.3237690051381007E-4</v>
      </c>
      <c r="Z112" s="207" t="s">
        <v>634</v>
      </c>
      <c r="AA112" s="208">
        <v>12022.325269999999</v>
      </c>
      <c r="AB112" s="209">
        <v>14013.15785</v>
      </c>
      <c r="AC112" s="210">
        <v>221546.105699999</v>
      </c>
      <c r="AD112" s="211">
        <v>247581.58881999899</v>
      </c>
      <c r="AE112" s="223">
        <v>0.17151665994449514</v>
      </c>
      <c r="AF112" s="196"/>
      <c r="AG112" s="196"/>
    </row>
    <row r="113" spans="1:33" x14ac:dyDescent="0.25">
      <c r="A113" s="150" t="s">
        <v>642</v>
      </c>
      <c r="B113" s="155">
        <v>0</v>
      </c>
      <c r="C113" s="157">
        <v>0</v>
      </c>
      <c r="D113" s="157">
        <v>0</v>
      </c>
      <c r="E113" s="157">
        <v>0</v>
      </c>
      <c r="F113" s="157">
        <v>0</v>
      </c>
      <c r="G113" s="157">
        <v>0</v>
      </c>
      <c r="H113" s="157">
        <v>0</v>
      </c>
      <c r="I113" s="157">
        <v>0</v>
      </c>
      <c r="J113" s="157">
        <v>0</v>
      </c>
      <c r="K113" s="157">
        <v>0</v>
      </c>
      <c r="L113" s="157">
        <v>0</v>
      </c>
      <c r="M113" s="151">
        <v>2119.7521019118767</v>
      </c>
      <c r="N113" s="153">
        <v>0</v>
      </c>
      <c r="O113" s="153">
        <v>0</v>
      </c>
      <c r="P113" s="153">
        <v>0</v>
      </c>
      <c r="Q113" s="153">
        <v>130.65292496588987</v>
      </c>
      <c r="R113" s="167">
        <v>630.10639748528888</v>
      </c>
      <c r="S113" s="157">
        <v>0</v>
      </c>
      <c r="T113" s="157">
        <v>0</v>
      </c>
      <c r="U113" s="158">
        <v>0</v>
      </c>
      <c r="V113" s="159">
        <v>2880.5114243630551</v>
      </c>
      <c r="W113" s="176">
        <v>4.99594477131899E-4</v>
      </c>
      <c r="Z113" s="207" t="s">
        <v>635</v>
      </c>
      <c r="AA113" s="208">
        <v>3601.5154699999998</v>
      </c>
      <c r="AB113" s="209">
        <v>16415.577730000001</v>
      </c>
      <c r="AC113" s="210">
        <v>167358.26634</v>
      </c>
      <c r="AD113" s="211">
        <v>187375.35954</v>
      </c>
      <c r="AE113" s="223">
        <v>0.12980769683793089</v>
      </c>
      <c r="AF113" s="196"/>
      <c r="AG113" s="220" t="s">
        <v>655</v>
      </c>
    </row>
    <row r="114" spans="1:33" x14ac:dyDescent="0.25">
      <c r="A114" s="150" t="s">
        <v>643</v>
      </c>
      <c r="B114" s="155">
        <v>0</v>
      </c>
      <c r="C114" s="157">
        <v>0</v>
      </c>
      <c r="D114" s="157">
        <v>0</v>
      </c>
      <c r="E114" s="157">
        <v>0</v>
      </c>
      <c r="F114" s="157">
        <v>0</v>
      </c>
      <c r="G114" s="157">
        <v>0</v>
      </c>
      <c r="H114" s="157">
        <v>0</v>
      </c>
      <c r="I114" s="157">
        <v>0</v>
      </c>
      <c r="J114" s="157">
        <v>0</v>
      </c>
      <c r="K114" s="157">
        <v>0</v>
      </c>
      <c r="L114" s="157">
        <v>0</v>
      </c>
      <c r="M114" s="155">
        <v>0</v>
      </c>
      <c r="N114" s="156">
        <v>438.49790690894014</v>
      </c>
      <c r="O114" s="157">
        <v>0</v>
      </c>
      <c r="P114" s="157">
        <v>0</v>
      </c>
      <c r="Q114" s="156">
        <v>571.92973634169095</v>
      </c>
      <c r="R114" s="168">
        <v>0</v>
      </c>
      <c r="S114" s="157">
        <v>0</v>
      </c>
      <c r="T114" s="157">
        <v>0</v>
      </c>
      <c r="U114" s="158">
        <v>0</v>
      </c>
      <c r="V114" s="159">
        <v>1010.427643250631</v>
      </c>
      <c r="W114" s="176">
        <v>1.7524807082514501E-4</v>
      </c>
      <c r="Z114" s="231" t="s">
        <v>636</v>
      </c>
      <c r="AA114" s="232">
        <v>27250.031781824597</v>
      </c>
      <c r="AB114" s="233">
        <v>10906.456146978233</v>
      </c>
      <c r="AC114" s="234">
        <v>16561.055387490404</v>
      </c>
      <c r="AD114" s="235">
        <v>54717.543316293231</v>
      </c>
      <c r="AE114" s="224">
        <v>3.7906575827017855E-2</v>
      </c>
      <c r="AF114" s="196"/>
      <c r="AG114" s="246">
        <v>771.94008920958674</v>
      </c>
    </row>
    <row r="115" spans="1:33" x14ac:dyDescent="0.25">
      <c r="A115" s="150" t="s">
        <v>644</v>
      </c>
      <c r="B115" s="155">
        <v>0</v>
      </c>
      <c r="C115" s="157">
        <v>0</v>
      </c>
      <c r="D115" s="157">
        <v>0</v>
      </c>
      <c r="E115" s="157">
        <v>0</v>
      </c>
      <c r="F115" s="157">
        <v>0</v>
      </c>
      <c r="G115" s="157">
        <v>0</v>
      </c>
      <c r="H115" s="157">
        <v>0</v>
      </c>
      <c r="I115" s="157">
        <v>0</v>
      </c>
      <c r="J115" s="157">
        <v>0</v>
      </c>
      <c r="K115" s="157">
        <v>0</v>
      </c>
      <c r="L115" s="157">
        <v>0</v>
      </c>
      <c r="M115" s="155">
        <v>0</v>
      </c>
      <c r="N115" s="156">
        <v>0</v>
      </c>
      <c r="O115" s="156">
        <v>0</v>
      </c>
      <c r="P115" s="157">
        <v>0</v>
      </c>
      <c r="Q115" s="156">
        <v>195.53893801176218</v>
      </c>
      <c r="R115" s="168">
        <v>0</v>
      </c>
      <c r="S115" s="157">
        <v>0</v>
      </c>
      <c r="T115" s="157">
        <v>0</v>
      </c>
      <c r="U115" s="158">
        <v>0</v>
      </c>
      <c r="V115" s="159">
        <v>195.53893801176218</v>
      </c>
      <c r="W115" s="176">
        <v>3.3914176721765511E-5</v>
      </c>
      <c r="Z115" s="231" t="s">
        <v>637</v>
      </c>
      <c r="AA115" s="236">
        <v>8756.72951321252</v>
      </c>
      <c r="AB115" s="237">
        <v>4045.67501466873</v>
      </c>
      <c r="AC115" s="210">
        <v>4878.806923322637</v>
      </c>
      <c r="AD115" s="238">
        <v>17681.211451203886</v>
      </c>
      <c r="AE115" s="224">
        <v>1.2248981623943287E-2</v>
      </c>
      <c r="AF115" s="196"/>
      <c r="AG115" s="247">
        <v>0</v>
      </c>
    </row>
    <row r="116" spans="1:33" x14ac:dyDescent="0.25">
      <c r="A116" s="150" t="s">
        <v>645</v>
      </c>
      <c r="B116" s="155">
        <v>0</v>
      </c>
      <c r="C116" s="157">
        <v>0</v>
      </c>
      <c r="D116" s="157">
        <v>0</v>
      </c>
      <c r="E116" s="157">
        <v>0</v>
      </c>
      <c r="F116" s="157">
        <v>0</v>
      </c>
      <c r="G116" s="157">
        <v>0</v>
      </c>
      <c r="H116" s="157">
        <v>0</v>
      </c>
      <c r="I116" s="157">
        <v>0</v>
      </c>
      <c r="J116" s="157">
        <v>0</v>
      </c>
      <c r="K116" s="157">
        <v>0</v>
      </c>
      <c r="L116" s="157">
        <v>0</v>
      </c>
      <c r="M116" s="155">
        <v>0</v>
      </c>
      <c r="N116" s="156">
        <v>0</v>
      </c>
      <c r="O116" s="156">
        <v>0</v>
      </c>
      <c r="P116" s="156">
        <v>216.86179344960431</v>
      </c>
      <c r="Q116" s="156">
        <v>0</v>
      </c>
      <c r="R116" s="168">
        <v>0</v>
      </c>
      <c r="S116" s="157">
        <v>0</v>
      </c>
      <c r="T116" s="157">
        <v>0</v>
      </c>
      <c r="U116" s="158">
        <v>0</v>
      </c>
      <c r="V116" s="159">
        <v>216.86179344960431</v>
      </c>
      <c r="W116" s="176">
        <v>3.7612402225517289E-5</v>
      </c>
      <c r="Z116" s="231" t="s">
        <v>638</v>
      </c>
      <c r="AA116" s="236">
        <v>0</v>
      </c>
      <c r="AB116" s="237">
        <v>0</v>
      </c>
      <c r="AC116" s="210">
        <v>0</v>
      </c>
      <c r="AD116" s="238">
        <v>0</v>
      </c>
      <c r="AE116" s="224">
        <v>0</v>
      </c>
      <c r="AF116" s="196"/>
      <c r="AG116" s="247">
        <v>0</v>
      </c>
    </row>
    <row r="117" spans="1:33" x14ac:dyDescent="0.25">
      <c r="A117" s="150" t="s">
        <v>646</v>
      </c>
      <c r="B117" s="155">
        <v>0</v>
      </c>
      <c r="C117" s="157">
        <v>0</v>
      </c>
      <c r="D117" s="157">
        <v>0</v>
      </c>
      <c r="E117" s="157">
        <v>0</v>
      </c>
      <c r="F117" s="157">
        <v>0</v>
      </c>
      <c r="G117" s="157">
        <v>0</v>
      </c>
      <c r="H117" s="157">
        <v>0</v>
      </c>
      <c r="I117" s="157">
        <v>0</v>
      </c>
      <c r="J117" s="157">
        <v>0</v>
      </c>
      <c r="K117" s="157">
        <v>0</v>
      </c>
      <c r="L117" s="157">
        <v>0</v>
      </c>
      <c r="M117" s="155">
        <v>0</v>
      </c>
      <c r="N117" s="157">
        <v>0</v>
      </c>
      <c r="O117" s="157">
        <v>0</v>
      </c>
      <c r="P117" s="157">
        <v>0</v>
      </c>
      <c r="Q117" s="156">
        <v>11796.440598030556</v>
      </c>
      <c r="R117" s="168">
        <v>0</v>
      </c>
      <c r="S117" s="157">
        <v>0</v>
      </c>
      <c r="T117" s="157">
        <v>0</v>
      </c>
      <c r="U117" s="158">
        <v>0</v>
      </c>
      <c r="V117" s="159">
        <v>11796.440598030556</v>
      </c>
      <c r="W117" s="176">
        <v>2.0459688244054619E-3</v>
      </c>
      <c r="Z117" s="231" t="s">
        <v>639</v>
      </c>
      <c r="AA117" s="236">
        <v>33.482779501326576</v>
      </c>
      <c r="AB117" s="237">
        <v>17.691815910575386</v>
      </c>
      <c r="AC117" s="210">
        <v>43.547990551714612</v>
      </c>
      <c r="AD117" s="238">
        <v>94.722585963616581</v>
      </c>
      <c r="AE117" s="224">
        <v>6.5620798554599479E-5</v>
      </c>
      <c r="AF117" s="196"/>
      <c r="AG117" s="247">
        <v>0</v>
      </c>
    </row>
    <row r="118" spans="1:33" x14ac:dyDescent="0.25">
      <c r="A118" s="150" t="s">
        <v>647</v>
      </c>
      <c r="B118" s="155">
        <v>0</v>
      </c>
      <c r="C118" s="157">
        <v>0</v>
      </c>
      <c r="D118" s="157">
        <v>0</v>
      </c>
      <c r="E118" s="157">
        <v>0</v>
      </c>
      <c r="F118" s="157">
        <v>0</v>
      </c>
      <c r="G118" s="157">
        <v>0</v>
      </c>
      <c r="H118" s="157">
        <v>0</v>
      </c>
      <c r="I118" s="157">
        <v>0</v>
      </c>
      <c r="J118" s="157">
        <v>0</v>
      </c>
      <c r="K118" s="157">
        <v>0</v>
      </c>
      <c r="L118" s="157">
        <v>0</v>
      </c>
      <c r="M118" s="169">
        <v>0</v>
      </c>
      <c r="N118" s="170">
        <v>0</v>
      </c>
      <c r="O118" s="170">
        <v>0</v>
      </c>
      <c r="P118" s="170">
        <v>0</v>
      </c>
      <c r="Q118" s="170">
        <v>0</v>
      </c>
      <c r="R118" s="160">
        <v>1246.731256584389</v>
      </c>
      <c r="S118" s="157">
        <v>0</v>
      </c>
      <c r="T118" s="157">
        <v>0</v>
      </c>
      <c r="U118" s="158">
        <v>0</v>
      </c>
      <c r="V118" s="159">
        <v>1246.731256584389</v>
      </c>
      <c r="W118" s="176">
        <v>2.16232452678087E-4</v>
      </c>
      <c r="Z118" s="231" t="s">
        <v>640</v>
      </c>
      <c r="AA118" s="236">
        <v>5565.173157789769</v>
      </c>
      <c r="AB118" s="237">
        <v>5541.8311402627123</v>
      </c>
      <c r="AC118" s="210">
        <v>10016.821713090301</v>
      </c>
      <c r="AD118" s="238">
        <v>21123.826011142781</v>
      </c>
      <c r="AE118" s="224">
        <v>1.4633915631400107E-2</v>
      </c>
      <c r="AF118" s="196"/>
      <c r="AG118" s="247">
        <v>0</v>
      </c>
    </row>
    <row r="119" spans="1:33" x14ac:dyDescent="0.25">
      <c r="A119" s="184" t="s">
        <v>628</v>
      </c>
      <c r="B119" s="155">
        <v>0</v>
      </c>
      <c r="C119" s="157">
        <v>0</v>
      </c>
      <c r="D119" s="157">
        <v>0</v>
      </c>
      <c r="E119" s="157">
        <v>0</v>
      </c>
      <c r="F119" s="157">
        <v>0</v>
      </c>
      <c r="G119" s="186">
        <v>1159.8069920169187</v>
      </c>
      <c r="H119" s="187">
        <v>0</v>
      </c>
      <c r="I119" s="187">
        <v>0</v>
      </c>
      <c r="J119" s="187">
        <v>0</v>
      </c>
      <c r="K119" s="187">
        <v>0</v>
      </c>
      <c r="L119" s="188">
        <v>669.90764242514501</v>
      </c>
      <c r="M119" s="186">
        <v>0</v>
      </c>
      <c r="N119" s="187">
        <v>0</v>
      </c>
      <c r="O119" s="187">
        <v>0</v>
      </c>
      <c r="P119" s="187">
        <v>0</v>
      </c>
      <c r="Q119" s="187">
        <v>0</v>
      </c>
      <c r="R119" s="187">
        <v>0</v>
      </c>
      <c r="S119" s="195">
        <v>7137.7094385</v>
      </c>
      <c r="T119" s="187">
        <v>1903.3891836</v>
      </c>
      <c r="U119" s="188">
        <v>475.84729590000001</v>
      </c>
      <c r="V119" s="165">
        <v>11346.660552442063</v>
      </c>
      <c r="W119" s="173">
        <v>1.9679591956987008E-3</v>
      </c>
      <c r="Z119" s="231" t="s">
        <v>641</v>
      </c>
      <c r="AA119" s="239">
        <v>863.89705813083719</v>
      </c>
      <c r="AB119" s="240">
        <v>824.53314293344135</v>
      </c>
      <c r="AC119" s="241">
        <v>1642.1600173480076</v>
      </c>
      <c r="AD119" s="242">
        <v>3330.590218412286</v>
      </c>
      <c r="AE119" s="224">
        <v>2.3073271022636625E-3</v>
      </c>
      <c r="AF119" s="196"/>
      <c r="AG119" s="248">
        <v>0</v>
      </c>
    </row>
    <row r="120" spans="1:33" x14ac:dyDescent="0.25">
      <c r="A120" s="184" t="s">
        <v>629</v>
      </c>
      <c r="B120" s="155">
        <v>0</v>
      </c>
      <c r="C120" s="157">
        <v>0</v>
      </c>
      <c r="D120" s="157">
        <v>0</v>
      </c>
      <c r="E120" s="157">
        <v>0</v>
      </c>
      <c r="F120" s="157">
        <v>0</v>
      </c>
      <c r="G120" s="189">
        <v>9278.4559361353495</v>
      </c>
      <c r="H120" s="190">
        <v>0</v>
      </c>
      <c r="I120" s="190">
        <v>0</v>
      </c>
      <c r="J120" s="190">
        <v>0</v>
      </c>
      <c r="K120" s="190">
        <v>0</v>
      </c>
      <c r="L120" s="191">
        <v>5359.2611394011601</v>
      </c>
      <c r="M120" s="189">
        <v>0</v>
      </c>
      <c r="N120" s="190">
        <v>0</v>
      </c>
      <c r="O120" s="190">
        <v>0</v>
      </c>
      <c r="P120" s="190">
        <v>0</v>
      </c>
      <c r="Q120" s="190">
        <v>0</v>
      </c>
      <c r="R120" s="190">
        <v>0</v>
      </c>
      <c r="S120" s="189">
        <v>555.15517855000007</v>
      </c>
      <c r="T120" s="195">
        <v>57101.675508</v>
      </c>
      <c r="U120" s="191">
        <v>1110.3103571000001</v>
      </c>
      <c r="V120" s="165">
        <v>73404.858119186509</v>
      </c>
      <c r="W120" s="173">
        <v>1.2731302296121029E-2</v>
      </c>
      <c r="Z120" s="231" t="s">
        <v>642</v>
      </c>
      <c r="AA120" s="243">
        <v>0</v>
      </c>
      <c r="AB120" s="233">
        <v>886.11168539621428</v>
      </c>
      <c r="AC120" s="234">
        <v>626.30557133238869</v>
      </c>
      <c r="AD120" s="235">
        <v>1512.417256728603</v>
      </c>
      <c r="AE120" s="225">
        <v>1.0477546313231833E-3</v>
      </c>
      <c r="AF120" s="196"/>
      <c r="AG120" s="246">
        <v>0</v>
      </c>
    </row>
    <row r="121" spans="1:33" x14ac:dyDescent="0.25">
      <c r="A121" s="184" t="s">
        <v>630</v>
      </c>
      <c r="B121" s="155">
        <v>0</v>
      </c>
      <c r="C121" s="157">
        <v>0</v>
      </c>
      <c r="D121" s="157">
        <v>0</v>
      </c>
      <c r="E121" s="157">
        <v>0</v>
      </c>
      <c r="F121" s="157">
        <v>0</v>
      </c>
      <c r="G121" s="192">
        <v>2319.6139840338374</v>
      </c>
      <c r="H121" s="193">
        <v>0</v>
      </c>
      <c r="I121" s="193">
        <v>0</v>
      </c>
      <c r="J121" s="193">
        <v>0</v>
      </c>
      <c r="K121" s="193">
        <v>0</v>
      </c>
      <c r="L121" s="194">
        <v>1339.81528485029</v>
      </c>
      <c r="M121" s="192">
        <v>0</v>
      </c>
      <c r="N121" s="193">
        <v>0</v>
      </c>
      <c r="O121" s="193">
        <v>0</v>
      </c>
      <c r="P121" s="193">
        <v>0</v>
      </c>
      <c r="Q121" s="193">
        <v>0</v>
      </c>
      <c r="R121" s="193">
        <v>0</v>
      </c>
      <c r="S121" s="192">
        <v>237.92364795</v>
      </c>
      <c r="T121" s="193">
        <v>4441.2414284000006</v>
      </c>
      <c r="U121" s="195">
        <v>14275.418877</v>
      </c>
      <c r="V121" s="165">
        <v>22614.013222234127</v>
      </c>
      <c r="W121" s="173">
        <v>3.9221632714454904E-3</v>
      </c>
      <c r="Z121" s="231" t="s">
        <v>643</v>
      </c>
      <c r="AA121" s="244">
        <v>0</v>
      </c>
      <c r="AB121" s="237">
        <v>357.08804117298371</v>
      </c>
      <c r="AC121" s="210">
        <v>407.02560221187542</v>
      </c>
      <c r="AD121" s="238">
        <v>764.11364338485919</v>
      </c>
      <c r="AE121" s="225">
        <v>5.2935365895351088E-4</v>
      </c>
      <c r="AF121" s="196"/>
      <c r="AG121" s="247">
        <v>0</v>
      </c>
    </row>
    <row r="122" spans="1:33" ht="15.75" thickBot="1" x14ac:dyDescent="0.3">
      <c r="A122" s="161" t="s">
        <v>5</v>
      </c>
      <c r="B122" s="162">
        <v>672442.21372000081</v>
      </c>
      <c r="C122" s="163">
        <v>78380.826330000098</v>
      </c>
      <c r="D122" s="163">
        <v>1585353.6544732649</v>
      </c>
      <c r="E122" s="163">
        <v>1513058.3053728321</v>
      </c>
      <c r="F122" s="163">
        <v>1479848.0833274079</v>
      </c>
      <c r="G122" s="163">
        <v>220057.85021012841</v>
      </c>
      <c r="H122" s="163">
        <v>42645.828876024039</v>
      </c>
      <c r="I122" s="163">
        <v>177.78052322557059</v>
      </c>
      <c r="J122" s="163">
        <v>2437.353951109676</v>
      </c>
      <c r="K122" s="163">
        <v>37135.656164920532</v>
      </c>
      <c r="L122" s="163">
        <v>11057.274966737968</v>
      </c>
      <c r="M122" s="163">
        <v>2119.7521019118767</v>
      </c>
      <c r="N122" s="163">
        <v>438.49790690894014</v>
      </c>
      <c r="O122" s="163">
        <v>0</v>
      </c>
      <c r="P122" s="163">
        <v>216.86179344960431</v>
      </c>
      <c r="Q122" s="163">
        <v>12694.5621973499</v>
      </c>
      <c r="R122" s="163">
        <v>1876.8376540696779</v>
      </c>
      <c r="S122" s="166">
        <v>9650.3727384999947</v>
      </c>
      <c r="T122" s="166">
        <v>77202.981907999958</v>
      </c>
      <c r="U122" s="166">
        <v>19300.745476999989</v>
      </c>
      <c r="V122" s="164">
        <v>5765699.0943928408</v>
      </c>
      <c r="W122" s="173">
        <v>1</v>
      </c>
      <c r="Z122" s="231" t="s">
        <v>644</v>
      </c>
      <c r="AA122" s="244">
        <v>0</v>
      </c>
      <c r="AB122" s="237">
        <v>0</v>
      </c>
      <c r="AC122" s="210">
        <v>0</v>
      </c>
      <c r="AD122" s="238">
        <v>0</v>
      </c>
      <c r="AE122" s="225">
        <v>0</v>
      </c>
      <c r="AF122" s="196"/>
      <c r="AG122" s="247">
        <v>0</v>
      </c>
    </row>
    <row r="123" spans="1:33" x14ac:dyDescent="0.25">
      <c r="A123" s="143"/>
      <c r="B123" s="143"/>
      <c r="C123" s="143"/>
      <c r="D123" s="143"/>
      <c r="E123" s="143"/>
      <c r="F123" s="143"/>
      <c r="G123" s="143"/>
      <c r="H123" s="143"/>
      <c r="I123" s="143"/>
      <c r="J123" s="143"/>
      <c r="K123" s="143"/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Z123" s="231" t="s">
        <v>645</v>
      </c>
      <c r="AA123" s="244">
        <v>0</v>
      </c>
      <c r="AB123" s="237">
        <v>0</v>
      </c>
      <c r="AC123" s="210">
        <v>0</v>
      </c>
      <c r="AD123" s="238">
        <v>0</v>
      </c>
      <c r="AE123" s="225">
        <v>0</v>
      </c>
      <c r="AF123" s="196"/>
      <c r="AG123" s="247">
        <v>0</v>
      </c>
    </row>
    <row r="124" spans="1:33" x14ac:dyDescent="0.25">
      <c r="A124" s="143"/>
      <c r="B124" s="143"/>
      <c r="C124" s="143"/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Z124" s="231" t="s">
        <v>646</v>
      </c>
      <c r="AA124" s="244">
        <v>0</v>
      </c>
      <c r="AB124" s="237">
        <v>5246.3431726626804</v>
      </c>
      <c r="AC124" s="210">
        <v>7754.7827599398033</v>
      </c>
      <c r="AD124" s="238">
        <v>13001.125932602485</v>
      </c>
      <c r="AE124" s="225">
        <v>9.0067670463936014E-3</v>
      </c>
      <c r="AF124" s="196"/>
      <c r="AG124" s="247">
        <v>0</v>
      </c>
    </row>
    <row r="125" spans="1:33" x14ac:dyDescent="0.25">
      <c r="A125" s="143"/>
      <c r="B125" s="143"/>
      <c r="C125" s="143"/>
      <c r="D125" s="143"/>
      <c r="E125" s="143"/>
      <c r="F125" s="143"/>
      <c r="G125" s="143"/>
      <c r="H125" s="143"/>
      <c r="I125" s="143"/>
      <c r="J125" s="143"/>
      <c r="K125" s="143"/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Z125" s="231" t="s">
        <v>647</v>
      </c>
      <c r="AA125" s="245">
        <v>0</v>
      </c>
      <c r="AB125" s="240">
        <v>494.48822033842481</v>
      </c>
      <c r="AC125" s="241">
        <v>771.79351712545167</v>
      </c>
      <c r="AD125" s="242">
        <v>1266.2817374638764</v>
      </c>
      <c r="AE125" s="225">
        <v>8.7723976243007386E-4</v>
      </c>
      <c r="AF125" s="196"/>
      <c r="AG125" s="248">
        <v>0</v>
      </c>
    </row>
    <row r="126" spans="1:33" x14ac:dyDescent="0.25">
      <c r="A126" s="143"/>
      <c r="B126" s="143"/>
      <c r="C126" s="143"/>
      <c r="D126" s="143"/>
      <c r="E126" s="143"/>
      <c r="F126" s="143"/>
      <c r="G126" s="143"/>
      <c r="H126" s="143"/>
      <c r="I126" s="143"/>
      <c r="J126" s="143"/>
      <c r="K126" s="143"/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Z126" s="226" t="s">
        <v>628</v>
      </c>
      <c r="AA126" s="228">
        <v>322.5836547271681</v>
      </c>
      <c r="AB126" s="229">
        <v>31.423278140300219</v>
      </c>
      <c r="AC126" s="230">
        <v>434.82601084843128</v>
      </c>
      <c r="AD126" s="227">
        <v>788.83294371589966</v>
      </c>
      <c r="AE126" s="223">
        <v>5.4647840497825425E-4</v>
      </c>
      <c r="AF126" s="196"/>
      <c r="AG126" s="196"/>
    </row>
    <row r="127" spans="1:33" x14ac:dyDescent="0.25">
      <c r="A127" s="143"/>
      <c r="B127" s="143"/>
      <c r="C127" s="143"/>
      <c r="D127" s="143"/>
      <c r="E127" s="143"/>
      <c r="F127" s="143"/>
      <c r="G127" s="143"/>
      <c r="H127" s="143"/>
      <c r="I127" s="143"/>
      <c r="J127" s="143"/>
      <c r="K127" s="143"/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Z127" s="226" t="s">
        <v>629</v>
      </c>
      <c r="AA127" s="228">
        <v>2580.6692378173448</v>
      </c>
      <c r="AB127" s="229">
        <v>251.38622512240175</v>
      </c>
      <c r="AC127" s="230">
        <v>3478.6080867874502</v>
      </c>
      <c r="AD127" s="227">
        <v>6310.6635497271973</v>
      </c>
      <c r="AE127" s="223">
        <v>4.371827239826034E-3</v>
      </c>
    </row>
    <row r="128" spans="1:33" x14ac:dyDescent="0.25">
      <c r="A128" s="143"/>
      <c r="B128" s="143"/>
      <c r="C128" s="143"/>
      <c r="D128" s="143"/>
      <c r="E128" s="143"/>
      <c r="F128" s="143"/>
      <c r="G128" s="143"/>
      <c r="H128" s="143"/>
      <c r="I128" s="143"/>
      <c r="J128" s="143"/>
      <c r="K128" s="143"/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Z128" s="226" t="s">
        <v>630</v>
      </c>
      <c r="AA128" s="228">
        <v>645.1673094543363</v>
      </c>
      <c r="AB128" s="229">
        <v>62.846556280600446</v>
      </c>
      <c r="AC128" s="230">
        <v>869.65202169686268</v>
      </c>
      <c r="AD128" s="227">
        <v>1577.6658874317995</v>
      </c>
      <c r="AE128" s="223">
        <v>1.0929568099565085E-3</v>
      </c>
    </row>
    <row r="129" spans="1:31" ht="15.75" thickBot="1" x14ac:dyDescent="0.3">
      <c r="Z129" s="215" t="s">
        <v>5</v>
      </c>
      <c r="AA129" s="216">
        <v>93094.968642457781</v>
      </c>
      <c r="AB129" s="217">
        <v>132942.02887986711</v>
      </c>
      <c r="AC129" s="218">
        <v>1217447.2033717423</v>
      </c>
      <c r="AD129" s="219">
        <v>1443484.2008940671</v>
      </c>
      <c r="AE129" s="223">
        <v>1</v>
      </c>
    </row>
    <row r="131" spans="1:31" x14ac:dyDescent="0.25">
      <c r="A131" s="145" t="s">
        <v>545</v>
      </c>
      <c r="B131" s="143"/>
      <c r="C131" s="143"/>
      <c r="D131" s="143"/>
      <c r="E131" s="143"/>
      <c r="F131" s="143"/>
      <c r="G131" s="145" t="s">
        <v>523</v>
      </c>
      <c r="H131" s="143"/>
      <c r="I131" s="143"/>
      <c r="J131" s="143"/>
      <c r="K131" s="143"/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Z131" s="196" t="s">
        <v>656</v>
      </c>
      <c r="AA131" s="196"/>
      <c r="AB131" s="196"/>
      <c r="AC131" s="196"/>
      <c r="AD131" s="196"/>
      <c r="AE131" s="220"/>
    </row>
    <row r="132" spans="1:31" ht="36" x14ac:dyDescent="0.25">
      <c r="A132" s="146" t="s">
        <v>524</v>
      </c>
      <c r="B132" s="147" t="s">
        <v>465</v>
      </c>
      <c r="C132" s="148" t="s">
        <v>612</v>
      </c>
      <c r="D132" s="148" t="s">
        <v>613</v>
      </c>
      <c r="E132" s="148" t="s">
        <v>614</v>
      </c>
      <c r="F132" s="148" t="s">
        <v>615</v>
      </c>
      <c r="G132" s="148" t="s">
        <v>616</v>
      </c>
      <c r="H132" s="148" t="s">
        <v>617</v>
      </c>
      <c r="I132" s="148" t="s">
        <v>618</v>
      </c>
      <c r="J132" s="148" t="s">
        <v>619</v>
      </c>
      <c r="K132" s="148" t="s">
        <v>620</v>
      </c>
      <c r="L132" s="148" t="s">
        <v>621</v>
      </c>
      <c r="M132" s="148" t="s">
        <v>622</v>
      </c>
      <c r="N132" s="148" t="s">
        <v>623</v>
      </c>
      <c r="O132" s="148" t="s">
        <v>624</v>
      </c>
      <c r="P132" s="148" t="s">
        <v>625</v>
      </c>
      <c r="Q132" s="148" t="s">
        <v>626</v>
      </c>
      <c r="R132" s="148" t="s">
        <v>627</v>
      </c>
      <c r="S132" s="182" t="s">
        <v>628</v>
      </c>
      <c r="T132" s="182" t="s">
        <v>629</v>
      </c>
      <c r="U132" s="183" t="s">
        <v>630</v>
      </c>
      <c r="V132" s="149" t="s">
        <v>5</v>
      </c>
      <c r="W132" s="143"/>
      <c r="Z132" s="196"/>
      <c r="AA132" s="196"/>
      <c r="AB132" s="196"/>
      <c r="AC132" s="196"/>
      <c r="AD132" s="196"/>
      <c r="AE132" s="220"/>
    </row>
    <row r="133" spans="1:31" ht="26.25" x14ac:dyDescent="0.25">
      <c r="A133" s="150" t="s">
        <v>631</v>
      </c>
      <c r="B133" s="151">
        <v>715965.06511000311</v>
      </c>
      <c r="C133" s="171">
        <v>0</v>
      </c>
      <c r="D133" s="171">
        <v>0</v>
      </c>
      <c r="E133" s="153">
        <v>29197.0114299999</v>
      </c>
      <c r="F133" s="153">
        <v>18612.28112</v>
      </c>
      <c r="G133" s="153">
        <v>32852.112743847829</v>
      </c>
      <c r="H133" s="153">
        <v>12203.887864920967</v>
      </c>
      <c r="I133" s="153">
        <v>0</v>
      </c>
      <c r="J133" s="153">
        <v>94.722585963616567</v>
      </c>
      <c r="K133" s="153">
        <v>8633.4183944656143</v>
      </c>
      <c r="L133" s="153">
        <v>2909.177206525384</v>
      </c>
      <c r="M133" s="152">
        <v>0</v>
      </c>
      <c r="N133" s="152">
        <v>0</v>
      </c>
      <c r="O133" s="152">
        <v>0</v>
      </c>
      <c r="P133" s="152">
        <v>0</v>
      </c>
      <c r="Q133" s="152">
        <v>0</v>
      </c>
      <c r="R133" s="152">
        <v>0</v>
      </c>
      <c r="S133" s="187">
        <v>107.42625</v>
      </c>
      <c r="T133" s="187">
        <v>859.41</v>
      </c>
      <c r="U133" s="187">
        <v>214.85249999999999</v>
      </c>
      <c r="V133" s="154">
        <v>821649.36520572647</v>
      </c>
      <c r="W133" s="173">
        <v>0.21320055441827462</v>
      </c>
      <c r="Z133" s="198" t="s">
        <v>3</v>
      </c>
      <c r="AA133" s="199" t="s">
        <v>13</v>
      </c>
      <c r="AB133" s="200" t="s">
        <v>585</v>
      </c>
      <c r="AC133" s="201" t="s">
        <v>586</v>
      </c>
      <c r="AD133" s="202" t="s">
        <v>5</v>
      </c>
      <c r="AE133" s="220"/>
    </row>
    <row r="134" spans="1:31" x14ac:dyDescent="0.25">
      <c r="A134" s="150" t="s">
        <v>632</v>
      </c>
      <c r="B134" s="155">
        <v>0</v>
      </c>
      <c r="C134" s="156">
        <v>117106.75242231828</v>
      </c>
      <c r="D134" s="157">
        <v>0</v>
      </c>
      <c r="E134" s="157">
        <v>0</v>
      </c>
      <c r="F134" s="157">
        <v>0</v>
      </c>
      <c r="G134" s="157">
        <v>0</v>
      </c>
      <c r="H134" s="157">
        <v>0</v>
      </c>
      <c r="I134" s="157">
        <v>0</v>
      </c>
      <c r="J134" s="157">
        <v>0</v>
      </c>
      <c r="K134" s="157">
        <v>0</v>
      </c>
      <c r="L134" s="157">
        <v>0</v>
      </c>
      <c r="M134" s="157">
        <v>0</v>
      </c>
      <c r="N134" s="157">
        <v>0</v>
      </c>
      <c r="O134" s="157">
        <v>0</v>
      </c>
      <c r="P134" s="157">
        <v>0</v>
      </c>
      <c r="Q134" s="157">
        <v>0</v>
      </c>
      <c r="R134" s="157">
        <v>0</v>
      </c>
      <c r="S134" s="157">
        <v>0</v>
      </c>
      <c r="T134" s="157">
        <v>0</v>
      </c>
      <c r="U134" s="158">
        <v>0</v>
      </c>
      <c r="V134" s="159">
        <v>117106.75242231828</v>
      </c>
      <c r="W134" s="173">
        <v>3.0386714333200431E-2</v>
      </c>
      <c r="Z134" s="203" t="s">
        <v>631</v>
      </c>
      <c r="AA134" s="222">
        <v>0</v>
      </c>
      <c r="AB134" s="204">
        <v>0</v>
      </c>
      <c r="AC134" s="205">
        <v>0</v>
      </c>
      <c r="AD134" s="206">
        <v>0</v>
      </c>
      <c r="AE134" s="223">
        <v>0</v>
      </c>
    </row>
    <row r="135" spans="1:31" x14ac:dyDescent="0.25">
      <c r="A135" s="150" t="s">
        <v>633</v>
      </c>
      <c r="B135" s="155">
        <v>0</v>
      </c>
      <c r="C135" s="157">
        <v>0</v>
      </c>
      <c r="D135" s="156">
        <v>1279632.4816132956</v>
      </c>
      <c r="E135" s="156">
        <v>215588.38229999901</v>
      </c>
      <c r="F135" s="156">
        <v>105635.24109</v>
      </c>
      <c r="G135" s="157">
        <v>0</v>
      </c>
      <c r="H135" s="157">
        <v>0</v>
      </c>
      <c r="I135" s="157">
        <v>0</v>
      </c>
      <c r="J135" s="157">
        <v>0</v>
      </c>
      <c r="K135" s="157">
        <v>0</v>
      </c>
      <c r="L135" s="157">
        <v>0</v>
      </c>
      <c r="M135" s="157">
        <v>0</v>
      </c>
      <c r="N135" s="157">
        <v>0</v>
      </c>
      <c r="O135" s="157">
        <v>0</v>
      </c>
      <c r="P135" s="157">
        <v>0</v>
      </c>
      <c r="Q135" s="157">
        <v>0</v>
      </c>
      <c r="R135" s="157">
        <v>0</v>
      </c>
      <c r="S135" s="157">
        <v>0</v>
      </c>
      <c r="T135" s="157">
        <v>0</v>
      </c>
      <c r="U135" s="158">
        <v>0</v>
      </c>
      <c r="V135" s="159">
        <v>1600856.1050032945</v>
      </c>
      <c r="W135" s="173">
        <v>0.41538814923215539</v>
      </c>
      <c r="Z135" s="207" t="s">
        <v>632</v>
      </c>
      <c r="AA135" s="208">
        <v>0</v>
      </c>
      <c r="AB135" s="209">
        <v>0</v>
      </c>
      <c r="AC135" s="210">
        <v>400.94459999999998</v>
      </c>
      <c r="AD135" s="211">
        <v>400.94459999999998</v>
      </c>
      <c r="AE135" s="223">
        <v>4.7134231107316568E-4</v>
      </c>
    </row>
    <row r="136" spans="1:31" x14ac:dyDescent="0.25">
      <c r="A136" s="150" t="s">
        <v>634</v>
      </c>
      <c r="B136" s="155">
        <v>0</v>
      </c>
      <c r="C136" s="157">
        <v>0</v>
      </c>
      <c r="D136" s="157">
        <v>0</v>
      </c>
      <c r="E136" s="156">
        <v>535740.84843556909</v>
      </c>
      <c r="F136" s="156">
        <v>133619.11021999901</v>
      </c>
      <c r="G136" s="156">
        <v>4475.5995935546298</v>
      </c>
      <c r="H136" s="156">
        <v>1027.8998473778513</v>
      </c>
      <c r="I136" s="156">
        <v>0</v>
      </c>
      <c r="J136" s="156">
        <v>0</v>
      </c>
      <c r="K136" s="156">
        <v>567.86527722050153</v>
      </c>
      <c r="L136" s="156">
        <v>1086.9008001827744</v>
      </c>
      <c r="M136" s="157">
        <v>0</v>
      </c>
      <c r="N136" s="157">
        <v>0</v>
      </c>
      <c r="O136" s="157">
        <v>0</v>
      </c>
      <c r="P136" s="157">
        <v>0</v>
      </c>
      <c r="Q136" s="157">
        <v>0</v>
      </c>
      <c r="R136" s="157">
        <v>0</v>
      </c>
      <c r="S136" s="185">
        <v>102.76505549999956</v>
      </c>
      <c r="T136" s="185">
        <v>822.1204439999965</v>
      </c>
      <c r="U136" s="185">
        <v>205.53011099999912</v>
      </c>
      <c r="V136" s="159">
        <v>677648.63978440373</v>
      </c>
      <c r="W136" s="173">
        <v>0.17583542545140354</v>
      </c>
      <c r="Z136" s="207" t="s">
        <v>633</v>
      </c>
      <c r="AA136" s="212">
        <v>0</v>
      </c>
      <c r="AB136" s="213">
        <v>0</v>
      </c>
      <c r="AC136" s="214">
        <v>0</v>
      </c>
      <c r="AD136" s="211">
        <v>0</v>
      </c>
      <c r="AE136" s="223">
        <v>0</v>
      </c>
    </row>
    <row r="137" spans="1:31" x14ac:dyDescent="0.25">
      <c r="A137" s="150" t="s">
        <v>635</v>
      </c>
      <c r="B137" s="155">
        <v>0</v>
      </c>
      <c r="C137" s="157">
        <v>0</v>
      </c>
      <c r="D137" s="157">
        <v>0</v>
      </c>
      <c r="E137" s="157">
        <v>0</v>
      </c>
      <c r="F137" s="156">
        <v>403077.64906461525</v>
      </c>
      <c r="G137" s="156">
        <v>8032.2587349995365</v>
      </c>
      <c r="H137" s="156">
        <v>2667.1559879701827</v>
      </c>
      <c r="I137" s="156">
        <v>0</v>
      </c>
      <c r="J137" s="156">
        <v>0</v>
      </c>
      <c r="K137" s="156">
        <v>433.87565091883022</v>
      </c>
      <c r="L137" s="156">
        <v>1159.4333355916258</v>
      </c>
      <c r="M137" s="157">
        <v>0</v>
      </c>
      <c r="N137" s="157">
        <v>0</v>
      </c>
      <c r="O137" s="157">
        <v>0</v>
      </c>
      <c r="P137" s="157">
        <v>0</v>
      </c>
      <c r="Q137" s="157">
        <v>0</v>
      </c>
      <c r="R137" s="157">
        <v>0</v>
      </c>
      <c r="S137" s="185">
        <v>34.243181999999962</v>
      </c>
      <c r="T137" s="185">
        <v>273.94545599999969</v>
      </c>
      <c r="U137" s="185">
        <v>68.486363999999924</v>
      </c>
      <c r="V137" s="159">
        <v>415747.04777609539</v>
      </c>
      <c r="W137" s="173">
        <v>0.10787752639647107</v>
      </c>
      <c r="Z137" s="207" t="s">
        <v>634</v>
      </c>
      <c r="AA137" s="208">
        <v>1513.6520599999999</v>
      </c>
      <c r="AB137" s="209">
        <v>24697.556439999898</v>
      </c>
      <c r="AC137" s="210">
        <v>504859.37422999996</v>
      </c>
      <c r="AD137" s="211">
        <v>531070.58272999991</v>
      </c>
      <c r="AE137" s="223">
        <v>0.62431576783159315</v>
      </c>
    </row>
    <row r="138" spans="1:31" x14ac:dyDescent="0.25">
      <c r="A138" s="150" t="s">
        <v>636</v>
      </c>
      <c r="B138" s="155">
        <v>0</v>
      </c>
      <c r="C138" s="157">
        <v>0</v>
      </c>
      <c r="D138" s="157">
        <v>0</v>
      </c>
      <c r="E138" s="157">
        <v>0</v>
      </c>
      <c r="F138" s="157">
        <v>0</v>
      </c>
      <c r="G138" s="151">
        <v>94954.909873496261</v>
      </c>
      <c r="H138" s="153">
        <v>782.31945156835764</v>
      </c>
      <c r="I138" s="153">
        <v>0</v>
      </c>
      <c r="J138" s="153">
        <v>0</v>
      </c>
      <c r="K138" s="153">
        <v>9359.5825008290813</v>
      </c>
      <c r="L138" s="167">
        <v>0</v>
      </c>
      <c r="M138" s="157">
        <v>0</v>
      </c>
      <c r="N138" s="157">
        <v>0</v>
      </c>
      <c r="O138" s="157">
        <v>0</v>
      </c>
      <c r="P138" s="157">
        <v>0</v>
      </c>
      <c r="Q138" s="157">
        <v>0</v>
      </c>
      <c r="R138" s="157">
        <v>0</v>
      </c>
      <c r="S138" s="157">
        <v>0</v>
      </c>
      <c r="T138" s="157">
        <v>0</v>
      </c>
      <c r="U138" s="158">
        <v>0</v>
      </c>
      <c r="V138" s="159">
        <v>105096.8118258937</v>
      </c>
      <c r="W138" s="175">
        <v>2.727038989832771E-2</v>
      </c>
      <c r="Z138" s="207" t="s">
        <v>635</v>
      </c>
      <c r="AA138" s="208">
        <v>1255.3975</v>
      </c>
      <c r="AB138" s="209">
        <v>15364.00938999989</v>
      </c>
      <c r="AC138" s="210">
        <v>301314.46216999996</v>
      </c>
      <c r="AD138" s="211">
        <v>317933.86905999982</v>
      </c>
      <c r="AE138" s="223">
        <v>0.37375658535162604</v>
      </c>
    </row>
    <row r="139" spans="1:31" x14ac:dyDescent="0.25">
      <c r="A139" s="150" t="s">
        <v>637</v>
      </c>
      <c r="B139" s="155">
        <v>0</v>
      </c>
      <c r="C139" s="157">
        <v>0</v>
      </c>
      <c r="D139" s="157">
        <v>0</v>
      </c>
      <c r="E139" s="157">
        <v>0</v>
      </c>
      <c r="F139" s="157">
        <v>0</v>
      </c>
      <c r="G139" s="155">
        <v>0</v>
      </c>
      <c r="H139" s="156">
        <v>30704.383537389072</v>
      </c>
      <c r="I139" s="157">
        <v>0</v>
      </c>
      <c r="J139" s="157">
        <v>0</v>
      </c>
      <c r="K139" s="156">
        <v>222.82558691050158</v>
      </c>
      <c r="L139" s="168">
        <v>0</v>
      </c>
      <c r="M139" s="157">
        <v>0</v>
      </c>
      <c r="N139" s="157">
        <v>0</v>
      </c>
      <c r="O139" s="157">
        <v>0</v>
      </c>
      <c r="P139" s="157">
        <v>0</v>
      </c>
      <c r="Q139" s="157">
        <v>0</v>
      </c>
      <c r="R139" s="157">
        <v>0</v>
      </c>
      <c r="S139" s="157">
        <v>0</v>
      </c>
      <c r="T139" s="157">
        <v>0</v>
      </c>
      <c r="U139" s="158">
        <v>0</v>
      </c>
      <c r="V139" s="159">
        <v>30927.209124299574</v>
      </c>
      <c r="W139" s="175">
        <v>8.0249537225159859E-3</v>
      </c>
      <c r="Z139" s="207" t="s">
        <v>636</v>
      </c>
      <c r="AA139" s="208">
        <v>325.03527444666503</v>
      </c>
      <c r="AB139" s="209">
        <v>130.09096632826839</v>
      </c>
      <c r="AC139" s="210">
        <v>197.53838183006096</v>
      </c>
      <c r="AD139" s="211">
        <v>652.66462260499441</v>
      </c>
      <c r="AE139" s="224">
        <v>7.6725924622587157E-4</v>
      </c>
    </row>
    <row r="140" spans="1:31" x14ac:dyDescent="0.25">
      <c r="A140" s="150" t="s">
        <v>638</v>
      </c>
      <c r="B140" s="155">
        <v>0</v>
      </c>
      <c r="C140" s="157">
        <v>0</v>
      </c>
      <c r="D140" s="157">
        <v>0</v>
      </c>
      <c r="E140" s="157">
        <v>0</v>
      </c>
      <c r="F140" s="157">
        <v>0</v>
      </c>
      <c r="G140" s="155">
        <v>0</v>
      </c>
      <c r="H140" s="156">
        <v>0</v>
      </c>
      <c r="I140" s="156">
        <v>537.16618212916035</v>
      </c>
      <c r="J140" s="157">
        <v>0</v>
      </c>
      <c r="K140" s="156">
        <v>0</v>
      </c>
      <c r="L140" s="168">
        <v>0</v>
      </c>
      <c r="M140" s="157">
        <v>0</v>
      </c>
      <c r="N140" s="157">
        <v>0</v>
      </c>
      <c r="O140" s="157">
        <v>0</v>
      </c>
      <c r="P140" s="157">
        <v>0</v>
      </c>
      <c r="Q140" s="157">
        <v>0</v>
      </c>
      <c r="R140" s="157">
        <v>0</v>
      </c>
      <c r="S140" s="157">
        <v>0</v>
      </c>
      <c r="T140" s="157">
        <v>0</v>
      </c>
      <c r="U140" s="158">
        <v>0</v>
      </c>
      <c r="V140" s="159">
        <v>537.16618212916035</v>
      </c>
      <c r="W140" s="175">
        <v>1.3938321222460879E-4</v>
      </c>
      <c r="Z140" s="207" t="s">
        <v>637</v>
      </c>
      <c r="AA140" s="208">
        <v>95.11985486516474</v>
      </c>
      <c r="AB140" s="209">
        <v>43.946089649825787</v>
      </c>
      <c r="AC140" s="210">
        <v>52.995973640775325</v>
      </c>
      <c r="AD140" s="211">
        <v>192.06191815576585</v>
      </c>
      <c r="AE140" s="224">
        <v>2.2578408182248591E-4</v>
      </c>
    </row>
    <row r="141" spans="1:31" x14ac:dyDescent="0.25">
      <c r="A141" s="150" t="s">
        <v>639</v>
      </c>
      <c r="B141" s="155">
        <v>0</v>
      </c>
      <c r="C141" s="157">
        <v>0</v>
      </c>
      <c r="D141" s="157">
        <v>0</v>
      </c>
      <c r="E141" s="157">
        <v>0</v>
      </c>
      <c r="F141" s="157">
        <v>0</v>
      </c>
      <c r="G141" s="155">
        <v>0</v>
      </c>
      <c r="H141" s="156">
        <v>0</v>
      </c>
      <c r="I141" s="156">
        <v>0</v>
      </c>
      <c r="J141" s="156">
        <v>94.722585963616567</v>
      </c>
      <c r="K141" s="156">
        <v>0</v>
      </c>
      <c r="L141" s="168">
        <v>1403.5328598993046</v>
      </c>
      <c r="M141" s="157">
        <v>0</v>
      </c>
      <c r="N141" s="157">
        <v>0</v>
      </c>
      <c r="O141" s="157">
        <v>0</v>
      </c>
      <c r="P141" s="157">
        <v>0</v>
      </c>
      <c r="Q141" s="157">
        <v>0</v>
      </c>
      <c r="R141" s="157">
        <v>0</v>
      </c>
      <c r="S141" s="157">
        <v>0</v>
      </c>
      <c r="T141" s="157">
        <v>0</v>
      </c>
      <c r="U141" s="158">
        <v>0</v>
      </c>
      <c r="V141" s="159">
        <v>1498.2554458629213</v>
      </c>
      <c r="W141" s="175">
        <v>3.8876545792522428E-4</v>
      </c>
      <c r="Z141" s="207" t="s">
        <v>638</v>
      </c>
      <c r="AA141" s="208">
        <v>0.54631935630249839</v>
      </c>
      <c r="AB141" s="209">
        <v>0.77776543383488295</v>
      </c>
      <c r="AC141" s="210">
        <v>2.0117857985564997</v>
      </c>
      <c r="AD141" s="211">
        <v>3.3358705886938811</v>
      </c>
      <c r="AE141" s="224">
        <v>3.9215815669196585E-6</v>
      </c>
    </row>
    <row r="142" spans="1:31" x14ac:dyDescent="0.25">
      <c r="A142" s="150" t="s">
        <v>640</v>
      </c>
      <c r="B142" s="155">
        <v>0</v>
      </c>
      <c r="C142" s="157">
        <v>0</v>
      </c>
      <c r="D142" s="157">
        <v>0</v>
      </c>
      <c r="E142" s="157">
        <v>0</v>
      </c>
      <c r="F142" s="157">
        <v>0</v>
      </c>
      <c r="G142" s="155">
        <v>0</v>
      </c>
      <c r="H142" s="157">
        <v>0</v>
      </c>
      <c r="I142" s="157">
        <v>0</v>
      </c>
      <c r="J142" s="157">
        <v>0</v>
      </c>
      <c r="K142" s="156">
        <v>26654.819117081683</v>
      </c>
      <c r="L142" s="168">
        <v>0</v>
      </c>
      <c r="M142" s="157">
        <v>0</v>
      </c>
      <c r="N142" s="157">
        <v>0</v>
      </c>
      <c r="O142" s="157">
        <v>0</v>
      </c>
      <c r="P142" s="157">
        <v>0</v>
      </c>
      <c r="Q142" s="157">
        <v>0</v>
      </c>
      <c r="R142" s="157">
        <v>0</v>
      </c>
      <c r="S142" s="157">
        <v>0</v>
      </c>
      <c r="T142" s="157">
        <v>0</v>
      </c>
      <c r="U142" s="158">
        <v>0</v>
      </c>
      <c r="V142" s="159">
        <v>26654.819117081683</v>
      </c>
      <c r="W142" s="175">
        <v>6.9163592821102739E-3</v>
      </c>
      <c r="Z142" s="207" t="s">
        <v>639</v>
      </c>
      <c r="AA142" s="208">
        <v>3.2889278986526498</v>
      </c>
      <c r="AB142" s="209">
        <v>1.7378218831507959</v>
      </c>
      <c r="AC142" s="210">
        <v>4.2776078685499099</v>
      </c>
      <c r="AD142" s="211">
        <v>9.3043576503533565</v>
      </c>
      <c r="AE142" s="224">
        <v>1.0938013476098297E-5</v>
      </c>
    </row>
    <row r="143" spans="1:31" x14ac:dyDescent="0.25">
      <c r="A143" s="150" t="s">
        <v>641</v>
      </c>
      <c r="B143" s="155">
        <v>0</v>
      </c>
      <c r="C143" s="157">
        <v>0</v>
      </c>
      <c r="D143" s="157">
        <v>0</v>
      </c>
      <c r="E143" s="157">
        <v>0</v>
      </c>
      <c r="F143" s="157">
        <v>0</v>
      </c>
      <c r="G143" s="169">
        <v>0</v>
      </c>
      <c r="H143" s="170">
        <v>0</v>
      </c>
      <c r="I143" s="170">
        <v>0</v>
      </c>
      <c r="J143" s="170">
        <v>0</v>
      </c>
      <c r="K143" s="170">
        <v>0</v>
      </c>
      <c r="L143" s="160">
        <v>2366.9375831458374</v>
      </c>
      <c r="M143" s="157">
        <v>0</v>
      </c>
      <c r="N143" s="157">
        <v>0</v>
      </c>
      <c r="O143" s="157">
        <v>0</v>
      </c>
      <c r="P143" s="157">
        <v>0</v>
      </c>
      <c r="Q143" s="157">
        <v>0</v>
      </c>
      <c r="R143" s="157">
        <v>0</v>
      </c>
      <c r="S143" s="157">
        <v>0</v>
      </c>
      <c r="T143" s="157">
        <v>0</v>
      </c>
      <c r="U143" s="158">
        <v>0</v>
      </c>
      <c r="V143" s="159">
        <v>2366.9375831458374</v>
      </c>
      <c r="W143" s="175">
        <v>6.1417001749133285E-4</v>
      </c>
      <c r="Z143" s="207" t="s">
        <v>640</v>
      </c>
      <c r="AA143" s="208">
        <v>43.609626857504814</v>
      </c>
      <c r="AB143" s="209">
        <v>43.426714907490926</v>
      </c>
      <c r="AC143" s="210">
        <v>78.493488849412344</v>
      </c>
      <c r="AD143" s="211">
        <v>165.52983061440807</v>
      </c>
      <c r="AE143" s="224">
        <v>1.9459349973374067E-4</v>
      </c>
    </row>
    <row r="144" spans="1:31" x14ac:dyDescent="0.25">
      <c r="A144" s="150" t="s">
        <v>642</v>
      </c>
      <c r="B144" s="155">
        <v>0</v>
      </c>
      <c r="C144" s="157">
        <v>0</v>
      </c>
      <c r="D144" s="157">
        <v>0</v>
      </c>
      <c r="E144" s="157">
        <v>0</v>
      </c>
      <c r="F144" s="157">
        <v>0</v>
      </c>
      <c r="G144" s="157">
        <v>0</v>
      </c>
      <c r="H144" s="157">
        <v>0</v>
      </c>
      <c r="I144" s="157">
        <v>0</v>
      </c>
      <c r="J144" s="157">
        <v>0</v>
      </c>
      <c r="K144" s="157">
        <v>0</v>
      </c>
      <c r="L144" s="157">
        <v>0</v>
      </c>
      <c r="M144" s="151">
        <v>3024.834513457206</v>
      </c>
      <c r="N144" s="153">
        <v>0</v>
      </c>
      <c r="O144" s="153">
        <v>0</v>
      </c>
      <c r="P144" s="153">
        <v>0</v>
      </c>
      <c r="Q144" s="153">
        <v>0</v>
      </c>
      <c r="R144" s="167">
        <v>0</v>
      </c>
      <c r="S144" s="157">
        <v>0</v>
      </c>
      <c r="T144" s="157">
        <v>0</v>
      </c>
      <c r="U144" s="158">
        <v>0</v>
      </c>
      <c r="V144" s="159">
        <v>3024.834513457206</v>
      </c>
      <c r="W144" s="176">
        <v>7.8488029395743235E-4</v>
      </c>
      <c r="Z144" s="207" t="s">
        <v>641</v>
      </c>
      <c r="AA144" s="208">
        <v>3.8126604503046164</v>
      </c>
      <c r="AB144" s="209">
        <v>3.6389346096738153</v>
      </c>
      <c r="AC144" s="210">
        <v>7.2473895961179027</v>
      </c>
      <c r="AD144" s="211">
        <v>14.698984656096336</v>
      </c>
      <c r="AE144" s="224">
        <v>1.7279827183689341E-5</v>
      </c>
    </row>
    <row r="145" spans="1:31" x14ac:dyDescent="0.25">
      <c r="A145" s="150" t="s">
        <v>643</v>
      </c>
      <c r="B145" s="155">
        <v>0</v>
      </c>
      <c r="C145" s="157">
        <v>0</v>
      </c>
      <c r="D145" s="157">
        <v>0</v>
      </c>
      <c r="E145" s="157">
        <v>0</v>
      </c>
      <c r="F145" s="157">
        <v>0</v>
      </c>
      <c r="G145" s="157">
        <v>0</v>
      </c>
      <c r="H145" s="157">
        <v>0</v>
      </c>
      <c r="I145" s="157">
        <v>0</v>
      </c>
      <c r="J145" s="157">
        <v>0</v>
      </c>
      <c r="K145" s="157">
        <v>0</v>
      </c>
      <c r="L145" s="157">
        <v>0</v>
      </c>
      <c r="M145" s="155">
        <v>0</v>
      </c>
      <c r="N145" s="156">
        <v>1528.2272867697184</v>
      </c>
      <c r="O145" s="157">
        <v>0</v>
      </c>
      <c r="P145" s="157">
        <v>0</v>
      </c>
      <c r="Q145" s="156">
        <v>0</v>
      </c>
      <c r="R145" s="168">
        <v>23.820715885627475</v>
      </c>
      <c r="S145" s="157">
        <v>0</v>
      </c>
      <c r="T145" s="157">
        <v>0</v>
      </c>
      <c r="U145" s="158">
        <v>0</v>
      </c>
      <c r="V145" s="159">
        <v>1552.048002655346</v>
      </c>
      <c r="W145" s="176">
        <v>4.0272348359576067E-4</v>
      </c>
      <c r="Z145" s="207" t="s">
        <v>642</v>
      </c>
      <c r="AA145" s="212">
        <v>0</v>
      </c>
      <c r="AB145" s="209">
        <v>11.005733450660319</v>
      </c>
      <c r="AC145" s="210">
        <v>7.7788751580063984</v>
      </c>
      <c r="AD145" s="211">
        <v>18.784608608666716</v>
      </c>
      <c r="AE145" s="225">
        <v>2.2082803544963203E-5</v>
      </c>
    </row>
    <row r="146" spans="1:31" x14ac:dyDescent="0.25">
      <c r="A146" s="150" t="s">
        <v>644</v>
      </c>
      <c r="B146" s="155">
        <v>0</v>
      </c>
      <c r="C146" s="157">
        <v>0</v>
      </c>
      <c r="D146" s="157">
        <v>0</v>
      </c>
      <c r="E146" s="157">
        <v>0</v>
      </c>
      <c r="F146" s="157">
        <v>0</v>
      </c>
      <c r="G146" s="157">
        <v>0</v>
      </c>
      <c r="H146" s="157">
        <v>0</v>
      </c>
      <c r="I146" s="157">
        <v>0</v>
      </c>
      <c r="J146" s="157">
        <v>0</v>
      </c>
      <c r="K146" s="157">
        <v>0</v>
      </c>
      <c r="L146" s="157">
        <v>0</v>
      </c>
      <c r="M146" s="155">
        <v>0</v>
      </c>
      <c r="N146" s="156">
        <v>0</v>
      </c>
      <c r="O146" s="156">
        <v>1185.5428370186144</v>
      </c>
      <c r="P146" s="157">
        <v>0</v>
      </c>
      <c r="Q146" s="156">
        <v>0</v>
      </c>
      <c r="R146" s="168">
        <v>0</v>
      </c>
      <c r="S146" s="157">
        <v>0</v>
      </c>
      <c r="T146" s="157">
        <v>0</v>
      </c>
      <c r="U146" s="158">
        <v>0</v>
      </c>
      <c r="V146" s="159">
        <v>1185.5428370186144</v>
      </c>
      <c r="W146" s="176">
        <v>3.0762317947595144E-4</v>
      </c>
      <c r="Z146" s="207" t="s">
        <v>643</v>
      </c>
      <c r="AA146" s="212">
        <v>0</v>
      </c>
      <c r="AB146" s="209">
        <v>4.5042556502949394</v>
      </c>
      <c r="AC146" s="210">
        <v>5.1341606472041281</v>
      </c>
      <c r="AD146" s="211">
        <v>9.6384162974990666</v>
      </c>
      <c r="AE146" s="225">
        <v>1.1330726022369362E-5</v>
      </c>
    </row>
    <row r="147" spans="1:31" x14ac:dyDescent="0.25">
      <c r="A147" s="150" t="s">
        <v>645</v>
      </c>
      <c r="B147" s="155">
        <v>0</v>
      </c>
      <c r="C147" s="157">
        <v>0</v>
      </c>
      <c r="D147" s="157">
        <v>0</v>
      </c>
      <c r="E147" s="157">
        <v>0</v>
      </c>
      <c r="F147" s="157">
        <v>0</v>
      </c>
      <c r="G147" s="157">
        <v>0</v>
      </c>
      <c r="H147" s="157">
        <v>0</v>
      </c>
      <c r="I147" s="157">
        <v>0</v>
      </c>
      <c r="J147" s="157">
        <v>0</v>
      </c>
      <c r="K147" s="157">
        <v>0</v>
      </c>
      <c r="L147" s="157">
        <v>0</v>
      </c>
      <c r="M147" s="155">
        <v>0</v>
      </c>
      <c r="N147" s="156">
        <v>0</v>
      </c>
      <c r="O147" s="156">
        <v>0</v>
      </c>
      <c r="P147" s="156">
        <v>316.94682607060992</v>
      </c>
      <c r="Q147" s="156">
        <v>0</v>
      </c>
      <c r="R147" s="168">
        <v>0</v>
      </c>
      <c r="S147" s="157">
        <v>0</v>
      </c>
      <c r="T147" s="157">
        <v>0</v>
      </c>
      <c r="U147" s="158">
        <v>0</v>
      </c>
      <c r="V147" s="159">
        <v>316.94682607060992</v>
      </c>
      <c r="W147" s="176">
        <v>8.2240967864007715E-5</v>
      </c>
      <c r="Z147" s="207" t="s">
        <v>644</v>
      </c>
      <c r="AA147" s="212">
        <v>0</v>
      </c>
      <c r="AB147" s="209">
        <v>0.82447231848248048</v>
      </c>
      <c r="AC147" s="210">
        <v>6.5379000966450462</v>
      </c>
      <c r="AD147" s="211">
        <v>7.3623724151275267</v>
      </c>
      <c r="AE147" s="225">
        <v>8.6550551600583541E-6</v>
      </c>
    </row>
    <row r="148" spans="1:31" x14ac:dyDescent="0.25">
      <c r="A148" s="150" t="s">
        <v>646</v>
      </c>
      <c r="B148" s="155">
        <v>0</v>
      </c>
      <c r="C148" s="157">
        <v>0</v>
      </c>
      <c r="D148" s="157">
        <v>0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5">
        <v>0</v>
      </c>
      <c r="N148" s="157">
        <v>0</v>
      </c>
      <c r="O148" s="157">
        <v>0</v>
      </c>
      <c r="P148" s="157">
        <v>0</v>
      </c>
      <c r="Q148" s="156">
        <v>23810.798079693654</v>
      </c>
      <c r="R148" s="168">
        <v>0</v>
      </c>
      <c r="S148" s="157">
        <v>0</v>
      </c>
      <c r="T148" s="157">
        <v>0</v>
      </c>
      <c r="U148" s="158">
        <v>0</v>
      </c>
      <c r="V148" s="159">
        <v>23810.798079693654</v>
      </c>
      <c r="W148" s="176">
        <v>6.1783962438298921E-3</v>
      </c>
      <c r="Z148" s="207" t="s">
        <v>645</v>
      </c>
      <c r="AA148" s="212">
        <v>0</v>
      </c>
      <c r="AB148" s="209">
        <v>0.73164927075482622</v>
      </c>
      <c r="AC148" s="210">
        <v>1.2366309941681037</v>
      </c>
      <c r="AD148" s="211">
        <v>1.9682802649229298</v>
      </c>
      <c r="AE148" s="225">
        <v>2.3138702177519703E-6</v>
      </c>
    </row>
    <row r="149" spans="1:31" x14ac:dyDescent="0.25">
      <c r="A149" s="150" t="s">
        <v>647</v>
      </c>
      <c r="B149" s="155">
        <v>0</v>
      </c>
      <c r="C149" s="157">
        <v>0</v>
      </c>
      <c r="D149" s="157">
        <v>0</v>
      </c>
      <c r="E149" s="157">
        <v>0</v>
      </c>
      <c r="F149" s="157">
        <v>0</v>
      </c>
      <c r="G149" s="157">
        <v>0</v>
      </c>
      <c r="H149" s="157">
        <v>0</v>
      </c>
      <c r="I149" s="157">
        <v>0</v>
      </c>
      <c r="J149" s="157">
        <v>0</v>
      </c>
      <c r="K149" s="157">
        <v>0</v>
      </c>
      <c r="L149" s="157">
        <v>0</v>
      </c>
      <c r="M149" s="169">
        <v>0</v>
      </c>
      <c r="N149" s="170">
        <v>0</v>
      </c>
      <c r="O149" s="170">
        <v>0</v>
      </c>
      <c r="P149" s="170">
        <v>0</v>
      </c>
      <c r="Q149" s="170">
        <v>0</v>
      </c>
      <c r="R149" s="160">
        <v>2508.7427590421248</v>
      </c>
      <c r="S149" s="157">
        <v>0</v>
      </c>
      <c r="T149" s="157">
        <v>0</v>
      </c>
      <c r="U149" s="158">
        <v>0</v>
      </c>
      <c r="V149" s="159">
        <v>2508.7427590421248</v>
      </c>
      <c r="W149" s="176">
        <v>6.5096544800067138E-4</v>
      </c>
      <c r="Z149" s="207" t="s">
        <v>646</v>
      </c>
      <c r="AA149" s="212">
        <v>0</v>
      </c>
      <c r="AB149" s="209">
        <v>59.669199731717534</v>
      </c>
      <c r="AC149" s="210">
        <v>88.198897050816157</v>
      </c>
      <c r="AD149" s="211">
        <v>147.86809678253368</v>
      </c>
      <c r="AE149" s="225">
        <v>1.7383072492177214E-4</v>
      </c>
    </row>
    <row r="150" spans="1:31" x14ac:dyDescent="0.25">
      <c r="A150" s="184" t="s">
        <v>628</v>
      </c>
      <c r="B150" s="155">
        <v>0</v>
      </c>
      <c r="C150" s="157">
        <v>0</v>
      </c>
      <c r="D150" s="157">
        <v>0</v>
      </c>
      <c r="E150" s="157">
        <v>0</v>
      </c>
      <c r="F150" s="157">
        <v>0</v>
      </c>
      <c r="G150" s="186">
        <v>183.94972722654401</v>
      </c>
      <c r="H150" s="187">
        <v>0</v>
      </c>
      <c r="I150" s="187">
        <v>0</v>
      </c>
      <c r="J150" s="187">
        <v>0</v>
      </c>
      <c r="K150" s="187">
        <v>0</v>
      </c>
      <c r="L150" s="188">
        <v>0</v>
      </c>
      <c r="M150" s="186">
        <v>0</v>
      </c>
      <c r="N150" s="187">
        <v>0</v>
      </c>
      <c r="O150" s="187">
        <v>0</v>
      </c>
      <c r="P150" s="187">
        <v>0</v>
      </c>
      <c r="Q150" s="187">
        <v>0</v>
      </c>
      <c r="R150" s="187">
        <v>0</v>
      </c>
      <c r="S150" s="195">
        <v>1584.7027649999957</v>
      </c>
      <c r="T150" s="187">
        <v>422.5874039999988</v>
      </c>
      <c r="U150" s="188">
        <v>105.6468509999997</v>
      </c>
      <c r="V150" s="165">
        <v>2296.8867472265379</v>
      </c>
      <c r="W150" s="173">
        <v>5.959933137927682E-4</v>
      </c>
      <c r="Z150" s="207" t="s">
        <v>647</v>
      </c>
      <c r="AA150" s="212">
        <v>0</v>
      </c>
      <c r="AB150" s="209">
        <v>6.0839028410398468</v>
      </c>
      <c r="AC150" s="210">
        <v>9.4957100663026655</v>
      </c>
      <c r="AD150" s="211">
        <v>15.579612907342511</v>
      </c>
      <c r="AE150" s="225">
        <v>1.8315075831853431E-5</v>
      </c>
    </row>
    <row r="151" spans="1:31" x14ac:dyDescent="0.25">
      <c r="A151" s="184" t="s">
        <v>629</v>
      </c>
      <c r="B151" s="155">
        <v>0</v>
      </c>
      <c r="C151" s="157">
        <v>0</v>
      </c>
      <c r="D151" s="157">
        <v>0</v>
      </c>
      <c r="E151" s="157">
        <v>0</v>
      </c>
      <c r="F151" s="157">
        <v>0</v>
      </c>
      <c r="G151" s="189">
        <v>1471.5978178123521</v>
      </c>
      <c r="H151" s="190">
        <v>0</v>
      </c>
      <c r="I151" s="190">
        <v>0</v>
      </c>
      <c r="J151" s="190">
        <v>0</v>
      </c>
      <c r="K151" s="190">
        <v>0</v>
      </c>
      <c r="L151" s="191">
        <v>0</v>
      </c>
      <c r="M151" s="189">
        <v>0</v>
      </c>
      <c r="N151" s="190">
        <v>0</v>
      </c>
      <c r="O151" s="190">
        <v>0</v>
      </c>
      <c r="P151" s="190">
        <v>0</v>
      </c>
      <c r="Q151" s="190">
        <v>0</v>
      </c>
      <c r="R151" s="190">
        <v>0</v>
      </c>
      <c r="S151" s="189">
        <v>123.25465949999968</v>
      </c>
      <c r="T151" s="195">
        <v>12677.622119999965</v>
      </c>
      <c r="U151" s="191">
        <v>246.50931899999935</v>
      </c>
      <c r="V151" s="165">
        <v>14518.983916312316</v>
      </c>
      <c r="W151" s="173">
        <v>3.7673678720274444E-3</v>
      </c>
      <c r="Z151" s="226" t="s">
        <v>628</v>
      </c>
      <c r="AA151" s="228">
        <v>0</v>
      </c>
      <c r="AB151" s="229">
        <v>0</v>
      </c>
      <c r="AC151" s="230">
        <v>0</v>
      </c>
      <c r="AD151" s="227">
        <v>0</v>
      </c>
      <c r="AE151" s="223">
        <v>0</v>
      </c>
    </row>
    <row r="152" spans="1:31" x14ac:dyDescent="0.25">
      <c r="A152" s="184" t="s">
        <v>630</v>
      </c>
      <c r="B152" s="155">
        <v>0</v>
      </c>
      <c r="C152" s="157">
        <v>0</v>
      </c>
      <c r="D152" s="157">
        <v>0</v>
      </c>
      <c r="E152" s="157">
        <v>0</v>
      </c>
      <c r="F152" s="157">
        <v>0</v>
      </c>
      <c r="G152" s="192">
        <v>367.89945445308803</v>
      </c>
      <c r="H152" s="193">
        <v>0</v>
      </c>
      <c r="I152" s="193">
        <v>0</v>
      </c>
      <c r="J152" s="193">
        <v>0</v>
      </c>
      <c r="K152" s="193">
        <v>0</v>
      </c>
      <c r="L152" s="194">
        <v>0</v>
      </c>
      <c r="M152" s="192">
        <v>0</v>
      </c>
      <c r="N152" s="193">
        <v>0</v>
      </c>
      <c r="O152" s="193">
        <v>0</v>
      </c>
      <c r="P152" s="193">
        <v>0</v>
      </c>
      <c r="Q152" s="193">
        <v>0</v>
      </c>
      <c r="R152" s="193">
        <v>0</v>
      </c>
      <c r="S152" s="192">
        <v>52.82342549999985</v>
      </c>
      <c r="T152" s="193">
        <v>986.03727599999741</v>
      </c>
      <c r="U152" s="195">
        <v>3169.4055299999914</v>
      </c>
      <c r="V152" s="165">
        <v>4576.1656859530767</v>
      </c>
      <c r="W152" s="173">
        <v>1.187417775355789E-3</v>
      </c>
      <c r="Z152" s="226" t="s">
        <v>629</v>
      </c>
      <c r="AA152" s="228">
        <v>0</v>
      </c>
      <c r="AB152" s="229">
        <v>0</v>
      </c>
      <c r="AC152" s="230">
        <v>0</v>
      </c>
      <c r="AD152" s="227">
        <v>0</v>
      </c>
      <c r="AE152" s="223">
        <v>0</v>
      </c>
    </row>
    <row r="153" spans="1:31" ht="15.75" thickBot="1" x14ac:dyDescent="0.3">
      <c r="A153" s="161" t="s">
        <v>5</v>
      </c>
      <c r="B153" s="162">
        <v>715965.06511000311</v>
      </c>
      <c r="C153" s="163">
        <v>117106.75242231828</v>
      </c>
      <c r="D153" s="163">
        <v>1280861.3172732957</v>
      </c>
      <c r="E153" s="163">
        <v>780526.24216556805</v>
      </c>
      <c r="F153" s="163">
        <v>660944.2814946142</v>
      </c>
      <c r="G153" s="163">
        <v>142338.32794539022</v>
      </c>
      <c r="H153" s="163">
        <v>47385.646689226429</v>
      </c>
      <c r="I153" s="163">
        <v>537.16618212916035</v>
      </c>
      <c r="J153" s="163">
        <v>189.44517192723313</v>
      </c>
      <c r="K153" s="163">
        <v>45872.386527426213</v>
      </c>
      <c r="L153" s="163">
        <v>8925.9817853449276</v>
      </c>
      <c r="M153" s="163">
        <v>3024.834513457206</v>
      </c>
      <c r="N153" s="163">
        <v>1528.2272867697184</v>
      </c>
      <c r="O153" s="163">
        <v>1185.5428370186144</v>
      </c>
      <c r="P153" s="163">
        <v>316.94682607060992</v>
      </c>
      <c r="Q153" s="163">
        <v>23810.798079693654</v>
      </c>
      <c r="R153" s="163">
        <v>2532.5634749277524</v>
      </c>
      <c r="S153" s="166">
        <v>2005.2153374999946</v>
      </c>
      <c r="T153" s="166">
        <v>16041.722699999957</v>
      </c>
      <c r="U153" s="166">
        <v>4010.4306749999896</v>
      </c>
      <c r="V153" s="164">
        <v>3853880.0588376811</v>
      </c>
      <c r="W153" s="173">
        <v>1</v>
      </c>
      <c r="Z153" s="226" t="s">
        <v>630</v>
      </c>
      <c r="AA153" s="228">
        <v>0</v>
      </c>
      <c r="AB153" s="229">
        <v>0</v>
      </c>
      <c r="AC153" s="230">
        <v>0</v>
      </c>
      <c r="AD153" s="227">
        <v>0</v>
      </c>
      <c r="AE153" s="223">
        <v>0</v>
      </c>
    </row>
    <row r="154" spans="1:31" ht="15.75" thickBot="1" x14ac:dyDescent="0.3">
      <c r="A154" s="143"/>
      <c r="B154" s="143"/>
      <c r="C154" s="143"/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Z154" s="215" t="s">
        <v>5</v>
      </c>
      <c r="AA154" s="216">
        <v>3240.4622238745937</v>
      </c>
      <c r="AB154" s="217">
        <v>40368.003336074988</v>
      </c>
      <c r="AC154" s="218">
        <v>807035.72780159651</v>
      </c>
      <c r="AD154" s="219">
        <v>850644.19336154615</v>
      </c>
      <c r="AE154" s="223">
        <v>1</v>
      </c>
    </row>
    <row r="155" spans="1:31" x14ac:dyDescent="0.25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</row>
    <row r="156" spans="1:31" x14ac:dyDescent="0.25">
      <c r="A156" s="143"/>
      <c r="B156" s="143"/>
      <c r="C156" s="143"/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Z156" s="196"/>
      <c r="AA156" s="196"/>
      <c r="AB156" s="196"/>
      <c r="AC156" s="196"/>
      <c r="AD156" s="196"/>
      <c r="AE156" s="196"/>
    </row>
    <row r="157" spans="1:31" x14ac:dyDescent="0.25">
      <c r="A157" s="143"/>
      <c r="B157" s="143"/>
      <c r="C157" s="143"/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</row>
    <row r="158" spans="1:31" x14ac:dyDescent="0.25">
      <c r="A158" s="143"/>
      <c r="B158" s="143"/>
      <c r="C158" s="143"/>
      <c r="D158" s="143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Z158" s="196"/>
      <c r="AA158" s="196"/>
      <c r="AB158" s="196"/>
      <c r="AC158" s="196"/>
      <c r="AD158" s="196"/>
      <c r="AE158" s="196"/>
    </row>
    <row r="159" spans="1:31" x14ac:dyDescent="0.25">
      <c r="A159" s="143"/>
      <c r="B159" s="143"/>
      <c r="C159" s="143"/>
      <c r="D159" s="143"/>
      <c r="E159" s="143"/>
      <c r="F159" s="143"/>
      <c r="G159" s="143"/>
      <c r="H159" s="143"/>
      <c r="I159" s="143"/>
      <c r="J159" s="143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</row>
    <row r="162" spans="1:33" x14ac:dyDescent="0.25">
      <c r="A162" s="145" t="s">
        <v>648</v>
      </c>
      <c r="B162" s="143"/>
      <c r="C162" s="143"/>
      <c r="D162" s="143"/>
      <c r="E162" s="143"/>
      <c r="F162" s="143"/>
      <c r="G162" s="145" t="s">
        <v>523</v>
      </c>
      <c r="H162" s="143"/>
      <c r="I162" s="143"/>
      <c r="J162" s="143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</row>
    <row r="163" spans="1:33" ht="36" x14ac:dyDescent="0.25">
      <c r="A163" s="146" t="s">
        <v>524</v>
      </c>
      <c r="B163" s="147" t="s">
        <v>465</v>
      </c>
      <c r="C163" s="148" t="s">
        <v>612</v>
      </c>
      <c r="D163" s="148" t="s">
        <v>613</v>
      </c>
      <c r="E163" s="148" t="s">
        <v>614</v>
      </c>
      <c r="F163" s="148" t="s">
        <v>615</v>
      </c>
      <c r="G163" s="148" t="s">
        <v>616</v>
      </c>
      <c r="H163" s="148" t="s">
        <v>617</v>
      </c>
      <c r="I163" s="148" t="s">
        <v>618</v>
      </c>
      <c r="J163" s="148" t="s">
        <v>619</v>
      </c>
      <c r="K163" s="148" t="s">
        <v>620</v>
      </c>
      <c r="L163" s="148" t="s">
        <v>621</v>
      </c>
      <c r="M163" s="148" t="s">
        <v>622</v>
      </c>
      <c r="N163" s="148" t="s">
        <v>623</v>
      </c>
      <c r="O163" s="148" t="s">
        <v>624</v>
      </c>
      <c r="P163" s="148" t="s">
        <v>625</v>
      </c>
      <c r="Q163" s="148" t="s">
        <v>626</v>
      </c>
      <c r="R163" s="148" t="s">
        <v>627</v>
      </c>
      <c r="S163" s="182" t="s">
        <v>628</v>
      </c>
      <c r="T163" s="182" t="s">
        <v>629</v>
      </c>
      <c r="U163" s="183" t="s">
        <v>630</v>
      </c>
      <c r="V163" s="149" t="s">
        <v>5</v>
      </c>
      <c r="W163" s="143"/>
    </row>
    <row r="164" spans="1:33" x14ac:dyDescent="0.25">
      <c r="A164" s="150" t="s">
        <v>631</v>
      </c>
      <c r="B164" s="151">
        <v>0</v>
      </c>
      <c r="C164" s="171">
        <v>0</v>
      </c>
      <c r="D164" s="171">
        <v>0</v>
      </c>
      <c r="E164" s="153">
        <v>0</v>
      </c>
      <c r="F164" s="153">
        <v>0</v>
      </c>
      <c r="G164" s="153">
        <v>0</v>
      </c>
      <c r="H164" s="153">
        <v>0</v>
      </c>
      <c r="I164" s="153">
        <v>0</v>
      </c>
      <c r="J164" s="153">
        <v>0</v>
      </c>
      <c r="K164" s="153">
        <v>0</v>
      </c>
      <c r="L164" s="153">
        <v>0</v>
      </c>
      <c r="M164" s="152">
        <v>0</v>
      </c>
      <c r="N164" s="152">
        <v>0</v>
      </c>
      <c r="O164" s="152">
        <v>0</v>
      </c>
      <c r="P164" s="152">
        <v>0</v>
      </c>
      <c r="Q164" s="152">
        <v>0</v>
      </c>
      <c r="R164" s="152">
        <v>0</v>
      </c>
      <c r="S164" s="187">
        <v>0</v>
      </c>
      <c r="T164" s="187">
        <v>0</v>
      </c>
      <c r="U164" s="187">
        <v>0</v>
      </c>
      <c r="V164" s="154">
        <v>0</v>
      </c>
      <c r="W164" s="173">
        <v>0</v>
      </c>
    </row>
    <row r="165" spans="1:33" x14ac:dyDescent="0.25">
      <c r="A165" s="150" t="s">
        <v>632</v>
      </c>
      <c r="B165" s="155">
        <v>0</v>
      </c>
      <c r="C165" s="156">
        <v>1202.8337999999901</v>
      </c>
      <c r="D165" s="157">
        <v>0</v>
      </c>
      <c r="E165" s="157">
        <v>0</v>
      </c>
      <c r="F165" s="157">
        <v>0</v>
      </c>
      <c r="G165" s="157">
        <v>0</v>
      </c>
      <c r="H165" s="157">
        <v>0</v>
      </c>
      <c r="I165" s="157">
        <v>0</v>
      </c>
      <c r="J165" s="157">
        <v>0</v>
      </c>
      <c r="K165" s="157">
        <v>0</v>
      </c>
      <c r="L165" s="157">
        <v>0</v>
      </c>
      <c r="M165" s="157">
        <v>0</v>
      </c>
      <c r="N165" s="157">
        <v>0</v>
      </c>
      <c r="O165" s="157">
        <v>0</v>
      </c>
      <c r="P165" s="157">
        <v>0</v>
      </c>
      <c r="Q165" s="157">
        <v>0</v>
      </c>
      <c r="R165" s="157">
        <v>0</v>
      </c>
      <c r="S165" s="157">
        <v>0</v>
      </c>
      <c r="T165" s="157">
        <v>0</v>
      </c>
      <c r="U165" s="158">
        <v>0</v>
      </c>
      <c r="V165" s="159">
        <v>1202.8337999999901</v>
      </c>
      <c r="W165" s="173">
        <v>5.367165020320467E-4</v>
      </c>
    </row>
    <row r="166" spans="1:33" x14ac:dyDescent="0.25">
      <c r="A166" s="150" t="s">
        <v>633</v>
      </c>
      <c r="B166" s="155">
        <v>0</v>
      </c>
      <c r="C166" s="157">
        <v>0</v>
      </c>
      <c r="D166" s="156">
        <v>294.52523999999897</v>
      </c>
      <c r="E166" s="156">
        <v>0</v>
      </c>
      <c r="F166" s="156">
        <v>374.37479999999999</v>
      </c>
      <c r="G166" s="157">
        <v>0</v>
      </c>
      <c r="H166" s="157">
        <v>0</v>
      </c>
      <c r="I166" s="157">
        <v>0</v>
      </c>
      <c r="J166" s="157">
        <v>0</v>
      </c>
      <c r="K166" s="157">
        <v>0</v>
      </c>
      <c r="L166" s="157">
        <v>0</v>
      </c>
      <c r="M166" s="157">
        <v>0</v>
      </c>
      <c r="N166" s="157">
        <v>0</v>
      </c>
      <c r="O166" s="157">
        <v>0</v>
      </c>
      <c r="P166" s="157">
        <v>0</v>
      </c>
      <c r="Q166" s="157">
        <v>0</v>
      </c>
      <c r="R166" s="157">
        <v>0</v>
      </c>
      <c r="S166" s="157">
        <v>0</v>
      </c>
      <c r="T166" s="157">
        <v>0</v>
      </c>
      <c r="U166" s="158">
        <v>0</v>
      </c>
      <c r="V166" s="159">
        <v>668.90003999999897</v>
      </c>
      <c r="W166" s="173">
        <v>2.9846990471825663E-4</v>
      </c>
    </row>
    <row r="167" spans="1:33" x14ac:dyDescent="0.25">
      <c r="A167" s="150" t="s">
        <v>634</v>
      </c>
      <c r="B167" s="155">
        <v>0</v>
      </c>
      <c r="C167" s="157">
        <v>0</v>
      </c>
      <c r="D167" s="157">
        <v>0</v>
      </c>
      <c r="E167" s="156">
        <v>1445684.1075924132</v>
      </c>
      <c r="F167" s="156">
        <v>59280.446029999897</v>
      </c>
      <c r="G167" s="156">
        <v>0</v>
      </c>
      <c r="H167" s="156">
        <v>0</v>
      </c>
      <c r="I167" s="156">
        <v>0</v>
      </c>
      <c r="J167" s="156">
        <v>0</v>
      </c>
      <c r="K167" s="156">
        <v>0</v>
      </c>
      <c r="L167" s="156">
        <v>0</v>
      </c>
      <c r="M167" s="157">
        <v>0</v>
      </c>
      <c r="N167" s="157">
        <v>0</v>
      </c>
      <c r="O167" s="157">
        <v>0</v>
      </c>
      <c r="P167" s="157">
        <v>0</v>
      </c>
      <c r="Q167" s="157">
        <v>0</v>
      </c>
      <c r="R167" s="157">
        <v>0</v>
      </c>
      <c r="S167" s="185">
        <v>0</v>
      </c>
      <c r="T167" s="185">
        <v>0</v>
      </c>
      <c r="U167" s="185">
        <v>0</v>
      </c>
      <c r="V167" s="159">
        <v>1504964.5536224132</v>
      </c>
      <c r="W167" s="173">
        <v>0.67153027367741813</v>
      </c>
    </row>
    <row r="168" spans="1:33" x14ac:dyDescent="0.25">
      <c r="A168" s="150" t="s">
        <v>635</v>
      </c>
      <c r="B168" s="155">
        <v>0</v>
      </c>
      <c r="C168" s="157">
        <v>0</v>
      </c>
      <c r="D168" s="157">
        <v>0</v>
      </c>
      <c r="E168" s="157">
        <v>0</v>
      </c>
      <c r="F168" s="156">
        <v>731783.22562581568</v>
      </c>
      <c r="G168" s="156">
        <v>0</v>
      </c>
      <c r="H168" s="156">
        <v>0</v>
      </c>
      <c r="I168" s="156">
        <v>0</v>
      </c>
      <c r="J168" s="156">
        <v>0</v>
      </c>
      <c r="K168" s="156">
        <v>0</v>
      </c>
      <c r="L168" s="156">
        <v>0</v>
      </c>
      <c r="M168" s="157">
        <v>0</v>
      </c>
      <c r="N168" s="157">
        <v>0</v>
      </c>
      <c r="O168" s="157">
        <v>0</v>
      </c>
      <c r="P168" s="157">
        <v>0</v>
      </c>
      <c r="Q168" s="157">
        <v>0</v>
      </c>
      <c r="R168" s="157">
        <v>0</v>
      </c>
      <c r="S168" s="185">
        <v>0</v>
      </c>
      <c r="T168" s="185">
        <v>0</v>
      </c>
      <c r="U168" s="185">
        <v>0</v>
      </c>
      <c r="V168" s="159">
        <v>731783.22562581568</v>
      </c>
      <c r="W168" s="173">
        <v>0.32652901265629469</v>
      </c>
    </row>
    <row r="169" spans="1:33" x14ac:dyDescent="0.25">
      <c r="A169" s="150" t="s">
        <v>636</v>
      </c>
      <c r="B169" s="155">
        <v>0</v>
      </c>
      <c r="C169" s="157">
        <v>0</v>
      </c>
      <c r="D169" s="157">
        <v>0</v>
      </c>
      <c r="E169" s="157">
        <v>0</v>
      </c>
      <c r="F169" s="157">
        <v>0</v>
      </c>
      <c r="G169" s="151">
        <v>1305.3292452099886</v>
      </c>
      <c r="H169" s="153">
        <v>0</v>
      </c>
      <c r="I169" s="153">
        <v>0</v>
      </c>
      <c r="J169" s="153">
        <v>0</v>
      </c>
      <c r="K169" s="153">
        <v>0</v>
      </c>
      <c r="L169" s="16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8">
        <v>0</v>
      </c>
      <c r="V169" s="159">
        <v>1305.3292452099886</v>
      </c>
      <c r="W169" s="175">
        <v>5.824509973773955E-4</v>
      </c>
    </row>
    <row r="170" spans="1:33" x14ac:dyDescent="0.25">
      <c r="A170" s="150" t="s">
        <v>637</v>
      </c>
      <c r="B170" s="155">
        <v>0</v>
      </c>
      <c r="C170" s="157">
        <v>0</v>
      </c>
      <c r="D170" s="157">
        <v>0</v>
      </c>
      <c r="E170" s="157">
        <v>0</v>
      </c>
      <c r="F170" s="157">
        <v>0</v>
      </c>
      <c r="G170" s="155">
        <v>0</v>
      </c>
      <c r="H170" s="156">
        <v>384.12383631153165</v>
      </c>
      <c r="I170" s="157">
        <v>0</v>
      </c>
      <c r="J170" s="157">
        <v>0</v>
      </c>
      <c r="K170" s="156">
        <v>0</v>
      </c>
      <c r="L170" s="168">
        <v>0</v>
      </c>
      <c r="M170" s="157">
        <v>0</v>
      </c>
      <c r="N170" s="157">
        <v>0</v>
      </c>
      <c r="O170" s="157">
        <v>0</v>
      </c>
      <c r="P170" s="157">
        <v>0</v>
      </c>
      <c r="Q170" s="157">
        <v>0</v>
      </c>
      <c r="R170" s="157">
        <v>0</v>
      </c>
      <c r="S170" s="157">
        <v>0</v>
      </c>
      <c r="T170" s="157">
        <v>0</v>
      </c>
      <c r="U170" s="158">
        <v>0</v>
      </c>
      <c r="V170" s="159">
        <v>384.12383631153165</v>
      </c>
      <c r="W170" s="175">
        <v>1.7139990726254737E-4</v>
      </c>
    </row>
    <row r="171" spans="1:33" x14ac:dyDescent="0.25">
      <c r="A171" s="150" t="s">
        <v>638</v>
      </c>
      <c r="B171" s="155">
        <v>0</v>
      </c>
      <c r="C171" s="157">
        <v>0</v>
      </c>
      <c r="D171" s="157">
        <v>0</v>
      </c>
      <c r="E171" s="157">
        <v>0</v>
      </c>
      <c r="F171" s="157">
        <v>0</v>
      </c>
      <c r="G171" s="155">
        <v>0</v>
      </c>
      <c r="H171" s="156">
        <v>0</v>
      </c>
      <c r="I171" s="156">
        <v>6.6717411773877622</v>
      </c>
      <c r="J171" s="157">
        <v>0</v>
      </c>
      <c r="K171" s="156">
        <v>0</v>
      </c>
      <c r="L171" s="168">
        <v>0</v>
      </c>
      <c r="M171" s="157">
        <v>0</v>
      </c>
      <c r="N171" s="157">
        <v>0</v>
      </c>
      <c r="O171" s="157">
        <v>0</v>
      </c>
      <c r="P171" s="157">
        <v>0</v>
      </c>
      <c r="Q171" s="157">
        <v>0</v>
      </c>
      <c r="R171" s="157">
        <v>0</v>
      </c>
      <c r="S171" s="157">
        <v>0</v>
      </c>
      <c r="T171" s="157">
        <v>0</v>
      </c>
      <c r="U171" s="158">
        <v>0</v>
      </c>
      <c r="V171" s="159">
        <v>6.6717411773877622</v>
      </c>
      <c r="W171" s="175">
        <v>2.976997808999679E-6</v>
      </c>
    </row>
    <row r="172" spans="1:33" x14ac:dyDescent="0.25">
      <c r="A172" s="150" t="s">
        <v>639</v>
      </c>
      <c r="B172" s="155">
        <v>0</v>
      </c>
      <c r="C172" s="157">
        <v>0</v>
      </c>
      <c r="D172" s="157">
        <v>0</v>
      </c>
      <c r="E172" s="157">
        <v>0</v>
      </c>
      <c r="F172" s="157">
        <v>0</v>
      </c>
      <c r="G172" s="155">
        <v>0</v>
      </c>
      <c r="H172" s="156">
        <v>0</v>
      </c>
      <c r="I172" s="156">
        <v>0</v>
      </c>
      <c r="J172" s="156">
        <v>18.608715300706709</v>
      </c>
      <c r="K172" s="156">
        <v>0</v>
      </c>
      <c r="L172" s="168">
        <v>0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8">
        <v>0</v>
      </c>
      <c r="V172" s="159">
        <v>18.608715300706709</v>
      </c>
      <c r="W172" s="175">
        <v>8.3033953514655257E-6</v>
      </c>
    </row>
    <row r="173" spans="1:33" x14ac:dyDescent="0.25">
      <c r="A173" s="150" t="s">
        <v>640</v>
      </c>
      <c r="B173" s="155">
        <v>0</v>
      </c>
      <c r="C173" s="157">
        <v>0</v>
      </c>
      <c r="D173" s="157">
        <v>0</v>
      </c>
      <c r="E173" s="157">
        <v>0</v>
      </c>
      <c r="F173" s="157">
        <v>0</v>
      </c>
      <c r="G173" s="155">
        <v>0</v>
      </c>
      <c r="H173" s="157">
        <v>0</v>
      </c>
      <c r="I173" s="157">
        <v>0</v>
      </c>
      <c r="J173" s="157">
        <v>0</v>
      </c>
      <c r="K173" s="156">
        <v>331.05966122881614</v>
      </c>
      <c r="L173" s="168">
        <v>0</v>
      </c>
      <c r="M173" s="157">
        <v>0</v>
      </c>
      <c r="N173" s="157">
        <v>0</v>
      </c>
      <c r="O173" s="157">
        <v>0</v>
      </c>
      <c r="P173" s="157">
        <v>0</v>
      </c>
      <c r="Q173" s="157">
        <v>0</v>
      </c>
      <c r="R173" s="157">
        <v>0</v>
      </c>
      <c r="S173" s="157">
        <v>0</v>
      </c>
      <c r="T173" s="157">
        <v>0</v>
      </c>
      <c r="U173" s="158">
        <v>0</v>
      </c>
      <c r="V173" s="159">
        <v>331.05966122881614</v>
      </c>
      <c r="W173" s="175">
        <v>1.4772214028126418E-4</v>
      </c>
    </row>
    <row r="174" spans="1:33" x14ac:dyDescent="0.25">
      <c r="A174" s="150" t="s">
        <v>641</v>
      </c>
      <c r="B174" s="155">
        <v>0</v>
      </c>
      <c r="C174" s="157">
        <v>0</v>
      </c>
      <c r="D174" s="157">
        <v>0</v>
      </c>
      <c r="E174" s="157">
        <v>0</v>
      </c>
      <c r="F174" s="157">
        <v>0</v>
      </c>
      <c r="G174" s="169">
        <v>0</v>
      </c>
      <c r="H174" s="170">
        <v>0</v>
      </c>
      <c r="I174" s="170">
        <v>0</v>
      </c>
      <c r="J174" s="170">
        <v>0</v>
      </c>
      <c r="K174" s="170">
        <v>0</v>
      </c>
      <c r="L174" s="160">
        <v>29.397969312192672</v>
      </c>
      <c r="M174" s="157">
        <v>0</v>
      </c>
      <c r="N174" s="157">
        <v>0</v>
      </c>
      <c r="O174" s="157">
        <v>0</v>
      </c>
      <c r="P174" s="157">
        <v>0</v>
      </c>
      <c r="Q174" s="157">
        <v>0</v>
      </c>
      <c r="R174" s="157">
        <v>0</v>
      </c>
      <c r="S174" s="157">
        <v>0</v>
      </c>
      <c r="T174" s="157">
        <v>0</v>
      </c>
      <c r="U174" s="158">
        <v>0</v>
      </c>
      <c r="V174" s="159">
        <v>29.397969312192672</v>
      </c>
      <c r="W174" s="175">
        <v>1.3117668672168703E-5</v>
      </c>
    </row>
    <row r="175" spans="1:33" x14ac:dyDescent="0.25">
      <c r="A175" s="150" t="s">
        <v>642</v>
      </c>
      <c r="B175" s="155">
        <v>0</v>
      </c>
      <c r="C175" s="157">
        <v>0</v>
      </c>
      <c r="D175" s="157">
        <v>0</v>
      </c>
      <c r="E175" s="157">
        <v>0</v>
      </c>
      <c r="F175" s="157">
        <v>0</v>
      </c>
      <c r="G175" s="157">
        <v>0</v>
      </c>
      <c r="H175" s="157">
        <v>0</v>
      </c>
      <c r="I175" s="157">
        <v>0</v>
      </c>
      <c r="J175" s="157">
        <v>0</v>
      </c>
      <c r="K175" s="157">
        <v>0</v>
      </c>
      <c r="L175" s="157">
        <v>0</v>
      </c>
      <c r="M175" s="151">
        <v>37.569217217333438</v>
      </c>
      <c r="N175" s="153">
        <v>0</v>
      </c>
      <c r="O175" s="153">
        <v>0</v>
      </c>
      <c r="P175" s="153">
        <v>0</v>
      </c>
      <c r="Q175" s="153">
        <v>0</v>
      </c>
      <c r="R175" s="167">
        <v>0</v>
      </c>
      <c r="S175" s="157">
        <v>0</v>
      </c>
      <c r="T175" s="157">
        <v>0</v>
      </c>
      <c r="U175" s="158">
        <v>0</v>
      </c>
      <c r="V175" s="159">
        <v>37.569217217333438</v>
      </c>
      <c r="W175" s="176">
        <v>1.6763761418218805E-5</v>
      </c>
      <c r="Z175" s="196"/>
      <c r="AA175" s="196"/>
      <c r="AB175" s="196"/>
      <c r="AC175" s="196"/>
      <c r="AD175" s="196"/>
      <c r="AE175" s="196"/>
      <c r="AF175" s="196"/>
      <c r="AG175" s="196"/>
    </row>
    <row r="176" spans="1:33" x14ac:dyDescent="0.25">
      <c r="A176" s="150" t="s">
        <v>643</v>
      </c>
      <c r="B176" s="155">
        <v>0</v>
      </c>
      <c r="C176" s="157">
        <v>0</v>
      </c>
      <c r="D176" s="157">
        <v>0</v>
      </c>
      <c r="E176" s="157">
        <v>0</v>
      </c>
      <c r="F176" s="157">
        <v>0</v>
      </c>
      <c r="G176" s="157">
        <v>0</v>
      </c>
      <c r="H176" s="157">
        <v>0</v>
      </c>
      <c r="I176" s="157">
        <v>0</v>
      </c>
      <c r="J176" s="157">
        <v>0</v>
      </c>
      <c r="K176" s="157">
        <v>0</v>
      </c>
      <c r="L176" s="157">
        <v>0</v>
      </c>
      <c r="M176" s="155">
        <v>0</v>
      </c>
      <c r="N176" s="156">
        <v>19.276832594998133</v>
      </c>
      <c r="O176" s="157">
        <v>0</v>
      </c>
      <c r="P176" s="157">
        <v>0</v>
      </c>
      <c r="Q176" s="156">
        <v>0</v>
      </c>
      <c r="R176" s="168">
        <v>0</v>
      </c>
      <c r="S176" s="157">
        <v>0</v>
      </c>
      <c r="T176" s="157">
        <v>0</v>
      </c>
      <c r="U176" s="158">
        <v>0</v>
      </c>
      <c r="V176" s="159">
        <v>19.276832594998133</v>
      </c>
      <c r="W176" s="176">
        <v>8.6015159872002473E-6</v>
      </c>
      <c r="Z176" s="196"/>
      <c r="AA176" s="196"/>
      <c r="AB176" s="196"/>
      <c r="AC176" s="196"/>
      <c r="AD176" s="196"/>
      <c r="AE176" s="196"/>
      <c r="AF176" s="196"/>
      <c r="AG176" s="196"/>
    </row>
    <row r="177" spans="1:33" x14ac:dyDescent="0.25">
      <c r="A177" s="150" t="s">
        <v>644</v>
      </c>
      <c r="B177" s="155">
        <v>0</v>
      </c>
      <c r="C177" s="157">
        <v>0</v>
      </c>
      <c r="D177" s="157">
        <v>0</v>
      </c>
      <c r="E177" s="157">
        <v>0</v>
      </c>
      <c r="F177" s="157">
        <v>0</v>
      </c>
      <c r="G177" s="157">
        <v>0</v>
      </c>
      <c r="H177" s="157">
        <v>0</v>
      </c>
      <c r="I177" s="157">
        <v>0</v>
      </c>
      <c r="J177" s="157">
        <v>0</v>
      </c>
      <c r="K177" s="157">
        <v>0</v>
      </c>
      <c r="L177" s="157">
        <v>0</v>
      </c>
      <c r="M177" s="155">
        <v>0</v>
      </c>
      <c r="N177" s="156">
        <v>0</v>
      </c>
      <c r="O177" s="156">
        <v>14.724744830255053</v>
      </c>
      <c r="P177" s="157">
        <v>0</v>
      </c>
      <c r="Q177" s="156">
        <v>0</v>
      </c>
      <c r="R177" s="168">
        <v>0</v>
      </c>
      <c r="S177" s="157">
        <v>0</v>
      </c>
      <c r="T177" s="157">
        <v>0</v>
      </c>
      <c r="U177" s="158">
        <v>0</v>
      </c>
      <c r="V177" s="159">
        <v>14.724744830255053</v>
      </c>
      <c r="W177" s="176">
        <v>6.5703287840839035E-6</v>
      </c>
      <c r="Z177" s="196"/>
      <c r="AA177" s="196"/>
      <c r="AB177" s="196"/>
      <c r="AC177" s="196"/>
      <c r="AD177" s="196"/>
      <c r="AE177" s="196"/>
      <c r="AF177" s="196"/>
      <c r="AG177" s="196"/>
    </row>
    <row r="178" spans="1:33" x14ac:dyDescent="0.25">
      <c r="A178" s="150" t="s">
        <v>645</v>
      </c>
      <c r="B178" s="155">
        <v>0</v>
      </c>
      <c r="C178" s="157">
        <v>0</v>
      </c>
      <c r="D178" s="157">
        <v>0</v>
      </c>
      <c r="E178" s="157">
        <v>0</v>
      </c>
      <c r="F178" s="157">
        <v>0</v>
      </c>
      <c r="G178" s="157">
        <v>0</v>
      </c>
      <c r="H178" s="157">
        <v>0</v>
      </c>
      <c r="I178" s="157">
        <v>0</v>
      </c>
      <c r="J178" s="157">
        <v>0</v>
      </c>
      <c r="K178" s="157">
        <v>0</v>
      </c>
      <c r="L178" s="157">
        <v>0</v>
      </c>
      <c r="M178" s="155">
        <v>0</v>
      </c>
      <c r="N178" s="156">
        <v>0</v>
      </c>
      <c r="O178" s="156">
        <v>0</v>
      </c>
      <c r="P178" s="156">
        <v>3.9365605298458601</v>
      </c>
      <c r="Q178" s="156">
        <v>0</v>
      </c>
      <c r="R178" s="168">
        <v>0</v>
      </c>
      <c r="S178" s="157">
        <v>0</v>
      </c>
      <c r="T178" s="157">
        <v>0</v>
      </c>
      <c r="U178" s="158">
        <v>0</v>
      </c>
      <c r="V178" s="159">
        <v>3.9365605298458601</v>
      </c>
      <c r="W178" s="176">
        <v>1.7565327791888687E-6</v>
      </c>
      <c r="Z178" s="196"/>
      <c r="AA178" s="196"/>
      <c r="AB178" s="196"/>
      <c r="AC178" s="196"/>
      <c r="AD178" s="196"/>
      <c r="AE178" s="196"/>
      <c r="AF178" s="196"/>
      <c r="AG178" s="196"/>
    </row>
    <row r="179" spans="1:33" x14ac:dyDescent="0.25">
      <c r="A179" s="150" t="s">
        <v>646</v>
      </c>
      <c r="B179" s="155">
        <v>0</v>
      </c>
      <c r="C179" s="157">
        <v>0</v>
      </c>
      <c r="D179" s="157">
        <v>0</v>
      </c>
      <c r="E179" s="157">
        <v>0</v>
      </c>
      <c r="F179" s="157">
        <v>0</v>
      </c>
      <c r="G179" s="157">
        <v>0</v>
      </c>
      <c r="H179" s="157">
        <v>0</v>
      </c>
      <c r="I179" s="157">
        <v>0</v>
      </c>
      <c r="J179" s="157">
        <v>0</v>
      </c>
      <c r="K179" s="157">
        <v>0</v>
      </c>
      <c r="L179" s="157">
        <v>0</v>
      </c>
      <c r="M179" s="155">
        <v>0</v>
      </c>
      <c r="N179" s="157">
        <v>0</v>
      </c>
      <c r="O179" s="157">
        <v>0</v>
      </c>
      <c r="P179" s="157">
        <v>0</v>
      </c>
      <c r="Q179" s="156">
        <v>295.73619356506737</v>
      </c>
      <c r="R179" s="168">
        <v>0</v>
      </c>
      <c r="S179" s="157">
        <v>0</v>
      </c>
      <c r="T179" s="157">
        <v>0</v>
      </c>
      <c r="U179" s="158">
        <v>0</v>
      </c>
      <c r="V179" s="159">
        <v>295.73619356506737</v>
      </c>
      <c r="W179" s="176">
        <v>1.3196045483134623E-4</v>
      </c>
      <c r="Z179" s="196"/>
      <c r="AA179" s="196"/>
      <c r="AB179" s="196"/>
      <c r="AC179" s="196"/>
      <c r="AD179" s="196"/>
      <c r="AE179" s="196"/>
      <c r="AF179" s="196"/>
      <c r="AG179" s="196"/>
    </row>
    <row r="180" spans="1:33" x14ac:dyDescent="0.25">
      <c r="A180" s="150" t="s">
        <v>647</v>
      </c>
      <c r="B180" s="155">
        <v>0</v>
      </c>
      <c r="C180" s="157">
        <v>0</v>
      </c>
      <c r="D180" s="157">
        <v>0</v>
      </c>
      <c r="E180" s="157">
        <v>0</v>
      </c>
      <c r="F180" s="157">
        <v>0</v>
      </c>
      <c r="G180" s="157">
        <v>0</v>
      </c>
      <c r="H180" s="157">
        <v>0</v>
      </c>
      <c r="I180" s="157">
        <v>0</v>
      </c>
      <c r="J180" s="157">
        <v>0</v>
      </c>
      <c r="K180" s="157">
        <v>0</v>
      </c>
      <c r="L180" s="157">
        <v>0</v>
      </c>
      <c r="M180" s="169">
        <v>0</v>
      </c>
      <c r="N180" s="170">
        <v>0</v>
      </c>
      <c r="O180" s="170">
        <v>0</v>
      </c>
      <c r="P180" s="170">
        <v>0</v>
      </c>
      <c r="Q180" s="170">
        <v>0</v>
      </c>
      <c r="R180" s="160">
        <v>31.159225814685023</v>
      </c>
      <c r="S180" s="157">
        <v>0</v>
      </c>
      <c r="T180" s="157">
        <v>0</v>
      </c>
      <c r="U180" s="158">
        <v>0</v>
      </c>
      <c r="V180" s="159">
        <v>31.159225814685023</v>
      </c>
      <c r="W180" s="176">
        <v>1.390355898319829E-5</v>
      </c>
    </row>
    <row r="181" spans="1:33" x14ac:dyDescent="0.25">
      <c r="A181" s="184" t="s">
        <v>628</v>
      </c>
      <c r="B181" s="155">
        <v>0</v>
      </c>
      <c r="C181" s="157">
        <v>0</v>
      </c>
      <c r="D181" s="157">
        <v>0</v>
      </c>
      <c r="E181" s="157">
        <v>0</v>
      </c>
      <c r="F181" s="157">
        <v>0</v>
      </c>
      <c r="G181" s="186">
        <v>0</v>
      </c>
      <c r="H181" s="187">
        <v>0</v>
      </c>
      <c r="I181" s="187">
        <v>0</v>
      </c>
      <c r="J181" s="187">
        <v>0</v>
      </c>
      <c r="K181" s="187">
        <v>0</v>
      </c>
      <c r="L181" s="188">
        <v>0</v>
      </c>
      <c r="M181" s="186">
        <v>0</v>
      </c>
      <c r="N181" s="187">
        <v>0</v>
      </c>
      <c r="O181" s="187">
        <v>0</v>
      </c>
      <c r="P181" s="187">
        <v>0</v>
      </c>
      <c r="Q181" s="187">
        <v>0</v>
      </c>
      <c r="R181" s="187">
        <v>0</v>
      </c>
      <c r="S181" s="195">
        <v>0</v>
      </c>
      <c r="T181" s="187">
        <v>0</v>
      </c>
      <c r="U181" s="188">
        <v>0</v>
      </c>
      <c r="V181" s="165">
        <v>0</v>
      </c>
      <c r="W181" s="173">
        <v>0</v>
      </c>
      <c r="Z181" s="196" t="s">
        <v>568</v>
      </c>
      <c r="AA181" s="196"/>
      <c r="AB181" s="196"/>
      <c r="AC181" s="196"/>
      <c r="AD181" s="196"/>
      <c r="AE181" s="196"/>
      <c r="AF181" s="196"/>
      <c r="AG181" s="196"/>
    </row>
    <row r="182" spans="1:33" x14ac:dyDescent="0.25">
      <c r="A182" s="184" t="s">
        <v>629</v>
      </c>
      <c r="B182" s="155">
        <v>0</v>
      </c>
      <c r="C182" s="157">
        <v>0</v>
      </c>
      <c r="D182" s="157">
        <v>0</v>
      </c>
      <c r="E182" s="157">
        <v>0</v>
      </c>
      <c r="F182" s="157">
        <v>0</v>
      </c>
      <c r="G182" s="189">
        <v>0</v>
      </c>
      <c r="H182" s="190">
        <v>0</v>
      </c>
      <c r="I182" s="190">
        <v>0</v>
      </c>
      <c r="J182" s="190">
        <v>0</v>
      </c>
      <c r="K182" s="190">
        <v>0</v>
      </c>
      <c r="L182" s="191">
        <v>0</v>
      </c>
      <c r="M182" s="189">
        <v>0</v>
      </c>
      <c r="N182" s="190">
        <v>0</v>
      </c>
      <c r="O182" s="190">
        <v>0</v>
      </c>
      <c r="P182" s="190">
        <v>0</v>
      </c>
      <c r="Q182" s="190">
        <v>0</v>
      </c>
      <c r="R182" s="190">
        <v>0</v>
      </c>
      <c r="S182" s="189">
        <v>0</v>
      </c>
      <c r="T182" s="195">
        <v>0</v>
      </c>
      <c r="U182" s="191">
        <v>0</v>
      </c>
      <c r="V182" s="165">
        <v>0</v>
      </c>
      <c r="W182" s="173">
        <v>0</v>
      </c>
    </row>
    <row r="183" spans="1:33" ht="26.25" x14ac:dyDescent="0.25">
      <c r="A183" s="184" t="s">
        <v>630</v>
      </c>
      <c r="B183" s="155">
        <v>0</v>
      </c>
      <c r="C183" s="157">
        <v>0</v>
      </c>
      <c r="D183" s="157">
        <v>0</v>
      </c>
      <c r="E183" s="157">
        <v>0</v>
      </c>
      <c r="F183" s="157">
        <v>0</v>
      </c>
      <c r="G183" s="192">
        <v>0</v>
      </c>
      <c r="H183" s="193">
        <v>0</v>
      </c>
      <c r="I183" s="193">
        <v>0</v>
      </c>
      <c r="J183" s="193">
        <v>0</v>
      </c>
      <c r="K183" s="193">
        <v>0</v>
      </c>
      <c r="L183" s="194">
        <v>0</v>
      </c>
      <c r="M183" s="192">
        <v>0</v>
      </c>
      <c r="N183" s="193">
        <v>0</v>
      </c>
      <c r="O183" s="193">
        <v>0</v>
      </c>
      <c r="P183" s="193">
        <v>0</v>
      </c>
      <c r="Q183" s="193">
        <v>0</v>
      </c>
      <c r="R183" s="193">
        <v>0</v>
      </c>
      <c r="S183" s="192">
        <v>0</v>
      </c>
      <c r="T183" s="193">
        <v>0</v>
      </c>
      <c r="U183" s="195">
        <v>0</v>
      </c>
      <c r="V183" s="165">
        <v>0</v>
      </c>
      <c r="W183" s="173">
        <v>0</v>
      </c>
      <c r="Z183" s="198" t="s">
        <v>3</v>
      </c>
      <c r="AA183" s="199" t="s">
        <v>13</v>
      </c>
      <c r="AB183" s="200" t="s">
        <v>585</v>
      </c>
      <c r="AC183" s="201" t="s">
        <v>586</v>
      </c>
      <c r="AD183" s="202" t="s">
        <v>5</v>
      </c>
      <c r="AE183" s="220"/>
      <c r="AF183" s="196"/>
      <c r="AG183" s="196"/>
    </row>
    <row r="184" spans="1:33" ht="15.75" thickBot="1" x14ac:dyDescent="0.3">
      <c r="A184" s="161" t="s">
        <v>5</v>
      </c>
      <c r="B184" s="162">
        <v>0</v>
      </c>
      <c r="C184" s="163">
        <v>1202.8337999999901</v>
      </c>
      <c r="D184" s="163">
        <v>294.52523999999897</v>
      </c>
      <c r="E184" s="163">
        <v>1445684.1075924132</v>
      </c>
      <c r="F184" s="163">
        <v>791438.04645581555</v>
      </c>
      <c r="G184" s="163">
        <v>1305.3292452099886</v>
      </c>
      <c r="H184" s="163">
        <v>384.12383631153165</v>
      </c>
      <c r="I184" s="163">
        <v>6.6717411773877622</v>
      </c>
      <c r="J184" s="163">
        <v>18.608715300706709</v>
      </c>
      <c r="K184" s="163">
        <v>331.05966122881614</v>
      </c>
      <c r="L184" s="163">
        <v>29.397969312192672</v>
      </c>
      <c r="M184" s="163">
        <v>37.569217217333438</v>
      </c>
      <c r="N184" s="163">
        <v>19.276832594998133</v>
      </c>
      <c r="O184" s="163">
        <v>14.724744830255053</v>
      </c>
      <c r="P184" s="163">
        <v>3.9365605298458601</v>
      </c>
      <c r="Q184" s="163">
        <v>295.73619356506737</v>
      </c>
      <c r="R184" s="163">
        <v>31.159225814685023</v>
      </c>
      <c r="S184" s="166">
        <v>0</v>
      </c>
      <c r="T184" s="166">
        <v>0</v>
      </c>
      <c r="U184" s="166">
        <v>0</v>
      </c>
      <c r="V184" s="164">
        <v>2241097.1070313212</v>
      </c>
      <c r="W184" s="173">
        <v>1</v>
      </c>
      <c r="Z184" s="203" t="s">
        <v>631</v>
      </c>
      <c r="AA184" s="222">
        <v>13129.704099999901</v>
      </c>
      <c r="AB184" s="204">
        <v>35428.861009999899</v>
      </c>
      <c r="AC184" s="205">
        <v>90082.714949999907</v>
      </c>
      <c r="AD184" s="206">
        <v>138641.2800599997</v>
      </c>
      <c r="AE184" s="223">
        <v>0.30428015676178383</v>
      </c>
      <c r="AF184" s="196"/>
      <c r="AG184" s="196"/>
    </row>
    <row r="185" spans="1:33" x14ac:dyDescent="0.25">
      <c r="A185" s="143"/>
      <c r="B185" s="143"/>
      <c r="C185" s="143"/>
      <c r="D185" s="143"/>
      <c r="E185" s="143"/>
      <c r="F185" s="143"/>
      <c r="G185" s="143"/>
      <c r="H185" s="143"/>
      <c r="I185" s="143"/>
      <c r="J185" s="143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Z185" s="207" t="s">
        <v>632</v>
      </c>
      <c r="AA185" s="208">
        <v>847.35586000000001</v>
      </c>
      <c r="AB185" s="209">
        <v>3293.7140399999998</v>
      </c>
      <c r="AC185" s="210">
        <v>6439.2755200000001</v>
      </c>
      <c r="AD185" s="211">
        <v>10580.34542</v>
      </c>
      <c r="AE185" s="223">
        <v>2.3220999990754328E-2</v>
      </c>
      <c r="AF185" s="196"/>
      <c r="AG185" s="196"/>
    </row>
    <row r="186" spans="1:33" x14ac:dyDescent="0.25">
      <c r="A186" s="143"/>
      <c r="B186" s="143"/>
      <c r="C186" s="143"/>
      <c r="D186" s="143"/>
      <c r="E186" s="143"/>
      <c r="F186" s="143"/>
      <c r="G186" s="143"/>
      <c r="H186" s="143"/>
      <c r="I186" s="143"/>
      <c r="J186" s="143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Z186" s="207" t="s">
        <v>633</v>
      </c>
      <c r="AA186" s="212">
        <v>0</v>
      </c>
      <c r="AB186" s="209">
        <v>24673.483849999899</v>
      </c>
      <c r="AC186" s="210">
        <v>177557.367139999</v>
      </c>
      <c r="AD186" s="211">
        <v>202230.8509899989</v>
      </c>
      <c r="AE186" s="223">
        <v>0.44384208667631614</v>
      </c>
      <c r="AF186" s="196"/>
      <c r="AG186" s="196"/>
    </row>
    <row r="187" spans="1:33" x14ac:dyDescent="0.25">
      <c r="A187" s="143"/>
      <c r="B187" s="143"/>
      <c r="C187" s="143"/>
      <c r="D187" s="143"/>
      <c r="E187" s="143"/>
      <c r="F187" s="143"/>
      <c r="G187" s="143"/>
      <c r="H187" s="143"/>
      <c r="I187" s="143"/>
      <c r="J187" s="143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Z187" s="207" t="s">
        <v>634</v>
      </c>
      <c r="AA187" s="208">
        <v>0</v>
      </c>
      <c r="AB187" s="209">
        <v>17765.7872099999</v>
      </c>
      <c r="AC187" s="210">
        <v>44787.704969999897</v>
      </c>
      <c r="AD187" s="211">
        <v>62553.492179999797</v>
      </c>
      <c r="AE187" s="223">
        <v>0.13728801694769491</v>
      </c>
      <c r="AF187" s="196"/>
      <c r="AG187" s="196"/>
    </row>
    <row r="188" spans="1:33" x14ac:dyDescent="0.25">
      <c r="A188" s="143"/>
      <c r="B188" s="143"/>
      <c r="C188" s="143"/>
      <c r="D188" s="143"/>
      <c r="E188" s="143"/>
      <c r="F188" s="143"/>
      <c r="G188" s="143"/>
      <c r="H188" s="143"/>
      <c r="I188" s="143"/>
      <c r="J188" s="143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Z188" s="207" t="s">
        <v>635</v>
      </c>
      <c r="AA188" s="208">
        <v>287.0335</v>
      </c>
      <c r="AB188" s="209">
        <v>3334.6571300000001</v>
      </c>
      <c r="AC188" s="210">
        <v>24342.0576</v>
      </c>
      <c r="AD188" s="211">
        <v>27963.748230000001</v>
      </c>
      <c r="AE188" s="223">
        <v>6.1372873154295036E-2</v>
      </c>
      <c r="AF188" s="196"/>
      <c r="AG188" s="220" t="s">
        <v>655</v>
      </c>
    </row>
    <row r="189" spans="1:33" x14ac:dyDescent="0.25">
      <c r="A189" s="143"/>
      <c r="B189" s="143"/>
      <c r="C189" s="143"/>
      <c r="D189" s="143"/>
      <c r="E189" s="143"/>
      <c r="F189" s="143"/>
      <c r="G189" s="143"/>
      <c r="H189" s="143"/>
      <c r="I189" s="143"/>
      <c r="J189" s="143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Z189" s="231" t="s">
        <v>636</v>
      </c>
      <c r="AA189" s="232">
        <v>1531.614012789975</v>
      </c>
      <c r="AB189" s="233">
        <v>1570.9613686391947</v>
      </c>
      <c r="AC189" s="234">
        <v>1272.0212398414742</v>
      </c>
      <c r="AD189" s="235">
        <v>4374.5966212706444</v>
      </c>
      <c r="AE189" s="224">
        <v>9.601057817078297E-3</v>
      </c>
      <c r="AF189" s="196"/>
      <c r="AG189" s="246">
        <v>542.52826093932254</v>
      </c>
    </row>
    <row r="190" spans="1:33" x14ac:dyDescent="0.25">
      <c r="A190" s="143"/>
      <c r="B190" s="143"/>
      <c r="C190" s="143"/>
      <c r="D190" s="143"/>
      <c r="E190" s="143"/>
      <c r="F190" s="143"/>
      <c r="G190" s="143"/>
      <c r="H190" s="143"/>
      <c r="I190" s="143"/>
      <c r="J190" s="143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Z190" s="231" t="s">
        <v>637</v>
      </c>
      <c r="AA190" s="236">
        <v>922.3463516400783</v>
      </c>
      <c r="AB190" s="237">
        <v>1449.8178730417164</v>
      </c>
      <c r="AC190" s="210">
        <v>628.6802263846231</v>
      </c>
      <c r="AD190" s="238">
        <v>3000.8444510664176</v>
      </c>
      <c r="AE190" s="224">
        <v>6.5860429129986258E-3</v>
      </c>
      <c r="AF190" s="196"/>
      <c r="AG190" s="247">
        <v>0</v>
      </c>
    </row>
    <row r="191" spans="1:33" x14ac:dyDescent="0.25">
      <c r="Z191" s="231" t="s">
        <v>638</v>
      </c>
      <c r="AA191" s="236">
        <v>0</v>
      </c>
      <c r="AB191" s="237">
        <v>0</v>
      </c>
      <c r="AC191" s="210">
        <v>0</v>
      </c>
      <c r="AD191" s="238">
        <v>0</v>
      </c>
      <c r="AE191" s="224">
        <v>0</v>
      </c>
      <c r="AF191" s="196"/>
      <c r="AG191" s="247">
        <v>0</v>
      </c>
    </row>
    <row r="192" spans="1:33" x14ac:dyDescent="0.25">
      <c r="Z192" s="231" t="s">
        <v>639</v>
      </c>
      <c r="AA192" s="236">
        <v>3.2867797122597848E-4</v>
      </c>
      <c r="AB192" s="237">
        <v>0</v>
      </c>
      <c r="AC192" s="210">
        <v>35.179412245706352</v>
      </c>
      <c r="AD192" s="238">
        <v>35.179740923677578</v>
      </c>
      <c r="AE192" s="224">
        <v>7.7210027767076129E-5</v>
      </c>
      <c r="AF192" s="196"/>
      <c r="AG192" s="247">
        <v>0</v>
      </c>
    </row>
    <row r="193" spans="26:33" x14ac:dyDescent="0.25">
      <c r="Z193" s="231" t="s">
        <v>640</v>
      </c>
      <c r="AA193" s="236">
        <v>365.32550365152139</v>
      </c>
      <c r="AB193" s="237">
        <v>469.86516705020324</v>
      </c>
      <c r="AC193" s="210">
        <v>1146.7276806273967</v>
      </c>
      <c r="AD193" s="238">
        <v>1981.9183513291214</v>
      </c>
      <c r="AE193" s="224">
        <v>4.3497753798183046E-3</v>
      </c>
      <c r="AF193" s="196"/>
      <c r="AG193" s="247">
        <v>0</v>
      </c>
    </row>
    <row r="194" spans="26:33" x14ac:dyDescent="0.25">
      <c r="Z194" s="231" t="s">
        <v>641</v>
      </c>
      <c r="AA194" s="239">
        <v>16.909519477728001</v>
      </c>
      <c r="AB194" s="240">
        <v>47.301582239862149</v>
      </c>
      <c r="AC194" s="241">
        <v>76.503716926382495</v>
      </c>
      <c r="AD194" s="242">
        <v>140.71481864397265</v>
      </c>
      <c r="AE194" s="224">
        <v>3.0883101380169175E-4</v>
      </c>
      <c r="AF194" s="196"/>
      <c r="AG194" s="248">
        <v>0</v>
      </c>
    </row>
    <row r="195" spans="26:33" x14ac:dyDescent="0.25">
      <c r="Z195" s="231" t="s">
        <v>642</v>
      </c>
      <c r="AA195" s="243">
        <v>0</v>
      </c>
      <c r="AB195" s="233">
        <v>0</v>
      </c>
      <c r="AC195" s="234">
        <v>0</v>
      </c>
      <c r="AD195" s="235">
        <v>0</v>
      </c>
      <c r="AE195" s="225">
        <v>0</v>
      </c>
      <c r="AF195" s="196"/>
      <c r="AG195" s="246">
        <v>0</v>
      </c>
    </row>
    <row r="196" spans="26:33" x14ac:dyDescent="0.25">
      <c r="Z196" s="231" t="s">
        <v>643</v>
      </c>
      <c r="AA196" s="244">
        <v>0</v>
      </c>
      <c r="AB196" s="237">
        <v>0</v>
      </c>
      <c r="AC196" s="210">
        <v>0</v>
      </c>
      <c r="AD196" s="238">
        <v>0</v>
      </c>
      <c r="AE196" s="225">
        <v>0</v>
      </c>
      <c r="AF196" s="196"/>
      <c r="AG196" s="247">
        <v>0</v>
      </c>
    </row>
    <row r="197" spans="26:33" x14ac:dyDescent="0.25">
      <c r="Z197" s="231" t="s">
        <v>644</v>
      </c>
      <c r="AA197" s="244">
        <v>0</v>
      </c>
      <c r="AB197" s="237">
        <v>0</v>
      </c>
      <c r="AC197" s="210">
        <v>0</v>
      </c>
      <c r="AD197" s="238">
        <v>0</v>
      </c>
      <c r="AE197" s="225">
        <v>0</v>
      </c>
      <c r="AF197" s="196"/>
      <c r="AG197" s="247">
        <v>0</v>
      </c>
    </row>
    <row r="198" spans="26:33" x14ac:dyDescent="0.25">
      <c r="Z198" s="231" t="s">
        <v>645</v>
      </c>
      <c r="AA198" s="244">
        <v>0</v>
      </c>
      <c r="AB198" s="237">
        <v>0</v>
      </c>
      <c r="AC198" s="210">
        <v>0</v>
      </c>
      <c r="AD198" s="238">
        <v>0</v>
      </c>
      <c r="AE198" s="225">
        <v>0</v>
      </c>
      <c r="AF198" s="196"/>
      <c r="AG198" s="247">
        <v>0</v>
      </c>
    </row>
    <row r="199" spans="26:33" x14ac:dyDescent="0.25">
      <c r="Z199" s="231" t="s">
        <v>646</v>
      </c>
      <c r="AA199" s="244">
        <v>0</v>
      </c>
      <c r="AB199" s="237">
        <v>0</v>
      </c>
      <c r="AC199" s="210">
        <v>0</v>
      </c>
      <c r="AD199" s="238">
        <v>0</v>
      </c>
      <c r="AE199" s="225">
        <v>0</v>
      </c>
      <c r="AF199" s="196"/>
      <c r="AG199" s="247">
        <v>0</v>
      </c>
    </row>
    <row r="200" spans="26:33" x14ac:dyDescent="0.25">
      <c r="Z200" s="231" t="s">
        <v>647</v>
      </c>
      <c r="AA200" s="245">
        <v>0</v>
      </c>
      <c r="AB200" s="240">
        <v>0</v>
      </c>
      <c r="AC200" s="241">
        <v>0</v>
      </c>
      <c r="AD200" s="242">
        <v>0</v>
      </c>
      <c r="AE200" s="225">
        <v>0</v>
      </c>
      <c r="AF200" s="196"/>
      <c r="AG200" s="248">
        <v>0</v>
      </c>
    </row>
    <row r="201" spans="26:33" x14ac:dyDescent="0.25">
      <c r="Z201" s="226" t="s">
        <v>628</v>
      </c>
      <c r="AA201" s="228">
        <v>178.48256424971967</v>
      </c>
      <c r="AB201" s="229">
        <v>40.021990618627044</v>
      </c>
      <c r="AC201" s="230">
        <v>157.31097964999284</v>
      </c>
      <c r="AD201" s="227">
        <v>375.81553451833952</v>
      </c>
      <c r="AE201" s="223">
        <v>8.2481357433561897E-4</v>
      </c>
      <c r="AF201" s="196"/>
      <c r="AG201" s="196"/>
    </row>
    <row r="202" spans="26:33" x14ac:dyDescent="0.25">
      <c r="Z202" s="226" t="s">
        <v>629</v>
      </c>
      <c r="AA202" s="228">
        <v>1427.8605139977574</v>
      </c>
      <c r="AB202" s="229">
        <v>320.17592494901635</v>
      </c>
      <c r="AC202" s="230">
        <v>1258.4878371999428</v>
      </c>
      <c r="AD202" s="227">
        <v>3006.5242761467161</v>
      </c>
      <c r="AE202" s="223">
        <v>6.5985085946849518E-3</v>
      </c>
      <c r="AF202" s="196"/>
      <c r="AG202" s="196"/>
    </row>
    <row r="203" spans="26:33" x14ac:dyDescent="0.25">
      <c r="Z203" s="226" t="s">
        <v>630</v>
      </c>
      <c r="AA203" s="228">
        <v>356.96512849943934</v>
      </c>
      <c r="AB203" s="229">
        <v>80.043981237254087</v>
      </c>
      <c r="AC203" s="230">
        <v>314.62195929998569</v>
      </c>
      <c r="AD203" s="227">
        <v>751.63106903667904</v>
      </c>
      <c r="AE203" s="223">
        <v>1.6496271486712379E-3</v>
      </c>
      <c r="AF203" s="196"/>
      <c r="AG203" s="196"/>
    </row>
    <row r="204" spans="26:33" ht="15.75" thickBot="1" x14ac:dyDescent="0.3">
      <c r="Z204" s="215" t="s">
        <v>5</v>
      </c>
      <c r="AA204" s="216">
        <v>19063.597382984095</v>
      </c>
      <c r="AB204" s="217">
        <v>88474.691127775557</v>
      </c>
      <c r="AC204" s="218">
        <v>348098.65323217429</v>
      </c>
      <c r="AD204" s="219">
        <v>455636.94174293394</v>
      </c>
      <c r="AE204" s="223">
        <v>1</v>
      </c>
      <c r="AF204" s="196"/>
      <c r="AG204" s="196"/>
    </row>
    <row r="206" spans="26:33" x14ac:dyDescent="0.25">
      <c r="Z206" s="196" t="s">
        <v>515</v>
      </c>
      <c r="AA206" s="196"/>
      <c r="AB206" s="196"/>
      <c r="AC206" s="196"/>
      <c r="AD206" s="196"/>
      <c r="AE206" s="196"/>
      <c r="AF206" s="196"/>
      <c r="AG206" s="196"/>
    </row>
    <row r="208" spans="26:33" ht="26.25" x14ac:dyDescent="0.25">
      <c r="Z208" s="198" t="s">
        <v>3</v>
      </c>
      <c r="AA208" s="199" t="s">
        <v>13</v>
      </c>
      <c r="AB208" s="200" t="s">
        <v>585</v>
      </c>
      <c r="AC208" s="201" t="s">
        <v>586</v>
      </c>
      <c r="AD208" s="202" t="s">
        <v>5</v>
      </c>
      <c r="AE208" s="220"/>
    </row>
    <row r="209" spans="1:31" x14ac:dyDescent="0.25">
      <c r="A209" s="143"/>
      <c r="B209" s="143"/>
      <c r="C209" s="143"/>
      <c r="D209" s="143"/>
      <c r="E209" s="143"/>
      <c r="F209" s="143"/>
      <c r="G209" s="143"/>
      <c r="Z209" s="203" t="s">
        <v>631</v>
      </c>
      <c r="AA209" s="222">
        <v>122233.09778999969</v>
      </c>
      <c r="AB209" s="204">
        <v>120818.35810999968</v>
      </c>
      <c r="AC209" s="205">
        <v>716834.77043999685</v>
      </c>
      <c r="AD209" s="206">
        <v>959886.22633999621</v>
      </c>
      <c r="AE209" s="223">
        <v>0.11355660614093237</v>
      </c>
    </row>
    <row r="210" spans="1:31" x14ac:dyDescent="0.25">
      <c r="A210" s="143"/>
      <c r="B210" s="143"/>
      <c r="C210" s="143"/>
      <c r="D210" s="143"/>
      <c r="E210" s="143"/>
      <c r="F210" s="143"/>
      <c r="G210" s="143"/>
      <c r="Z210" s="207" t="s">
        <v>632</v>
      </c>
      <c r="AA210" s="208">
        <v>13318.33432</v>
      </c>
      <c r="AB210" s="209">
        <v>50367.172609999987</v>
      </c>
      <c r="AC210" s="210">
        <v>146042.45121999978</v>
      </c>
      <c r="AD210" s="211">
        <v>209727.95814999979</v>
      </c>
      <c r="AE210" s="223">
        <v>2.4811268759622491E-2</v>
      </c>
    </row>
    <row r="211" spans="1:31" x14ac:dyDescent="0.25">
      <c r="A211" s="143"/>
      <c r="B211" s="143"/>
      <c r="C211" s="143"/>
      <c r="D211" s="143"/>
      <c r="E211" s="143"/>
      <c r="F211" s="143"/>
      <c r="G211" s="143"/>
      <c r="Z211" s="207" t="s">
        <v>633</v>
      </c>
      <c r="AA211" s="212">
        <v>0</v>
      </c>
      <c r="AB211" s="209">
        <v>200600.0834799998</v>
      </c>
      <c r="AC211" s="210">
        <v>2563644.9778099968</v>
      </c>
      <c r="AD211" s="211">
        <v>2764245.0612899968</v>
      </c>
      <c r="AE211" s="223">
        <v>0.32701613908848959</v>
      </c>
    </row>
    <row r="212" spans="1:31" x14ac:dyDescent="0.25">
      <c r="A212" s="143"/>
      <c r="B212" s="143"/>
      <c r="C212" s="143"/>
      <c r="D212" s="143"/>
      <c r="E212" s="143"/>
      <c r="F212" s="143"/>
      <c r="G212" s="143"/>
      <c r="Z212" s="207" t="s">
        <v>634</v>
      </c>
      <c r="AA212" s="208">
        <v>30113.564159999987</v>
      </c>
      <c r="AB212" s="209">
        <v>173288.85324999967</v>
      </c>
      <c r="AC212" s="210">
        <v>1770958.7378099989</v>
      </c>
      <c r="AD212" s="211">
        <v>1974361.1552199987</v>
      </c>
      <c r="AE212" s="223">
        <v>0.23357117326096552</v>
      </c>
    </row>
    <row r="213" spans="1:31" x14ac:dyDescent="0.25">
      <c r="A213" s="143"/>
      <c r="B213" s="143"/>
      <c r="C213" s="143"/>
      <c r="D213" s="143"/>
      <c r="E213" s="143"/>
      <c r="F213" s="143"/>
      <c r="G213" s="143"/>
      <c r="Z213" s="207" t="s">
        <v>635</v>
      </c>
      <c r="AA213" s="208">
        <v>16356.06456999999</v>
      </c>
      <c r="AB213" s="209">
        <v>135272.20772999979</v>
      </c>
      <c r="AC213" s="210">
        <v>1500550.93606</v>
      </c>
      <c r="AD213" s="211">
        <v>1652179.2083599998</v>
      </c>
      <c r="AE213" s="223">
        <v>0.19545635564888239</v>
      </c>
    </row>
    <row r="214" spans="1:31" x14ac:dyDescent="0.25">
      <c r="A214" s="143"/>
      <c r="B214" s="143"/>
      <c r="C214" s="143"/>
      <c r="D214" s="143"/>
      <c r="E214" s="143"/>
      <c r="F214" s="143"/>
      <c r="G214" s="143"/>
      <c r="Z214" s="231" t="s">
        <v>636</v>
      </c>
      <c r="AA214" s="232">
        <v>159881.47389261908</v>
      </c>
      <c r="AB214" s="233">
        <v>89493.21655202964</v>
      </c>
      <c r="AC214" s="234">
        <v>86697.438143906184</v>
      </c>
      <c r="AD214" s="235">
        <v>336072.12858855492</v>
      </c>
      <c r="AE214" s="224">
        <v>3.9758056000647017E-2</v>
      </c>
    </row>
    <row r="215" spans="1:31" x14ac:dyDescent="0.25">
      <c r="A215" s="143"/>
      <c r="B215" s="143"/>
      <c r="C215" s="143"/>
      <c r="D215" s="143"/>
      <c r="E215" s="143"/>
      <c r="F215" s="143"/>
      <c r="G215" s="143"/>
      <c r="Z215" s="231" t="s">
        <v>637</v>
      </c>
      <c r="AA215" s="236">
        <v>50742.186722998937</v>
      </c>
      <c r="AB215" s="237">
        <v>33195.387668132746</v>
      </c>
      <c r="AC215" s="210">
        <v>23730.643775375727</v>
      </c>
      <c r="AD215" s="238">
        <v>107668.2181665074</v>
      </c>
      <c r="AE215" s="224">
        <v>1.2737381898737027E-2</v>
      </c>
    </row>
    <row r="216" spans="1:31" x14ac:dyDescent="0.25">
      <c r="A216" s="143"/>
      <c r="B216" s="143"/>
      <c r="C216" s="143"/>
      <c r="D216" s="143"/>
      <c r="E216" s="143"/>
      <c r="F216" s="143"/>
      <c r="G216" s="143"/>
      <c r="Z216" s="231" t="s">
        <v>638</v>
      </c>
      <c r="AA216" s="236">
        <v>39.539507512949406</v>
      </c>
      <c r="AB216" s="237">
        <v>125.16132077157876</v>
      </c>
      <c r="AC216" s="210">
        <v>426.15903852623802</v>
      </c>
      <c r="AD216" s="238">
        <v>590.85986681076622</v>
      </c>
      <c r="AE216" s="224">
        <v>6.989999370628348E-5</v>
      </c>
    </row>
    <row r="217" spans="1:31" x14ac:dyDescent="0.25">
      <c r="A217" s="143"/>
      <c r="B217" s="143"/>
      <c r="C217" s="143"/>
      <c r="D217" s="143"/>
      <c r="E217" s="143"/>
      <c r="F217" s="143"/>
      <c r="G217" s="143"/>
      <c r="Z217" s="231" t="s">
        <v>639</v>
      </c>
      <c r="AA217" s="236">
        <v>3471.3225767854251</v>
      </c>
      <c r="AB217" s="237">
        <v>4210.4741637796496</v>
      </c>
      <c r="AC217" s="210">
        <v>7941.7731346854835</v>
      </c>
      <c r="AD217" s="238">
        <v>15623.569875250558</v>
      </c>
      <c r="AE217" s="224">
        <v>1.8483019363700586E-3</v>
      </c>
    </row>
    <row r="218" spans="1:31" x14ac:dyDescent="0.25">
      <c r="A218" s="143"/>
      <c r="B218" s="143"/>
      <c r="C218" s="143"/>
      <c r="D218" s="143"/>
      <c r="E218" s="143"/>
      <c r="F218" s="143"/>
      <c r="G218" s="143"/>
      <c r="Z218" s="231" t="s">
        <v>640</v>
      </c>
      <c r="AA218" s="236">
        <v>31255.633642244411</v>
      </c>
      <c r="AB218" s="237">
        <v>50998.240159413974</v>
      </c>
      <c r="AC218" s="210">
        <v>53970.418723410221</v>
      </c>
      <c r="AD218" s="238">
        <v>136224.29252506859</v>
      </c>
      <c r="AE218" s="224">
        <v>1.6115626944747011E-2</v>
      </c>
    </row>
    <row r="219" spans="1:31" x14ac:dyDescent="0.25">
      <c r="A219" s="143"/>
      <c r="B219" s="143"/>
      <c r="C219" s="143"/>
      <c r="D219" s="143"/>
      <c r="E219" s="143"/>
      <c r="F219" s="143"/>
      <c r="G219" s="143"/>
      <c r="Z219" s="231" t="s">
        <v>641</v>
      </c>
      <c r="AA219" s="239">
        <v>6833.8236368184016</v>
      </c>
      <c r="AB219" s="240">
        <v>7305.5064611688704</v>
      </c>
      <c r="AC219" s="241">
        <v>11355.118974037818</v>
      </c>
      <c r="AD219" s="242">
        <v>25494.449072025091</v>
      </c>
      <c r="AE219" s="224">
        <v>3.0160481863467921E-3</v>
      </c>
    </row>
    <row r="220" spans="1:31" x14ac:dyDescent="0.25">
      <c r="A220" s="143"/>
      <c r="B220" s="143"/>
      <c r="C220" s="143"/>
      <c r="D220" s="143"/>
      <c r="E220" s="143"/>
      <c r="F220" s="143"/>
      <c r="G220" s="143"/>
      <c r="Z220" s="231" t="s">
        <v>642</v>
      </c>
      <c r="AA220" s="243">
        <v>0</v>
      </c>
      <c r="AB220" s="233">
        <v>5103.802278099789</v>
      </c>
      <c r="AC220" s="234">
        <v>4623.1191744378357</v>
      </c>
      <c r="AD220" s="235">
        <v>9726.9214525376246</v>
      </c>
      <c r="AE220" s="225">
        <v>1.1507157390529758E-3</v>
      </c>
    </row>
    <row r="221" spans="1:31" x14ac:dyDescent="0.25">
      <c r="A221" s="143"/>
      <c r="B221" s="143"/>
      <c r="C221" s="143"/>
      <c r="D221" s="143"/>
      <c r="E221" s="143"/>
      <c r="F221" s="143"/>
      <c r="G221" s="143"/>
      <c r="Z221" s="231" t="s">
        <v>643</v>
      </c>
      <c r="AA221" s="244">
        <v>0</v>
      </c>
      <c r="AB221" s="237">
        <v>4685.5709195910622</v>
      </c>
      <c r="AC221" s="210">
        <v>5968.1165326986393</v>
      </c>
      <c r="AD221" s="238">
        <v>10653.687452289701</v>
      </c>
      <c r="AE221" s="225">
        <v>1.2603541511176338E-3</v>
      </c>
    </row>
    <row r="222" spans="1:31" x14ac:dyDescent="0.25">
      <c r="Z222" s="231" t="s">
        <v>644</v>
      </c>
      <c r="AA222" s="244">
        <v>0</v>
      </c>
      <c r="AB222" s="237">
        <v>310.82113190380124</v>
      </c>
      <c r="AC222" s="210">
        <v>2481.2444145477734</v>
      </c>
      <c r="AD222" s="238">
        <v>2792.0655464515748</v>
      </c>
      <c r="AE222" s="225">
        <v>3.3030736234959299E-4</v>
      </c>
    </row>
    <row r="223" spans="1:31" x14ac:dyDescent="0.25">
      <c r="Z223" s="231" t="s">
        <v>645</v>
      </c>
      <c r="AA223" s="244">
        <v>0</v>
      </c>
      <c r="AB223" s="237">
        <v>0.73164927075482622</v>
      </c>
      <c r="AC223" s="210">
        <v>1.2366309941681037</v>
      </c>
      <c r="AD223" s="238">
        <v>1.9682802649229298</v>
      </c>
      <c r="AE223" s="225">
        <v>2.3285179085344478E-7</v>
      </c>
    </row>
    <row r="224" spans="1:31" x14ac:dyDescent="0.25">
      <c r="A224" s="145" t="s">
        <v>548</v>
      </c>
      <c r="B224" s="143"/>
      <c r="C224" s="143"/>
      <c r="D224" s="143"/>
      <c r="E224" s="143"/>
      <c r="F224" s="143"/>
      <c r="G224" s="145" t="s">
        <v>523</v>
      </c>
      <c r="Z224" s="231" t="s">
        <v>646</v>
      </c>
      <c r="AA224" s="244">
        <v>0</v>
      </c>
      <c r="AB224" s="237">
        <v>44839.428301342115</v>
      </c>
      <c r="AC224" s="210">
        <v>71587.304477735001</v>
      </c>
      <c r="AD224" s="238">
        <v>116426.73277907711</v>
      </c>
      <c r="AE224" s="225">
        <v>1.3773533024721505E-2</v>
      </c>
    </row>
    <row r="225" spans="1:31" ht="36" x14ac:dyDescent="0.25">
      <c r="A225" s="146" t="s">
        <v>524</v>
      </c>
      <c r="B225" s="147" t="s">
        <v>465</v>
      </c>
      <c r="C225" s="148" t="s">
        <v>612</v>
      </c>
      <c r="D225" s="148" t="s">
        <v>613</v>
      </c>
      <c r="E225" s="148" t="s">
        <v>614</v>
      </c>
      <c r="F225" s="148" t="s">
        <v>615</v>
      </c>
      <c r="G225" s="148" t="s">
        <v>616</v>
      </c>
      <c r="H225" s="148" t="s">
        <v>617</v>
      </c>
      <c r="I225" s="148" t="s">
        <v>618</v>
      </c>
      <c r="J225" s="148" t="s">
        <v>619</v>
      </c>
      <c r="K225" s="148" t="s">
        <v>620</v>
      </c>
      <c r="L225" s="148" t="s">
        <v>621</v>
      </c>
      <c r="M225" s="148" t="s">
        <v>622</v>
      </c>
      <c r="N225" s="148" t="s">
        <v>623</v>
      </c>
      <c r="O225" s="148" t="s">
        <v>624</v>
      </c>
      <c r="P225" s="148" t="s">
        <v>625</v>
      </c>
      <c r="Q225" s="148" t="s">
        <v>626</v>
      </c>
      <c r="R225" s="148" t="s">
        <v>627</v>
      </c>
      <c r="S225" s="182" t="s">
        <v>628</v>
      </c>
      <c r="T225" s="182" t="s">
        <v>629</v>
      </c>
      <c r="U225" s="183" t="s">
        <v>630</v>
      </c>
      <c r="V225" s="149" t="s">
        <v>5</v>
      </c>
      <c r="W225" s="143"/>
      <c r="Z225" s="231" t="s">
        <v>647</v>
      </c>
      <c r="AA225" s="245">
        <v>0</v>
      </c>
      <c r="AB225" s="240">
        <v>6527.3899400111686</v>
      </c>
      <c r="AC225" s="241">
        <v>12173.739197456747</v>
      </c>
      <c r="AD225" s="242">
        <v>18701.129137467917</v>
      </c>
      <c r="AE225" s="225">
        <v>2.2123838196444296E-3</v>
      </c>
    </row>
    <row r="226" spans="1:31" x14ac:dyDescent="0.25">
      <c r="A226" s="150" t="s">
        <v>631</v>
      </c>
      <c r="B226" s="151">
        <v>287368.88568999997</v>
      </c>
      <c r="C226" s="171">
        <v>0</v>
      </c>
      <c r="D226" s="171">
        <v>0</v>
      </c>
      <c r="E226" s="153">
        <v>313.57398999999998</v>
      </c>
      <c r="F226" s="153">
        <v>138.14750000000001</v>
      </c>
      <c r="G226" s="153">
        <v>197.28300397793544</v>
      </c>
      <c r="H226" s="153">
        <v>2680.754376286</v>
      </c>
      <c r="I226" s="153">
        <v>0</v>
      </c>
      <c r="J226" s="153">
        <v>0</v>
      </c>
      <c r="K226" s="153">
        <v>172.50226335433479</v>
      </c>
      <c r="L226" s="153">
        <v>0</v>
      </c>
      <c r="M226" s="152">
        <v>0</v>
      </c>
      <c r="N226" s="152">
        <v>0</v>
      </c>
      <c r="O226" s="152">
        <v>0</v>
      </c>
      <c r="P226" s="152">
        <v>0</v>
      </c>
      <c r="Q226" s="152">
        <v>0</v>
      </c>
      <c r="R226" s="152">
        <v>0</v>
      </c>
      <c r="S226" s="187">
        <v>103.48403399999999</v>
      </c>
      <c r="T226" s="187">
        <v>827.87227199999995</v>
      </c>
      <c r="U226" s="187">
        <v>206.96806799999999</v>
      </c>
      <c r="V226" s="154">
        <v>292009.47119761823</v>
      </c>
      <c r="W226" s="173">
        <v>0.29817430862512384</v>
      </c>
      <c r="Z226" s="226" t="s">
        <v>628</v>
      </c>
      <c r="AA226" s="228">
        <v>2039.7681741289575</v>
      </c>
      <c r="AB226" s="229">
        <v>3419.7425248102154</v>
      </c>
      <c r="AC226" s="230">
        <v>4772.8515421471029</v>
      </c>
      <c r="AD226" s="227">
        <v>10232.362241086277</v>
      </c>
      <c r="AE226" s="223">
        <v>1.2105104719888056E-3</v>
      </c>
    </row>
    <row r="227" spans="1:31" x14ac:dyDescent="0.25">
      <c r="A227" s="150" t="s">
        <v>632</v>
      </c>
      <c r="B227" s="155">
        <v>0</v>
      </c>
      <c r="C227" s="156">
        <v>20110.177749999901</v>
      </c>
      <c r="D227" s="157">
        <v>0</v>
      </c>
      <c r="E227" s="157">
        <v>0</v>
      </c>
      <c r="F227" s="157">
        <v>0</v>
      </c>
      <c r="G227" s="157">
        <v>0</v>
      </c>
      <c r="H227" s="157">
        <v>0</v>
      </c>
      <c r="I227" s="157">
        <v>0</v>
      </c>
      <c r="J227" s="157">
        <v>0</v>
      </c>
      <c r="K227" s="157">
        <v>0</v>
      </c>
      <c r="L227" s="157">
        <v>0</v>
      </c>
      <c r="M227" s="157">
        <v>0</v>
      </c>
      <c r="N227" s="157">
        <v>0</v>
      </c>
      <c r="O227" s="157">
        <v>0</v>
      </c>
      <c r="P227" s="157">
        <v>0</v>
      </c>
      <c r="Q227" s="157">
        <v>0</v>
      </c>
      <c r="R227" s="157">
        <v>0</v>
      </c>
      <c r="S227" s="157">
        <v>0</v>
      </c>
      <c r="T227" s="157">
        <v>0</v>
      </c>
      <c r="U227" s="158">
        <v>0</v>
      </c>
      <c r="V227" s="159">
        <v>20110.177749999901</v>
      </c>
      <c r="W227" s="173">
        <v>2.0534739240962944E-2</v>
      </c>
      <c r="Z227" s="226" t="s">
        <v>629</v>
      </c>
      <c r="AA227" s="228">
        <v>16318.14539303166</v>
      </c>
      <c r="AB227" s="229">
        <v>27357.940198481723</v>
      </c>
      <c r="AC227" s="230">
        <v>38182.812337176823</v>
      </c>
      <c r="AD227" s="227">
        <v>81858.897928690218</v>
      </c>
      <c r="AE227" s="223">
        <v>9.6840837759104448E-3</v>
      </c>
    </row>
    <row r="228" spans="1:31" x14ac:dyDescent="0.25">
      <c r="A228" s="150" t="s">
        <v>633</v>
      </c>
      <c r="B228" s="155">
        <v>0</v>
      </c>
      <c r="C228" s="157">
        <v>0</v>
      </c>
      <c r="D228" s="156">
        <v>417653.51583000098</v>
      </c>
      <c r="E228" s="156">
        <v>33561.357379999899</v>
      </c>
      <c r="F228" s="156">
        <v>10223.696</v>
      </c>
      <c r="G228" s="157">
        <v>0</v>
      </c>
      <c r="H228" s="157">
        <v>0</v>
      </c>
      <c r="I228" s="157">
        <v>0</v>
      </c>
      <c r="J228" s="157">
        <v>0</v>
      </c>
      <c r="K228" s="157">
        <v>0</v>
      </c>
      <c r="L228" s="157">
        <v>0</v>
      </c>
      <c r="M228" s="157">
        <v>0</v>
      </c>
      <c r="N228" s="157">
        <v>0</v>
      </c>
      <c r="O228" s="157">
        <v>0</v>
      </c>
      <c r="P228" s="157">
        <v>0</v>
      </c>
      <c r="Q228" s="157">
        <v>0</v>
      </c>
      <c r="R228" s="157">
        <v>0</v>
      </c>
      <c r="S228" s="157">
        <v>0</v>
      </c>
      <c r="T228" s="157">
        <v>0</v>
      </c>
      <c r="U228" s="158">
        <v>0</v>
      </c>
      <c r="V228" s="159">
        <v>461438.56921000086</v>
      </c>
      <c r="W228" s="173">
        <v>0.47118035515377016</v>
      </c>
      <c r="Z228" s="226" t="s">
        <v>630</v>
      </c>
      <c r="AA228" s="228">
        <v>4079.5363482579151</v>
      </c>
      <c r="AB228" s="229">
        <v>6839.4850496204308</v>
      </c>
      <c r="AC228" s="230">
        <v>9545.7030842942058</v>
      </c>
      <c r="AD228" s="227">
        <v>20464.724482172554</v>
      </c>
      <c r="AE228" s="223">
        <v>2.4210209439776112E-3</v>
      </c>
    </row>
    <row r="229" spans="1:31" ht="15.75" thickBot="1" x14ac:dyDescent="0.3">
      <c r="A229" s="150" t="s">
        <v>634</v>
      </c>
      <c r="B229" s="155">
        <v>0</v>
      </c>
      <c r="C229" s="157">
        <v>0</v>
      </c>
      <c r="D229" s="157">
        <v>0</v>
      </c>
      <c r="E229" s="156">
        <v>130331.12891</v>
      </c>
      <c r="F229" s="156">
        <v>2576.3114999999998</v>
      </c>
      <c r="G229" s="156">
        <v>0</v>
      </c>
      <c r="H229" s="156">
        <v>0</v>
      </c>
      <c r="I229" s="156">
        <v>0</v>
      </c>
      <c r="J229" s="156">
        <v>0</v>
      </c>
      <c r="K229" s="156">
        <v>0</v>
      </c>
      <c r="L229" s="156">
        <v>0</v>
      </c>
      <c r="M229" s="157">
        <v>0</v>
      </c>
      <c r="N229" s="157">
        <v>0</v>
      </c>
      <c r="O229" s="157">
        <v>0</v>
      </c>
      <c r="P229" s="157">
        <v>0</v>
      </c>
      <c r="Q229" s="157">
        <v>0</v>
      </c>
      <c r="R229" s="157">
        <v>0</v>
      </c>
      <c r="S229" s="185">
        <v>73.685655000000011</v>
      </c>
      <c r="T229" s="185">
        <v>589.48524000000009</v>
      </c>
      <c r="U229" s="185">
        <v>147.37131000000002</v>
      </c>
      <c r="V229" s="159">
        <v>133717.98261500002</v>
      </c>
      <c r="W229" s="173">
        <v>0.13654100619904541</v>
      </c>
      <c r="Z229" s="215" t="s">
        <v>5</v>
      </c>
      <c r="AA229" s="216">
        <v>456682.49073439726</v>
      </c>
      <c r="AB229" s="217">
        <v>964759.57349842659</v>
      </c>
      <c r="AC229" s="218">
        <v>7031489.5525214197</v>
      </c>
      <c r="AD229" s="219">
        <v>8452931.6167542432</v>
      </c>
      <c r="AE229" s="223">
        <v>1</v>
      </c>
    </row>
    <row r="230" spans="1:31" x14ac:dyDescent="0.25">
      <c r="A230" s="150" t="s">
        <v>635</v>
      </c>
      <c r="B230" s="155">
        <v>0</v>
      </c>
      <c r="C230" s="157">
        <v>0</v>
      </c>
      <c r="D230" s="157">
        <v>0</v>
      </c>
      <c r="E230" s="157">
        <v>0</v>
      </c>
      <c r="F230" s="156">
        <v>45629.561469999899</v>
      </c>
      <c r="G230" s="156">
        <v>0</v>
      </c>
      <c r="H230" s="156">
        <v>0</v>
      </c>
      <c r="I230" s="156">
        <v>0</v>
      </c>
      <c r="J230" s="156">
        <v>0</v>
      </c>
      <c r="K230" s="156">
        <v>0</v>
      </c>
      <c r="L230" s="156">
        <v>0</v>
      </c>
      <c r="M230" s="157">
        <v>0</v>
      </c>
      <c r="N230" s="157">
        <v>0</v>
      </c>
      <c r="O230" s="157">
        <v>0</v>
      </c>
      <c r="P230" s="157">
        <v>0</v>
      </c>
      <c r="Q230" s="157">
        <v>0</v>
      </c>
      <c r="R230" s="157">
        <v>0</v>
      </c>
      <c r="S230" s="185">
        <v>0</v>
      </c>
      <c r="T230" s="185">
        <v>0</v>
      </c>
      <c r="U230" s="185">
        <v>0</v>
      </c>
      <c r="V230" s="159">
        <v>45629.561469999899</v>
      </c>
      <c r="W230" s="173">
        <v>4.659288237598707E-2</v>
      </c>
    </row>
    <row r="231" spans="1:31" x14ac:dyDescent="0.25">
      <c r="A231" s="150" t="s">
        <v>636</v>
      </c>
      <c r="B231" s="155">
        <v>0</v>
      </c>
      <c r="C231" s="157">
        <v>0</v>
      </c>
      <c r="D231" s="157">
        <v>0</v>
      </c>
      <c r="E231" s="157">
        <v>0</v>
      </c>
      <c r="F231" s="157">
        <v>0</v>
      </c>
      <c r="G231" s="151">
        <v>7269.5707127067699</v>
      </c>
      <c r="H231" s="153">
        <v>0</v>
      </c>
      <c r="I231" s="153">
        <v>0</v>
      </c>
      <c r="J231" s="153">
        <v>0</v>
      </c>
      <c r="K231" s="153">
        <v>0</v>
      </c>
      <c r="L231" s="167">
        <v>0</v>
      </c>
      <c r="M231" s="157">
        <v>0</v>
      </c>
      <c r="N231" s="157">
        <v>0</v>
      </c>
      <c r="O231" s="157">
        <v>0</v>
      </c>
      <c r="P231" s="157">
        <v>0</v>
      </c>
      <c r="Q231" s="157">
        <v>0</v>
      </c>
      <c r="R231" s="157">
        <v>0</v>
      </c>
      <c r="S231" s="157">
        <v>0</v>
      </c>
      <c r="T231" s="157">
        <v>0</v>
      </c>
      <c r="U231" s="158">
        <v>0</v>
      </c>
      <c r="V231" s="159">
        <v>7269.5707127067699</v>
      </c>
      <c r="W231" s="175">
        <v>7.4230442333696129E-3</v>
      </c>
    </row>
    <row r="232" spans="1:31" x14ac:dyDescent="0.25">
      <c r="A232" s="150" t="s">
        <v>637</v>
      </c>
      <c r="B232" s="155">
        <v>0</v>
      </c>
      <c r="C232" s="157">
        <v>0</v>
      </c>
      <c r="D232" s="157">
        <v>0</v>
      </c>
      <c r="E232" s="157">
        <v>0</v>
      </c>
      <c r="F232" s="157">
        <v>0</v>
      </c>
      <c r="G232" s="155">
        <v>0</v>
      </c>
      <c r="H232" s="156">
        <v>5361.508752572</v>
      </c>
      <c r="I232" s="157">
        <v>0</v>
      </c>
      <c r="J232" s="157">
        <v>0</v>
      </c>
      <c r="K232" s="156">
        <v>0</v>
      </c>
      <c r="L232" s="168">
        <v>0</v>
      </c>
      <c r="M232" s="157">
        <v>0</v>
      </c>
      <c r="N232" s="157">
        <v>0</v>
      </c>
      <c r="O232" s="157">
        <v>0</v>
      </c>
      <c r="P232" s="157">
        <v>0</v>
      </c>
      <c r="Q232" s="157">
        <v>0</v>
      </c>
      <c r="R232" s="157">
        <v>0</v>
      </c>
      <c r="S232" s="157">
        <v>0</v>
      </c>
      <c r="T232" s="157">
        <v>0</v>
      </c>
      <c r="U232" s="158">
        <v>0</v>
      </c>
      <c r="V232" s="159">
        <v>5361.508752572</v>
      </c>
      <c r="W232" s="175">
        <v>5.4746997038455847E-3</v>
      </c>
    </row>
    <row r="233" spans="1:31" x14ac:dyDescent="0.25">
      <c r="A233" s="150" t="s">
        <v>638</v>
      </c>
      <c r="B233" s="155">
        <v>0</v>
      </c>
      <c r="C233" s="157">
        <v>0</v>
      </c>
      <c r="D233" s="157">
        <v>0</v>
      </c>
      <c r="E233" s="157">
        <v>0</v>
      </c>
      <c r="F233" s="157">
        <v>0</v>
      </c>
      <c r="G233" s="155">
        <v>0</v>
      </c>
      <c r="H233" s="156">
        <v>0</v>
      </c>
      <c r="I233" s="156">
        <v>0</v>
      </c>
      <c r="J233" s="157">
        <v>0</v>
      </c>
      <c r="K233" s="156">
        <v>0</v>
      </c>
      <c r="L233" s="168">
        <v>0</v>
      </c>
      <c r="M233" s="157">
        <v>0</v>
      </c>
      <c r="N233" s="157">
        <v>0</v>
      </c>
      <c r="O233" s="157">
        <v>0</v>
      </c>
      <c r="P233" s="157">
        <v>0</v>
      </c>
      <c r="Q233" s="157">
        <v>0</v>
      </c>
      <c r="R233" s="157">
        <v>0</v>
      </c>
      <c r="S233" s="157">
        <v>0</v>
      </c>
      <c r="T233" s="157">
        <v>0</v>
      </c>
      <c r="U233" s="158">
        <v>0</v>
      </c>
      <c r="V233" s="159">
        <v>0</v>
      </c>
      <c r="W233" s="175">
        <v>0</v>
      </c>
    </row>
    <row r="234" spans="1:31" x14ac:dyDescent="0.25">
      <c r="A234" s="150" t="s">
        <v>639</v>
      </c>
      <c r="B234" s="155">
        <v>0</v>
      </c>
      <c r="C234" s="157">
        <v>0</v>
      </c>
      <c r="D234" s="157">
        <v>0</v>
      </c>
      <c r="E234" s="157">
        <v>0</v>
      </c>
      <c r="F234" s="157">
        <v>0</v>
      </c>
      <c r="G234" s="155">
        <v>0</v>
      </c>
      <c r="H234" s="156">
        <v>0</v>
      </c>
      <c r="I234" s="156">
        <v>0</v>
      </c>
      <c r="J234" s="156">
        <v>70.359481847355156</v>
      </c>
      <c r="K234" s="156">
        <v>0</v>
      </c>
      <c r="L234" s="168">
        <v>0</v>
      </c>
      <c r="M234" s="157">
        <v>0</v>
      </c>
      <c r="N234" s="157">
        <v>0</v>
      </c>
      <c r="O234" s="157">
        <v>0</v>
      </c>
      <c r="P234" s="157">
        <v>0</v>
      </c>
      <c r="Q234" s="157">
        <v>0</v>
      </c>
      <c r="R234" s="157">
        <v>0</v>
      </c>
      <c r="S234" s="157">
        <v>0</v>
      </c>
      <c r="T234" s="157">
        <v>0</v>
      </c>
      <c r="U234" s="158">
        <v>0</v>
      </c>
      <c r="V234" s="159">
        <v>70.359481847355156</v>
      </c>
      <c r="W234" s="175">
        <v>7.1844895198139709E-5</v>
      </c>
    </row>
    <row r="235" spans="1:31" x14ac:dyDescent="0.25">
      <c r="A235" s="150" t="s">
        <v>640</v>
      </c>
      <c r="B235" s="155">
        <v>0</v>
      </c>
      <c r="C235" s="157">
        <v>0</v>
      </c>
      <c r="D235" s="157">
        <v>0</v>
      </c>
      <c r="E235" s="157">
        <v>0</v>
      </c>
      <c r="F235" s="157">
        <v>0</v>
      </c>
      <c r="G235" s="155">
        <v>0</v>
      </c>
      <c r="H235" s="157">
        <v>0</v>
      </c>
      <c r="I235" s="157">
        <v>0</v>
      </c>
      <c r="J235" s="157">
        <v>0</v>
      </c>
      <c r="K235" s="156">
        <v>3791.3344393039079</v>
      </c>
      <c r="L235" s="168">
        <v>0</v>
      </c>
      <c r="M235" s="157">
        <v>0</v>
      </c>
      <c r="N235" s="157">
        <v>0</v>
      </c>
      <c r="O235" s="157">
        <v>0</v>
      </c>
      <c r="P235" s="157">
        <v>0</v>
      </c>
      <c r="Q235" s="157">
        <v>0</v>
      </c>
      <c r="R235" s="157">
        <v>0</v>
      </c>
      <c r="S235" s="157">
        <v>0</v>
      </c>
      <c r="T235" s="157">
        <v>0</v>
      </c>
      <c r="U235" s="158">
        <v>0</v>
      </c>
      <c r="V235" s="159">
        <v>3791.3344393039079</v>
      </c>
      <c r="W235" s="175">
        <v>3.8713762282080563E-3</v>
      </c>
    </row>
    <row r="236" spans="1:31" x14ac:dyDescent="0.25">
      <c r="A236" s="150" t="s">
        <v>641</v>
      </c>
      <c r="B236" s="155">
        <v>0</v>
      </c>
      <c r="C236" s="157">
        <v>0</v>
      </c>
      <c r="D236" s="157">
        <v>0</v>
      </c>
      <c r="E236" s="157">
        <v>0</v>
      </c>
      <c r="F236" s="157">
        <v>0</v>
      </c>
      <c r="G236" s="169">
        <v>0</v>
      </c>
      <c r="H236" s="170">
        <v>0</v>
      </c>
      <c r="I236" s="170">
        <v>0</v>
      </c>
      <c r="J236" s="170">
        <v>0</v>
      </c>
      <c r="K236" s="170">
        <v>0</v>
      </c>
      <c r="L236" s="160">
        <v>281.4296372879453</v>
      </c>
      <c r="M236" s="157">
        <v>0</v>
      </c>
      <c r="N236" s="157">
        <v>0</v>
      </c>
      <c r="O236" s="157">
        <v>0</v>
      </c>
      <c r="P236" s="157">
        <v>0</v>
      </c>
      <c r="Q236" s="157">
        <v>0</v>
      </c>
      <c r="R236" s="157">
        <v>0</v>
      </c>
      <c r="S236" s="157">
        <v>0</v>
      </c>
      <c r="T236" s="157">
        <v>0</v>
      </c>
      <c r="U236" s="158">
        <v>0</v>
      </c>
      <c r="V236" s="159">
        <v>281.4296372879453</v>
      </c>
      <c r="W236" s="175">
        <v>2.8737111567234987E-4</v>
      </c>
    </row>
    <row r="237" spans="1:31" x14ac:dyDescent="0.25">
      <c r="A237" s="150" t="s">
        <v>642</v>
      </c>
      <c r="B237" s="155">
        <v>0</v>
      </c>
      <c r="C237" s="157">
        <v>0</v>
      </c>
      <c r="D237" s="157">
        <v>0</v>
      </c>
      <c r="E237" s="157">
        <v>0</v>
      </c>
      <c r="F237" s="157">
        <v>0</v>
      </c>
      <c r="G237" s="157">
        <v>0</v>
      </c>
      <c r="H237" s="157">
        <v>0</v>
      </c>
      <c r="I237" s="157">
        <v>0</v>
      </c>
      <c r="J237" s="157">
        <v>0</v>
      </c>
      <c r="K237" s="157">
        <v>0</v>
      </c>
      <c r="L237" s="157">
        <v>0</v>
      </c>
      <c r="M237" s="151">
        <v>0</v>
      </c>
      <c r="N237" s="153">
        <v>0</v>
      </c>
      <c r="O237" s="153">
        <v>0</v>
      </c>
      <c r="P237" s="153">
        <v>0</v>
      </c>
      <c r="Q237" s="153">
        <v>0</v>
      </c>
      <c r="R237" s="167">
        <v>0</v>
      </c>
      <c r="S237" s="157">
        <v>0</v>
      </c>
      <c r="T237" s="157">
        <v>0</v>
      </c>
      <c r="U237" s="158">
        <v>0</v>
      </c>
      <c r="V237" s="159">
        <v>0</v>
      </c>
      <c r="W237" s="176">
        <v>0</v>
      </c>
    </row>
    <row r="238" spans="1:31" x14ac:dyDescent="0.25">
      <c r="A238" s="150" t="s">
        <v>643</v>
      </c>
      <c r="B238" s="155">
        <v>0</v>
      </c>
      <c r="C238" s="157">
        <v>0</v>
      </c>
      <c r="D238" s="157">
        <v>0</v>
      </c>
      <c r="E238" s="157">
        <v>0</v>
      </c>
      <c r="F238" s="157">
        <v>0</v>
      </c>
      <c r="G238" s="157">
        <v>0</v>
      </c>
      <c r="H238" s="157">
        <v>0</v>
      </c>
      <c r="I238" s="157">
        <v>0</v>
      </c>
      <c r="J238" s="157">
        <v>0</v>
      </c>
      <c r="K238" s="157">
        <v>0</v>
      </c>
      <c r="L238" s="157">
        <v>0</v>
      </c>
      <c r="M238" s="155">
        <v>0</v>
      </c>
      <c r="N238" s="156">
        <v>0</v>
      </c>
      <c r="O238" s="157">
        <v>0</v>
      </c>
      <c r="P238" s="157">
        <v>0</v>
      </c>
      <c r="Q238" s="156">
        <v>0</v>
      </c>
      <c r="R238" s="168">
        <v>0</v>
      </c>
      <c r="S238" s="157">
        <v>0</v>
      </c>
      <c r="T238" s="157">
        <v>0</v>
      </c>
      <c r="U238" s="158">
        <v>0</v>
      </c>
      <c r="V238" s="159">
        <v>0</v>
      </c>
      <c r="W238" s="176">
        <v>0</v>
      </c>
    </row>
    <row r="239" spans="1:31" x14ac:dyDescent="0.25">
      <c r="A239" s="150" t="s">
        <v>644</v>
      </c>
      <c r="B239" s="155">
        <v>0</v>
      </c>
      <c r="C239" s="157">
        <v>0</v>
      </c>
      <c r="D239" s="157">
        <v>0</v>
      </c>
      <c r="E239" s="157">
        <v>0</v>
      </c>
      <c r="F239" s="157">
        <v>0</v>
      </c>
      <c r="G239" s="157">
        <v>0</v>
      </c>
      <c r="H239" s="157">
        <v>0</v>
      </c>
      <c r="I239" s="157">
        <v>0</v>
      </c>
      <c r="J239" s="157">
        <v>0</v>
      </c>
      <c r="K239" s="157">
        <v>0</v>
      </c>
      <c r="L239" s="157">
        <v>0</v>
      </c>
      <c r="M239" s="155">
        <v>0</v>
      </c>
      <c r="N239" s="156">
        <v>0</v>
      </c>
      <c r="O239" s="156">
        <v>0</v>
      </c>
      <c r="P239" s="157">
        <v>0</v>
      </c>
      <c r="Q239" s="156">
        <v>0</v>
      </c>
      <c r="R239" s="168">
        <v>0</v>
      </c>
      <c r="S239" s="157">
        <v>0</v>
      </c>
      <c r="T239" s="157">
        <v>0</v>
      </c>
      <c r="U239" s="158">
        <v>0</v>
      </c>
      <c r="V239" s="159">
        <v>0</v>
      </c>
      <c r="W239" s="176">
        <v>0</v>
      </c>
    </row>
    <row r="240" spans="1:31" x14ac:dyDescent="0.25">
      <c r="A240" s="150" t="s">
        <v>645</v>
      </c>
      <c r="B240" s="155">
        <v>0</v>
      </c>
      <c r="C240" s="157">
        <v>0</v>
      </c>
      <c r="D240" s="157">
        <v>0</v>
      </c>
      <c r="E240" s="157">
        <v>0</v>
      </c>
      <c r="F240" s="157">
        <v>0</v>
      </c>
      <c r="G240" s="157">
        <v>0</v>
      </c>
      <c r="H240" s="157">
        <v>0</v>
      </c>
      <c r="I240" s="157">
        <v>0</v>
      </c>
      <c r="J240" s="157">
        <v>0</v>
      </c>
      <c r="K240" s="157">
        <v>0</v>
      </c>
      <c r="L240" s="157">
        <v>0</v>
      </c>
      <c r="M240" s="155">
        <v>0</v>
      </c>
      <c r="N240" s="156">
        <v>0</v>
      </c>
      <c r="O240" s="156">
        <v>0</v>
      </c>
      <c r="P240" s="156">
        <v>0</v>
      </c>
      <c r="Q240" s="156">
        <v>0</v>
      </c>
      <c r="R240" s="168">
        <v>0</v>
      </c>
      <c r="S240" s="157">
        <v>0</v>
      </c>
      <c r="T240" s="157">
        <v>0</v>
      </c>
      <c r="U240" s="158">
        <v>0</v>
      </c>
      <c r="V240" s="159">
        <v>0</v>
      </c>
      <c r="W240" s="176">
        <v>0</v>
      </c>
    </row>
    <row r="241" spans="1:23" x14ac:dyDescent="0.25">
      <c r="A241" s="150" t="s">
        <v>646</v>
      </c>
      <c r="B241" s="155">
        <v>0</v>
      </c>
      <c r="C241" s="157">
        <v>0</v>
      </c>
      <c r="D241" s="157">
        <v>0</v>
      </c>
      <c r="E241" s="157">
        <v>0</v>
      </c>
      <c r="F241" s="157">
        <v>0</v>
      </c>
      <c r="G241" s="157">
        <v>0</v>
      </c>
      <c r="H241" s="157">
        <v>0</v>
      </c>
      <c r="I241" s="157">
        <v>0</v>
      </c>
      <c r="J241" s="157">
        <v>0</v>
      </c>
      <c r="K241" s="157">
        <v>0</v>
      </c>
      <c r="L241" s="157">
        <v>0</v>
      </c>
      <c r="M241" s="155">
        <v>0</v>
      </c>
      <c r="N241" s="157">
        <v>0</v>
      </c>
      <c r="O241" s="157">
        <v>0</v>
      </c>
      <c r="P241" s="157">
        <v>0</v>
      </c>
      <c r="Q241" s="156">
        <v>0</v>
      </c>
      <c r="R241" s="168">
        <v>0</v>
      </c>
      <c r="S241" s="157">
        <v>0</v>
      </c>
      <c r="T241" s="157">
        <v>0</v>
      </c>
      <c r="U241" s="158">
        <v>0</v>
      </c>
      <c r="V241" s="159">
        <v>0</v>
      </c>
      <c r="W241" s="176">
        <v>0</v>
      </c>
    </row>
    <row r="242" spans="1:23" x14ac:dyDescent="0.25">
      <c r="A242" s="150" t="s">
        <v>647</v>
      </c>
      <c r="B242" s="155">
        <v>0</v>
      </c>
      <c r="C242" s="157">
        <v>0</v>
      </c>
      <c r="D242" s="157">
        <v>0</v>
      </c>
      <c r="E242" s="157">
        <v>0</v>
      </c>
      <c r="F242" s="157">
        <v>0</v>
      </c>
      <c r="G242" s="157">
        <v>0</v>
      </c>
      <c r="H242" s="157">
        <v>0</v>
      </c>
      <c r="I242" s="157">
        <v>0</v>
      </c>
      <c r="J242" s="157">
        <v>0</v>
      </c>
      <c r="K242" s="157">
        <v>0</v>
      </c>
      <c r="L242" s="157">
        <v>0</v>
      </c>
      <c r="M242" s="169">
        <v>0</v>
      </c>
      <c r="N242" s="170">
        <v>0</v>
      </c>
      <c r="O242" s="170">
        <v>0</v>
      </c>
      <c r="P242" s="170">
        <v>0</v>
      </c>
      <c r="Q242" s="170">
        <v>0</v>
      </c>
      <c r="R242" s="160">
        <v>0</v>
      </c>
      <c r="S242" s="157">
        <v>0</v>
      </c>
      <c r="T242" s="157">
        <v>0</v>
      </c>
      <c r="U242" s="158">
        <v>0</v>
      </c>
      <c r="V242" s="159">
        <v>0</v>
      </c>
      <c r="W242" s="176">
        <v>0</v>
      </c>
    </row>
    <row r="243" spans="1:23" x14ac:dyDescent="0.25">
      <c r="A243" s="184" t="s">
        <v>628</v>
      </c>
      <c r="B243" s="155">
        <v>0</v>
      </c>
      <c r="C243" s="157">
        <v>0</v>
      </c>
      <c r="D243" s="157">
        <v>0</v>
      </c>
      <c r="E243" s="157">
        <v>0</v>
      </c>
      <c r="F243" s="157">
        <v>0</v>
      </c>
      <c r="G243" s="186">
        <v>98.641501988967718</v>
      </c>
      <c r="H243" s="187">
        <v>0</v>
      </c>
      <c r="I243" s="187">
        <v>0</v>
      </c>
      <c r="J243" s="187">
        <v>0</v>
      </c>
      <c r="K243" s="187">
        <v>0</v>
      </c>
      <c r="L243" s="188">
        <v>0</v>
      </c>
      <c r="M243" s="186">
        <v>0</v>
      </c>
      <c r="N243" s="187">
        <v>0</v>
      </c>
      <c r="O243" s="187">
        <v>0</v>
      </c>
      <c r="P243" s="187">
        <v>0</v>
      </c>
      <c r="Q243" s="187">
        <v>0</v>
      </c>
      <c r="R243" s="187">
        <v>0</v>
      </c>
      <c r="S243" s="195">
        <v>700.33891500000004</v>
      </c>
      <c r="T243" s="187">
        <v>186.75704400000001</v>
      </c>
      <c r="U243" s="188">
        <v>46.689261000000002</v>
      </c>
      <c r="V243" s="165">
        <v>1032.4267219889678</v>
      </c>
      <c r="W243" s="173">
        <v>1.0542230797261701E-3</v>
      </c>
    </row>
    <row r="244" spans="1:23" x14ac:dyDescent="0.25">
      <c r="A244" s="184" t="s">
        <v>629</v>
      </c>
      <c r="B244" s="155">
        <v>0</v>
      </c>
      <c r="C244" s="157">
        <v>0</v>
      </c>
      <c r="D244" s="157">
        <v>0</v>
      </c>
      <c r="E244" s="157">
        <v>0</v>
      </c>
      <c r="F244" s="157">
        <v>0</v>
      </c>
      <c r="G244" s="189">
        <v>789.13201591174175</v>
      </c>
      <c r="H244" s="190">
        <v>0</v>
      </c>
      <c r="I244" s="190">
        <v>0</v>
      </c>
      <c r="J244" s="190">
        <v>0</v>
      </c>
      <c r="K244" s="190">
        <v>0</v>
      </c>
      <c r="L244" s="191">
        <v>0</v>
      </c>
      <c r="M244" s="189">
        <v>0</v>
      </c>
      <c r="N244" s="190">
        <v>0</v>
      </c>
      <c r="O244" s="190">
        <v>0</v>
      </c>
      <c r="P244" s="190">
        <v>0</v>
      </c>
      <c r="Q244" s="190">
        <v>0</v>
      </c>
      <c r="R244" s="190">
        <v>0</v>
      </c>
      <c r="S244" s="189">
        <v>54.470804500000007</v>
      </c>
      <c r="T244" s="195">
        <v>5602.7113200000003</v>
      </c>
      <c r="U244" s="191">
        <v>108.94160900000001</v>
      </c>
      <c r="V244" s="165">
        <v>6555.2557494117427</v>
      </c>
      <c r="W244" s="173">
        <v>6.6936488153116359E-3</v>
      </c>
    </row>
    <row r="245" spans="1:23" x14ac:dyDescent="0.25">
      <c r="A245" s="184" t="s">
        <v>630</v>
      </c>
      <c r="B245" s="155">
        <v>0</v>
      </c>
      <c r="C245" s="157">
        <v>0</v>
      </c>
      <c r="D245" s="157">
        <v>0</v>
      </c>
      <c r="E245" s="157">
        <v>0</v>
      </c>
      <c r="F245" s="157">
        <v>0</v>
      </c>
      <c r="G245" s="192">
        <v>197.28300397793544</v>
      </c>
      <c r="H245" s="193">
        <v>0</v>
      </c>
      <c r="I245" s="193">
        <v>0</v>
      </c>
      <c r="J245" s="193">
        <v>0</v>
      </c>
      <c r="K245" s="193">
        <v>0</v>
      </c>
      <c r="L245" s="194">
        <v>0</v>
      </c>
      <c r="M245" s="192">
        <v>0</v>
      </c>
      <c r="N245" s="193">
        <v>0</v>
      </c>
      <c r="O245" s="193">
        <v>0</v>
      </c>
      <c r="P245" s="193">
        <v>0</v>
      </c>
      <c r="Q245" s="193">
        <v>0</v>
      </c>
      <c r="R245" s="193">
        <v>0</v>
      </c>
      <c r="S245" s="192">
        <v>23.344630500000001</v>
      </c>
      <c r="T245" s="193">
        <v>435.76643600000006</v>
      </c>
      <c r="U245" s="195">
        <v>1400.6778300000001</v>
      </c>
      <c r="V245" s="165">
        <v>2057.0719004779357</v>
      </c>
      <c r="W245" s="173">
        <v>2.1005003337788348E-3</v>
      </c>
    </row>
    <row r="246" spans="1:23" ht="15.75" thickBot="1" x14ac:dyDescent="0.3">
      <c r="A246" s="161" t="s">
        <v>5</v>
      </c>
      <c r="B246" s="162">
        <v>287368.88568999997</v>
      </c>
      <c r="C246" s="163">
        <v>20110.177749999901</v>
      </c>
      <c r="D246" s="163">
        <v>417805.86557000095</v>
      </c>
      <c r="E246" s="163">
        <v>164206.06027999989</v>
      </c>
      <c r="F246" s="163">
        <v>58567.716469999898</v>
      </c>
      <c r="G246" s="163">
        <v>8551.9102385633487</v>
      </c>
      <c r="H246" s="163">
        <v>8042.2631288579996</v>
      </c>
      <c r="I246" s="163">
        <v>0</v>
      </c>
      <c r="J246" s="163">
        <v>70.359481847355156</v>
      </c>
      <c r="K246" s="163">
        <v>3963.8367026582428</v>
      </c>
      <c r="L246" s="163">
        <v>281.4296372879453</v>
      </c>
      <c r="M246" s="163">
        <v>0</v>
      </c>
      <c r="N246" s="163">
        <v>0</v>
      </c>
      <c r="O246" s="163">
        <v>0</v>
      </c>
      <c r="P246" s="163">
        <v>0</v>
      </c>
      <c r="Q246" s="163">
        <v>0</v>
      </c>
      <c r="R246" s="163">
        <v>0</v>
      </c>
      <c r="S246" s="166">
        <v>955.32403900000008</v>
      </c>
      <c r="T246" s="166">
        <v>7642.5923120000007</v>
      </c>
      <c r="U246" s="166">
        <v>1910.6480780000002</v>
      </c>
      <c r="V246" s="164">
        <v>979324.71963821573</v>
      </c>
      <c r="W246" s="173">
        <v>1</v>
      </c>
    </row>
    <row r="247" spans="1:23" x14ac:dyDescent="0.25">
      <c r="A247" s="143"/>
      <c r="B247" s="143"/>
      <c r="C247" s="143"/>
      <c r="D247" s="143"/>
      <c r="E247" s="143"/>
      <c r="F247" s="143"/>
      <c r="G247" s="143"/>
      <c r="H247" s="143"/>
      <c r="I247" s="143"/>
      <c r="J247" s="143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</row>
    <row r="248" spans="1:23" x14ac:dyDescent="0.25">
      <c r="A248" s="143"/>
      <c r="B248" s="143"/>
      <c r="C248" s="143"/>
      <c r="D248" s="143"/>
      <c r="E248" s="143"/>
      <c r="F248" s="143"/>
      <c r="G248" s="143"/>
      <c r="H248" s="143"/>
      <c r="I248" s="143"/>
      <c r="J248" s="143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</row>
    <row r="249" spans="1:23" x14ac:dyDescent="0.25">
      <c r="A249" s="143"/>
      <c r="B249" s="143"/>
      <c r="C249" s="143"/>
      <c r="D249" s="143"/>
      <c r="E249" s="143"/>
      <c r="F249" s="143"/>
      <c r="G249" s="143"/>
      <c r="H249" s="143"/>
      <c r="I249" s="143"/>
      <c r="J249" s="143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</row>
    <row r="250" spans="1:23" x14ac:dyDescent="0.25">
      <c r="A250" s="143"/>
      <c r="B250" s="143"/>
      <c r="C250" s="143"/>
      <c r="D250" s="143"/>
      <c r="E250" s="143"/>
      <c r="F250" s="143"/>
      <c r="G250" s="143"/>
      <c r="H250" s="143"/>
      <c r="I250" s="143"/>
      <c r="J250" s="143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</row>
    <row r="251" spans="1:23" x14ac:dyDescent="0.25">
      <c r="A251" s="143"/>
      <c r="B251" s="143"/>
      <c r="C251" s="143"/>
      <c r="D251" s="143"/>
      <c r="E251" s="143"/>
      <c r="F251" s="143"/>
      <c r="G251" s="143"/>
      <c r="H251" s="143"/>
      <c r="I251" s="143"/>
      <c r="J251" s="143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</row>
    <row r="252" spans="1:23" x14ac:dyDescent="0.25">
      <c r="A252" s="143"/>
      <c r="B252" s="143"/>
      <c r="C252" s="143"/>
      <c r="D252" s="143"/>
      <c r="E252" s="143"/>
      <c r="F252" s="143"/>
      <c r="G252" s="143"/>
      <c r="H252" s="143"/>
      <c r="I252" s="143"/>
      <c r="J252" s="143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</row>
    <row r="255" spans="1:23" x14ac:dyDescent="0.25">
      <c r="A255" s="145" t="s">
        <v>548</v>
      </c>
      <c r="B255" s="143"/>
      <c r="C255" s="143"/>
      <c r="D255" s="143"/>
      <c r="E255" s="143"/>
      <c r="F255" s="143"/>
      <c r="G255" s="145" t="s">
        <v>523</v>
      </c>
      <c r="H255" s="143"/>
      <c r="I255" s="143"/>
      <c r="J255" s="143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</row>
    <row r="256" spans="1:23" ht="36" x14ac:dyDescent="0.25">
      <c r="A256" s="146" t="s">
        <v>524</v>
      </c>
      <c r="B256" s="147" t="s">
        <v>465</v>
      </c>
      <c r="C256" s="148" t="s">
        <v>612</v>
      </c>
      <c r="D256" s="148" t="s">
        <v>613</v>
      </c>
      <c r="E256" s="148" t="s">
        <v>614</v>
      </c>
      <c r="F256" s="148" t="s">
        <v>615</v>
      </c>
      <c r="G256" s="148" t="s">
        <v>616</v>
      </c>
      <c r="H256" s="148" t="s">
        <v>617</v>
      </c>
      <c r="I256" s="148" t="s">
        <v>618</v>
      </c>
      <c r="J256" s="148" t="s">
        <v>619</v>
      </c>
      <c r="K256" s="148" t="s">
        <v>620</v>
      </c>
      <c r="L256" s="148" t="s">
        <v>621</v>
      </c>
      <c r="M256" s="148" t="s">
        <v>622</v>
      </c>
      <c r="N256" s="148" t="s">
        <v>623</v>
      </c>
      <c r="O256" s="148" t="s">
        <v>624</v>
      </c>
      <c r="P256" s="148" t="s">
        <v>625</v>
      </c>
      <c r="Q256" s="148" t="s">
        <v>626</v>
      </c>
      <c r="R256" s="148" t="s">
        <v>627</v>
      </c>
      <c r="S256" s="182" t="s">
        <v>628</v>
      </c>
      <c r="T256" s="182" t="s">
        <v>629</v>
      </c>
      <c r="U256" s="183" t="s">
        <v>630</v>
      </c>
      <c r="V256" s="149" t="s">
        <v>5</v>
      </c>
      <c r="W256" s="143"/>
    </row>
    <row r="257" spans="1:23" x14ac:dyDescent="0.25">
      <c r="A257" s="150" t="s">
        <v>631</v>
      </c>
      <c r="B257" s="151">
        <v>2156479.6507900031</v>
      </c>
      <c r="C257" s="171">
        <v>0</v>
      </c>
      <c r="D257" s="171">
        <v>0</v>
      </c>
      <c r="E257" s="153">
        <v>93436.562939999698</v>
      </c>
      <c r="F257" s="153">
        <v>132043.92173999999</v>
      </c>
      <c r="G257" s="153">
        <v>193206.93440676935</v>
      </c>
      <c r="H257" s="153">
        <v>63698.040744286009</v>
      </c>
      <c r="I257" s="153">
        <v>219.94136967949606</v>
      </c>
      <c r="J257" s="153">
        <v>13536.360005088725</v>
      </c>
      <c r="K257" s="153">
        <v>72614.879518376227</v>
      </c>
      <c r="L257" s="153">
        <v>12000.486493456672</v>
      </c>
      <c r="M257" s="152">
        <v>0</v>
      </c>
      <c r="N257" s="152">
        <v>0</v>
      </c>
      <c r="O257" s="152">
        <v>0</v>
      </c>
      <c r="P257" s="152">
        <v>0</v>
      </c>
      <c r="Q257" s="152">
        <v>0</v>
      </c>
      <c r="R257" s="152">
        <v>0</v>
      </c>
      <c r="S257" s="187">
        <v>2743.4436840000003</v>
      </c>
      <c r="T257" s="187">
        <v>21947.549472000002</v>
      </c>
      <c r="U257" s="187">
        <v>5486.8873680000006</v>
      </c>
      <c r="V257" s="154">
        <v>2767414.6585316593</v>
      </c>
      <c r="W257" s="173">
        <v>0.12040947184986626</v>
      </c>
    </row>
    <row r="258" spans="1:23" x14ac:dyDescent="0.25">
      <c r="A258" s="150" t="s">
        <v>632</v>
      </c>
      <c r="B258" s="155">
        <v>0</v>
      </c>
      <c r="C258" s="156">
        <v>469509.67360790435</v>
      </c>
      <c r="D258" s="157">
        <v>0</v>
      </c>
      <c r="E258" s="157">
        <v>0</v>
      </c>
      <c r="F258" s="157">
        <v>0</v>
      </c>
      <c r="G258" s="157">
        <v>0</v>
      </c>
      <c r="H258" s="157">
        <v>0</v>
      </c>
      <c r="I258" s="157">
        <v>0</v>
      </c>
      <c r="J258" s="157">
        <v>0</v>
      </c>
      <c r="K258" s="157">
        <v>0</v>
      </c>
      <c r="L258" s="157">
        <v>0</v>
      </c>
      <c r="M258" s="157">
        <v>0</v>
      </c>
      <c r="N258" s="157">
        <v>0</v>
      </c>
      <c r="O258" s="157">
        <v>0</v>
      </c>
      <c r="P258" s="157">
        <v>0</v>
      </c>
      <c r="Q258" s="157">
        <v>0</v>
      </c>
      <c r="R258" s="157">
        <v>0</v>
      </c>
      <c r="S258" s="157">
        <v>0</v>
      </c>
      <c r="T258" s="157">
        <v>0</v>
      </c>
      <c r="U258" s="158">
        <v>0</v>
      </c>
      <c r="V258" s="159">
        <v>469509.67360790435</v>
      </c>
      <c r="W258" s="173">
        <v>2.0428240362622953E-2</v>
      </c>
    </row>
    <row r="259" spans="1:23" x14ac:dyDescent="0.25">
      <c r="A259" s="150" t="s">
        <v>633</v>
      </c>
      <c r="B259" s="155">
        <v>0</v>
      </c>
      <c r="C259" s="157">
        <v>0</v>
      </c>
      <c r="D259" s="156">
        <v>7176525.8989087921</v>
      </c>
      <c r="E259" s="156">
        <v>1489463.4418099981</v>
      </c>
      <c r="F259" s="156">
        <v>701869.69231999898</v>
      </c>
      <c r="G259" s="157">
        <v>0</v>
      </c>
      <c r="H259" s="157">
        <v>0</v>
      </c>
      <c r="I259" s="157">
        <v>0</v>
      </c>
      <c r="J259" s="157">
        <v>0</v>
      </c>
      <c r="K259" s="157">
        <v>0</v>
      </c>
      <c r="L259" s="157">
        <v>0</v>
      </c>
      <c r="M259" s="157">
        <v>0</v>
      </c>
      <c r="N259" s="157">
        <v>0</v>
      </c>
      <c r="O259" s="157">
        <v>0</v>
      </c>
      <c r="P259" s="157">
        <v>0</v>
      </c>
      <c r="Q259" s="157">
        <v>0</v>
      </c>
      <c r="R259" s="157">
        <v>0</v>
      </c>
      <c r="S259" s="157">
        <v>0</v>
      </c>
      <c r="T259" s="157">
        <v>0</v>
      </c>
      <c r="U259" s="158">
        <v>0</v>
      </c>
      <c r="V259" s="159">
        <v>9367859.0330387894</v>
      </c>
      <c r="W259" s="173">
        <v>0.40759304177809225</v>
      </c>
    </row>
    <row r="260" spans="1:23" x14ac:dyDescent="0.25">
      <c r="A260" s="150" t="s">
        <v>634</v>
      </c>
      <c r="B260" s="155">
        <v>0</v>
      </c>
      <c r="C260" s="157">
        <v>0</v>
      </c>
      <c r="D260" s="157">
        <v>0</v>
      </c>
      <c r="E260" s="156">
        <v>4192026.0550104524</v>
      </c>
      <c r="F260" s="156">
        <v>1012344.8245899978</v>
      </c>
      <c r="G260" s="156">
        <v>53438.275921229302</v>
      </c>
      <c r="H260" s="156">
        <v>7235.2875076863284</v>
      </c>
      <c r="I260" s="156">
        <v>0</v>
      </c>
      <c r="J260" s="156">
        <v>332.75831423391946</v>
      </c>
      <c r="K260" s="156">
        <v>15912.006447627704</v>
      </c>
      <c r="L260" s="156">
        <v>7416.4756355728159</v>
      </c>
      <c r="M260" s="157">
        <v>0</v>
      </c>
      <c r="N260" s="157">
        <v>0</v>
      </c>
      <c r="O260" s="157">
        <v>0</v>
      </c>
      <c r="P260" s="157">
        <v>0</v>
      </c>
      <c r="Q260" s="157">
        <v>0</v>
      </c>
      <c r="R260" s="157">
        <v>0</v>
      </c>
      <c r="S260" s="185">
        <v>5098.9367834999948</v>
      </c>
      <c r="T260" s="185">
        <v>40791.494267999959</v>
      </c>
      <c r="U260" s="185">
        <v>10197.87356699999</v>
      </c>
      <c r="V260" s="159">
        <v>5344793.9880453022</v>
      </c>
      <c r="W260" s="173">
        <v>0.23255055734522223</v>
      </c>
    </row>
    <row r="261" spans="1:23" x14ac:dyDescent="0.25">
      <c r="A261" s="150" t="s">
        <v>635</v>
      </c>
      <c r="B261" s="155">
        <v>0</v>
      </c>
      <c r="C261" s="157">
        <v>0</v>
      </c>
      <c r="D261" s="157">
        <v>0</v>
      </c>
      <c r="E261" s="157">
        <v>0</v>
      </c>
      <c r="F261" s="156">
        <v>3350367.9097014247</v>
      </c>
      <c r="G261" s="156">
        <v>24389.518043339798</v>
      </c>
      <c r="H261" s="156">
        <v>5487.3012645408508</v>
      </c>
      <c r="I261" s="156">
        <v>0</v>
      </c>
      <c r="J261" s="156">
        <v>0</v>
      </c>
      <c r="K261" s="156">
        <v>7025.6316843935247</v>
      </c>
      <c r="L261" s="156">
        <v>1417.8093313247894</v>
      </c>
      <c r="M261" s="157">
        <v>0</v>
      </c>
      <c r="N261" s="157">
        <v>0</v>
      </c>
      <c r="O261" s="157">
        <v>0</v>
      </c>
      <c r="P261" s="157">
        <v>0</v>
      </c>
      <c r="Q261" s="157">
        <v>0</v>
      </c>
      <c r="R261" s="157">
        <v>0</v>
      </c>
      <c r="S261" s="185">
        <v>1097.719452</v>
      </c>
      <c r="T261" s="185">
        <v>8781.7556160000004</v>
      </c>
      <c r="U261" s="185">
        <v>2195.4389040000001</v>
      </c>
      <c r="V261" s="159">
        <v>3400763.0839970238</v>
      </c>
      <c r="W261" s="173">
        <v>0.14796629249910417</v>
      </c>
    </row>
    <row r="262" spans="1:23" x14ac:dyDescent="0.25">
      <c r="A262" s="150" t="s">
        <v>636</v>
      </c>
      <c r="B262" s="155">
        <v>0</v>
      </c>
      <c r="C262" s="157">
        <v>0</v>
      </c>
      <c r="D262" s="157">
        <v>0</v>
      </c>
      <c r="E262" s="157">
        <v>0</v>
      </c>
      <c r="F262" s="157">
        <v>0</v>
      </c>
      <c r="G262" s="151">
        <v>576005.77392298914</v>
      </c>
      <c r="H262" s="153">
        <v>17348.257142788127</v>
      </c>
      <c r="I262" s="153">
        <v>0</v>
      </c>
      <c r="J262" s="153">
        <v>5325.6510743860599</v>
      </c>
      <c r="K262" s="153">
        <v>29391.577230368897</v>
      </c>
      <c r="L262" s="167">
        <v>2118.9823420543926</v>
      </c>
      <c r="M262" s="157">
        <v>0</v>
      </c>
      <c r="N262" s="157">
        <v>0</v>
      </c>
      <c r="O262" s="157">
        <v>0</v>
      </c>
      <c r="P262" s="157">
        <v>0</v>
      </c>
      <c r="Q262" s="157">
        <v>0</v>
      </c>
      <c r="R262" s="157">
        <v>0</v>
      </c>
      <c r="S262" s="157">
        <v>0</v>
      </c>
      <c r="T262" s="157">
        <v>0</v>
      </c>
      <c r="U262" s="158">
        <v>0</v>
      </c>
      <c r="V262" s="159">
        <v>630190.2417125866</v>
      </c>
      <c r="W262" s="175">
        <v>2.7419408918580038E-2</v>
      </c>
    </row>
    <row r="263" spans="1:23" x14ac:dyDescent="0.25">
      <c r="A263" s="150" t="s">
        <v>637</v>
      </c>
      <c r="B263" s="155">
        <v>0</v>
      </c>
      <c r="C263" s="157">
        <v>0</v>
      </c>
      <c r="D263" s="157">
        <v>0</v>
      </c>
      <c r="E263" s="157">
        <v>0</v>
      </c>
      <c r="F263" s="157">
        <v>0</v>
      </c>
      <c r="G263" s="155">
        <v>0</v>
      </c>
      <c r="H263" s="156">
        <v>163394.86283491796</v>
      </c>
      <c r="I263" s="157">
        <v>0</v>
      </c>
      <c r="J263" s="157">
        <v>0</v>
      </c>
      <c r="K263" s="156">
        <v>8611.0234605680671</v>
      </c>
      <c r="L263" s="168">
        <v>8875.6340737400951</v>
      </c>
      <c r="M263" s="157">
        <v>0</v>
      </c>
      <c r="N263" s="157">
        <v>0</v>
      </c>
      <c r="O263" s="157">
        <v>0</v>
      </c>
      <c r="P263" s="157">
        <v>0</v>
      </c>
      <c r="Q263" s="157">
        <v>0</v>
      </c>
      <c r="R263" s="157">
        <v>0</v>
      </c>
      <c r="S263" s="157">
        <v>0</v>
      </c>
      <c r="T263" s="157">
        <v>0</v>
      </c>
      <c r="U263" s="158">
        <v>0</v>
      </c>
      <c r="V263" s="159">
        <v>180881.52036922614</v>
      </c>
      <c r="W263" s="175">
        <v>7.870106587718714E-3</v>
      </c>
    </row>
    <row r="264" spans="1:23" x14ac:dyDescent="0.25">
      <c r="A264" s="150" t="s">
        <v>638</v>
      </c>
      <c r="B264" s="155">
        <v>0</v>
      </c>
      <c r="C264" s="157">
        <v>0</v>
      </c>
      <c r="D264" s="157">
        <v>0</v>
      </c>
      <c r="E264" s="157">
        <v>0</v>
      </c>
      <c r="F264" s="157">
        <v>0</v>
      </c>
      <c r="G264" s="155">
        <v>0</v>
      </c>
      <c r="H264" s="156">
        <v>0</v>
      </c>
      <c r="I264" s="156">
        <v>1676.7250692967675</v>
      </c>
      <c r="J264" s="157">
        <v>0</v>
      </c>
      <c r="K264" s="156">
        <v>0</v>
      </c>
      <c r="L264" s="168">
        <v>0</v>
      </c>
      <c r="M264" s="157">
        <v>0</v>
      </c>
      <c r="N264" s="157">
        <v>0</v>
      </c>
      <c r="O264" s="157">
        <v>0</v>
      </c>
      <c r="P264" s="157">
        <v>0</v>
      </c>
      <c r="Q264" s="157">
        <v>0</v>
      </c>
      <c r="R264" s="157">
        <v>0</v>
      </c>
      <c r="S264" s="157">
        <v>0</v>
      </c>
      <c r="T264" s="157">
        <v>0</v>
      </c>
      <c r="U264" s="158">
        <v>0</v>
      </c>
      <c r="V264" s="159">
        <v>1676.7250692967675</v>
      </c>
      <c r="W264" s="175">
        <v>7.2953859447494324E-5</v>
      </c>
    </row>
    <row r="265" spans="1:23" x14ac:dyDescent="0.25">
      <c r="A265" s="150" t="s">
        <v>639</v>
      </c>
      <c r="B265" s="155">
        <v>0</v>
      </c>
      <c r="C265" s="157">
        <v>0</v>
      </c>
      <c r="D265" s="157">
        <v>0</v>
      </c>
      <c r="E265" s="157">
        <v>0</v>
      </c>
      <c r="F265" s="157">
        <v>0</v>
      </c>
      <c r="G265" s="155">
        <v>0</v>
      </c>
      <c r="H265" s="156">
        <v>167.33089355799021</v>
      </c>
      <c r="I265" s="156">
        <v>0</v>
      </c>
      <c r="J265" s="156">
        <v>20741.057315032591</v>
      </c>
      <c r="K265" s="156">
        <v>378.51887085108609</v>
      </c>
      <c r="L265" s="168">
        <v>1403.5328598993046</v>
      </c>
      <c r="M265" s="157">
        <v>0</v>
      </c>
      <c r="N265" s="157">
        <v>0</v>
      </c>
      <c r="O265" s="157">
        <v>0</v>
      </c>
      <c r="P265" s="157">
        <v>0</v>
      </c>
      <c r="Q265" s="157">
        <v>0</v>
      </c>
      <c r="R265" s="157">
        <v>0</v>
      </c>
      <c r="S265" s="157">
        <v>0</v>
      </c>
      <c r="T265" s="157">
        <v>0</v>
      </c>
      <c r="U265" s="158">
        <v>0</v>
      </c>
      <c r="V265" s="159">
        <v>22690.439939340973</v>
      </c>
      <c r="W265" s="175">
        <v>9.8725497486046592E-4</v>
      </c>
    </row>
    <row r="266" spans="1:23" x14ac:dyDescent="0.25">
      <c r="A266" s="150" t="s">
        <v>640</v>
      </c>
      <c r="B266" s="155">
        <v>0</v>
      </c>
      <c r="C266" s="157">
        <v>0</v>
      </c>
      <c r="D266" s="157">
        <v>0</v>
      </c>
      <c r="E266" s="157">
        <v>0</v>
      </c>
      <c r="F266" s="157">
        <v>0</v>
      </c>
      <c r="G266" s="155">
        <v>0</v>
      </c>
      <c r="H266" s="157">
        <v>0</v>
      </c>
      <c r="I266" s="157">
        <v>0</v>
      </c>
      <c r="J266" s="157">
        <v>0</v>
      </c>
      <c r="K266" s="156">
        <v>198756.21344245432</v>
      </c>
      <c r="L266" s="168">
        <v>504.01130444431629</v>
      </c>
      <c r="M266" s="157">
        <v>0</v>
      </c>
      <c r="N266" s="157">
        <v>0</v>
      </c>
      <c r="O266" s="157">
        <v>0</v>
      </c>
      <c r="P266" s="157">
        <v>0</v>
      </c>
      <c r="Q266" s="157">
        <v>0</v>
      </c>
      <c r="R266" s="157">
        <v>0</v>
      </c>
      <c r="S266" s="157">
        <v>0</v>
      </c>
      <c r="T266" s="157">
        <v>0</v>
      </c>
      <c r="U266" s="158">
        <v>0</v>
      </c>
      <c r="V266" s="159">
        <v>199260.22474689863</v>
      </c>
      <c r="W266" s="175">
        <v>8.6697591011496173E-3</v>
      </c>
    </row>
    <row r="267" spans="1:23" x14ac:dyDescent="0.25">
      <c r="A267" s="150" t="s">
        <v>641</v>
      </c>
      <c r="B267" s="155">
        <v>0</v>
      </c>
      <c r="C267" s="157">
        <v>0</v>
      </c>
      <c r="D267" s="157">
        <v>0</v>
      </c>
      <c r="E267" s="157">
        <v>0</v>
      </c>
      <c r="F267" s="157">
        <v>0</v>
      </c>
      <c r="G267" s="169">
        <v>0</v>
      </c>
      <c r="H267" s="170">
        <v>0</v>
      </c>
      <c r="I267" s="170">
        <v>0</v>
      </c>
      <c r="J267" s="170">
        <v>0</v>
      </c>
      <c r="K267" s="170">
        <v>0</v>
      </c>
      <c r="L267" s="160">
        <v>22108.335643153579</v>
      </c>
      <c r="M267" s="157">
        <v>0</v>
      </c>
      <c r="N267" s="157">
        <v>0</v>
      </c>
      <c r="O267" s="157">
        <v>0</v>
      </c>
      <c r="P267" s="157">
        <v>0</v>
      </c>
      <c r="Q267" s="157">
        <v>0</v>
      </c>
      <c r="R267" s="157">
        <v>0</v>
      </c>
      <c r="S267" s="157">
        <v>0</v>
      </c>
      <c r="T267" s="157">
        <v>0</v>
      </c>
      <c r="U267" s="158">
        <v>0</v>
      </c>
      <c r="V267" s="159">
        <v>22108.335643153579</v>
      </c>
      <c r="W267" s="175">
        <v>9.6192777257461432E-4</v>
      </c>
    </row>
    <row r="268" spans="1:23" x14ac:dyDescent="0.25">
      <c r="A268" s="150" t="s">
        <v>642</v>
      </c>
      <c r="B268" s="155">
        <v>0</v>
      </c>
      <c r="C268" s="157">
        <v>0</v>
      </c>
      <c r="D268" s="157">
        <v>0</v>
      </c>
      <c r="E268" s="157">
        <v>0</v>
      </c>
      <c r="F268" s="157">
        <v>0</v>
      </c>
      <c r="G268" s="157">
        <v>0</v>
      </c>
      <c r="H268" s="157">
        <v>0</v>
      </c>
      <c r="I268" s="157">
        <v>0</v>
      </c>
      <c r="J268" s="157">
        <v>0</v>
      </c>
      <c r="K268" s="157">
        <v>0</v>
      </c>
      <c r="L268" s="157">
        <v>0</v>
      </c>
      <c r="M268" s="151">
        <v>19453.842905075249</v>
      </c>
      <c r="N268" s="153">
        <v>52.232027172700384</v>
      </c>
      <c r="O268" s="153">
        <v>0</v>
      </c>
      <c r="P268" s="153">
        <v>0</v>
      </c>
      <c r="Q268" s="153">
        <v>196.15373081221639</v>
      </c>
      <c r="R268" s="167">
        <v>630.10639748528888</v>
      </c>
      <c r="S268" s="157">
        <v>0</v>
      </c>
      <c r="T268" s="157">
        <v>0</v>
      </c>
      <c r="U268" s="158">
        <v>0</v>
      </c>
      <c r="V268" s="159">
        <v>20332.335060545454</v>
      </c>
      <c r="W268" s="176">
        <v>8.8465446208692516E-4</v>
      </c>
    </row>
    <row r="269" spans="1:23" x14ac:dyDescent="0.25">
      <c r="A269" s="150" t="s">
        <v>643</v>
      </c>
      <c r="B269" s="155">
        <v>0</v>
      </c>
      <c r="C269" s="157">
        <v>0</v>
      </c>
      <c r="D269" s="157">
        <v>0</v>
      </c>
      <c r="E269" s="157">
        <v>0</v>
      </c>
      <c r="F269" s="157">
        <v>0</v>
      </c>
      <c r="G269" s="157">
        <v>0</v>
      </c>
      <c r="H269" s="157">
        <v>0</v>
      </c>
      <c r="I269" s="157">
        <v>0</v>
      </c>
      <c r="J269" s="157">
        <v>0</v>
      </c>
      <c r="K269" s="157">
        <v>0</v>
      </c>
      <c r="L269" s="157">
        <v>0</v>
      </c>
      <c r="M269" s="155">
        <v>0</v>
      </c>
      <c r="N269" s="156">
        <v>10501.447841417772</v>
      </c>
      <c r="O269" s="157">
        <v>0</v>
      </c>
      <c r="P269" s="157">
        <v>0</v>
      </c>
      <c r="Q269" s="156">
        <v>905.54146329474588</v>
      </c>
      <c r="R269" s="168">
        <v>236.48859191100166</v>
      </c>
      <c r="S269" s="157">
        <v>0</v>
      </c>
      <c r="T269" s="157">
        <v>0</v>
      </c>
      <c r="U269" s="158">
        <v>0</v>
      </c>
      <c r="V269" s="159">
        <v>11643.477896623521</v>
      </c>
      <c r="W269" s="176">
        <v>5.0660461008466943E-4</v>
      </c>
    </row>
    <row r="270" spans="1:23" x14ac:dyDescent="0.25">
      <c r="A270" s="150" t="s">
        <v>644</v>
      </c>
      <c r="B270" s="155">
        <v>0</v>
      </c>
      <c r="C270" s="157">
        <v>0</v>
      </c>
      <c r="D270" s="157">
        <v>0</v>
      </c>
      <c r="E270" s="157">
        <v>0</v>
      </c>
      <c r="F270" s="157">
        <v>0</v>
      </c>
      <c r="G270" s="157">
        <v>0</v>
      </c>
      <c r="H270" s="157">
        <v>0</v>
      </c>
      <c r="I270" s="157">
        <v>0</v>
      </c>
      <c r="J270" s="157">
        <v>0</v>
      </c>
      <c r="K270" s="157">
        <v>0</v>
      </c>
      <c r="L270" s="157">
        <v>0</v>
      </c>
      <c r="M270" s="155">
        <v>0</v>
      </c>
      <c r="N270" s="156">
        <v>1941.4420836082891</v>
      </c>
      <c r="O270" s="156">
        <v>6769.6739299217643</v>
      </c>
      <c r="P270" s="157">
        <v>0</v>
      </c>
      <c r="Q270" s="156">
        <v>195.53893801176218</v>
      </c>
      <c r="R270" s="168">
        <v>0</v>
      </c>
      <c r="S270" s="157">
        <v>0</v>
      </c>
      <c r="T270" s="157">
        <v>0</v>
      </c>
      <c r="U270" s="158">
        <v>0</v>
      </c>
      <c r="V270" s="159">
        <v>8906.6549515418155</v>
      </c>
      <c r="W270" s="176">
        <v>3.8752617550749213E-4</v>
      </c>
    </row>
    <row r="271" spans="1:23" x14ac:dyDescent="0.25">
      <c r="A271" s="150" t="s">
        <v>645</v>
      </c>
      <c r="B271" s="155">
        <v>0</v>
      </c>
      <c r="C271" s="157">
        <v>0</v>
      </c>
      <c r="D271" s="157">
        <v>0</v>
      </c>
      <c r="E271" s="157">
        <v>0</v>
      </c>
      <c r="F271" s="157">
        <v>0</v>
      </c>
      <c r="G271" s="157">
        <v>0</v>
      </c>
      <c r="H271" s="157">
        <v>0</v>
      </c>
      <c r="I271" s="157">
        <v>0</v>
      </c>
      <c r="J271" s="157">
        <v>0</v>
      </c>
      <c r="K271" s="157">
        <v>0</v>
      </c>
      <c r="L271" s="157">
        <v>0</v>
      </c>
      <c r="M271" s="155">
        <v>0</v>
      </c>
      <c r="N271" s="156">
        <v>8812.2529523806352</v>
      </c>
      <c r="O271" s="156">
        <v>0</v>
      </c>
      <c r="P271" s="156">
        <v>1208.2509213080666</v>
      </c>
      <c r="Q271" s="156">
        <v>0</v>
      </c>
      <c r="R271" s="168">
        <v>0</v>
      </c>
      <c r="S271" s="157">
        <v>0</v>
      </c>
      <c r="T271" s="157">
        <v>0</v>
      </c>
      <c r="U271" s="158">
        <v>0</v>
      </c>
      <c r="V271" s="159">
        <v>10020.503873688702</v>
      </c>
      <c r="W271" s="176">
        <v>4.3598944429259351E-4</v>
      </c>
    </row>
    <row r="272" spans="1:23" x14ac:dyDescent="0.25">
      <c r="A272" s="150" t="s">
        <v>646</v>
      </c>
      <c r="B272" s="155">
        <v>0</v>
      </c>
      <c r="C272" s="157">
        <v>0</v>
      </c>
      <c r="D272" s="157">
        <v>0</v>
      </c>
      <c r="E272" s="157">
        <v>0</v>
      </c>
      <c r="F272" s="157">
        <v>0</v>
      </c>
      <c r="G272" s="157">
        <v>0</v>
      </c>
      <c r="H272" s="157">
        <v>0</v>
      </c>
      <c r="I272" s="157">
        <v>0</v>
      </c>
      <c r="J272" s="157">
        <v>0</v>
      </c>
      <c r="K272" s="157">
        <v>0</v>
      </c>
      <c r="L272" s="157">
        <v>0</v>
      </c>
      <c r="M272" s="155">
        <v>0</v>
      </c>
      <c r="N272" s="157">
        <v>0</v>
      </c>
      <c r="O272" s="157">
        <v>0</v>
      </c>
      <c r="P272" s="157">
        <v>0</v>
      </c>
      <c r="Q272" s="156">
        <v>228609.16137244416</v>
      </c>
      <c r="R272" s="168">
        <v>305.55809575524523</v>
      </c>
      <c r="S272" s="157">
        <v>0</v>
      </c>
      <c r="T272" s="157">
        <v>0</v>
      </c>
      <c r="U272" s="158">
        <v>0</v>
      </c>
      <c r="V272" s="159">
        <v>228914.71946819942</v>
      </c>
      <c r="W272" s="176">
        <v>9.9600182375455398E-3</v>
      </c>
    </row>
    <row r="273" spans="1:23" x14ac:dyDescent="0.25">
      <c r="A273" s="150" t="s">
        <v>647</v>
      </c>
      <c r="B273" s="155">
        <v>0</v>
      </c>
      <c r="C273" s="157">
        <v>0</v>
      </c>
      <c r="D273" s="157">
        <v>0</v>
      </c>
      <c r="E273" s="157">
        <v>0</v>
      </c>
      <c r="F273" s="157">
        <v>0</v>
      </c>
      <c r="G273" s="157">
        <v>0</v>
      </c>
      <c r="H273" s="157">
        <v>0</v>
      </c>
      <c r="I273" s="157">
        <v>0</v>
      </c>
      <c r="J273" s="157">
        <v>0</v>
      </c>
      <c r="K273" s="157">
        <v>0</v>
      </c>
      <c r="L273" s="157">
        <v>0</v>
      </c>
      <c r="M273" s="169">
        <v>0</v>
      </c>
      <c r="N273" s="170">
        <v>0</v>
      </c>
      <c r="O273" s="170">
        <v>0</v>
      </c>
      <c r="P273" s="170">
        <v>0</v>
      </c>
      <c r="Q273" s="170">
        <v>0</v>
      </c>
      <c r="R273" s="160">
        <v>36230.105189784284</v>
      </c>
      <c r="S273" s="157">
        <v>0</v>
      </c>
      <c r="T273" s="157">
        <v>0</v>
      </c>
      <c r="U273" s="158">
        <v>0</v>
      </c>
      <c r="V273" s="159">
        <v>36230.105189784284</v>
      </c>
      <c r="W273" s="176">
        <v>1.5763621897130736E-3</v>
      </c>
    </row>
    <row r="274" spans="1:23" x14ac:dyDescent="0.25">
      <c r="A274" s="184" t="s">
        <v>628</v>
      </c>
      <c r="B274" s="155">
        <v>0</v>
      </c>
      <c r="C274" s="157">
        <v>0</v>
      </c>
      <c r="D274" s="157">
        <v>0</v>
      </c>
      <c r="E274" s="157">
        <v>0</v>
      </c>
      <c r="F274" s="157">
        <v>0</v>
      </c>
      <c r="G274" s="186">
        <v>3368.9093501551829</v>
      </c>
      <c r="H274" s="187">
        <v>1138.8374022781029</v>
      </c>
      <c r="I274" s="187">
        <v>0</v>
      </c>
      <c r="J274" s="187">
        <v>141.59077011112308</v>
      </c>
      <c r="K274" s="187">
        <v>856.44885521983713</v>
      </c>
      <c r="L274" s="188">
        <v>669.90764242514501</v>
      </c>
      <c r="M274" s="186">
        <v>0</v>
      </c>
      <c r="N274" s="187">
        <v>0</v>
      </c>
      <c r="O274" s="187">
        <v>0</v>
      </c>
      <c r="P274" s="187">
        <v>0</v>
      </c>
      <c r="Q274" s="187">
        <v>58.124328313848217</v>
      </c>
      <c r="R274" s="187">
        <v>0</v>
      </c>
      <c r="S274" s="195">
        <v>15363.531692999992</v>
      </c>
      <c r="T274" s="187">
        <v>4096.9417847999975</v>
      </c>
      <c r="U274" s="188">
        <v>1024.2354461999994</v>
      </c>
      <c r="V274" s="165">
        <v>26718.52727250323</v>
      </c>
      <c r="W274" s="173">
        <v>1.162515977708715E-3</v>
      </c>
    </row>
    <row r="275" spans="1:23" x14ac:dyDescent="0.25">
      <c r="A275" s="184" t="s">
        <v>629</v>
      </c>
      <c r="B275" s="155">
        <v>0</v>
      </c>
      <c r="C275" s="157">
        <v>0</v>
      </c>
      <c r="D275" s="157">
        <v>0</v>
      </c>
      <c r="E275" s="157">
        <v>0</v>
      </c>
      <c r="F275" s="157">
        <v>0</v>
      </c>
      <c r="G275" s="189">
        <v>26951.274801241463</v>
      </c>
      <c r="H275" s="190">
        <v>9110.6992182248232</v>
      </c>
      <c r="I275" s="190">
        <v>0</v>
      </c>
      <c r="J275" s="190">
        <v>1132.7261608889846</v>
      </c>
      <c r="K275" s="190">
        <v>6851.590841758697</v>
      </c>
      <c r="L275" s="191">
        <v>5359.2611394011601</v>
      </c>
      <c r="M275" s="189">
        <v>0</v>
      </c>
      <c r="N275" s="190">
        <v>0</v>
      </c>
      <c r="O275" s="190">
        <v>0</v>
      </c>
      <c r="P275" s="190">
        <v>0</v>
      </c>
      <c r="Q275" s="190">
        <v>464.99462651078574</v>
      </c>
      <c r="R275" s="190">
        <v>0</v>
      </c>
      <c r="S275" s="189">
        <v>1194.9413538999995</v>
      </c>
      <c r="T275" s="195">
        <v>122908.25354399993</v>
      </c>
      <c r="U275" s="191">
        <v>2389.882707799999</v>
      </c>
      <c r="V275" s="165">
        <v>176363.62439372586</v>
      </c>
      <c r="W275" s="173">
        <v>7.6735341418058701E-3</v>
      </c>
    </row>
    <row r="276" spans="1:23" x14ac:dyDescent="0.25">
      <c r="A276" s="184" t="s">
        <v>630</v>
      </c>
      <c r="B276" s="155">
        <v>0</v>
      </c>
      <c r="C276" s="157">
        <v>0</v>
      </c>
      <c r="D276" s="157">
        <v>3819.2633000000001</v>
      </c>
      <c r="E276" s="157">
        <v>0</v>
      </c>
      <c r="F276" s="157">
        <v>0</v>
      </c>
      <c r="G276" s="192">
        <v>6737.8187003103658</v>
      </c>
      <c r="H276" s="193">
        <v>2277.6748045562058</v>
      </c>
      <c r="I276" s="193">
        <v>0</v>
      </c>
      <c r="J276" s="193">
        <v>283.18154022224616</v>
      </c>
      <c r="K276" s="193">
        <v>1712.8977104396743</v>
      </c>
      <c r="L276" s="194">
        <v>1339.81528485029</v>
      </c>
      <c r="M276" s="192">
        <v>0</v>
      </c>
      <c r="N276" s="193">
        <v>0</v>
      </c>
      <c r="O276" s="193">
        <v>0</v>
      </c>
      <c r="P276" s="193">
        <v>0</v>
      </c>
      <c r="Q276" s="193">
        <v>116.24865662769643</v>
      </c>
      <c r="R276" s="193">
        <v>0</v>
      </c>
      <c r="S276" s="192">
        <v>512.11772309999969</v>
      </c>
      <c r="T276" s="193">
        <v>9559.5308311999961</v>
      </c>
      <c r="U276" s="195">
        <v>30727.063385999983</v>
      </c>
      <c r="V276" s="165">
        <v>57085.611937306458</v>
      </c>
      <c r="W276" s="173">
        <v>2.4837797120163142E-3</v>
      </c>
    </row>
    <row r="277" spans="1:23" ht="15.75" thickBot="1" x14ac:dyDescent="0.3">
      <c r="A277" s="161" t="s">
        <v>5</v>
      </c>
      <c r="B277" s="162">
        <v>2156479.6507900031</v>
      </c>
      <c r="C277" s="163">
        <v>469509.67360790435</v>
      </c>
      <c r="D277" s="163">
        <v>7180345.1622087918</v>
      </c>
      <c r="E277" s="163">
        <v>5774926.0597604504</v>
      </c>
      <c r="F277" s="163">
        <v>5196626.3483514208</v>
      </c>
      <c r="G277" s="163">
        <v>884098.50514603453</v>
      </c>
      <c r="H277" s="163">
        <v>269858.29181283637</v>
      </c>
      <c r="I277" s="163">
        <v>1896.6664389762636</v>
      </c>
      <c r="J277" s="163">
        <v>41493.325179963649</v>
      </c>
      <c r="K277" s="163">
        <v>342110.78806205804</v>
      </c>
      <c r="L277" s="163">
        <v>63214.251750322561</v>
      </c>
      <c r="M277" s="163">
        <v>19453.842905075249</v>
      </c>
      <c r="N277" s="163">
        <v>21307.374904579396</v>
      </c>
      <c r="O277" s="163">
        <v>6769.6739299217643</v>
      </c>
      <c r="P277" s="163">
        <v>1208.2509213080666</v>
      </c>
      <c r="Q277" s="163">
        <v>230545.76311601521</v>
      </c>
      <c r="R277" s="163">
        <v>37402.258274935819</v>
      </c>
      <c r="S277" s="166">
        <v>26010.690689499985</v>
      </c>
      <c r="T277" s="166">
        <v>208085.52551599988</v>
      </c>
      <c r="U277" s="166">
        <v>52021.381378999969</v>
      </c>
      <c r="V277" s="164">
        <v>22983363.4847451</v>
      </c>
      <c r="W277" s="173">
        <v>1</v>
      </c>
    </row>
    <row r="278" spans="1:23" x14ac:dyDescent="0.25">
      <c r="A278" s="143"/>
      <c r="B278" s="143"/>
      <c r="C278" s="143"/>
      <c r="D278" s="143"/>
      <c r="E278" s="143"/>
      <c r="F278" s="143"/>
      <c r="G278" s="143"/>
      <c r="H278" s="143"/>
      <c r="I278" s="143"/>
      <c r="J278" s="143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</row>
    <row r="279" spans="1:23" x14ac:dyDescent="0.25">
      <c r="A279" s="143"/>
      <c r="B279" s="143"/>
      <c r="C279" s="143"/>
      <c r="D279" s="143"/>
      <c r="E279" s="143"/>
      <c r="F279" s="143"/>
      <c r="G279" s="143"/>
      <c r="H279" s="143"/>
      <c r="I279" s="143"/>
      <c r="J279" s="143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</row>
    <row r="280" spans="1:23" x14ac:dyDescent="0.25">
      <c r="A280" s="145" t="s">
        <v>649</v>
      </c>
      <c r="B280" s="143"/>
      <c r="C280" s="143"/>
      <c r="D280" s="143"/>
      <c r="E280" s="143"/>
      <c r="F280" s="143"/>
      <c r="G280" s="143"/>
      <c r="H280" s="143"/>
      <c r="I280" s="143"/>
      <c r="J280" s="143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</row>
    <row r="281" spans="1:23" x14ac:dyDescent="0.25">
      <c r="A281" s="144" t="s">
        <v>650</v>
      </c>
      <c r="B281" s="143"/>
      <c r="C281" s="143"/>
      <c r="D281" s="143"/>
      <c r="E281" s="143"/>
      <c r="F281" s="143"/>
      <c r="G281" s="143"/>
      <c r="H281" s="143"/>
      <c r="I281" s="143"/>
      <c r="J281" s="143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</row>
    <row r="282" spans="1:23" x14ac:dyDescent="0.25">
      <c r="A282" s="174" t="s">
        <v>651</v>
      </c>
      <c r="B282" s="173">
        <v>0.01</v>
      </c>
      <c r="C282" s="143"/>
      <c r="D282" s="143"/>
      <c r="E282" s="143"/>
      <c r="F282" s="143"/>
      <c r="G282" s="143"/>
      <c r="H282" s="143"/>
      <c r="I282" s="143"/>
      <c r="J282" s="143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</row>
    <row r="283" spans="1:23" x14ac:dyDescent="0.25">
      <c r="A283" s="177" t="s">
        <v>629</v>
      </c>
      <c r="B283" s="178">
        <v>8.0000000000000002E-3</v>
      </c>
      <c r="C283" s="143"/>
      <c r="D283" s="143"/>
      <c r="E283" s="143"/>
      <c r="F283" s="143"/>
      <c r="G283" s="143"/>
      <c r="H283" s="143"/>
      <c r="I283" s="143"/>
      <c r="J283" s="143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</row>
    <row r="284" spans="1:23" x14ac:dyDescent="0.25">
      <c r="A284" s="172" t="s">
        <v>630</v>
      </c>
      <c r="B284" s="179">
        <v>2E-3</v>
      </c>
      <c r="C284" s="143"/>
      <c r="D284" s="143"/>
      <c r="E284" s="143"/>
      <c r="F284" s="143"/>
      <c r="G284" s="143"/>
      <c r="H284" s="143"/>
      <c r="I284" s="143"/>
      <c r="J284" s="143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</row>
    <row r="285" spans="1:23" x14ac:dyDescent="0.25">
      <c r="A285" s="180" t="s">
        <v>628</v>
      </c>
      <c r="B285" s="181">
        <v>1E-3</v>
      </c>
      <c r="C285" s="143"/>
      <c r="D285" s="143"/>
      <c r="E285" s="143"/>
      <c r="F285" s="143"/>
      <c r="G285" s="143"/>
      <c r="H285" s="143"/>
      <c r="I285" s="143"/>
      <c r="J285" s="143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BP459"/>
  <sheetViews>
    <sheetView topLeftCell="AM370" zoomScale="70" zoomScaleNormal="70" workbookViewId="0">
      <selection activeCell="BO399" sqref="BO399"/>
    </sheetView>
  </sheetViews>
  <sheetFormatPr defaultRowHeight="15" x14ac:dyDescent="0.25"/>
  <cols>
    <col min="3" max="3" width="21.28515625" customWidth="1"/>
    <col min="4" max="4" width="10.5703125" bestFit="1" customWidth="1"/>
    <col min="5" max="5" width="13.85546875" bestFit="1" customWidth="1"/>
    <col min="6" max="6" width="14.5703125" bestFit="1" customWidth="1"/>
    <col min="7" max="7" width="10.5703125" bestFit="1" customWidth="1"/>
    <col min="8" max="9" width="12" bestFit="1" customWidth="1"/>
    <col min="10" max="10" width="12.140625" bestFit="1" customWidth="1"/>
    <col min="11" max="11" width="12" bestFit="1" customWidth="1"/>
    <col min="12" max="13" width="11.42578125" bestFit="1" customWidth="1"/>
    <col min="14" max="14" width="7.7109375" bestFit="1" customWidth="1"/>
    <col min="15" max="15" width="9.85546875" bestFit="1" customWidth="1"/>
    <col min="16" max="16" width="9.85546875" customWidth="1"/>
    <col min="18" max="18" width="21.28515625" customWidth="1"/>
    <col min="19" max="19" width="10.5703125" bestFit="1" customWidth="1"/>
    <col min="20" max="20" width="13.85546875" bestFit="1" customWidth="1"/>
    <col min="21" max="21" width="14.5703125" bestFit="1" customWidth="1"/>
    <col min="22" max="22" width="10.5703125" bestFit="1" customWidth="1"/>
    <col min="23" max="24" width="12" bestFit="1" customWidth="1"/>
    <col min="25" max="25" width="12.140625" bestFit="1" customWidth="1"/>
    <col min="26" max="26" width="12" bestFit="1" customWidth="1"/>
    <col min="27" max="28" width="11.42578125" bestFit="1" customWidth="1"/>
    <col min="29" max="29" width="7.7109375" bestFit="1" customWidth="1"/>
    <col min="30" max="30" width="10.85546875" bestFit="1" customWidth="1"/>
    <col min="33" max="33" width="22.7109375" customWidth="1"/>
    <col min="34" max="34" width="10.5703125" bestFit="1" customWidth="1"/>
    <col min="35" max="35" width="17.140625" customWidth="1"/>
    <col min="36" max="36" width="19" customWidth="1"/>
    <col min="37" max="37" width="10.5703125" bestFit="1" customWidth="1"/>
    <col min="38" max="39" width="12" bestFit="1" customWidth="1"/>
    <col min="40" max="40" width="12.140625" bestFit="1" customWidth="1"/>
    <col min="41" max="41" width="12" bestFit="1" customWidth="1"/>
    <col min="42" max="43" width="11.42578125" bestFit="1" customWidth="1"/>
    <col min="44" max="44" width="7.7109375" bestFit="1" customWidth="1"/>
    <col min="45" max="45" width="10.85546875" bestFit="1" customWidth="1"/>
    <col min="48" max="48" width="22.42578125" customWidth="1"/>
    <col min="49" max="49" width="10.5703125" bestFit="1" customWidth="1"/>
    <col min="50" max="50" width="13.85546875" bestFit="1" customWidth="1"/>
    <col min="51" max="51" width="14.5703125" bestFit="1" customWidth="1"/>
    <col min="52" max="52" width="10.5703125" bestFit="1" customWidth="1"/>
    <col min="53" max="54" width="12" bestFit="1" customWidth="1"/>
    <col min="55" max="55" width="12.140625" bestFit="1" customWidth="1"/>
    <col min="56" max="57" width="12" bestFit="1" customWidth="1"/>
    <col min="58" max="59" width="11.42578125" bestFit="1" customWidth="1"/>
    <col min="60" max="60" width="7.7109375" bestFit="1" customWidth="1"/>
    <col min="61" max="61" width="8.7109375" customWidth="1"/>
    <col min="62" max="62" width="10.85546875" bestFit="1" customWidth="1"/>
    <col min="64" max="64" width="12.42578125" customWidth="1"/>
    <col min="65" max="65" width="11.140625" bestFit="1" customWidth="1"/>
    <col min="66" max="66" width="10.28515625" bestFit="1" customWidth="1"/>
    <col min="68" max="68" width="10.140625" customWidth="1"/>
  </cols>
  <sheetData>
    <row r="1" spans="3:68" x14ac:dyDescent="0.25">
      <c r="AV1" t="s">
        <v>516</v>
      </c>
    </row>
    <row r="2" spans="3:68" s="69" customFormat="1" ht="21" x14ac:dyDescent="0.35">
      <c r="C2" s="69" t="s">
        <v>517</v>
      </c>
      <c r="R2" s="69" t="s">
        <v>518</v>
      </c>
      <c r="AG2" s="69" t="s">
        <v>519</v>
      </c>
      <c r="AV2" s="69" t="s">
        <v>520</v>
      </c>
      <c r="BL2" s="69" t="s">
        <v>521</v>
      </c>
    </row>
    <row r="5" spans="3:68" x14ac:dyDescent="0.25">
      <c r="AW5" s="114">
        <v>3</v>
      </c>
      <c r="AX5" s="114">
        <v>4</v>
      </c>
      <c r="AY5" s="114">
        <v>5</v>
      </c>
      <c r="AZ5" s="114">
        <v>6</v>
      </c>
      <c r="BA5" s="114">
        <v>7</v>
      </c>
      <c r="BB5" s="114">
        <v>8</v>
      </c>
      <c r="BC5" s="114">
        <v>9</v>
      </c>
      <c r="BD5" s="114">
        <v>10</v>
      </c>
      <c r="BE5" s="114">
        <v>11</v>
      </c>
      <c r="BF5" s="114">
        <v>11</v>
      </c>
      <c r="BG5" s="114">
        <v>12</v>
      </c>
      <c r="BH5" s="114">
        <v>13</v>
      </c>
      <c r="BI5" s="114">
        <v>13</v>
      </c>
    </row>
    <row r="6" spans="3:68" x14ac:dyDescent="0.25">
      <c r="C6" t="s">
        <v>522</v>
      </c>
      <c r="I6" t="s">
        <v>523</v>
      </c>
      <c r="R6" t="s">
        <v>522</v>
      </c>
      <c r="X6" t="s">
        <v>523</v>
      </c>
      <c r="AG6" t="s">
        <v>522</v>
      </c>
      <c r="AM6" t="s">
        <v>523</v>
      </c>
      <c r="AV6" t="s">
        <v>522</v>
      </c>
      <c r="BB6" t="s">
        <v>523</v>
      </c>
    </row>
    <row r="7" spans="3:68" ht="26.25" x14ac:dyDescent="0.25">
      <c r="C7" s="40" t="s">
        <v>524</v>
      </c>
      <c r="D7" s="41" t="s">
        <v>525</v>
      </c>
      <c r="E7" s="42" t="s">
        <v>526</v>
      </c>
      <c r="F7" s="42" t="s">
        <v>527</v>
      </c>
      <c r="G7" s="42" t="s">
        <v>465</v>
      </c>
      <c r="H7" s="42" t="s">
        <v>528</v>
      </c>
      <c r="I7" s="42" t="s">
        <v>14</v>
      </c>
      <c r="J7" s="42" t="s">
        <v>18</v>
      </c>
      <c r="K7" s="42" t="s">
        <v>22</v>
      </c>
      <c r="L7" s="42" t="s">
        <v>529</v>
      </c>
      <c r="M7" s="42" t="s">
        <v>530</v>
      </c>
      <c r="N7" s="43" t="s">
        <v>531</v>
      </c>
      <c r="O7" s="44" t="s">
        <v>5</v>
      </c>
      <c r="P7" s="45"/>
      <c r="R7" s="40" t="s">
        <v>524</v>
      </c>
      <c r="S7" s="41" t="s">
        <v>525</v>
      </c>
      <c r="T7" s="42" t="s">
        <v>526</v>
      </c>
      <c r="U7" s="42" t="s">
        <v>527</v>
      </c>
      <c r="V7" s="42" t="s">
        <v>465</v>
      </c>
      <c r="W7" s="42" t="s">
        <v>528</v>
      </c>
      <c r="X7" s="42" t="s">
        <v>14</v>
      </c>
      <c r="Y7" s="42" t="s">
        <v>18</v>
      </c>
      <c r="Z7" s="42" t="s">
        <v>22</v>
      </c>
      <c r="AA7" s="42" t="s">
        <v>529</v>
      </c>
      <c r="AB7" s="42" t="s">
        <v>530</v>
      </c>
      <c r="AC7" s="43" t="s">
        <v>531</v>
      </c>
      <c r="AD7" s="44" t="s">
        <v>5</v>
      </c>
      <c r="AG7" s="40" t="s">
        <v>524</v>
      </c>
      <c r="AH7" s="41" t="s">
        <v>525</v>
      </c>
      <c r="AI7" s="42" t="s">
        <v>526</v>
      </c>
      <c r="AJ7" s="42" t="s">
        <v>527</v>
      </c>
      <c r="AK7" s="42" t="s">
        <v>465</v>
      </c>
      <c r="AL7" s="42" t="s">
        <v>528</v>
      </c>
      <c r="AM7" s="42" t="s">
        <v>14</v>
      </c>
      <c r="AN7" s="42" t="s">
        <v>18</v>
      </c>
      <c r="AO7" s="42" t="s">
        <v>22</v>
      </c>
      <c r="AP7" s="42" t="s">
        <v>529</v>
      </c>
      <c r="AQ7" s="42" t="s">
        <v>530</v>
      </c>
      <c r="AR7" s="43" t="s">
        <v>531</v>
      </c>
      <c r="AS7" s="44" t="s">
        <v>5</v>
      </c>
      <c r="AV7" s="40" t="s">
        <v>524</v>
      </c>
      <c r="AW7" s="41" t="s">
        <v>525</v>
      </c>
      <c r="AX7" s="42" t="s">
        <v>526</v>
      </c>
      <c r="AY7" s="42" t="s">
        <v>527</v>
      </c>
      <c r="AZ7" s="42" t="s">
        <v>465</v>
      </c>
      <c r="BA7" s="42" t="s">
        <v>528</v>
      </c>
      <c r="BB7" s="42" t="s">
        <v>14</v>
      </c>
      <c r="BC7" s="42" t="s">
        <v>18</v>
      </c>
      <c r="BD7" s="42" t="s">
        <v>22</v>
      </c>
      <c r="BE7" s="42" t="s">
        <v>604</v>
      </c>
      <c r="BF7" s="42" t="s">
        <v>529</v>
      </c>
      <c r="BG7" s="42" t="s">
        <v>530</v>
      </c>
      <c r="BH7" s="43" t="s">
        <v>531</v>
      </c>
      <c r="BI7" s="43" t="s">
        <v>603</v>
      </c>
      <c r="BJ7" s="44" t="s">
        <v>5</v>
      </c>
    </row>
    <row r="8" spans="3:68" x14ac:dyDescent="0.25">
      <c r="C8" s="46" t="s">
        <v>532</v>
      </c>
      <c r="D8" s="47">
        <f>paste_pd_trips!S2</f>
        <v>9480</v>
      </c>
      <c r="E8" s="47">
        <f>paste_pd_trips!T2</f>
        <v>1434</v>
      </c>
      <c r="F8" s="47">
        <f>paste_pd_trips!U2</f>
        <v>627</v>
      </c>
      <c r="G8" s="47">
        <f>paste_pd_trips!V2</f>
        <v>0</v>
      </c>
      <c r="H8" s="47">
        <f>paste_pd_trips!W2</f>
        <v>11</v>
      </c>
      <c r="I8" s="47">
        <f>paste_pd_trips!X2</f>
        <v>14</v>
      </c>
      <c r="J8" s="47">
        <f>paste_pd_trips!Y2</f>
        <v>76</v>
      </c>
      <c r="K8" s="47">
        <f>paste_pd_trips!Z2</f>
        <v>12</v>
      </c>
      <c r="L8" s="47">
        <f>paste_pd_trips!AA2</f>
        <v>0</v>
      </c>
      <c r="M8" s="47">
        <f>paste_pd_trips!AB2</f>
        <v>4</v>
      </c>
      <c r="N8" s="47">
        <f>paste_pd_trips!AC2</f>
        <v>0</v>
      </c>
      <c r="O8" s="48">
        <f>paste_pd_trips!AD2</f>
        <v>11658</v>
      </c>
      <c r="P8" s="49"/>
      <c r="R8" s="46" t="s">
        <v>532</v>
      </c>
      <c r="S8" s="47">
        <f>paste_pd_trips!C2</f>
        <v>3622239.7614500001</v>
      </c>
      <c r="T8" s="47">
        <f>paste_pd_trips!D2</f>
        <v>571656.42018999998</v>
      </c>
      <c r="U8" s="47">
        <f>paste_pd_trips!E2</f>
        <v>324095.72045000002</v>
      </c>
      <c r="V8" s="47">
        <f>paste_pd_trips!F2</f>
        <v>0</v>
      </c>
      <c r="W8" s="47">
        <f>paste_pd_trips!G2</f>
        <v>4348.4289799999997</v>
      </c>
      <c r="X8" s="47">
        <f>paste_pd_trips!H2</f>
        <v>5920.2925999999998</v>
      </c>
      <c r="Y8" s="47">
        <f>paste_pd_trips!I2</f>
        <v>26758.492170000001</v>
      </c>
      <c r="Z8" s="47">
        <f>paste_pd_trips!J2</f>
        <v>4064.75855</v>
      </c>
      <c r="AA8" s="47">
        <f>paste_pd_trips!K2</f>
        <v>0</v>
      </c>
      <c r="AB8" s="47">
        <f>paste_pd_trips!L2</f>
        <v>286.24581000000001</v>
      </c>
      <c r="AC8" s="47">
        <f>paste_pd_trips!M2</f>
        <v>0</v>
      </c>
      <c r="AD8" s="48">
        <f>paste_pd_trips!N2</f>
        <v>4559370.1201999998</v>
      </c>
      <c r="AG8" s="46" t="s">
        <v>532</v>
      </c>
      <c r="AH8" s="47">
        <f>S8</f>
        <v>3622239.7614500001</v>
      </c>
      <c r="AI8" s="47">
        <f t="shared" ref="AI8:AO36" si="0">T8</f>
        <v>571656.42018999998</v>
      </c>
      <c r="AJ8" s="47">
        <f t="shared" si="0"/>
        <v>324095.72045000002</v>
      </c>
      <c r="AK8" s="47">
        <f t="shared" si="0"/>
        <v>0</v>
      </c>
      <c r="AL8" s="47">
        <f t="shared" si="0"/>
        <v>4348.4289799999997</v>
      </c>
      <c r="AM8" s="47">
        <f t="shared" si="0"/>
        <v>5920.2925999999998</v>
      </c>
      <c r="AN8" s="47">
        <f t="shared" si="0"/>
        <v>26758.492170000001</v>
      </c>
      <c r="AO8" s="47">
        <f t="shared" si="0"/>
        <v>4064.75855</v>
      </c>
      <c r="AP8" s="47">
        <v>0</v>
      </c>
      <c r="AQ8" s="47">
        <f t="shared" ref="AQ8:AR36" si="1">AB8</f>
        <v>286.24581000000001</v>
      </c>
      <c r="AR8" s="47">
        <f t="shared" si="1"/>
        <v>0</v>
      </c>
      <c r="AS8" s="48">
        <f>SUM(AH8:AR8)</f>
        <v>4559370.1202000016</v>
      </c>
      <c r="AU8">
        <v>1</v>
      </c>
      <c r="AV8" s="46" t="s">
        <v>532</v>
      </c>
      <c r="AW8" s="47">
        <f>AH8</f>
        <v>3622239.7614500001</v>
      </c>
      <c r="AX8" s="47">
        <f t="shared" ref="AX8:BA36" si="2">AI8</f>
        <v>571656.42018999998</v>
      </c>
      <c r="AY8" s="47">
        <f t="shared" si="2"/>
        <v>324095.72045000002</v>
      </c>
      <c r="AZ8" s="103">
        <f t="shared" si="2"/>
        <v>0</v>
      </c>
      <c r="BA8" s="103">
        <f t="shared" si="2"/>
        <v>4348.4289799999997</v>
      </c>
      <c r="BB8" s="103">
        <f>IF(SUM(AM$16:AM$19,AM$31:AM$32)&gt;0,(AM8/SUM(AM$16:AM$19,AM$31:AM$32))*SUM(BB$16:BB$19,BB$31:BB$32),0)</f>
        <v>9186.3720904313723</v>
      </c>
      <c r="BC8" s="47">
        <f>IF(SUM(AN$20:AN$23,AN$33:AN$34)&gt;0,(AN8/SUM(AN$20:AN$23,AN$33:AN$34))*SUM(BC$20:BC$23,BC$33:BC$34),0)</f>
        <v>27543.01377270334</v>
      </c>
      <c r="BD8" s="47">
        <f>IF(SUM(AO$24:AO$27,AO$35:AO$36)&gt;0,(AO8/SUM(AO$24:AO$27,AO$35:AO$36))*SUM(BD$24:BD$27,BD$35:BD$36),0)</f>
        <v>10154.249607177586</v>
      </c>
      <c r="BE8" s="47">
        <f>(BD8/BP9)*BP11</f>
        <v>586.5026808276142</v>
      </c>
      <c r="BF8" s="47">
        <f t="shared" ref="BF8:BF36" si="3">AP8</f>
        <v>0</v>
      </c>
      <c r="BG8" s="47">
        <f t="shared" ref="BG8:BG36" si="4">AQ8</f>
        <v>286.24581000000001</v>
      </c>
      <c r="BH8" s="103">
        <f>AR8</f>
        <v>0</v>
      </c>
      <c r="BI8" s="103">
        <v>0</v>
      </c>
      <c r="BJ8" s="48">
        <f t="shared" ref="BJ8:BJ43" si="5">SUM(AW8:BI8)</f>
        <v>4570096.7150311405</v>
      </c>
      <c r="BP8" t="s">
        <v>677</v>
      </c>
    </row>
    <row r="9" spans="3:68" x14ac:dyDescent="0.25">
      <c r="C9" s="46" t="s">
        <v>533</v>
      </c>
      <c r="D9" s="47">
        <f>paste_pd_trips!S3</f>
        <v>0</v>
      </c>
      <c r="E9" s="47">
        <f>paste_pd_trips!T3</f>
        <v>0</v>
      </c>
      <c r="F9" s="47">
        <f>paste_pd_trips!U3</f>
        <v>0</v>
      </c>
      <c r="G9" s="47">
        <f>paste_pd_trips!V3</f>
        <v>0</v>
      </c>
      <c r="H9" s="47">
        <f>paste_pd_trips!W3</f>
        <v>0</v>
      </c>
      <c r="I9" s="47">
        <f>paste_pd_trips!X3</f>
        <v>0</v>
      </c>
      <c r="J9" s="47">
        <f>paste_pd_trips!Y3</f>
        <v>0</v>
      </c>
      <c r="K9" s="47">
        <f>paste_pd_trips!Z3</f>
        <v>0</v>
      </c>
      <c r="L9" s="47">
        <f>paste_pd_trips!AA3</f>
        <v>0</v>
      </c>
      <c r="M9" s="47">
        <f>paste_pd_trips!AB3</f>
        <v>0</v>
      </c>
      <c r="N9" s="47">
        <f>paste_pd_trips!AC3</f>
        <v>0</v>
      </c>
      <c r="O9" s="50">
        <f>paste_pd_trips!AD3</f>
        <v>0</v>
      </c>
      <c r="P9" s="49"/>
      <c r="R9" s="46" t="s">
        <v>533</v>
      </c>
      <c r="S9" s="47">
        <f>paste_pd_trips!C3</f>
        <v>0</v>
      </c>
      <c r="T9" s="47">
        <f>paste_pd_trips!D3</f>
        <v>0</v>
      </c>
      <c r="U9" s="47">
        <f>paste_pd_trips!E3</f>
        <v>0</v>
      </c>
      <c r="V9" s="47">
        <f>paste_pd_trips!F3</f>
        <v>0</v>
      </c>
      <c r="W9" s="47">
        <f>paste_pd_trips!G3</f>
        <v>0</v>
      </c>
      <c r="X9" s="47">
        <f>paste_pd_trips!H3</f>
        <v>0</v>
      </c>
      <c r="Y9" s="47">
        <f>paste_pd_trips!I3</f>
        <v>0</v>
      </c>
      <c r="Z9" s="47">
        <f>paste_pd_trips!J3</f>
        <v>0</v>
      </c>
      <c r="AA9" s="47">
        <f>paste_pd_trips!K3</f>
        <v>0</v>
      </c>
      <c r="AB9" s="47">
        <f>paste_pd_trips!L3</f>
        <v>0</v>
      </c>
      <c r="AC9" s="47">
        <f>paste_pd_trips!M3</f>
        <v>0</v>
      </c>
      <c r="AD9" s="50">
        <f>paste_pd_trips!N3</f>
        <v>0</v>
      </c>
      <c r="AG9" s="46" t="s">
        <v>533</v>
      </c>
      <c r="AH9" s="47">
        <f t="shared" ref="AH9:AH36" si="6">S9</f>
        <v>0</v>
      </c>
      <c r="AI9" s="47">
        <f t="shared" si="0"/>
        <v>0</v>
      </c>
      <c r="AJ9" s="47">
        <f t="shared" si="0"/>
        <v>0</v>
      </c>
      <c r="AK9" s="47">
        <f t="shared" si="0"/>
        <v>0</v>
      </c>
      <c r="AL9" s="47">
        <f t="shared" si="0"/>
        <v>0</v>
      </c>
      <c r="AM9" s="47">
        <f t="shared" si="0"/>
        <v>0</v>
      </c>
      <c r="AN9" s="47">
        <f t="shared" si="0"/>
        <v>0</v>
      </c>
      <c r="AO9" s="47">
        <f t="shared" si="0"/>
        <v>0</v>
      </c>
      <c r="AP9" s="47">
        <v>0</v>
      </c>
      <c r="AQ9" s="47">
        <f t="shared" si="1"/>
        <v>0</v>
      </c>
      <c r="AR9" s="47">
        <f t="shared" si="1"/>
        <v>0</v>
      </c>
      <c r="AS9" s="50">
        <f t="shared" ref="AS9:AS36" si="7">SUM(AH9:AR9)</f>
        <v>0</v>
      </c>
      <c r="AU9">
        <v>2</v>
      </c>
      <c r="AV9" s="46" t="s">
        <v>533</v>
      </c>
      <c r="AW9" s="47">
        <f t="shared" ref="AW9:AW36" si="8">AH9</f>
        <v>0</v>
      </c>
      <c r="AX9" s="47">
        <f t="shared" si="2"/>
        <v>0</v>
      </c>
      <c r="AY9" s="47">
        <f t="shared" si="2"/>
        <v>0</v>
      </c>
      <c r="AZ9" s="103">
        <f t="shared" si="2"/>
        <v>0</v>
      </c>
      <c r="BA9" s="103">
        <f t="shared" si="2"/>
        <v>0</v>
      </c>
      <c r="BB9" s="103">
        <f t="shared" ref="BB9:BB15" si="9">IF(SUM(AM$16:AM$19,AM$31:AM$32)&gt;0,(AM9/SUM(AM$16:AM$19,AM$31:AM$32))*SUM(BB$16:BB$19,BB$31:BB$32),0)</f>
        <v>0</v>
      </c>
      <c r="BC9" s="47">
        <f t="shared" ref="BC9:BC15" si="10">IF(SUM(AN$20:AN$23,AN$33:AN$34)&gt;0,(AN9/SUM(AN$20:AN$23,AN$33:AN$34))*SUM(BC$20:BC$23,BC$33:BC$34),0)</f>
        <v>0</v>
      </c>
      <c r="BD9" s="47">
        <f t="shared" ref="BD9:BE15" si="11">IF(SUM(AO$24:AO$27,AO$35:AO$36)&gt;0,(AO9/SUM(AO$24:AO$27,AO$35:AO$36))*SUM(BD$24:BD$27,BD$35:BD$36),0)</f>
        <v>0</v>
      </c>
      <c r="BE9" s="47">
        <f>(BD9/BP9)*BP11</f>
        <v>0</v>
      </c>
      <c r="BF9" s="47">
        <f t="shared" si="3"/>
        <v>0</v>
      </c>
      <c r="BG9" s="47">
        <f t="shared" si="4"/>
        <v>0</v>
      </c>
      <c r="BH9" s="103">
        <f t="shared" ref="BH9:BH43" si="12">AR9</f>
        <v>0</v>
      </c>
      <c r="BI9" s="103">
        <v>0</v>
      </c>
      <c r="BJ9" s="50">
        <f t="shared" si="5"/>
        <v>0</v>
      </c>
      <c r="BP9" s="3">
        <f>SUM(BD24:BD27,BD35,BD36)</f>
        <v>116541.13176146094</v>
      </c>
    </row>
    <row r="10" spans="3:68" x14ac:dyDescent="0.25">
      <c r="C10" s="46" t="s">
        <v>526</v>
      </c>
      <c r="D10" s="47">
        <f>paste_pd_trips!S4</f>
        <v>0</v>
      </c>
      <c r="E10" s="47">
        <f>paste_pd_trips!T4</f>
        <v>1611</v>
      </c>
      <c r="F10" s="47">
        <f>paste_pd_trips!U4</f>
        <v>309</v>
      </c>
      <c r="G10" s="47">
        <f>paste_pd_trips!V4</f>
        <v>0</v>
      </c>
      <c r="H10" s="47">
        <f>paste_pd_trips!W4</f>
        <v>19</v>
      </c>
      <c r="I10" s="47">
        <f>paste_pd_trips!X4</f>
        <v>60</v>
      </c>
      <c r="J10" s="47">
        <f>paste_pd_trips!Y4</f>
        <v>29</v>
      </c>
      <c r="K10" s="47">
        <f>paste_pd_trips!Z4</f>
        <v>29</v>
      </c>
      <c r="L10" s="47">
        <f>paste_pd_trips!AA4</f>
        <v>0</v>
      </c>
      <c r="M10" s="47">
        <f>paste_pd_trips!AB4</f>
        <v>1</v>
      </c>
      <c r="N10" s="47">
        <f>paste_pd_trips!AC4</f>
        <v>0</v>
      </c>
      <c r="O10" s="50">
        <f>paste_pd_trips!AD4</f>
        <v>2058</v>
      </c>
      <c r="P10" s="49"/>
      <c r="R10" s="46" t="s">
        <v>526</v>
      </c>
      <c r="S10" s="47">
        <f>paste_pd_trips!C4</f>
        <v>0</v>
      </c>
      <c r="T10" s="47">
        <f>paste_pd_trips!D4</f>
        <v>665035.62132999999</v>
      </c>
      <c r="U10" s="47">
        <f>paste_pd_trips!E4</f>
        <v>155063.04353</v>
      </c>
      <c r="V10" s="47">
        <f>paste_pd_trips!F4</f>
        <v>0</v>
      </c>
      <c r="W10" s="47">
        <f>paste_pd_trips!G4</f>
        <v>5838.5184200000003</v>
      </c>
      <c r="X10" s="47">
        <f>paste_pd_trips!H4</f>
        <v>31039.66447</v>
      </c>
      <c r="Y10" s="47">
        <f>paste_pd_trips!I4</f>
        <v>12408.44054</v>
      </c>
      <c r="Z10" s="47">
        <f>paste_pd_trips!J4</f>
        <v>20206.407019999999</v>
      </c>
      <c r="AA10" s="47">
        <f>paste_pd_trips!K4</f>
        <v>0</v>
      </c>
      <c r="AB10" s="47">
        <f>paste_pd_trips!L4</f>
        <v>291.45299999999997</v>
      </c>
      <c r="AC10" s="47">
        <f>paste_pd_trips!M4</f>
        <v>0</v>
      </c>
      <c r="AD10" s="50">
        <f>paste_pd_trips!N4</f>
        <v>889883.14830999996</v>
      </c>
      <c r="AG10" s="46" t="s">
        <v>526</v>
      </c>
      <c r="AH10" s="47">
        <f t="shared" si="6"/>
        <v>0</v>
      </c>
      <c r="AI10" s="47">
        <f t="shared" si="0"/>
        <v>665035.62132999999</v>
      </c>
      <c r="AJ10" s="47">
        <f t="shared" si="0"/>
        <v>155063.04353</v>
      </c>
      <c r="AK10" s="47">
        <f t="shared" si="0"/>
        <v>0</v>
      </c>
      <c r="AL10" s="47">
        <f t="shared" si="0"/>
        <v>5838.5184200000003</v>
      </c>
      <c r="AM10" s="47">
        <f t="shared" si="0"/>
        <v>31039.66447</v>
      </c>
      <c r="AN10" s="47">
        <f t="shared" si="0"/>
        <v>12408.44054</v>
      </c>
      <c r="AO10" s="47">
        <f t="shared" si="0"/>
        <v>20206.407019999999</v>
      </c>
      <c r="AP10" s="47">
        <v>0</v>
      </c>
      <c r="AQ10" s="47">
        <f t="shared" si="1"/>
        <v>291.45299999999997</v>
      </c>
      <c r="AR10" s="47">
        <f t="shared" si="1"/>
        <v>0</v>
      </c>
      <c r="AS10" s="50">
        <f t="shared" si="7"/>
        <v>889883.14830999996</v>
      </c>
      <c r="AU10">
        <v>3</v>
      </c>
      <c r="AV10" s="46" t="s">
        <v>526</v>
      </c>
      <c r="AW10" s="103">
        <f t="shared" si="8"/>
        <v>0</v>
      </c>
      <c r="AX10" s="47">
        <f t="shared" si="2"/>
        <v>665035.62132999999</v>
      </c>
      <c r="AY10" s="47">
        <f t="shared" si="2"/>
        <v>155063.04353</v>
      </c>
      <c r="AZ10" s="103">
        <f t="shared" si="2"/>
        <v>0</v>
      </c>
      <c r="BA10" s="103">
        <f t="shared" si="2"/>
        <v>5838.5184200000003</v>
      </c>
      <c r="BB10" s="47">
        <f t="shared" si="9"/>
        <v>48163.482221058177</v>
      </c>
      <c r="BC10" s="47">
        <f t="shared" si="10"/>
        <v>12772.238679209195</v>
      </c>
      <c r="BD10" s="47">
        <f>IF(SUM(AO$24:AO$27,AO$35:AO$36)&gt;0,(AO10/SUM(AO$24:AO$27,AO$35:AO$36))*SUM(BD$24:BD$27,BD$35:BD$36),0)</f>
        <v>50478.004541082861</v>
      </c>
      <c r="BE10" s="47">
        <f>(BD10/BP9)*BP11</f>
        <v>2915.5758555754614</v>
      </c>
      <c r="BF10" s="47">
        <f t="shared" si="3"/>
        <v>0</v>
      </c>
      <c r="BG10" s="47">
        <f t="shared" si="4"/>
        <v>291.45299999999997</v>
      </c>
      <c r="BH10" s="103">
        <f t="shared" si="12"/>
        <v>0</v>
      </c>
      <c r="BI10" s="47">
        <f>'TM1.5 Targets'!T12+'TM1.5 Targets'!U12</f>
        <v>2599.6446449999994</v>
      </c>
      <c r="BJ10" s="50">
        <f t="shared" si="5"/>
        <v>943157.58222192572</v>
      </c>
      <c r="BP10" t="s">
        <v>678</v>
      </c>
    </row>
    <row r="11" spans="3:68" x14ac:dyDescent="0.25">
      <c r="C11" s="46" t="s">
        <v>534</v>
      </c>
      <c r="D11" s="47">
        <f>paste_pd_trips!S5</f>
        <v>0</v>
      </c>
      <c r="E11" s="47">
        <f>paste_pd_trips!T5</f>
        <v>0</v>
      </c>
      <c r="F11" s="47">
        <f>paste_pd_trips!U5</f>
        <v>0</v>
      </c>
      <c r="G11" s="47">
        <f>paste_pd_trips!V5</f>
        <v>0</v>
      </c>
      <c r="H11" s="47">
        <f>paste_pd_trips!W5</f>
        <v>0</v>
      </c>
      <c r="I11" s="47">
        <f>paste_pd_trips!X5</f>
        <v>0</v>
      </c>
      <c r="J11" s="47">
        <f>paste_pd_trips!Y5</f>
        <v>0</v>
      </c>
      <c r="K11" s="47">
        <f>paste_pd_trips!Z5</f>
        <v>0</v>
      </c>
      <c r="L11" s="47">
        <f>paste_pd_trips!AA5</f>
        <v>0</v>
      </c>
      <c r="M11" s="47">
        <f>paste_pd_trips!AB5</f>
        <v>0</v>
      </c>
      <c r="N11" s="47">
        <f>paste_pd_trips!AC5</f>
        <v>0</v>
      </c>
      <c r="O11" s="50">
        <f>paste_pd_trips!AD5</f>
        <v>0</v>
      </c>
      <c r="P11" s="49"/>
      <c r="R11" s="46" t="s">
        <v>534</v>
      </c>
      <c r="S11" s="47">
        <f>paste_pd_trips!C5</f>
        <v>0</v>
      </c>
      <c r="T11" s="47">
        <f>paste_pd_trips!D5</f>
        <v>0</v>
      </c>
      <c r="U11" s="47">
        <f>paste_pd_trips!E5</f>
        <v>0</v>
      </c>
      <c r="V11" s="47">
        <f>paste_pd_trips!F5</f>
        <v>0</v>
      </c>
      <c r="W11" s="47">
        <f>paste_pd_trips!G5</f>
        <v>0</v>
      </c>
      <c r="X11" s="47">
        <f>paste_pd_trips!H5</f>
        <v>0</v>
      </c>
      <c r="Y11" s="47">
        <f>paste_pd_trips!I5</f>
        <v>0</v>
      </c>
      <c r="Z11" s="47">
        <f>paste_pd_trips!J5</f>
        <v>0</v>
      </c>
      <c r="AA11" s="47">
        <f>paste_pd_trips!K5</f>
        <v>0</v>
      </c>
      <c r="AB11" s="47">
        <f>paste_pd_trips!L5</f>
        <v>0</v>
      </c>
      <c r="AC11" s="47">
        <f>paste_pd_trips!M5</f>
        <v>0</v>
      </c>
      <c r="AD11" s="50">
        <f>paste_pd_trips!N5</f>
        <v>0</v>
      </c>
      <c r="AG11" s="46" t="s">
        <v>534</v>
      </c>
      <c r="AH11" s="47">
        <f t="shared" si="6"/>
        <v>0</v>
      </c>
      <c r="AI11" s="47">
        <f t="shared" si="0"/>
        <v>0</v>
      </c>
      <c r="AJ11" s="47">
        <f t="shared" si="0"/>
        <v>0</v>
      </c>
      <c r="AK11" s="47">
        <f t="shared" si="0"/>
        <v>0</v>
      </c>
      <c r="AL11" s="47">
        <f t="shared" si="0"/>
        <v>0</v>
      </c>
      <c r="AM11" s="47">
        <f t="shared" si="0"/>
        <v>0</v>
      </c>
      <c r="AN11" s="47">
        <f t="shared" si="0"/>
        <v>0</v>
      </c>
      <c r="AO11" s="47">
        <f t="shared" si="0"/>
        <v>0</v>
      </c>
      <c r="AP11" s="47">
        <v>0</v>
      </c>
      <c r="AQ11" s="47">
        <f t="shared" si="1"/>
        <v>0</v>
      </c>
      <c r="AR11" s="47">
        <f t="shared" si="1"/>
        <v>0</v>
      </c>
      <c r="AS11" s="50">
        <f t="shared" si="7"/>
        <v>0</v>
      </c>
      <c r="AU11">
        <v>4</v>
      </c>
      <c r="AV11" s="46" t="s">
        <v>534</v>
      </c>
      <c r="AW11" s="103">
        <f t="shared" si="8"/>
        <v>0</v>
      </c>
      <c r="AX11" s="47">
        <f t="shared" si="2"/>
        <v>0</v>
      </c>
      <c r="AY11" s="47">
        <f t="shared" si="2"/>
        <v>0</v>
      </c>
      <c r="AZ11" s="103">
        <f t="shared" si="2"/>
        <v>0</v>
      </c>
      <c r="BA11" s="103">
        <f t="shared" si="2"/>
        <v>0</v>
      </c>
      <c r="BB11" s="47">
        <f t="shared" si="9"/>
        <v>0</v>
      </c>
      <c r="BC11" s="47">
        <f t="shared" si="10"/>
        <v>0</v>
      </c>
      <c r="BD11" s="47">
        <f t="shared" si="11"/>
        <v>0</v>
      </c>
      <c r="BE11" s="47">
        <f>(BD11/BP9)*BP11</f>
        <v>0</v>
      </c>
      <c r="BF11" s="47">
        <f t="shared" si="3"/>
        <v>0</v>
      </c>
      <c r="BG11" s="47">
        <f t="shared" si="4"/>
        <v>0</v>
      </c>
      <c r="BH11" s="103">
        <f t="shared" si="12"/>
        <v>0</v>
      </c>
      <c r="BI11" s="103">
        <v>0</v>
      </c>
      <c r="BJ11" s="50">
        <f t="shared" si="5"/>
        <v>0</v>
      </c>
      <c r="BP11" s="3">
        <f>SUM(BE37:BE42)</f>
        <v>6731.3379963071129</v>
      </c>
    </row>
    <row r="12" spans="3:68" x14ac:dyDescent="0.25">
      <c r="C12" s="46" t="s">
        <v>527</v>
      </c>
      <c r="D12" s="47">
        <f>paste_pd_trips!S6</f>
        <v>0</v>
      </c>
      <c r="E12" s="47">
        <f>paste_pd_trips!T6</f>
        <v>0</v>
      </c>
      <c r="F12" s="47">
        <f>paste_pd_trips!U6</f>
        <v>655</v>
      </c>
      <c r="G12" s="47">
        <f>paste_pd_trips!V6</f>
        <v>0</v>
      </c>
      <c r="H12" s="47">
        <f>paste_pd_trips!W6</f>
        <v>3</v>
      </c>
      <c r="I12" s="47">
        <f>paste_pd_trips!X6</f>
        <v>18</v>
      </c>
      <c r="J12" s="47">
        <f>paste_pd_trips!Y6</f>
        <v>14</v>
      </c>
      <c r="K12" s="47">
        <f>paste_pd_trips!Z6</f>
        <v>12</v>
      </c>
      <c r="L12" s="47">
        <f>paste_pd_trips!AA6</f>
        <v>0</v>
      </c>
      <c r="M12" s="47">
        <f>paste_pd_trips!AB6</f>
        <v>0</v>
      </c>
      <c r="N12" s="47">
        <f>paste_pd_trips!AC6</f>
        <v>0</v>
      </c>
      <c r="O12" s="50">
        <f>paste_pd_trips!AD6</f>
        <v>702</v>
      </c>
      <c r="P12" s="49"/>
      <c r="R12" s="46" t="s">
        <v>527</v>
      </c>
      <c r="S12" s="47">
        <f>paste_pd_trips!C6</f>
        <v>0</v>
      </c>
      <c r="T12" s="47">
        <f>paste_pd_trips!D6</f>
        <v>0</v>
      </c>
      <c r="U12" s="47">
        <f>paste_pd_trips!E6</f>
        <v>331843.17830000003</v>
      </c>
      <c r="V12" s="47">
        <f>paste_pd_trips!F6</f>
        <v>0</v>
      </c>
      <c r="W12" s="47">
        <f>paste_pd_trips!G6</f>
        <v>5315.7195000000002</v>
      </c>
      <c r="X12" s="47">
        <f>paste_pd_trips!H6</f>
        <v>8170.5003399999996</v>
      </c>
      <c r="Y12" s="47">
        <f>paste_pd_trips!I6</f>
        <v>3576.07816</v>
      </c>
      <c r="Z12" s="47">
        <f>paste_pd_trips!J6</f>
        <v>6508.0750200000002</v>
      </c>
      <c r="AA12" s="47">
        <f>paste_pd_trips!K6</f>
        <v>0</v>
      </c>
      <c r="AB12" s="47">
        <f>paste_pd_trips!L6</f>
        <v>0</v>
      </c>
      <c r="AC12" s="47">
        <f>paste_pd_trips!M6</f>
        <v>0</v>
      </c>
      <c r="AD12" s="50">
        <f>paste_pd_trips!N6</f>
        <v>355413.55132000003</v>
      </c>
      <c r="AG12" s="46" t="s">
        <v>527</v>
      </c>
      <c r="AH12" s="47">
        <f t="shared" si="6"/>
        <v>0</v>
      </c>
      <c r="AI12" s="47">
        <f t="shared" si="0"/>
        <v>0</v>
      </c>
      <c r="AJ12" s="47">
        <f t="shared" si="0"/>
        <v>331843.17830000003</v>
      </c>
      <c r="AK12" s="47">
        <f t="shared" si="0"/>
        <v>0</v>
      </c>
      <c r="AL12" s="47">
        <f t="shared" si="0"/>
        <v>5315.7195000000002</v>
      </c>
      <c r="AM12" s="47">
        <f t="shared" si="0"/>
        <v>8170.5003399999996</v>
      </c>
      <c r="AN12" s="47">
        <f t="shared" si="0"/>
        <v>3576.07816</v>
      </c>
      <c r="AO12" s="47">
        <f t="shared" si="0"/>
        <v>6508.0750200000002</v>
      </c>
      <c r="AP12" s="47">
        <v>0</v>
      </c>
      <c r="AQ12" s="47">
        <f t="shared" si="1"/>
        <v>0</v>
      </c>
      <c r="AR12" s="47">
        <f t="shared" si="1"/>
        <v>0</v>
      </c>
      <c r="AS12" s="50">
        <f t="shared" si="7"/>
        <v>355413.55132000003</v>
      </c>
      <c r="AU12">
        <v>5</v>
      </c>
      <c r="AV12" s="46" t="s">
        <v>527</v>
      </c>
      <c r="AW12" s="103">
        <f t="shared" si="8"/>
        <v>0</v>
      </c>
      <c r="AX12" s="103">
        <f t="shared" si="2"/>
        <v>0</v>
      </c>
      <c r="AY12" s="47">
        <f t="shared" si="2"/>
        <v>331843.17830000003</v>
      </c>
      <c r="AZ12" s="47">
        <f t="shared" si="2"/>
        <v>0</v>
      </c>
      <c r="BA12" s="47">
        <f t="shared" si="2"/>
        <v>5315.7195000000002</v>
      </c>
      <c r="BB12" s="47">
        <f t="shared" si="9"/>
        <v>12677.963972293537</v>
      </c>
      <c r="BC12" s="47">
        <f t="shared" si="10"/>
        <v>3680.9237750537873</v>
      </c>
      <c r="BD12" s="47">
        <f t="shared" si="11"/>
        <v>16257.944328653237</v>
      </c>
      <c r="BE12" s="47">
        <f>(BD12/BP9)*BP11</f>
        <v>939.04801461263389</v>
      </c>
      <c r="BF12" s="47">
        <f t="shared" si="3"/>
        <v>0</v>
      </c>
      <c r="BG12" s="47">
        <f t="shared" si="4"/>
        <v>0</v>
      </c>
      <c r="BH12" s="103">
        <f t="shared" si="12"/>
        <v>0</v>
      </c>
      <c r="BI12" s="47">
        <v>0</v>
      </c>
      <c r="BJ12" s="50">
        <f t="shared" si="5"/>
        <v>370714.77789061324</v>
      </c>
    </row>
    <row r="13" spans="3:68" x14ac:dyDescent="0.25">
      <c r="C13" s="46" t="s">
        <v>535</v>
      </c>
      <c r="D13" s="47">
        <f>paste_pd_trips!S7</f>
        <v>0</v>
      </c>
      <c r="E13" s="47">
        <f>paste_pd_trips!T7</f>
        <v>0</v>
      </c>
      <c r="F13" s="47">
        <f>paste_pd_trips!U7</f>
        <v>0</v>
      </c>
      <c r="G13" s="47">
        <f>paste_pd_trips!V7</f>
        <v>0</v>
      </c>
      <c r="H13" s="47">
        <f>paste_pd_trips!W7</f>
        <v>0</v>
      </c>
      <c r="I13" s="47">
        <f>paste_pd_trips!X7</f>
        <v>0</v>
      </c>
      <c r="J13" s="47">
        <f>paste_pd_trips!Y7</f>
        <v>0</v>
      </c>
      <c r="K13" s="47">
        <f>paste_pd_trips!Z7</f>
        <v>0</v>
      </c>
      <c r="L13" s="47">
        <f>paste_pd_trips!AA7</f>
        <v>0</v>
      </c>
      <c r="M13" s="47">
        <f>paste_pd_trips!AB7</f>
        <v>0</v>
      </c>
      <c r="N13" s="47">
        <f>paste_pd_trips!AC7</f>
        <v>0</v>
      </c>
      <c r="O13" s="50">
        <f>paste_pd_trips!AD7</f>
        <v>0</v>
      </c>
      <c r="P13" s="49"/>
      <c r="R13" s="46" t="s">
        <v>535</v>
      </c>
      <c r="S13" s="47">
        <f>paste_pd_trips!C7</f>
        <v>0</v>
      </c>
      <c r="T13" s="47">
        <f>paste_pd_trips!D7</f>
        <v>0</v>
      </c>
      <c r="U13" s="47">
        <f>paste_pd_trips!E7</f>
        <v>0</v>
      </c>
      <c r="V13" s="47">
        <f>paste_pd_trips!F7</f>
        <v>0</v>
      </c>
      <c r="W13" s="47">
        <f>paste_pd_trips!G7</f>
        <v>0</v>
      </c>
      <c r="X13" s="47">
        <f>paste_pd_trips!H7</f>
        <v>0</v>
      </c>
      <c r="Y13" s="47">
        <f>paste_pd_trips!I7</f>
        <v>0</v>
      </c>
      <c r="Z13" s="47">
        <f>paste_pd_trips!J7</f>
        <v>0</v>
      </c>
      <c r="AA13" s="47">
        <f>paste_pd_trips!K7</f>
        <v>0</v>
      </c>
      <c r="AB13" s="47">
        <f>paste_pd_trips!L7</f>
        <v>0</v>
      </c>
      <c r="AC13" s="47">
        <f>paste_pd_trips!M7</f>
        <v>0</v>
      </c>
      <c r="AD13" s="50">
        <f>paste_pd_trips!N7</f>
        <v>0</v>
      </c>
      <c r="AG13" s="46" t="s">
        <v>535</v>
      </c>
      <c r="AH13" s="47">
        <f t="shared" si="6"/>
        <v>0</v>
      </c>
      <c r="AI13" s="47">
        <f t="shared" si="0"/>
        <v>0</v>
      </c>
      <c r="AJ13" s="47">
        <f t="shared" si="0"/>
        <v>0</v>
      </c>
      <c r="AK13" s="47">
        <f t="shared" si="0"/>
        <v>0</v>
      </c>
      <c r="AL13" s="47">
        <f t="shared" si="0"/>
        <v>0</v>
      </c>
      <c r="AM13" s="47">
        <f t="shared" si="0"/>
        <v>0</v>
      </c>
      <c r="AN13" s="47">
        <f t="shared" si="0"/>
        <v>0</v>
      </c>
      <c r="AO13" s="47">
        <f t="shared" si="0"/>
        <v>0</v>
      </c>
      <c r="AP13" s="47">
        <v>0</v>
      </c>
      <c r="AQ13" s="47">
        <f t="shared" si="1"/>
        <v>0</v>
      </c>
      <c r="AR13" s="47">
        <f t="shared" si="1"/>
        <v>0</v>
      </c>
      <c r="AS13" s="50">
        <f t="shared" si="7"/>
        <v>0</v>
      </c>
      <c r="AU13">
        <v>6</v>
      </c>
      <c r="AV13" s="46" t="s">
        <v>535</v>
      </c>
      <c r="AW13" s="103">
        <f t="shared" si="8"/>
        <v>0</v>
      </c>
      <c r="AX13" s="103">
        <f t="shared" si="2"/>
        <v>0</v>
      </c>
      <c r="AY13" s="47">
        <f t="shared" si="2"/>
        <v>0</v>
      </c>
      <c r="AZ13" s="47">
        <f t="shared" si="2"/>
        <v>0</v>
      </c>
      <c r="BA13" s="47">
        <f t="shared" si="2"/>
        <v>0</v>
      </c>
      <c r="BB13" s="47">
        <f t="shared" si="9"/>
        <v>0</v>
      </c>
      <c r="BC13" s="47">
        <f t="shared" si="10"/>
        <v>0</v>
      </c>
      <c r="BD13" s="47">
        <f t="shared" si="11"/>
        <v>0</v>
      </c>
      <c r="BE13" s="47">
        <f>(BD13/BP9)*BP11</f>
        <v>0</v>
      </c>
      <c r="BF13" s="47">
        <f t="shared" si="3"/>
        <v>0</v>
      </c>
      <c r="BG13" s="47">
        <f t="shared" si="4"/>
        <v>0</v>
      </c>
      <c r="BH13" s="103">
        <f t="shared" si="12"/>
        <v>0</v>
      </c>
      <c r="BI13" s="103">
        <v>0</v>
      </c>
      <c r="BJ13" s="50">
        <f t="shared" si="5"/>
        <v>0</v>
      </c>
    </row>
    <row r="14" spans="3:68" x14ac:dyDescent="0.25">
      <c r="C14" s="46" t="s">
        <v>465</v>
      </c>
      <c r="D14" s="47">
        <f>paste_pd_trips!S8</f>
        <v>109</v>
      </c>
      <c r="E14" s="47">
        <f>paste_pd_trips!T8</f>
        <v>51</v>
      </c>
      <c r="F14" s="47">
        <f>paste_pd_trips!U8</f>
        <v>25</v>
      </c>
      <c r="G14" s="47">
        <f>paste_pd_trips!V8</f>
        <v>303</v>
      </c>
      <c r="H14" s="47">
        <f>paste_pd_trips!W8</f>
        <v>13</v>
      </c>
      <c r="I14" s="47">
        <f>paste_pd_trips!X8</f>
        <v>227</v>
      </c>
      <c r="J14" s="47">
        <f>paste_pd_trips!Y8</f>
        <v>46</v>
      </c>
      <c r="K14" s="47">
        <f>paste_pd_trips!Z8</f>
        <v>15</v>
      </c>
      <c r="L14" s="47">
        <f>paste_pd_trips!AA8</f>
        <v>0</v>
      </c>
      <c r="M14" s="47">
        <f>paste_pd_trips!AB8</f>
        <v>15</v>
      </c>
      <c r="N14" s="47">
        <f>paste_pd_trips!AC8</f>
        <v>0</v>
      </c>
      <c r="O14" s="50">
        <f>paste_pd_trips!AD8</f>
        <v>804</v>
      </c>
      <c r="P14" s="49"/>
      <c r="R14" s="46" t="s">
        <v>465</v>
      </c>
      <c r="S14" s="47">
        <f>paste_pd_trips!C8</f>
        <v>30109.898690000002</v>
      </c>
      <c r="T14" s="47">
        <f>paste_pd_trips!D8</f>
        <v>11603.032300000001</v>
      </c>
      <c r="U14" s="47">
        <f>paste_pd_trips!E8</f>
        <v>6633.19956</v>
      </c>
      <c r="V14" s="47">
        <f>paste_pd_trips!F8</f>
        <v>161046.66075000001</v>
      </c>
      <c r="W14" s="47">
        <f>paste_pd_trips!G8</f>
        <v>3351.47408</v>
      </c>
      <c r="X14" s="47">
        <f>paste_pd_trips!H8</f>
        <v>85943.433059999996</v>
      </c>
      <c r="Y14" s="47">
        <f>paste_pd_trips!I8</f>
        <v>16572.169750000001</v>
      </c>
      <c r="Z14" s="47">
        <f>paste_pd_trips!J8</f>
        <v>4134.78989</v>
      </c>
      <c r="AA14" s="47">
        <f>paste_pd_trips!K8</f>
        <v>0</v>
      </c>
      <c r="AB14" s="47">
        <f>paste_pd_trips!L8</f>
        <v>3968.2822999999999</v>
      </c>
      <c r="AC14" s="47">
        <f>paste_pd_trips!M8</f>
        <v>0</v>
      </c>
      <c r="AD14" s="50">
        <f>paste_pd_trips!N8</f>
        <v>323362.94037999999</v>
      </c>
      <c r="AG14" s="46" t="s">
        <v>465</v>
      </c>
      <c r="AH14" s="47">
        <f t="shared" si="6"/>
        <v>30109.898690000002</v>
      </c>
      <c r="AI14" s="47">
        <f t="shared" si="0"/>
        <v>11603.032300000001</v>
      </c>
      <c r="AJ14" s="47">
        <f t="shared" si="0"/>
        <v>6633.19956</v>
      </c>
      <c r="AK14" s="47">
        <f t="shared" si="0"/>
        <v>161046.66075000001</v>
      </c>
      <c r="AL14" s="47">
        <f t="shared" si="0"/>
        <v>3351.47408</v>
      </c>
      <c r="AM14" s="47">
        <f t="shared" si="0"/>
        <v>85943.433059999996</v>
      </c>
      <c r="AN14" s="47">
        <f t="shared" si="0"/>
        <v>16572.169750000001</v>
      </c>
      <c r="AO14" s="47">
        <f t="shared" si="0"/>
        <v>4134.78989</v>
      </c>
      <c r="AP14" s="47">
        <v>0</v>
      </c>
      <c r="AQ14" s="47">
        <f t="shared" si="1"/>
        <v>3968.2822999999999</v>
      </c>
      <c r="AR14" s="47">
        <f t="shared" si="1"/>
        <v>0</v>
      </c>
      <c r="AS14" s="50">
        <f t="shared" si="7"/>
        <v>323362.94038000004</v>
      </c>
      <c r="AU14">
        <v>7</v>
      </c>
      <c r="AV14" s="46" t="s">
        <v>465</v>
      </c>
      <c r="AW14" s="47">
        <f t="shared" si="8"/>
        <v>30109.898690000002</v>
      </c>
      <c r="AX14" s="47">
        <f t="shared" si="2"/>
        <v>11603.032300000001</v>
      </c>
      <c r="AY14" s="47">
        <f t="shared" si="2"/>
        <v>6633.19956</v>
      </c>
      <c r="AZ14" s="47">
        <f t="shared" si="2"/>
        <v>161046.66075000001</v>
      </c>
      <c r="BA14" s="47">
        <f t="shared" si="2"/>
        <v>3351.47408</v>
      </c>
      <c r="BB14" s="47">
        <f t="shared" si="9"/>
        <v>133356.30654779478</v>
      </c>
      <c r="BC14" s="47">
        <f t="shared" si="10"/>
        <v>17058.042611966339</v>
      </c>
      <c r="BD14" s="47">
        <f t="shared" si="11"/>
        <v>10329.196211739156</v>
      </c>
      <c r="BE14" s="47">
        <f>(BD14/BP9)*BP11</f>
        <v>596.6074799557075</v>
      </c>
      <c r="BF14" s="47">
        <f t="shared" si="3"/>
        <v>0</v>
      </c>
      <c r="BG14" s="47">
        <f t="shared" si="4"/>
        <v>3968.2822999999999</v>
      </c>
      <c r="BH14" s="103">
        <f t="shared" si="12"/>
        <v>0</v>
      </c>
      <c r="BI14" s="47">
        <f>'TM1.5 Targets'!T9+'TM1.5 Targets'!U9</f>
        <v>17857.270349999999</v>
      </c>
      <c r="BJ14" s="50">
        <f t="shared" si="5"/>
        <v>395909.97088145599</v>
      </c>
    </row>
    <row r="15" spans="3:68" x14ac:dyDescent="0.25">
      <c r="C15" s="46" t="s">
        <v>528</v>
      </c>
      <c r="D15" s="47">
        <f>paste_pd_trips!S9</f>
        <v>0</v>
      </c>
      <c r="E15" s="47">
        <f>paste_pd_trips!T9</f>
        <v>0</v>
      </c>
      <c r="F15" s="47">
        <f>paste_pd_trips!U9</f>
        <v>0</v>
      </c>
      <c r="G15" s="47">
        <f>paste_pd_trips!V9</f>
        <v>0</v>
      </c>
      <c r="H15" s="47">
        <f>paste_pd_trips!W9</f>
        <v>471</v>
      </c>
      <c r="I15" s="47">
        <f>paste_pd_trips!X9</f>
        <v>38</v>
      </c>
      <c r="J15" s="47">
        <f>paste_pd_trips!Y9</f>
        <v>0</v>
      </c>
      <c r="K15" s="47">
        <f>paste_pd_trips!Z9</f>
        <v>2</v>
      </c>
      <c r="L15" s="47">
        <f>paste_pd_trips!AA9</f>
        <v>0</v>
      </c>
      <c r="M15" s="47">
        <f>paste_pd_trips!AB9</f>
        <v>0</v>
      </c>
      <c r="N15" s="47">
        <f>paste_pd_trips!AC9</f>
        <v>0</v>
      </c>
      <c r="O15" s="50">
        <f>paste_pd_trips!AD9</f>
        <v>511</v>
      </c>
      <c r="P15" s="49"/>
      <c r="R15" s="46" t="s">
        <v>528</v>
      </c>
      <c r="S15" s="47">
        <f>paste_pd_trips!C9</f>
        <v>0</v>
      </c>
      <c r="T15" s="47">
        <f>paste_pd_trips!D9</f>
        <v>0</v>
      </c>
      <c r="U15" s="47">
        <f>paste_pd_trips!E9</f>
        <v>0</v>
      </c>
      <c r="V15" s="47">
        <f>paste_pd_trips!F9</f>
        <v>0</v>
      </c>
      <c r="W15" s="47">
        <f>paste_pd_trips!G9</f>
        <v>169145.71291999999</v>
      </c>
      <c r="X15" s="47">
        <f>paste_pd_trips!H9</f>
        <v>8319.3865000000005</v>
      </c>
      <c r="Y15" s="47">
        <f>paste_pd_trips!I9</f>
        <v>0</v>
      </c>
      <c r="Z15" s="47">
        <f>paste_pd_trips!J9</f>
        <v>432.85160000000002</v>
      </c>
      <c r="AA15" s="47">
        <f>paste_pd_trips!K9</f>
        <v>0</v>
      </c>
      <c r="AB15" s="47">
        <f>paste_pd_trips!L9</f>
        <v>0</v>
      </c>
      <c r="AC15" s="47">
        <f>paste_pd_trips!M9</f>
        <v>0</v>
      </c>
      <c r="AD15" s="50">
        <f>paste_pd_trips!N9</f>
        <v>177897.95102000001</v>
      </c>
      <c r="AG15" s="46" t="s">
        <v>528</v>
      </c>
      <c r="AH15" s="47">
        <f t="shared" si="6"/>
        <v>0</v>
      </c>
      <c r="AI15" s="47">
        <f t="shared" si="0"/>
        <v>0</v>
      </c>
      <c r="AJ15" s="47">
        <f t="shared" si="0"/>
        <v>0</v>
      </c>
      <c r="AK15" s="47">
        <f t="shared" si="0"/>
        <v>0</v>
      </c>
      <c r="AL15" s="47">
        <f t="shared" si="0"/>
        <v>169145.71291999999</v>
      </c>
      <c r="AM15" s="47">
        <f t="shared" si="0"/>
        <v>8319.3865000000005</v>
      </c>
      <c r="AN15" s="47">
        <f t="shared" si="0"/>
        <v>0</v>
      </c>
      <c r="AO15" s="47">
        <f t="shared" si="0"/>
        <v>432.85160000000002</v>
      </c>
      <c r="AP15" s="47">
        <v>0</v>
      </c>
      <c r="AQ15" s="47">
        <f t="shared" si="1"/>
        <v>0</v>
      </c>
      <c r="AR15" s="47">
        <f t="shared" si="1"/>
        <v>0</v>
      </c>
      <c r="AS15" s="50">
        <f t="shared" si="7"/>
        <v>177897.95101999998</v>
      </c>
      <c r="AU15">
        <v>8</v>
      </c>
      <c r="AV15" s="46" t="s">
        <v>528</v>
      </c>
      <c r="AW15" s="103">
        <f t="shared" si="8"/>
        <v>0</v>
      </c>
      <c r="AX15" s="103">
        <f t="shared" si="2"/>
        <v>0</v>
      </c>
      <c r="AY15" s="103">
        <f t="shared" si="2"/>
        <v>0</v>
      </c>
      <c r="AZ15" s="103">
        <f t="shared" si="2"/>
        <v>0</v>
      </c>
      <c r="BA15" s="47">
        <f t="shared" si="2"/>
        <v>169145.71291999999</v>
      </c>
      <c r="BB15" s="103">
        <f t="shared" si="9"/>
        <v>12908.98695667703</v>
      </c>
      <c r="BC15" s="103">
        <f t="shared" si="10"/>
        <v>0</v>
      </c>
      <c r="BD15" s="103">
        <f t="shared" si="11"/>
        <v>1081.3147042316177</v>
      </c>
      <c r="BE15" s="103">
        <f t="shared" si="11"/>
        <v>0</v>
      </c>
      <c r="BF15" s="103">
        <f t="shared" si="3"/>
        <v>0</v>
      </c>
      <c r="BG15" s="103">
        <f t="shared" si="4"/>
        <v>0</v>
      </c>
      <c r="BH15" s="103">
        <f t="shared" si="12"/>
        <v>0</v>
      </c>
      <c r="BI15" s="103">
        <v>0</v>
      </c>
      <c r="BJ15" s="50">
        <f t="shared" si="5"/>
        <v>183136.01458090864</v>
      </c>
    </row>
    <row r="16" spans="3:68" x14ac:dyDescent="0.25">
      <c r="C16" s="46" t="s">
        <v>14</v>
      </c>
      <c r="D16" s="47">
        <f>paste_pd_trips!S10</f>
        <v>0</v>
      </c>
      <c r="E16" s="47">
        <f>paste_pd_trips!T10</f>
        <v>0</v>
      </c>
      <c r="F16" s="47">
        <f>paste_pd_trips!U10</f>
        <v>0</v>
      </c>
      <c r="G16" s="47">
        <f>paste_pd_trips!V10</f>
        <v>0</v>
      </c>
      <c r="H16" s="47">
        <f>paste_pd_trips!W10</f>
        <v>0</v>
      </c>
      <c r="I16" s="47">
        <f>paste_pd_trips!X10</f>
        <v>364</v>
      </c>
      <c r="J16" s="47">
        <f>paste_pd_trips!Y10</f>
        <v>6</v>
      </c>
      <c r="K16" s="47">
        <f>paste_pd_trips!Z10</f>
        <v>2</v>
      </c>
      <c r="L16" s="47">
        <f>paste_pd_trips!AA10</f>
        <v>0</v>
      </c>
      <c r="M16" s="47">
        <f>paste_pd_trips!AB10</f>
        <v>0</v>
      </c>
      <c r="N16" s="47">
        <f>paste_pd_trips!AC10</f>
        <v>0</v>
      </c>
      <c r="O16" s="50">
        <f>paste_pd_trips!AD10</f>
        <v>372</v>
      </c>
      <c r="P16" s="49"/>
      <c r="R16" s="46" t="s">
        <v>14</v>
      </c>
      <c r="S16" s="47">
        <f>paste_pd_trips!C10</f>
        <v>0</v>
      </c>
      <c r="T16" s="47">
        <f>paste_pd_trips!D10</f>
        <v>0</v>
      </c>
      <c r="U16" s="47">
        <f>paste_pd_trips!E10</f>
        <v>0</v>
      </c>
      <c r="V16" s="47">
        <f>paste_pd_trips!F10</f>
        <v>0</v>
      </c>
      <c r="W16" s="47">
        <f>paste_pd_trips!G10</f>
        <v>0</v>
      </c>
      <c r="X16" s="47">
        <f>paste_pd_trips!H10</f>
        <v>185341.90009000001</v>
      </c>
      <c r="Y16" s="47">
        <f>paste_pd_trips!I10</f>
        <v>1780.48731</v>
      </c>
      <c r="Z16" s="47">
        <f>paste_pd_trips!J10</f>
        <v>202.01786000000001</v>
      </c>
      <c r="AA16" s="47">
        <f>paste_pd_trips!K10</f>
        <v>0</v>
      </c>
      <c r="AB16" s="47">
        <f>paste_pd_trips!L10</f>
        <v>0</v>
      </c>
      <c r="AC16" s="47">
        <f>paste_pd_trips!M10</f>
        <v>0</v>
      </c>
      <c r="AD16" s="50">
        <f>paste_pd_trips!N10</f>
        <v>187324.40526</v>
      </c>
      <c r="AG16" s="46" t="s">
        <v>14</v>
      </c>
      <c r="AH16" s="47">
        <f t="shared" si="6"/>
        <v>0</v>
      </c>
      <c r="AI16" s="47">
        <f t="shared" si="0"/>
        <v>0</v>
      </c>
      <c r="AJ16" s="47">
        <f t="shared" si="0"/>
        <v>0</v>
      </c>
      <c r="AK16" s="47">
        <f t="shared" si="0"/>
        <v>0</v>
      </c>
      <c r="AL16" s="47">
        <f t="shared" si="0"/>
        <v>0</v>
      </c>
      <c r="AM16" s="51">
        <f t="shared" si="0"/>
        <v>185341.90009000001</v>
      </c>
      <c r="AN16" s="52">
        <f t="shared" si="0"/>
        <v>1780.48731</v>
      </c>
      <c r="AO16" s="53">
        <f t="shared" si="0"/>
        <v>202.01786000000001</v>
      </c>
      <c r="AP16" s="47">
        <v>0</v>
      </c>
      <c r="AQ16" s="47">
        <f t="shared" si="1"/>
        <v>0</v>
      </c>
      <c r="AR16" s="47">
        <f t="shared" si="1"/>
        <v>0</v>
      </c>
      <c r="AS16" s="50">
        <f t="shared" si="7"/>
        <v>187324.40526</v>
      </c>
      <c r="AU16">
        <v>9</v>
      </c>
      <c r="AV16" s="46" t="s">
        <v>14</v>
      </c>
      <c r="AW16" s="103">
        <f t="shared" si="8"/>
        <v>0</v>
      </c>
      <c r="AX16" s="103">
        <f t="shared" si="2"/>
        <v>0</v>
      </c>
      <c r="AY16" s="103">
        <f t="shared" si="2"/>
        <v>0</v>
      </c>
      <c r="AZ16" s="103">
        <f t="shared" si="2"/>
        <v>0</v>
      </c>
      <c r="BA16" s="103">
        <f t="shared" si="2"/>
        <v>0</v>
      </c>
      <c r="BB16" s="51">
        <f>BL16</f>
        <v>340820.08304607659</v>
      </c>
      <c r="BC16" s="52">
        <v>0</v>
      </c>
      <c r="BD16" s="53">
        <v>0</v>
      </c>
      <c r="BE16" s="103">
        <v>0</v>
      </c>
      <c r="BF16" s="103">
        <f t="shared" si="3"/>
        <v>0</v>
      </c>
      <c r="BG16" s="103">
        <f t="shared" si="4"/>
        <v>0</v>
      </c>
      <c r="BH16" s="103">
        <f t="shared" si="12"/>
        <v>0</v>
      </c>
      <c r="BI16" s="103">
        <v>0</v>
      </c>
      <c r="BJ16" s="50">
        <f t="shared" si="5"/>
        <v>340820.08304607659</v>
      </c>
      <c r="BL16" s="54">
        <f>OBS_PURP_AUTOSUFF!J8+OBS_PURP_AUTOSUFF!J9</f>
        <v>340820.08304607659</v>
      </c>
      <c r="BM16" s="2">
        <v>336895.82514796511</v>
      </c>
      <c r="BN16" s="3">
        <f>BL16-BM16</f>
        <v>3924.2578981114784</v>
      </c>
    </row>
    <row r="17" spans="3:66" x14ac:dyDescent="0.25">
      <c r="C17" s="46" t="s">
        <v>15</v>
      </c>
      <c r="D17" s="47">
        <f>paste_pd_trips!S11</f>
        <v>0</v>
      </c>
      <c r="E17" s="47">
        <f>paste_pd_trips!T11</f>
        <v>0</v>
      </c>
      <c r="F17" s="47">
        <f>paste_pd_trips!U11</f>
        <v>0</v>
      </c>
      <c r="G17" s="47">
        <f>paste_pd_trips!V11</f>
        <v>0</v>
      </c>
      <c r="H17" s="47">
        <f>paste_pd_trips!W11</f>
        <v>0</v>
      </c>
      <c r="I17" s="47">
        <f>paste_pd_trips!X11</f>
        <v>4</v>
      </c>
      <c r="J17" s="47">
        <f>paste_pd_trips!Y11</f>
        <v>1</v>
      </c>
      <c r="K17" s="47">
        <f>paste_pd_trips!Z11</f>
        <v>0</v>
      </c>
      <c r="L17" s="47">
        <f>paste_pd_trips!AA11</f>
        <v>0</v>
      </c>
      <c r="M17" s="47">
        <f>paste_pd_trips!AB11</f>
        <v>0</v>
      </c>
      <c r="N17" s="47">
        <f>paste_pd_trips!AC11</f>
        <v>0</v>
      </c>
      <c r="O17" s="50">
        <f>paste_pd_trips!AD11</f>
        <v>5</v>
      </c>
      <c r="P17" s="49"/>
      <c r="R17" s="46" t="s">
        <v>15</v>
      </c>
      <c r="S17" s="47">
        <f>paste_pd_trips!C11</f>
        <v>0</v>
      </c>
      <c r="T17" s="47">
        <f>paste_pd_trips!D11</f>
        <v>0</v>
      </c>
      <c r="U17" s="47">
        <f>paste_pd_trips!E11</f>
        <v>0</v>
      </c>
      <c r="V17" s="47">
        <f>paste_pd_trips!F11</f>
        <v>0</v>
      </c>
      <c r="W17" s="47">
        <f>paste_pd_trips!G11</f>
        <v>0</v>
      </c>
      <c r="X17" s="47">
        <f>paste_pd_trips!H11</f>
        <v>3676.4229999999998</v>
      </c>
      <c r="Y17" s="47">
        <f>paste_pd_trips!I11</f>
        <v>134.26009999999999</v>
      </c>
      <c r="Z17" s="47">
        <f>paste_pd_trips!J11</f>
        <v>0</v>
      </c>
      <c r="AA17" s="47">
        <f>paste_pd_trips!K11</f>
        <v>0</v>
      </c>
      <c r="AB17" s="47">
        <f>paste_pd_trips!L11</f>
        <v>0</v>
      </c>
      <c r="AC17" s="47">
        <f>paste_pd_trips!M11</f>
        <v>0</v>
      </c>
      <c r="AD17" s="50">
        <f>paste_pd_trips!N11</f>
        <v>3810.6831000000002</v>
      </c>
      <c r="AG17" s="46" t="s">
        <v>15</v>
      </c>
      <c r="AH17" s="47">
        <f t="shared" si="6"/>
        <v>0</v>
      </c>
      <c r="AI17" s="47">
        <f t="shared" si="0"/>
        <v>0</v>
      </c>
      <c r="AJ17" s="47">
        <f t="shared" si="0"/>
        <v>0</v>
      </c>
      <c r="AK17" s="47">
        <f t="shared" si="0"/>
        <v>0</v>
      </c>
      <c r="AL17" s="47">
        <f t="shared" si="0"/>
        <v>0</v>
      </c>
      <c r="AM17" s="55">
        <f t="shared" si="0"/>
        <v>3676.4229999999998</v>
      </c>
      <c r="AN17" s="56">
        <f t="shared" si="0"/>
        <v>134.26009999999999</v>
      </c>
      <c r="AO17" s="57">
        <f t="shared" si="0"/>
        <v>0</v>
      </c>
      <c r="AP17" s="47">
        <v>0</v>
      </c>
      <c r="AQ17" s="47">
        <f t="shared" si="1"/>
        <v>0</v>
      </c>
      <c r="AR17" s="47">
        <f t="shared" si="1"/>
        <v>0</v>
      </c>
      <c r="AS17" s="50">
        <f t="shared" si="7"/>
        <v>3810.6830999999997</v>
      </c>
      <c r="AU17">
        <v>10</v>
      </c>
      <c r="AV17" s="46" t="s">
        <v>15</v>
      </c>
      <c r="AW17" s="103">
        <f t="shared" si="8"/>
        <v>0</v>
      </c>
      <c r="AX17" s="103">
        <f t="shared" si="2"/>
        <v>0</v>
      </c>
      <c r="AY17" s="103">
        <f t="shared" si="2"/>
        <v>0</v>
      </c>
      <c r="AZ17" s="103">
        <f t="shared" si="2"/>
        <v>0</v>
      </c>
      <c r="BA17" s="103">
        <f t="shared" si="2"/>
        <v>0</v>
      </c>
      <c r="BB17" s="55">
        <f>BL17</f>
        <v>2400.233240316144</v>
      </c>
      <c r="BC17" s="56">
        <v>0</v>
      </c>
      <c r="BD17" s="57">
        <v>0</v>
      </c>
      <c r="BE17" s="103">
        <v>0</v>
      </c>
      <c r="BF17" s="103">
        <f t="shared" si="3"/>
        <v>0</v>
      </c>
      <c r="BG17" s="103">
        <f t="shared" si="4"/>
        <v>0</v>
      </c>
      <c r="BH17" s="103">
        <f t="shared" si="12"/>
        <v>0</v>
      </c>
      <c r="BI17" s="103">
        <v>0</v>
      </c>
      <c r="BJ17" s="50">
        <f t="shared" si="5"/>
        <v>2400.233240316144</v>
      </c>
      <c r="BL17" s="54">
        <f>OBS_PURP_AUTOSUFF!J11</f>
        <v>2400.233240316144</v>
      </c>
      <c r="BM17" s="2">
        <v>0</v>
      </c>
      <c r="BN17" s="3">
        <f t="shared" ref="BN17:BN36" si="13">BL17-BM17</f>
        <v>2400.233240316144</v>
      </c>
    </row>
    <row r="18" spans="3:66" x14ac:dyDescent="0.25">
      <c r="C18" s="46" t="s">
        <v>16</v>
      </c>
      <c r="D18" s="47">
        <f>paste_pd_trips!S12</f>
        <v>0</v>
      </c>
      <c r="E18" s="47">
        <f>paste_pd_trips!T12</f>
        <v>0</v>
      </c>
      <c r="F18" s="47">
        <f>paste_pd_trips!U12</f>
        <v>0</v>
      </c>
      <c r="G18" s="47">
        <f>paste_pd_trips!V12</f>
        <v>0</v>
      </c>
      <c r="H18" s="47">
        <f>paste_pd_trips!W12</f>
        <v>0</v>
      </c>
      <c r="I18" s="47">
        <f>paste_pd_trips!X12</f>
        <v>14</v>
      </c>
      <c r="J18" s="47">
        <f>paste_pd_trips!Y12</f>
        <v>0</v>
      </c>
      <c r="K18" s="47">
        <f>paste_pd_trips!Z12</f>
        <v>0</v>
      </c>
      <c r="L18" s="47">
        <f>paste_pd_trips!AA12</f>
        <v>0</v>
      </c>
      <c r="M18" s="47">
        <f>paste_pd_trips!AB12</f>
        <v>0</v>
      </c>
      <c r="N18" s="47">
        <f>paste_pd_trips!AC12</f>
        <v>0</v>
      </c>
      <c r="O18" s="50">
        <f>paste_pd_trips!AD12</f>
        <v>14</v>
      </c>
      <c r="P18" s="49"/>
      <c r="R18" s="46" t="s">
        <v>16</v>
      </c>
      <c r="S18" s="47">
        <f>paste_pd_trips!C12</f>
        <v>0</v>
      </c>
      <c r="T18" s="47">
        <f>paste_pd_trips!D12</f>
        <v>0</v>
      </c>
      <c r="U18" s="47">
        <f>paste_pd_trips!E12</f>
        <v>0</v>
      </c>
      <c r="V18" s="47">
        <f>paste_pd_trips!F12</f>
        <v>0</v>
      </c>
      <c r="W18" s="47">
        <f>paste_pd_trips!G12</f>
        <v>0</v>
      </c>
      <c r="X18" s="47">
        <f>paste_pd_trips!H12</f>
        <v>7438.84321</v>
      </c>
      <c r="Y18" s="47">
        <f>paste_pd_trips!I12</f>
        <v>0</v>
      </c>
      <c r="Z18" s="47">
        <f>paste_pd_trips!J12</f>
        <v>0</v>
      </c>
      <c r="AA18" s="47">
        <f>paste_pd_trips!K12</f>
        <v>0</v>
      </c>
      <c r="AB18" s="47">
        <f>paste_pd_trips!L12</f>
        <v>0</v>
      </c>
      <c r="AC18" s="47">
        <f>paste_pd_trips!M12</f>
        <v>0</v>
      </c>
      <c r="AD18" s="50">
        <f>paste_pd_trips!N12</f>
        <v>7438.84321</v>
      </c>
      <c r="AG18" s="46" t="s">
        <v>16</v>
      </c>
      <c r="AH18" s="47">
        <f t="shared" si="6"/>
        <v>0</v>
      </c>
      <c r="AI18" s="47">
        <f t="shared" si="0"/>
        <v>0</v>
      </c>
      <c r="AJ18" s="47">
        <f t="shared" si="0"/>
        <v>0</v>
      </c>
      <c r="AK18" s="47">
        <f t="shared" si="0"/>
        <v>0</v>
      </c>
      <c r="AL18" s="47">
        <f t="shared" si="0"/>
        <v>0</v>
      </c>
      <c r="AM18" s="55">
        <f t="shared" si="0"/>
        <v>7438.84321</v>
      </c>
      <c r="AN18" s="56">
        <f t="shared" si="0"/>
        <v>0</v>
      </c>
      <c r="AO18" s="57">
        <f t="shared" si="0"/>
        <v>0</v>
      </c>
      <c r="AP18" s="47">
        <v>0</v>
      </c>
      <c r="AQ18" s="47">
        <f t="shared" si="1"/>
        <v>0</v>
      </c>
      <c r="AR18" s="47">
        <f t="shared" si="1"/>
        <v>0</v>
      </c>
      <c r="AS18" s="50">
        <f t="shared" si="7"/>
        <v>7438.84321</v>
      </c>
      <c r="AU18">
        <v>11</v>
      </c>
      <c r="AV18" s="46" t="s">
        <v>16</v>
      </c>
      <c r="AW18" s="103">
        <f t="shared" si="8"/>
        <v>0</v>
      </c>
      <c r="AX18" s="103">
        <f t="shared" si="2"/>
        <v>0</v>
      </c>
      <c r="AY18" s="103">
        <f t="shared" si="2"/>
        <v>0</v>
      </c>
      <c r="AZ18" s="103">
        <f t="shared" si="2"/>
        <v>0</v>
      </c>
      <c r="BA18" s="103">
        <f t="shared" si="2"/>
        <v>0</v>
      </c>
      <c r="BB18" s="55">
        <f>BL18</f>
        <v>0</v>
      </c>
      <c r="BC18" s="56">
        <v>0</v>
      </c>
      <c r="BD18" s="57">
        <v>0</v>
      </c>
      <c r="BE18" s="103">
        <v>0</v>
      </c>
      <c r="BF18" s="103">
        <f t="shared" si="3"/>
        <v>0</v>
      </c>
      <c r="BG18" s="103">
        <f t="shared" si="4"/>
        <v>0</v>
      </c>
      <c r="BH18" s="103">
        <f t="shared" si="12"/>
        <v>0</v>
      </c>
      <c r="BI18" s="103">
        <v>0</v>
      </c>
      <c r="BJ18" s="50">
        <f t="shared" si="5"/>
        <v>0</v>
      </c>
      <c r="BL18" s="54">
        <v>0</v>
      </c>
      <c r="BM18" s="2"/>
      <c r="BN18" s="3">
        <f t="shared" si="13"/>
        <v>0</v>
      </c>
    </row>
    <row r="19" spans="3:66" x14ac:dyDescent="0.25">
      <c r="C19" s="46" t="s">
        <v>17</v>
      </c>
      <c r="D19" s="47">
        <f>paste_pd_trips!S13</f>
        <v>0</v>
      </c>
      <c r="E19" s="47">
        <f>paste_pd_trips!T13</f>
        <v>0</v>
      </c>
      <c r="F19" s="47">
        <f>paste_pd_trips!U13</f>
        <v>0</v>
      </c>
      <c r="G19" s="47">
        <f>paste_pd_trips!V13</f>
        <v>0</v>
      </c>
      <c r="H19" s="47">
        <f>paste_pd_trips!W13</f>
        <v>0</v>
      </c>
      <c r="I19" s="47">
        <f>paste_pd_trips!X13</f>
        <v>130</v>
      </c>
      <c r="J19" s="47">
        <f>paste_pd_trips!Y13</f>
        <v>4</v>
      </c>
      <c r="K19" s="47">
        <f>paste_pd_trips!Z13</f>
        <v>2</v>
      </c>
      <c r="L19" s="47">
        <f>paste_pd_trips!AA13</f>
        <v>0</v>
      </c>
      <c r="M19" s="47">
        <f>paste_pd_trips!AB13</f>
        <v>0</v>
      </c>
      <c r="N19" s="47">
        <f>paste_pd_trips!AC13</f>
        <v>0</v>
      </c>
      <c r="O19" s="50">
        <f>paste_pd_trips!AD13</f>
        <v>136</v>
      </c>
      <c r="P19" s="49"/>
      <c r="R19" s="46" t="s">
        <v>17</v>
      </c>
      <c r="S19" s="47">
        <f>paste_pd_trips!C13</f>
        <v>0</v>
      </c>
      <c r="T19" s="47">
        <f>paste_pd_trips!D13</f>
        <v>0</v>
      </c>
      <c r="U19" s="47">
        <f>paste_pd_trips!E13</f>
        <v>0</v>
      </c>
      <c r="V19" s="47">
        <f>paste_pd_trips!F13</f>
        <v>0</v>
      </c>
      <c r="W19" s="47">
        <f>paste_pd_trips!G13</f>
        <v>0</v>
      </c>
      <c r="X19" s="47">
        <f>paste_pd_trips!H13</f>
        <v>54398.954380000003</v>
      </c>
      <c r="Y19" s="47">
        <f>paste_pd_trips!I13</f>
        <v>1258.1679899999999</v>
      </c>
      <c r="Z19" s="47">
        <f>paste_pd_trips!J13</f>
        <v>3054.5454</v>
      </c>
      <c r="AA19" s="47">
        <f>paste_pd_trips!K13</f>
        <v>0</v>
      </c>
      <c r="AB19" s="47">
        <f>paste_pd_trips!L13</f>
        <v>0</v>
      </c>
      <c r="AC19" s="47">
        <f>paste_pd_trips!M13</f>
        <v>0</v>
      </c>
      <c r="AD19" s="50">
        <f>paste_pd_trips!N13</f>
        <v>58711.66777</v>
      </c>
      <c r="AG19" s="46" t="s">
        <v>17</v>
      </c>
      <c r="AH19" s="47">
        <f t="shared" si="6"/>
        <v>0</v>
      </c>
      <c r="AI19" s="47">
        <f t="shared" si="0"/>
        <v>0</v>
      </c>
      <c r="AJ19" s="47">
        <f t="shared" si="0"/>
        <v>0</v>
      </c>
      <c r="AK19" s="47">
        <f t="shared" si="0"/>
        <v>0</v>
      </c>
      <c r="AL19" s="47">
        <f t="shared" si="0"/>
        <v>0</v>
      </c>
      <c r="AM19" s="55">
        <f t="shared" si="0"/>
        <v>54398.954380000003</v>
      </c>
      <c r="AN19" s="56">
        <f t="shared" si="0"/>
        <v>1258.1679899999999</v>
      </c>
      <c r="AO19" s="57">
        <f t="shared" si="0"/>
        <v>3054.5454</v>
      </c>
      <c r="AP19" s="47">
        <v>0</v>
      </c>
      <c r="AQ19" s="47">
        <f t="shared" si="1"/>
        <v>0</v>
      </c>
      <c r="AR19" s="47">
        <f t="shared" si="1"/>
        <v>0</v>
      </c>
      <c r="AS19" s="50">
        <f t="shared" si="7"/>
        <v>58711.667770000007</v>
      </c>
      <c r="AU19">
        <v>12</v>
      </c>
      <c r="AV19" s="46" t="s">
        <v>17</v>
      </c>
      <c r="AW19" s="103">
        <f t="shared" si="8"/>
        <v>0</v>
      </c>
      <c r="AX19" s="103">
        <f t="shared" si="2"/>
        <v>0</v>
      </c>
      <c r="AY19" s="103">
        <f t="shared" si="2"/>
        <v>0</v>
      </c>
      <c r="AZ19" s="103">
        <f t="shared" si="2"/>
        <v>0</v>
      </c>
      <c r="BA19" s="103">
        <f t="shared" si="2"/>
        <v>0</v>
      </c>
      <c r="BB19" s="55">
        <f>BL19</f>
        <v>105759.04681333801</v>
      </c>
      <c r="BC19" s="56">
        <v>0</v>
      </c>
      <c r="BD19" s="57">
        <v>0</v>
      </c>
      <c r="BE19" s="103">
        <v>0</v>
      </c>
      <c r="BF19" s="103">
        <f t="shared" si="3"/>
        <v>0</v>
      </c>
      <c r="BG19" s="103">
        <f t="shared" si="4"/>
        <v>0</v>
      </c>
      <c r="BH19" s="103">
        <f t="shared" si="12"/>
        <v>0</v>
      </c>
      <c r="BI19" s="103">
        <v>0</v>
      </c>
      <c r="BJ19" s="50">
        <f t="shared" si="5"/>
        <v>105759.04681333801</v>
      </c>
      <c r="BL19" s="54">
        <f>OBS_PURP_AUTOSUFF!J10</f>
        <v>105759.04681333801</v>
      </c>
      <c r="BM19" s="2">
        <v>86641.161335395591</v>
      </c>
      <c r="BN19" s="3">
        <f t="shared" si="13"/>
        <v>19117.885477942415</v>
      </c>
    </row>
    <row r="20" spans="3:66" x14ac:dyDescent="0.25">
      <c r="C20" s="46" t="s">
        <v>18</v>
      </c>
      <c r="D20" s="47">
        <f>paste_pd_trips!S14</f>
        <v>0</v>
      </c>
      <c r="E20" s="47">
        <f>paste_pd_trips!T14</f>
        <v>0</v>
      </c>
      <c r="F20" s="47">
        <f>paste_pd_trips!U14</f>
        <v>0</v>
      </c>
      <c r="G20" s="47">
        <f>paste_pd_trips!V14</f>
        <v>0</v>
      </c>
      <c r="H20" s="47">
        <f>paste_pd_trips!W14</f>
        <v>0</v>
      </c>
      <c r="I20" s="47">
        <f>paste_pd_trips!X14</f>
        <v>0</v>
      </c>
      <c r="J20" s="47">
        <f>paste_pd_trips!Y14</f>
        <v>38</v>
      </c>
      <c r="K20" s="47">
        <f>paste_pd_trips!Z14</f>
        <v>0</v>
      </c>
      <c r="L20" s="47">
        <f>paste_pd_trips!AA14</f>
        <v>0</v>
      </c>
      <c r="M20" s="47">
        <f>paste_pd_trips!AB14</f>
        <v>0</v>
      </c>
      <c r="N20" s="47">
        <f>paste_pd_trips!AC14</f>
        <v>0</v>
      </c>
      <c r="O20" s="50">
        <f>paste_pd_trips!AD14</f>
        <v>38</v>
      </c>
      <c r="P20" s="49"/>
      <c r="R20" s="46" t="s">
        <v>18</v>
      </c>
      <c r="S20" s="47">
        <f>paste_pd_trips!C14</f>
        <v>0</v>
      </c>
      <c r="T20" s="47">
        <f>paste_pd_trips!D14</f>
        <v>0</v>
      </c>
      <c r="U20" s="47">
        <f>paste_pd_trips!E14</f>
        <v>0</v>
      </c>
      <c r="V20" s="47">
        <f>paste_pd_trips!F14</f>
        <v>0</v>
      </c>
      <c r="W20" s="47">
        <f>paste_pd_trips!G14</f>
        <v>0</v>
      </c>
      <c r="X20" s="47">
        <f>paste_pd_trips!H14</f>
        <v>0</v>
      </c>
      <c r="Y20" s="47">
        <f>paste_pd_trips!I14</f>
        <v>9155.7472899999993</v>
      </c>
      <c r="Z20" s="47">
        <f>paste_pd_trips!J14</f>
        <v>0</v>
      </c>
      <c r="AA20" s="47">
        <f>paste_pd_trips!K14</f>
        <v>0</v>
      </c>
      <c r="AB20" s="47">
        <f>paste_pd_trips!L14</f>
        <v>0</v>
      </c>
      <c r="AC20" s="47">
        <f>paste_pd_trips!M14</f>
        <v>0</v>
      </c>
      <c r="AD20" s="50">
        <f>paste_pd_trips!N14</f>
        <v>9155.7472899999993</v>
      </c>
      <c r="AG20" s="46" t="s">
        <v>18</v>
      </c>
      <c r="AH20" s="47">
        <f t="shared" si="6"/>
        <v>0</v>
      </c>
      <c r="AI20" s="47">
        <f t="shared" si="0"/>
        <v>0</v>
      </c>
      <c r="AJ20" s="47">
        <f t="shared" si="0"/>
        <v>0</v>
      </c>
      <c r="AK20" s="47">
        <f t="shared" si="0"/>
        <v>0</v>
      </c>
      <c r="AL20" s="47">
        <f t="shared" si="0"/>
        <v>0</v>
      </c>
      <c r="AM20" s="55">
        <f t="shared" si="0"/>
        <v>0</v>
      </c>
      <c r="AN20" s="56">
        <f t="shared" si="0"/>
        <v>9155.7472899999993</v>
      </c>
      <c r="AO20" s="57">
        <f t="shared" si="0"/>
        <v>0</v>
      </c>
      <c r="AP20" s="47">
        <v>0</v>
      </c>
      <c r="AQ20" s="47">
        <f t="shared" si="1"/>
        <v>0</v>
      </c>
      <c r="AR20" s="47">
        <f t="shared" si="1"/>
        <v>0</v>
      </c>
      <c r="AS20" s="50">
        <f t="shared" si="7"/>
        <v>9155.7472899999993</v>
      </c>
      <c r="AU20">
        <v>13</v>
      </c>
      <c r="AV20" s="46" t="s">
        <v>18</v>
      </c>
      <c r="AW20" s="103">
        <f t="shared" si="8"/>
        <v>0</v>
      </c>
      <c r="AX20" s="103">
        <f t="shared" si="2"/>
        <v>0</v>
      </c>
      <c r="AY20" s="103">
        <f t="shared" si="2"/>
        <v>0</v>
      </c>
      <c r="AZ20" s="103">
        <f t="shared" si="2"/>
        <v>0</v>
      </c>
      <c r="BA20" s="103">
        <f t="shared" si="2"/>
        <v>0</v>
      </c>
      <c r="BB20" s="104">
        <v>0</v>
      </c>
      <c r="BC20" s="56">
        <f>BL20</f>
        <v>10871.386110752996</v>
      </c>
      <c r="BD20" s="105">
        <v>0</v>
      </c>
      <c r="BE20" s="103">
        <v>0</v>
      </c>
      <c r="BF20" s="103">
        <f t="shared" si="3"/>
        <v>0</v>
      </c>
      <c r="BG20" s="103">
        <f t="shared" si="4"/>
        <v>0</v>
      </c>
      <c r="BH20" s="103">
        <f t="shared" si="12"/>
        <v>0</v>
      </c>
      <c r="BI20" s="103">
        <v>0</v>
      </c>
      <c r="BJ20" s="50">
        <f t="shared" si="5"/>
        <v>10871.386110752996</v>
      </c>
      <c r="BL20" s="2">
        <f>OBS_PURP_AUTOSUFF!J26+OBS_PURP_AUTOSUFF!J27</f>
        <v>10871.386110752996</v>
      </c>
      <c r="BM20" s="2">
        <v>27236.777269531118</v>
      </c>
      <c r="BN20" s="3">
        <f t="shared" si="13"/>
        <v>-16365.391158778122</v>
      </c>
    </row>
    <row r="21" spans="3:66" x14ac:dyDescent="0.25">
      <c r="C21" s="46" t="s">
        <v>19</v>
      </c>
      <c r="D21" s="47">
        <f>paste_pd_trips!S15</f>
        <v>0</v>
      </c>
      <c r="E21" s="47">
        <f>paste_pd_trips!T15</f>
        <v>0</v>
      </c>
      <c r="F21" s="47">
        <f>paste_pd_trips!U15</f>
        <v>0</v>
      </c>
      <c r="G21" s="47">
        <f>paste_pd_trips!V15</f>
        <v>0</v>
      </c>
      <c r="H21" s="47">
        <f>paste_pd_trips!W15</f>
        <v>0</v>
      </c>
      <c r="I21" s="47">
        <f>paste_pd_trips!X15</f>
        <v>0</v>
      </c>
      <c r="J21" s="47">
        <f>paste_pd_trips!Y15</f>
        <v>19</v>
      </c>
      <c r="K21" s="47">
        <f>paste_pd_trips!Z15</f>
        <v>0</v>
      </c>
      <c r="L21" s="47">
        <f>paste_pd_trips!AA15</f>
        <v>0</v>
      </c>
      <c r="M21" s="47">
        <f>paste_pd_trips!AB15</f>
        <v>0</v>
      </c>
      <c r="N21" s="47">
        <f>paste_pd_trips!AC15</f>
        <v>0</v>
      </c>
      <c r="O21" s="50">
        <f>paste_pd_trips!AD15</f>
        <v>19</v>
      </c>
      <c r="P21" s="49"/>
      <c r="R21" s="46" t="s">
        <v>19</v>
      </c>
      <c r="S21" s="47">
        <f>paste_pd_trips!C15</f>
        <v>0</v>
      </c>
      <c r="T21" s="47">
        <f>paste_pd_trips!D15</f>
        <v>0</v>
      </c>
      <c r="U21" s="47">
        <f>paste_pd_trips!E15</f>
        <v>0</v>
      </c>
      <c r="V21" s="47">
        <f>paste_pd_trips!F15</f>
        <v>0</v>
      </c>
      <c r="W21" s="47">
        <f>paste_pd_trips!G15</f>
        <v>0</v>
      </c>
      <c r="X21" s="47">
        <f>paste_pd_trips!H15</f>
        <v>0</v>
      </c>
      <c r="Y21" s="47">
        <f>paste_pd_trips!I15</f>
        <v>7128.9768999999997</v>
      </c>
      <c r="Z21" s="47">
        <f>paste_pd_trips!J15</f>
        <v>0</v>
      </c>
      <c r="AA21" s="47">
        <f>paste_pd_trips!K15</f>
        <v>0</v>
      </c>
      <c r="AB21" s="47">
        <f>paste_pd_trips!L15</f>
        <v>0</v>
      </c>
      <c r="AC21" s="47">
        <f>paste_pd_trips!M15</f>
        <v>0</v>
      </c>
      <c r="AD21" s="50">
        <f>paste_pd_trips!N15</f>
        <v>7128.9768999999997</v>
      </c>
      <c r="AG21" s="46" t="s">
        <v>19</v>
      </c>
      <c r="AH21" s="47">
        <f t="shared" si="6"/>
        <v>0</v>
      </c>
      <c r="AI21" s="47">
        <f t="shared" si="0"/>
        <v>0</v>
      </c>
      <c r="AJ21" s="47">
        <f t="shared" si="0"/>
        <v>0</v>
      </c>
      <c r="AK21" s="47">
        <f t="shared" si="0"/>
        <v>0</v>
      </c>
      <c r="AL21" s="47">
        <f t="shared" si="0"/>
        <v>0</v>
      </c>
      <c r="AM21" s="55">
        <f t="shared" si="0"/>
        <v>0</v>
      </c>
      <c r="AN21" s="56">
        <f t="shared" si="0"/>
        <v>7128.9768999999997</v>
      </c>
      <c r="AO21" s="57">
        <f t="shared" si="0"/>
        <v>0</v>
      </c>
      <c r="AP21" s="47">
        <v>0</v>
      </c>
      <c r="AQ21" s="47">
        <f t="shared" si="1"/>
        <v>0</v>
      </c>
      <c r="AR21" s="47">
        <f t="shared" si="1"/>
        <v>0</v>
      </c>
      <c r="AS21" s="50">
        <f t="shared" si="7"/>
        <v>7128.9768999999997</v>
      </c>
      <c r="AU21">
        <v>14</v>
      </c>
      <c r="AV21" s="46" t="s">
        <v>19</v>
      </c>
      <c r="AW21" s="103">
        <f t="shared" si="8"/>
        <v>0</v>
      </c>
      <c r="AX21" s="103">
        <f t="shared" si="2"/>
        <v>0</v>
      </c>
      <c r="AY21" s="103">
        <f t="shared" si="2"/>
        <v>0</v>
      </c>
      <c r="AZ21" s="103">
        <f t="shared" si="2"/>
        <v>0</v>
      </c>
      <c r="BA21" s="103">
        <f t="shared" si="2"/>
        <v>0</v>
      </c>
      <c r="BB21" s="104">
        <v>0</v>
      </c>
      <c r="BC21" s="56">
        <f>BL21</f>
        <v>5340.3572894284225</v>
      </c>
      <c r="BD21" s="105">
        <v>0</v>
      </c>
      <c r="BE21" s="103">
        <v>0</v>
      </c>
      <c r="BF21" s="103">
        <f t="shared" si="3"/>
        <v>0</v>
      </c>
      <c r="BG21" s="103">
        <f t="shared" si="4"/>
        <v>0</v>
      </c>
      <c r="BH21" s="103">
        <f t="shared" si="12"/>
        <v>0</v>
      </c>
      <c r="BI21" s="103">
        <v>0</v>
      </c>
      <c r="BJ21" s="50">
        <f t="shared" si="5"/>
        <v>5340.3572894284225</v>
      </c>
      <c r="BL21" s="2">
        <f>OBS_PURP_AUTOSUFF!J29</f>
        <v>5340.3572894284225</v>
      </c>
      <c r="BM21" s="2">
        <v>0</v>
      </c>
      <c r="BN21" s="3">
        <f t="shared" si="13"/>
        <v>5340.3572894284225</v>
      </c>
    </row>
    <row r="22" spans="3:66" x14ac:dyDescent="0.25">
      <c r="C22" s="46" t="s">
        <v>20</v>
      </c>
      <c r="D22" s="47">
        <f>paste_pd_trips!S16</f>
        <v>0</v>
      </c>
      <c r="E22" s="47">
        <f>paste_pd_trips!T16</f>
        <v>0</v>
      </c>
      <c r="F22" s="47">
        <f>paste_pd_trips!U16</f>
        <v>0</v>
      </c>
      <c r="G22" s="47">
        <f>paste_pd_trips!V16</f>
        <v>0</v>
      </c>
      <c r="H22" s="47">
        <f>paste_pd_trips!W16</f>
        <v>0</v>
      </c>
      <c r="I22" s="47">
        <f>paste_pd_trips!X16</f>
        <v>0</v>
      </c>
      <c r="J22" s="47">
        <f>paste_pd_trips!Y16</f>
        <v>1</v>
      </c>
      <c r="K22" s="47">
        <f>paste_pd_trips!Z16</f>
        <v>0</v>
      </c>
      <c r="L22" s="47">
        <f>paste_pd_trips!AA16</f>
        <v>0</v>
      </c>
      <c r="M22" s="47">
        <f>paste_pd_trips!AB16</f>
        <v>0</v>
      </c>
      <c r="N22" s="47">
        <f>paste_pd_trips!AC16</f>
        <v>0</v>
      </c>
      <c r="O22" s="50">
        <f>paste_pd_trips!AD16</f>
        <v>1</v>
      </c>
      <c r="P22" s="49"/>
      <c r="R22" s="46" t="s">
        <v>20</v>
      </c>
      <c r="S22" s="47">
        <f>paste_pd_trips!C16</f>
        <v>0</v>
      </c>
      <c r="T22" s="47">
        <f>paste_pd_trips!D16</f>
        <v>0</v>
      </c>
      <c r="U22" s="47">
        <f>paste_pd_trips!E16</f>
        <v>0</v>
      </c>
      <c r="V22" s="47">
        <f>paste_pd_trips!F16</f>
        <v>0</v>
      </c>
      <c r="W22" s="47">
        <f>paste_pd_trips!G16</f>
        <v>0</v>
      </c>
      <c r="X22" s="47">
        <f>paste_pd_trips!H16</f>
        <v>0</v>
      </c>
      <c r="Y22" s="47">
        <f>paste_pd_trips!I16</f>
        <v>91.640789999999996</v>
      </c>
      <c r="Z22" s="47">
        <f>paste_pd_trips!J16</f>
        <v>0</v>
      </c>
      <c r="AA22" s="47">
        <f>paste_pd_trips!K16</f>
        <v>0</v>
      </c>
      <c r="AB22" s="47">
        <f>paste_pd_trips!L16</f>
        <v>0</v>
      </c>
      <c r="AC22" s="47">
        <f>paste_pd_trips!M16</f>
        <v>0</v>
      </c>
      <c r="AD22" s="50">
        <f>paste_pd_trips!N16</f>
        <v>91.640789999999996</v>
      </c>
      <c r="AG22" s="46" t="s">
        <v>20</v>
      </c>
      <c r="AH22" s="47">
        <f t="shared" si="6"/>
        <v>0</v>
      </c>
      <c r="AI22" s="47">
        <f t="shared" si="0"/>
        <v>0</v>
      </c>
      <c r="AJ22" s="47">
        <f t="shared" si="0"/>
        <v>0</v>
      </c>
      <c r="AK22" s="47">
        <f t="shared" si="0"/>
        <v>0</v>
      </c>
      <c r="AL22" s="47">
        <f t="shared" si="0"/>
        <v>0</v>
      </c>
      <c r="AM22" s="55">
        <f t="shared" si="0"/>
        <v>0</v>
      </c>
      <c r="AN22" s="56">
        <f t="shared" si="0"/>
        <v>91.640789999999996</v>
      </c>
      <c r="AO22" s="57">
        <f t="shared" si="0"/>
        <v>0</v>
      </c>
      <c r="AP22" s="47">
        <v>0</v>
      </c>
      <c r="AQ22" s="47">
        <f t="shared" si="1"/>
        <v>0</v>
      </c>
      <c r="AR22" s="47">
        <f t="shared" si="1"/>
        <v>0</v>
      </c>
      <c r="AS22" s="50">
        <f t="shared" si="7"/>
        <v>91.640789999999996</v>
      </c>
      <c r="AU22">
        <v>15</v>
      </c>
      <c r="AV22" s="46" t="s">
        <v>20</v>
      </c>
      <c r="AW22" s="103">
        <f t="shared" si="8"/>
        <v>0</v>
      </c>
      <c r="AX22" s="103">
        <f t="shared" si="2"/>
        <v>0</v>
      </c>
      <c r="AY22" s="103">
        <f t="shared" si="2"/>
        <v>0</v>
      </c>
      <c r="AZ22" s="103">
        <f t="shared" si="2"/>
        <v>0</v>
      </c>
      <c r="BA22" s="103">
        <f t="shared" si="2"/>
        <v>0</v>
      </c>
      <c r="BB22" s="104">
        <v>0</v>
      </c>
      <c r="BC22" s="56">
        <f>BL22</f>
        <v>0</v>
      </c>
      <c r="BD22" s="105">
        <v>0</v>
      </c>
      <c r="BE22" s="103">
        <v>0</v>
      </c>
      <c r="BF22" s="103">
        <f t="shared" si="3"/>
        <v>0</v>
      </c>
      <c r="BG22" s="103">
        <f t="shared" si="4"/>
        <v>0</v>
      </c>
      <c r="BH22" s="103">
        <f t="shared" si="12"/>
        <v>0</v>
      </c>
      <c r="BI22" s="103">
        <v>0</v>
      </c>
      <c r="BJ22" s="50">
        <f t="shared" si="5"/>
        <v>0</v>
      </c>
      <c r="BL22" s="2">
        <v>0</v>
      </c>
      <c r="BM22" s="2"/>
      <c r="BN22" s="3">
        <f t="shared" si="13"/>
        <v>0</v>
      </c>
    </row>
    <row r="23" spans="3:66" x14ac:dyDescent="0.25">
      <c r="C23" s="46" t="s">
        <v>21</v>
      </c>
      <c r="D23" s="47">
        <f>paste_pd_trips!S17</f>
        <v>0</v>
      </c>
      <c r="E23" s="47">
        <f>paste_pd_trips!T17</f>
        <v>0</v>
      </c>
      <c r="F23" s="47">
        <f>paste_pd_trips!U17</f>
        <v>0</v>
      </c>
      <c r="G23" s="47">
        <f>paste_pd_trips!V17</f>
        <v>0</v>
      </c>
      <c r="H23" s="47">
        <f>paste_pd_trips!W17</f>
        <v>0</v>
      </c>
      <c r="I23" s="47">
        <f>paste_pd_trips!X17</f>
        <v>0</v>
      </c>
      <c r="J23" s="47">
        <f>paste_pd_trips!Y17</f>
        <v>13</v>
      </c>
      <c r="K23" s="47">
        <f>paste_pd_trips!Z17</f>
        <v>0</v>
      </c>
      <c r="L23" s="47">
        <f>paste_pd_trips!AA17</f>
        <v>0</v>
      </c>
      <c r="M23" s="47">
        <f>paste_pd_trips!AB17</f>
        <v>0</v>
      </c>
      <c r="N23" s="47">
        <f>paste_pd_trips!AC17</f>
        <v>0</v>
      </c>
      <c r="O23" s="50">
        <f>paste_pd_trips!AD17</f>
        <v>13</v>
      </c>
      <c r="P23" s="49"/>
      <c r="R23" s="46" t="s">
        <v>21</v>
      </c>
      <c r="S23" s="47">
        <f>paste_pd_trips!C17</f>
        <v>0</v>
      </c>
      <c r="T23" s="47">
        <f>paste_pd_trips!D17</f>
        <v>0</v>
      </c>
      <c r="U23" s="47">
        <f>paste_pd_trips!E17</f>
        <v>0</v>
      </c>
      <c r="V23" s="47">
        <f>paste_pd_trips!F17</f>
        <v>0</v>
      </c>
      <c r="W23" s="47">
        <f>paste_pd_trips!G17</f>
        <v>0</v>
      </c>
      <c r="X23" s="47">
        <f>paste_pd_trips!H17</f>
        <v>0</v>
      </c>
      <c r="Y23" s="47">
        <f>paste_pd_trips!I17</f>
        <v>1844.71658</v>
      </c>
      <c r="Z23" s="47">
        <f>paste_pd_trips!J17</f>
        <v>0</v>
      </c>
      <c r="AA23" s="47">
        <f>paste_pd_trips!K17</f>
        <v>0</v>
      </c>
      <c r="AB23" s="47">
        <f>paste_pd_trips!L17</f>
        <v>0</v>
      </c>
      <c r="AC23" s="47">
        <f>paste_pd_trips!M17</f>
        <v>0</v>
      </c>
      <c r="AD23" s="50">
        <f>paste_pd_trips!N17</f>
        <v>1844.71658</v>
      </c>
      <c r="AG23" s="46" t="s">
        <v>21</v>
      </c>
      <c r="AH23" s="47">
        <f t="shared" si="6"/>
        <v>0</v>
      </c>
      <c r="AI23" s="47">
        <f t="shared" si="0"/>
        <v>0</v>
      </c>
      <c r="AJ23" s="47">
        <f t="shared" si="0"/>
        <v>0</v>
      </c>
      <c r="AK23" s="47">
        <f t="shared" si="0"/>
        <v>0</v>
      </c>
      <c r="AL23" s="47">
        <f t="shared" si="0"/>
        <v>0</v>
      </c>
      <c r="AM23" s="55">
        <f t="shared" si="0"/>
        <v>0</v>
      </c>
      <c r="AN23" s="56">
        <f t="shared" si="0"/>
        <v>1844.71658</v>
      </c>
      <c r="AO23" s="57">
        <f t="shared" si="0"/>
        <v>0</v>
      </c>
      <c r="AP23" s="47">
        <v>0</v>
      </c>
      <c r="AQ23" s="47">
        <f t="shared" si="1"/>
        <v>0</v>
      </c>
      <c r="AR23" s="47">
        <f t="shared" si="1"/>
        <v>0</v>
      </c>
      <c r="AS23" s="50">
        <f t="shared" si="7"/>
        <v>1844.71658</v>
      </c>
      <c r="AU23">
        <v>16</v>
      </c>
      <c r="AV23" s="46" t="s">
        <v>21</v>
      </c>
      <c r="AW23" s="103">
        <f t="shared" si="8"/>
        <v>0</v>
      </c>
      <c r="AX23" s="103">
        <f t="shared" si="2"/>
        <v>0</v>
      </c>
      <c r="AY23" s="103">
        <f t="shared" si="2"/>
        <v>0</v>
      </c>
      <c r="AZ23" s="103">
        <f t="shared" si="2"/>
        <v>0</v>
      </c>
      <c r="BA23" s="103">
        <f t="shared" si="2"/>
        <v>0</v>
      </c>
      <c r="BB23" s="104">
        <v>0</v>
      </c>
      <c r="BC23" s="56">
        <f>BL23</f>
        <v>3996.4384110231358</v>
      </c>
      <c r="BD23" s="105">
        <v>0</v>
      </c>
      <c r="BE23" s="103">
        <v>0</v>
      </c>
      <c r="BF23" s="103">
        <f t="shared" si="3"/>
        <v>0</v>
      </c>
      <c r="BG23" s="103">
        <f t="shared" si="4"/>
        <v>0</v>
      </c>
      <c r="BH23" s="103">
        <f t="shared" si="12"/>
        <v>0</v>
      </c>
      <c r="BI23" s="103">
        <v>0</v>
      </c>
      <c r="BJ23" s="50">
        <f t="shared" si="5"/>
        <v>3996.4384110231358</v>
      </c>
      <c r="BL23" s="2">
        <f>OBS_PURP_AUTOSUFF!J28</f>
        <v>3996.4384110231358</v>
      </c>
      <c r="BM23" s="2">
        <v>7404.9743491416975</v>
      </c>
      <c r="BN23" s="3">
        <f t="shared" si="13"/>
        <v>-3408.5359381185617</v>
      </c>
    </row>
    <row r="24" spans="3:66" x14ac:dyDescent="0.25">
      <c r="C24" s="46" t="s">
        <v>22</v>
      </c>
      <c r="D24" s="47">
        <f>paste_pd_trips!S18</f>
        <v>0</v>
      </c>
      <c r="E24" s="47">
        <f>paste_pd_trips!T18</f>
        <v>0</v>
      </c>
      <c r="F24" s="47">
        <f>paste_pd_trips!U18</f>
        <v>0</v>
      </c>
      <c r="G24" s="47">
        <f>paste_pd_trips!V18</f>
        <v>0</v>
      </c>
      <c r="H24" s="47">
        <f>paste_pd_trips!W18</f>
        <v>0</v>
      </c>
      <c r="I24" s="47">
        <f>paste_pd_trips!X18</f>
        <v>0</v>
      </c>
      <c r="J24" s="47">
        <f>paste_pd_trips!Y18</f>
        <v>0</v>
      </c>
      <c r="K24" s="47">
        <f>paste_pd_trips!Z18</f>
        <v>12</v>
      </c>
      <c r="L24" s="47">
        <f>paste_pd_trips!AA18</f>
        <v>0</v>
      </c>
      <c r="M24" s="47">
        <f>paste_pd_trips!AB18</f>
        <v>0</v>
      </c>
      <c r="N24" s="47">
        <f>paste_pd_trips!AC18</f>
        <v>0</v>
      </c>
      <c r="O24" s="50">
        <f>paste_pd_trips!AD18</f>
        <v>12</v>
      </c>
      <c r="P24" s="49"/>
      <c r="R24" s="46" t="s">
        <v>22</v>
      </c>
      <c r="S24" s="47">
        <f>paste_pd_trips!C18</f>
        <v>0</v>
      </c>
      <c r="T24" s="47">
        <f>paste_pd_trips!D18</f>
        <v>0</v>
      </c>
      <c r="U24" s="47">
        <f>paste_pd_trips!E18</f>
        <v>0</v>
      </c>
      <c r="V24" s="47">
        <f>paste_pd_trips!F18</f>
        <v>0</v>
      </c>
      <c r="W24" s="47">
        <f>paste_pd_trips!G18</f>
        <v>0</v>
      </c>
      <c r="X24" s="47">
        <f>paste_pd_trips!H18</f>
        <v>0</v>
      </c>
      <c r="Y24" s="47">
        <f>paste_pd_trips!I18</f>
        <v>0</v>
      </c>
      <c r="Z24" s="47">
        <f>paste_pd_trips!J18</f>
        <v>6433.2596100000001</v>
      </c>
      <c r="AA24" s="47">
        <f>paste_pd_trips!K18</f>
        <v>0</v>
      </c>
      <c r="AB24" s="47">
        <f>paste_pd_trips!L18</f>
        <v>0</v>
      </c>
      <c r="AC24" s="47">
        <f>paste_pd_trips!M18</f>
        <v>0</v>
      </c>
      <c r="AD24" s="50">
        <f>paste_pd_trips!N18</f>
        <v>6433.2596100000001</v>
      </c>
      <c r="AG24" s="46" t="s">
        <v>22</v>
      </c>
      <c r="AH24" s="47">
        <f t="shared" si="6"/>
        <v>0</v>
      </c>
      <c r="AI24" s="47">
        <f t="shared" si="0"/>
        <v>0</v>
      </c>
      <c r="AJ24" s="47">
        <f t="shared" si="0"/>
        <v>0</v>
      </c>
      <c r="AK24" s="47">
        <f t="shared" si="0"/>
        <v>0</v>
      </c>
      <c r="AL24" s="47">
        <f t="shared" si="0"/>
        <v>0</v>
      </c>
      <c r="AM24" s="55">
        <f t="shared" si="0"/>
        <v>0</v>
      </c>
      <c r="AN24" s="56">
        <f t="shared" si="0"/>
        <v>0</v>
      </c>
      <c r="AO24" s="57">
        <f t="shared" si="0"/>
        <v>6433.2596100000001</v>
      </c>
      <c r="AP24" s="47">
        <v>0</v>
      </c>
      <c r="AQ24" s="47">
        <f t="shared" si="1"/>
        <v>0</v>
      </c>
      <c r="AR24" s="47">
        <f t="shared" si="1"/>
        <v>0</v>
      </c>
      <c r="AS24" s="50">
        <f t="shared" si="7"/>
        <v>6433.2596100000001</v>
      </c>
      <c r="AU24">
        <v>17</v>
      </c>
      <c r="AV24" s="46" t="s">
        <v>22</v>
      </c>
      <c r="AW24" s="103">
        <f t="shared" si="8"/>
        <v>0</v>
      </c>
      <c r="AX24" s="103">
        <f t="shared" si="2"/>
        <v>0</v>
      </c>
      <c r="AY24" s="103">
        <f t="shared" si="2"/>
        <v>0</v>
      </c>
      <c r="AZ24" s="103">
        <f t="shared" si="2"/>
        <v>0</v>
      </c>
      <c r="BA24" s="103">
        <f t="shared" si="2"/>
        <v>0</v>
      </c>
      <c r="BB24" s="104">
        <v>0</v>
      </c>
      <c r="BC24" s="106">
        <v>0</v>
      </c>
      <c r="BD24" s="57">
        <f>BL24</f>
        <v>23077.674213671202</v>
      </c>
      <c r="BE24" s="103">
        <v>0</v>
      </c>
      <c r="BF24" s="103">
        <f t="shared" si="3"/>
        <v>0</v>
      </c>
      <c r="BG24" s="103">
        <f t="shared" si="4"/>
        <v>0</v>
      </c>
      <c r="BH24" s="103">
        <f t="shared" si="12"/>
        <v>0</v>
      </c>
      <c r="BI24" s="103">
        <v>0</v>
      </c>
      <c r="BJ24" s="50">
        <f t="shared" si="5"/>
        <v>23077.674213671202</v>
      </c>
      <c r="BL24" s="2">
        <f>OBS_PURP_AUTOSUFF!J14+OBS_PURP_AUTOSUFF!J15</f>
        <v>23077.674213671202</v>
      </c>
      <c r="BM24" s="2">
        <v>5052.8439404551264</v>
      </c>
      <c r="BN24" s="3">
        <f t="shared" si="13"/>
        <v>18024.830273216074</v>
      </c>
    </row>
    <row r="25" spans="3:66" x14ac:dyDescent="0.25">
      <c r="C25" s="46" t="s">
        <v>23</v>
      </c>
      <c r="D25" s="47">
        <f>paste_pd_trips!S19</f>
        <v>0</v>
      </c>
      <c r="E25" s="47">
        <f>paste_pd_trips!T19</f>
        <v>0</v>
      </c>
      <c r="F25" s="47">
        <f>paste_pd_trips!U19</f>
        <v>0</v>
      </c>
      <c r="G25" s="47">
        <f>paste_pd_trips!V19</f>
        <v>0</v>
      </c>
      <c r="H25" s="47">
        <f>paste_pd_trips!W19</f>
        <v>0</v>
      </c>
      <c r="I25" s="47">
        <f>paste_pd_trips!X19</f>
        <v>0</v>
      </c>
      <c r="J25" s="47">
        <f>paste_pd_trips!Y19</f>
        <v>0</v>
      </c>
      <c r="K25" s="47">
        <f>paste_pd_trips!Z19</f>
        <v>2</v>
      </c>
      <c r="L25" s="47">
        <f>paste_pd_trips!AA19</f>
        <v>0</v>
      </c>
      <c r="M25" s="47">
        <f>paste_pd_trips!AB19</f>
        <v>0</v>
      </c>
      <c r="N25" s="47">
        <f>paste_pd_trips!AC19</f>
        <v>0</v>
      </c>
      <c r="O25" s="50">
        <f>paste_pd_trips!AD19</f>
        <v>2</v>
      </c>
      <c r="P25" s="49"/>
      <c r="R25" s="46" t="s">
        <v>23</v>
      </c>
      <c r="S25" s="47">
        <f>paste_pd_trips!C19</f>
        <v>0</v>
      </c>
      <c r="T25" s="47">
        <f>paste_pd_trips!D19</f>
        <v>0</v>
      </c>
      <c r="U25" s="47">
        <f>paste_pd_trips!E19</f>
        <v>0</v>
      </c>
      <c r="V25" s="47">
        <f>paste_pd_trips!F19</f>
        <v>0</v>
      </c>
      <c r="W25" s="47">
        <f>paste_pd_trips!G19</f>
        <v>0</v>
      </c>
      <c r="X25" s="47">
        <f>paste_pd_trips!H19</f>
        <v>0</v>
      </c>
      <c r="Y25" s="47">
        <f>paste_pd_trips!I19</f>
        <v>0</v>
      </c>
      <c r="Z25" s="47">
        <f>paste_pd_trips!J19</f>
        <v>509.3698</v>
      </c>
      <c r="AA25" s="47">
        <f>paste_pd_trips!K19</f>
        <v>0</v>
      </c>
      <c r="AB25" s="47">
        <f>paste_pd_trips!L19</f>
        <v>0</v>
      </c>
      <c r="AC25" s="47">
        <f>paste_pd_trips!M19</f>
        <v>0</v>
      </c>
      <c r="AD25" s="50">
        <f>paste_pd_trips!N19</f>
        <v>509.3698</v>
      </c>
      <c r="AG25" s="46" t="s">
        <v>23</v>
      </c>
      <c r="AH25" s="47">
        <f t="shared" si="6"/>
        <v>0</v>
      </c>
      <c r="AI25" s="47">
        <f t="shared" si="0"/>
        <v>0</v>
      </c>
      <c r="AJ25" s="47">
        <f t="shared" si="0"/>
        <v>0</v>
      </c>
      <c r="AK25" s="47">
        <f t="shared" si="0"/>
        <v>0</v>
      </c>
      <c r="AL25" s="47">
        <f t="shared" si="0"/>
        <v>0</v>
      </c>
      <c r="AM25" s="55">
        <f t="shared" si="0"/>
        <v>0</v>
      </c>
      <c r="AN25" s="56">
        <f t="shared" si="0"/>
        <v>0</v>
      </c>
      <c r="AO25" s="57">
        <f t="shared" si="0"/>
        <v>509.3698</v>
      </c>
      <c r="AP25" s="47">
        <v>0</v>
      </c>
      <c r="AQ25" s="47">
        <f t="shared" si="1"/>
        <v>0</v>
      </c>
      <c r="AR25" s="47">
        <f t="shared" si="1"/>
        <v>0</v>
      </c>
      <c r="AS25" s="50">
        <f t="shared" si="7"/>
        <v>509.3698</v>
      </c>
      <c r="AU25">
        <v>18</v>
      </c>
      <c r="AV25" s="46" t="s">
        <v>23</v>
      </c>
      <c r="AW25" s="103">
        <f t="shared" si="8"/>
        <v>0</v>
      </c>
      <c r="AX25" s="103">
        <f t="shared" si="2"/>
        <v>0</v>
      </c>
      <c r="AY25" s="103">
        <f t="shared" si="2"/>
        <v>0</v>
      </c>
      <c r="AZ25" s="103">
        <f t="shared" si="2"/>
        <v>0</v>
      </c>
      <c r="BA25" s="103">
        <f t="shared" si="2"/>
        <v>0</v>
      </c>
      <c r="BB25" s="104">
        <v>0</v>
      </c>
      <c r="BC25" s="106">
        <v>0</v>
      </c>
      <c r="BD25" s="57">
        <f>BL25</f>
        <v>3919.6922042716515</v>
      </c>
      <c r="BE25" s="103">
        <v>0</v>
      </c>
      <c r="BF25" s="103">
        <f t="shared" si="3"/>
        <v>0</v>
      </c>
      <c r="BG25" s="103">
        <f t="shared" si="4"/>
        <v>0</v>
      </c>
      <c r="BH25" s="103">
        <f t="shared" si="12"/>
        <v>0</v>
      </c>
      <c r="BI25" s="103">
        <v>0</v>
      </c>
      <c r="BJ25" s="50">
        <f t="shared" si="5"/>
        <v>3919.6922042716515</v>
      </c>
      <c r="BL25" s="2">
        <f>OBS_PURP_AUTOSUFF!J17</f>
        <v>3919.6922042716515</v>
      </c>
      <c r="BM25" s="2">
        <v>0</v>
      </c>
      <c r="BN25" s="3">
        <f t="shared" si="13"/>
        <v>3919.6922042716515</v>
      </c>
    </row>
    <row r="26" spans="3:66" x14ac:dyDescent="0.25">
      <c r="C26" s="46" t="s">
        <v>24</v>
      </c>
      <c r="D26" s="47">
        <f>paste_pd_trips!S20</f>
        <v>0</v>
      </c>
      <c r="E26" s="47">
        <f>paste_pd_trips!T20</f>
        <v>0</v>
      </c>
      <c r="F26" s="47">
        <f>paste_pd_trips!U20</f>
        <v>0</v>
      </c>
      <c r="G26" s="47">
        <f>paste_pd_trips!V20</f>
        <v>0</v>
      </c>
      <c r="H26" s="47">
        <f>paste_pd_trips!W20</f>
        <v>0</v>
      </c>
      <c r="I26" s="47">
        <f>paste_pd_trips!X20</f>
        <v>0</v>
      </c>
      <c r="J26" s="47">
        <f>paste_pd_trips!Y20</f>
        <v>0</v>
      </c>
      <c r="K26" s="47">
        <f>paste_pd_trips!Z20</f>
        <v>0</v>
      </c>
      <c r="L26" s="47">
        <f>paste_pd_trips!AA20</f>
        <v>0</v>
      </c>
      <c r="M26" s="47">
        <f>paste_pd_trips!AB20</f>
        <v>0</v>
      </c>
      <c r="N26" s="47">
        <f>paste_pd_trips!AC20</f>
        <v>0</v>
      </c>
      <c r="O26" s="50">
        <f>paste_pd_trips!AD20</f>
        <v>0</v>
      </c>
      <c r="P26" s="49"/>
      <c r="R26" s="46" t="s">
        <v>24</v>
      </c>
      <c r="S26" s="47">
        <f>paste_pd_trips!C20</f>
        <v>0</v>
      </c>
      <c r="T26" s="47">
        <f>paste_pd_trips!D20</f>
        <v>0</v>
      </c>
      <c r="U26" s="47">
        <f>paste_pd_trips!E20</f>
        <v>0</v>
      </c>
      <c r="V26" s="47">
        <f>paste_pd_trips!F20</f>
        <v>0</v>
      </c>
      <c r="W26" s="47">
        <f>paste_pd_trips!G20</f>
        <v>0</v>
      </c>
      <c r="X26" s="47">
        <f>paste_pd_trips!H20</f>
        <v>0</v>
      </c>
      <c r="Y26" s="47">
        <f>paste_pd_trips!I20</f>
        <v>0</v>
      </c>
      <c r="Z26" s="47">
        <f>paste_pd_trips!J20</f>
        <v>0</v>
      </c>
      <c r="AA26" s="47">
        <f>paste_pd_trips!K20</f>
        <v>0</v>
      </c>
      <c r="AB26" s="47">
        <f>paste_pd_trips!L20</f>
        <v>0</v>
      </c>
      <c r="AC26" s="47">
        <f>paste_pd_trips!M20</f>
        <v>0</v>
      </c>
      <c r="AD26" s="50">
        <f>paste_pd_trips!N20</f>
        <v>0</v>
      </c>
      <c r="AG26" s="46" t="s">
        <v>24</v>
      </c>
      <c r="AH26" s="47">
        <f t="shared" si="6"/>
        <v>0</v>
      </c>
      <c r="AI26" s="47">
        <f t="shared" si="0"/>
        <v>0</v>
      </c>
      <c r="AJ26" s="47">
        <f t="shared" si="0"/>
        <v>0</v>
      </c>
      <c r="AK26" s="47">
        <f t="shared" si="0"/>
        <v>0</v>
      </c>
      <c r="AL26" s="47">
        <f t="shared" si="0"/>
        <v>0</v>
      </c>
      <c r="AM26" s="55">
        <f t="shared" si="0"/>
        <v>0</v>
      </c>
      <c r="AN26" s="56">
        <f t="shared" si="0"/>
        <v>0</v>
      </c>
      <c r="AO26" s="57">
        <f t="shared" si="0"/>
        <v>0</v>
      </c>
      <c r="AP26" s="47">
        <v>0</v>
      </c>
      <c r="AQ26" s="47">
        <f t="shared" si="1"/>
        <v>0</v>
      </c>
      <c r="AR26" s="47">
        <f t="shared" si="1"/>
        <v>0</v>
      </c>
      <c r="AS26" s="50">
        <f t="shared" si="7"/>
        <v>0</v>
      </c>
      <c r="AU26">
        <v>19</v>
      </c>
      <c r="AV26" s="46" t="s">
        <v>24</v>
      </c>
      <c r="AW26" s="103">
        <f t="shared" si="8"/>
        <v>0</v>
      </c>
      <c r="AX26" s="103">
        <f t="shared" si="2"/>
        <v>0</v>
      </c>
      <c r="AY26" s="103">
        <f t="shared" si="2"/>
        <v>0</v>
      </c>
      <c r="AZ26" s="103">
        <f t="shared" si="2"/>
        <v>0</v>
      </c>
      <c r="BA26" s="103">
        <f t="shared" si="2"/>
        <v>0</v>
      </c>
      <c r="BB26" s="104">
        <v>0</v>
      </c>
      <c r="BC26" s="106">
        <v>0</v>
      </c>
      <c r="BD26" s="57">
        <f>BL26</f>
        <v>0</v>
      </c>
      <c r="BE26" s="103">
        <v>0</v>
      </c>
      <c r="BF26" s="103">
        <f t="shared" si="3"/>
        <v>0</v>
      </c>
      <c r="BG26" s="103">
        <f t="shared" si="4"/>
        <v>0</v>
      </c>
      <c r="BH26" s="103">
        <f t="shared" si="12"/>
        <v>0</v>
      </c>
      <c r="BI26" s="103">
        <v>0</v>
      </c>
      <c r="BJ26" s="50">
        <f t="shared" si="5"/>
        <v>0</v>
      </c>
      <c r="BL26" s="2">
        <v>0</v>
      </c>
      <c r="BM26" s="2"/>
      <c r="BN26" s="3">
        <f t="shared" si="13"/>
        <v>0</v>
      </c>
    </row>
    <row r="27" spans="3:66" x14ac:dyDescent="0.25">
      <c r="C27" s="46" t="s">
        <v>25</v>
      </c>
      <c r="D27" s="47">
        <f>paste_pd_trips!S21</f>
        <v>0</v>
      </c>
      <c r="E27" s="47">
        <f>paste_pd_trips!T21</f>
        <v>0</v>
      </c>
      <c r="F27" s="47">
        <f>paste_pd_trips!U21</f>
        <v>0</v>
      </c>
      <c r="G27" s="47">
        <f>paste_pd_trips!V21</f>
        <v>0</v>
      </c>
      <c r="H27" s="47">
        <f>paste_pd_trips!W21</f>
        <v>0</v>
      </c>
      <c r="I27" s="47">
        <f>paste_pd_trips!X21</f>
        <v>0</v>
      </c>
      <c r="J27" s="47">
        <f>paste_pd_trips!Y21</f>
        <v>0</v>
      </c>
      <c r="K27" s="47">
        <f>paste_pd_trips!Z21</f>
        <v>4</v>
      </c>
      <c r="L27" s="47">
        <f>paste_pd_trips!AA21</f>
        <v>0</v>
      </c>
      <c r="M27" s="47">
        <f>paste_pd_trips!AB21</f>
        <v>0</v>
      </c>
      <c r="N27" s="47">
        <f>paste_pd_trips!AC21</f>
        <v>0</v>
      </c>
      <c r="O27" s="50">
        <f>paste_pd_trips!AD21</f>
        <v>4</v>
      </c>
      <c r="P27" s="49"/>
      <c r="R27" s="46" t="s">
        <v>25</v>
      </c>
      <c r="S27" s="47">
        <f>paste_pd_trips!C21</f>
        <v>0</v>
      </c>
      <c r="T27" s="47">
        <f>paste_pd_trips!D21</f>
        <v>0</v>
      </c>
      <c r="U27" s="47">
        <f>paste_pd_trips!E21</f>
        <v>0</v>
      </c>
      <c r="V27" s="47">
        <f>paste_pd_trips!F21</f>
        <v>0</v>
      </c>
      <c r="W27" s="47">
        <f>paste_pd_trips!G21</f>
        <v>0</v>
      </c>
      <c r="X27" s="47">
        <f>paste_pd_trips!H21</f>
        <v>0</v>
      </c>
      <c r="Y27" s="47">
        <f>paste_pd_trips!I21</f>
        <v>0</v>
      </c>
      <c r="Z27" s="47">
        <f>paste_pd_trips!J21</f>
        <v>740.44201999999996</v>
      </c>
      <c r="AA27" s="47">
        <f>paste_pd_trips!K21</f>
        <v>0</v>
      </c>
      <c r="AB27" s="47">
        <f>paste_pd_trips!L21</f>
        <v>0</v>
      </c>
      <c r="AC27" s="47">
        <f>paste_pd_trips!M21</f>
        <v>0</v>
      </c>
      <c r="AD27" s="50">
        <f>paste_pd_trips!N21</f>
        <v>740.44201999999996</v>
      </c>
      <c r="AG27" s="46" t="s">
        <v>25</v>
      </c>
      <c r="AH27" s="47">
        <f t="shared" si="6"/>
        <v>0</v>
      </c>
      <c r="AI27" s="47">
        <f t="shared" si="0"/>
        <v>0</v>
      </c>
      <c r="AJ27" s="47">
        <f t="shared" si="0"/>
        <v>0</v>
      </c>
      <c r="AK27" s="47">
        <f t="shared" si="0"/>
        <v>0</v>
      </c>
      <c r="AL27" s="47">
        <f t="shared" si="0"/>
        <v>0</v>
      </c>
      <c r="AM27" s="58">
        <f t="shared" si="0"/>
        <v>0</v>
      </c>
      <c r="AN27" s="59">
        <f t="shared" si="0"/>
        <v>0</v>
      </c>
      <c r="AO27" s="60">
        <f t="shared" si="0"/>
        <v>740.44201999999996</v>
      </c>
      <c r="AP27" s="47">
        <v>0</v>
      </c>
      <c r="AQ27" s="47">
        <f t="shared" si="1"/>
        <v>0</v>
      </c>
      <c r="AR27" s="47">
        <f t="shared" si="1"/>
        <v>0</v>
      </c>
      <c r="AS27" s="50">
        <f t="shared" si="7"/>
        <v>740.44201999999996</v>
      </c>
      <c r="AU27">
        <v>20</v>
      </c>
      <c r="AV27" s="46" t="s">
        <v>25</v>
      </c>
      <c r="AW27" s="103">
        <f t="shared" si="8"/>
        <v>0</v>
      </c>
      <c r="AX27" s="103">
        <f t="shared" si="2"/>
        <v>0</v>
      </c>
      <c r="AY27" s="103">
        <f t="shared" si="2"/>
        <v>0</v>
      </c>
      <c r="AZ27" s="103">
        <f t="shared" si="2"/>
        <v>0</v>
      </c>
      <c r="BA27" s="103">
        <f t="shared" si="2"/>
        <v>0</v>
      </c>
      <c r="BB27" s="107">
        <v>0</v>
      </c>
      <c r="BC27" s="108">
        <v>0</v>
      </c>
      <c r="BD27" s="60">
        <f>BL27</f>
        <v>5657.8801876461403</v>
      </c>
      <c r="BE27" s="103">
        <v>0</v>
      </c>
      <c r="BF27" s="103">
        <f t="shared" si="3"/>
        <v>0</v>
      </c>
      <c r="BG27" s="103">
        <f t="shared" si="4"/>
        <v>0</v>
      </c>
      <c r="BH27" s="103">
        <f t="shared" si="12"/>
        <v>0</v>
      </c>
      <c r="BI27" s="103">
        <v>0</v>
      </c>
      <c r="BJ27" s="50">
        <f t="shared" si="5"/>
        <v>5657.8801876461403</v>
      </c>
      <c r="BL27" s="2">
        <f>OBS_PURP_AUTOSUFF!J16</f>
        <v>5657.8801876461403</v>
      </c>
      <c r="BM27" s="2">
        <v>2237.0058327687129</v>
      </c>
      <c r="BN27" s="3">
        <f t="shared" si="13"/>
        <v>3420.8743548774273</v>
      </c>
    </row>
    <row r="28" spans="3:66" x14ac:dyDescent="0.25">
      <c r="C28" s="46" t="s">
        <v>529</v>
      </c>
      <c r="D28" s="47">
        <f>paste_pd_trips!S22</f>
        <v>0</v>
      </c>
      <c r="E28" s="47">
        <f>paste_pd_trips!T22</f>
        <v>0</v>
      </c>
      <c r="F28" s="47">
        <f>paste_pd_trips!U22</f>
        <v>0</v>
      </c>
      <c r="G28" s="47">
        <f>paste_pd_trips!V22</f>
        <v>0</v>
      </c>
      <c r="H28" s="47">
        <f>paste_pd_trips!W22</f>
        <v>0</v>
      </c>
      <c r="I28" s="47">
        <f>paste_pd_trips!X22</f>
        <v>0</v>
      </c>
      <c r="J28" s="47">
        <f>paste_pd_trips!Y22</f>
        <v>0</v>
      </c>
      <c r="K28" s="47">
        <f>paste_pd_trips!Z22</f>
        <v>0</v>
      </c>
      <c r="L28" s="47">
        <f>paste_pd_trips!AA22</f>
        <v>2</v>
      </c>
      <c r="M28" s="47">
        <f>paste_pd_trips!AB22</f>
        <v>0</v>
      </c>
      <c r="N28" s="47">
        <f>paste_pd_trips!AC22</f>
        <v>0</v>
      </c>
      <c r="O28" s="50">
        <f>paste_pd_trips!AD22</f>
        <v>2</v>
      </c>
      <c r="P28" s="49"/>
      <c r="R28" s="46" t="s">
        <v>529</v>
      </c>
      <c r="S28" s="47">
        <f>paste_pd_trips!C22</f>
        <v>0</v>
      </c>
      <c r="T28" s="47">
        <f>paste_pd_trips!D22</f>
        <v>0</v>
      </c>
      <c r="U28" s="47">
        <f>paste_pd_trips!E22</f>
        <v>0</v>
      </c>
      <c r="V28" s="47">
        <f>paste_pd_trips!F22</f>
        <v>0</v>
      </c>
      <c r="W28" s="47">
        <f>paste_pd_trips!G22</f>
        <v>0</v>
      </c>
      <c r="X28" s="47">
        <f>paste_pd_trips!H22</f>
        <v>0</v>
      </c>
      <c r="Y28" s="47">
        <f>paste_pd_trips!I22</f>
        <v>0</v>
      </c>
      <c r="Z28" s="47">
        <f>paste_pd_trips!J22</f>
        <v>0</v>
      </c>
      <c r="AA28" s="47">
        <f>paste_pd_trips!K22</f>
        <v>152.19192000000001</v>
      </c>
      <c r="AB28" s="47">
        <f>paste_pd_trips!L22</f>
        <v>0</v>
      </c>
      <c r="AC28" s="47">
        <f>paste_pd_trips!M22</f>
        <v>0</v>
      </c>
      <c r="AD28" s="50">
        <f>paste_pd_trips!N22</f>
        <v>152.19192000000001</v>
      </c>
      <c r="AG28" s="46" t="s">
        <v>529</v>
      </c>
      <c r="AH28" s="47">
        <f t="shared" si="6"/>
        <v>0</v>
      </c>
      <c r="AI28" s="47">
        <f t="shared" si="0"/>
        <v>0</v>
      </c>
      <c r="AJ28" s="47">
        <f t="shared" si="0"/>
        <v>0</v>
      </c>
      <c r="AK28" s="47">
        <f t="shared" si="0"/>
        <v>0</v>
      </c>
      <c r="AL28" s="47">
        <f t="shared" si="0"/>
        <v>0</v>
      </c>
      <c r="AM28" s="47">
        <f t="shared" si="0"/>
        <v>0</v>
      </c>
      <c r="AN28" s="47">
        <f t="shared" si="0"/>
        <v>0</v>
      </c>
      <c r="AO28" s="47">
        <f t="shared" si="0"/>
        <v>0</v>
      </c>
      <c r="AP28" s="47">
        <v>0</v>
      </c>
      <c r="AQ28" s="47">
        <f t="shared" si="1"/>
        <v>0</v>
      </c>
      <c r="AR28" s="47">
        <f t="shared" si="1"/>
        <v>0</v>
      </c>
      <c r="AS28" s="50">
        <f t="shared" si="7"/>
        <v>0</v>
      </c>
      <c r="AU28">
        <v>21</v>
      </c>
      <c r="AV28" s="46" t="s">
        <v>529</v>
      </c>
      <c r="AW28" s="103">
        <f t="shared" si="8"/>
        <v>0</v>
      </c>
      <c r="AX28" s="103">
        <f t="shared" si="2"/>
        <v>0</v>
      </c>
      <c r="AY28" s="103">
        <f t="shared" si="2"/>
        <v>0</v>
      </c>
      <c r="AZ28" s="103">
        <f t="shared" si="2"/>
        <v>0</v>
      </c>
      <c r="BA28" s="103">
        <f t="shared" si="2"/>
        <v>0</v>
      </c>
      <c r="BB28" s="103">
        <f>IF(SUM(AM$16:AM$19,AM$31:AM$32)&gt;0,(AM28/SUM(AM$16:AM$19,AM$31:AM$32))*SUM(BB$16:BB$19,BB$31:BB$32),0)</f>
        <v>0</v>
      </c>
      <c r="BC28" s="103">
        <f>IF(SUM(AN$20:AN$23,AN$33:AN$34)&gt;0,(AN28/SUM(AN$20:AN$23,AN$33:AN$34))*SUM(BC$20:BC$23,BC$33:BC$34),0)</f>
        <v>0</v>
      </c>
      <c r="BD28" s="103">
        <f>IF(SUM(AO$24:AO$27,AO$35:AO$36)&gt;0,(AO28/SUM(AO$24:AO$27,AO$35:AO$36))*SUM(BD$24:BD$27,BD$35:BD$36),0)</f>
        <v>0</v>
      </c>
      <c r="BE28" s="103">
        <v>0</v>
      </c>
      <c r="BF28" s="47">
        <f t="shared" si="3"/>
        <v>0</v>
      </c>
      <c r="BG28" s="103">
        <f t="shared" si="4"/>
        <v>0</v>
      </c>
      <c r="BH28" s="103">
        <f t="shared" si="12"/>
        <v>0</v>
      </c>
      <c r="BI28" s="103">
        <v>0</v>
      </c>
      <c r="BJ28" s="50">
        <f t="shared" si="5"/>
        <v>0</v>
      </c>
      <c r="BL28" s="2"/>
      <c r="BM28" s="2"/>
      <c r="BN28" s="3">
        <f t="shared" si="13"/>
        <v>0</v>
      </c>
    </row>
    <row r="29" spans="3:66" x14ac:dyDescent="0.25">
      <c r="C29" s="46" t="s">
        <v>530</v>
      </c>
      <c r="D29" s="47">
        <f>paste_pd_trips!S23</f>
        <v>0</v>
      </c>
      <c r="E29" s="47">
        <f>paste_pd_trips!T23</f>
        <v>0</v>
      </c>
      <c r="F29" s="47">
        <f>paste_pd_trips!U23</f>
        <v>0</v>
      </c>
      <c r="G29" s="47">
        <f>paste_pd_trips!V23</f>
        <v>0</v>
      </c>
      <c r="H29" s="47">
        <f>paste_pd_trips!W23</f>
        <v>1</v>
      </c>
      <c r="I29" s="47">
        <f>paste_pd_trips!X23</f>
        <v>10</v>
      </c>
      <c r="J29" s="47">
        <f>paste_pd_trips!Y23</f>
        <v>0</v>
      </c>
      <c r="K29" s="47">
        <f>paste_pd_trips!Z23</f>
        <v>1</v>
      </c>
      <c r="L29" s="47">
        <f>paste_pd_trips!AA23</f>
        <v>0</v>
      </c>
      <c r="M29" s="47">
        <f>paste_pd_trips!AB23</f>
        <v>12</v>
      </c>
      <c r="N29" s="47">
        <f>paste_pd_trips!AC23</f>
        <v>0</v>
      </c>
      <c r="O29" s="50">
        <f>paste_pd_trips!AD23</f>
        <v>24</v>
      </c>
      <c r="P29" s="49"/>
      <c r="R29" s="46" t="s">
        <v>530</v>
      </c>
      <c r="S29" s="47">
        <f>paste_pd_trips!C23</f>
        <v>0</v>
      </c>
      <c r="T29" s="47">
        <f>paste_pd_trips!D23</f>
        <v>0</v>
      </c>
      <c r="U29" s="47">
        <f>paste_pd_trips!E23</f>
        <v>0</v>
      </c>
      <c r="V29" s="47">
        <f>paste_pd_trips!F23</f>
        <v>0</v>
      </c>
      <c r="W29" s="47">
        <f>paste_pd_trips!G23</f>
        <v>99.78828</v>
      </c>
      <c r="X29" s="47">
        <f>paste_pd_trips!H23</f>
        <v>4614.6680999999999</v>
      </c>
      <c r="Y29" s="47">
        <f>paste_pd_trips!I23</f>
        <v>0</v>
      </c>
      <c r="Z29" s="47">
        <f>paste_pd_trips!J23</f>
        <v>92.452799999999996</v>
      </c>
      <c r="AA29" s="47">
        <f>paste_pd_trips!K23</f>
        <v>0</v>
      </c>
      <c r="AB29" s="47">
        <f>paste_pd_trips!L23</f>
        <v>3813.1688899999999</v>
      </c>
      <c r="AC29" s="47">
        <f>paste_pd_trips!M23</f>
        <v>0</v>
      </c>
      <c r="AD29" s="50">
        <f>paste_pd_trips!N23</f>
        <v>8620.0780699999996</v>
      </c>
      <c r="AG29" s="46" t="s">
        <v>530</v>
      </c>
      <c r="AH29" s="47">
        <f t="shared" si="6"/>
        <v>0</v>
      </c>
      <c r="AI29" s="47">
        <f t="shared" si="0"/>
        <v>0</v>
      </c>
      <c r="AJ29" s="47">
        <f t="shared" si="0"/>
        <v>0</v>
      </c>
      <c r="AK29" s="47">
        <f t="shared" si="0"/>
        <v>0</v>
      </c>
      <c r="AL29" s="47">
        <f t="shared" si="0"/>
        <v>99.78828</v>
      </c>
      <c r="AM29" s="47">
        <f t="shared" si="0"/>
        <v>4614.6680999999999</v>
      </c>
      <c r="AN29" s="47">
        <f t="shared" si="0"/>
        <v>0</v>
      </c>
      <c r="AO29" s="47">
        <f t="shared" si="0"/>
        <v>92.452799999999996</v>
      </c>
      <c r="AP29" s="47">
        <v>0</v>
      </c>
      <c r="AQ29" s="47">
        <f t="shared" si="1"/>
        <v>3813.1688899999999</v>
      </c>
      <c r="AR29" s="47">
        <f t="shared" si="1"/>
        <v>0</v>
      </c>
      <c r="AS29" s="50">
        <f t="shared" si="7"/>
        <v>8620.0780699999996</v>
      </c>
      <c r="AU29">
        <v>22</v>
      </c>
      <c r="AV29" s="46" t="s">
        <v>530</v>
      </c>
      <c r="AW29" s="103">
        <f t="shared" si="8"/>
        <v>0</v>
      </c>
      <c r="AX29" s="103">
        <f t="shared" si="2"/>
        <v>0</v>
      </c>
      <c r="AY29" s="103">
        <f t="shared" si="2"/>
        <v>0</v>
      </c>
      <c r="AZ29" s="103">
        <f t="shared" si="2"/>
        <v>0</v>
      </c>
      <c r="BA29" s="103">
        <f t="shared" si="2"/>
        <v>99.78828</v>
      </c>
      <c r="BB29" s="47">
        <f>IF(SUM(AM$16:AM$19,AM$31:AM$32)&gt;0,(AM29/SUM(AM$16:AM$19,AM$31:AM$32))*SUM(BB$16:BB$19,BB$31:BB$32),0)</f>
        <v>7160.4667378169734</v>
      </c>
      <c r="BC29" s="47">
        <f>IF(SUM(AN$20:AN$23,AN$33:AN$34)&gt;0,(AN29/SUM(AN$20:AN$23,AN$33:AN$34))*SUM(BC$20:BC$23,BC$33:BC$34),0)</f>
        <v>0</v>
      </c>
      <c r="BD29" s="47">
        <f>IF(SUM(AO$24:AO$27,AO$35:AO$36)&gt;0,(AO29/SUM(AO$24:AO$27,AO$35:AO$36))*SUM(BD$24:BD$27,BD$35:BD$36),0)</f>
        <v>230.95807451649685</v>
      </c>
      <c r="BE29" s="103">
        <v>0</v>
      </c>
      <c r="BF29" s="103">
        <f t="shared" si="3"/>
        <v>0</v>
      </c>
      <c r="BG29" s="47">
        <f t="shared" si="4"/>
        <v>3813.1688899999999</v>
      </c>
      <c r="BH29" s="103">
        <f t="shared" si="12"/>
        <v>0</v>
      </c>
      <c r="BI29" s="47">
        <f>'TM1.5 Targets'!T26+'TM1.5 Targets'!U26</f>
        <v>586.94357549999847</v>
      </c>
      <c r="BJ29" s="50">
        <f t="shared" si="5"/>
        <v>11891.325557833468</v>
      </c>
      <c r="BL29" s="2"/>
      <c r="BM29" s="2"/>
      <c r="BN29" s="3">
        <f t="shared" si="13"/>
        <v>0</v>
      </c>
    </row>
    <row r="30" spans="3:66" x14ac:dyDescent="0.25">
      <c r="C30" s="46" t="s">
        <v>531</v>
      </c>
      <c r="D30" s="47">
        <f>paste_pd_trips!S24</f>
        <v>8</v>
      </c>
      <c r="E30" s="47">
        <f>paste_pd_trips!T24</f>
        <v>13</v>
      </c>
      <c r="F30" s="47">
        <f>paste_pd_trips!U24</f>
        <v>0</v>
      </c>
      <c r="G30" s="47">
        <f>paste_pd_trips!V24</f>
        <v>0</v>
      </c>
      <c r="H30" s="47">
        <f>paste_pd_trips!W24</f>
        <v>0</v>
      </c>
      <c r="I30" s="47">
        <f>paste_pd_trips!X24</f>
        <v>2</v>
      </c>
      <c r="J30" s="47">
        <f>paste_pd_trips!Y24</f>
        <v>0</v>
      </c>
      <c r="K30" s="47">
        <f>paste_pd_trips!Z24</f>
        <v>0</v>
      </c>
      <c r="L30" s="47">
        <f>paste_pd_trips!AA24</f>
        <v>0</v>
      </c>
      <c r="M30" s="47">
        <f>paste_pd_trips!AB24</f>
        <v>2</v>
      </c>
      <c r="N30" s="47">
        <f>paste_pd_trips!AC24</f>
        <v>11</v>
      </c>
      <c r="O30" s="50">
        <f>paste_pd_trips!AD24</f>
        <v>36</v>
      </c>
      <c r="P30" s="49"/>
      <c r="R30" s="46" t="s">
        <v>531</v>
      </c>
      <c r="S30" s="47">
        <f>paste_pd_trips!C24</f>
        <v>2041.7326</v>
      </c>
      <c r="T30" s="47">
        <f>paste_pd_trips!D24</f>
        <v>9037.3505999999998</v>
      </c>
      <c r="U30" s="47">
        <f>paste_pd_trips!E24</f>
        <v>0</v>
      </c>
      <c r="V30" s="47">
        <f>paste_pd_trips!F24</f>
        <v>0</v>
      </c>
      <c r="W30" s="47">
        <f>paste_pd_trips!G24</f>
        <v>0</v>
      </c>
      <c r="X30" s="47">
        <f>paste_pd_trips!H24</f>
        <v>1984.9284</v>
      </c>
      <c r="Y30" s="47">
        <f>paste_pd_trips!I24</f>
        <v>0</v>
      </c>
      <c r="Z30" s="47">
        <f>paste_pd_trips!J24</f>
        <v>0</v>
      </c>
      <c r="AA30" s="47">
        <f>paste_pd_trips!K24</f>
        <v>0</v>
      </c>
      <c r="AB30" s="47">
        <f>paste_pd_trips!L24</f>
        <v>2620.6619999999998</v>
      </c>
      <c r="AC30" s="47">
        <f>paste_pd_trips!M24</f>
        <v>1463.1482599999999</v>
      </c>
      <c r="AD30" s="50">
        <f>paste_pd_trips!N24</f>
        <v>17147.82186</v>
      </c>
      <c r="AG30" s="46" t="s">
        <v>531</v>
      </c>
      <c r="AH30" s="47">
        <f t="shared" si="6"/>
        <v>2041.7326</v>
      </c>
      <c r="AI30" s="47">
        <f t="shared" si="0"/>
        <v>9037.3505999999998</v>
      </c>
      <c r="AJ30" s="47">
        <f t="shared" si="0"/>
        <v>0</v>
      </c>
      <c r="AK30" s="47">
        <f t="shared" si="0"/>
        <v>0</v>
      </c>
      <c r="AL30" s="47">
        <f t="shared" si="0"/>
        <v>0</v>
      </c>
      <c r="AM30" s="47">
        <f t="shared" si="0"/>
        <v>1984.9284</v>
      </c>
      <c r="AN30" s="47">
        <f t="shared" si="0"/>
        <v>0</v>
      </c>
      <c r="AO30" s="47">
        <f t="shared" si="0"/>
        <v>0</v>
      </c>
      <c r="AP30" s="47">
        <v>0</v>
      </c>
      <c r="AQ30" s="47">
        <f t="shared" si="1"/>
        <v>2620.6619999999998</v>
      </c>
      <c r="AR30" s="47">
        <f t="shared" si="1"/>
        <v>1463.1482599999999</v>
      </c>
      <c r="AS30" s="50">
        <f t="shared" si="7"/>
        <v>17147.82186</v>
      </c>
      <c r="AU30">
        <v>23</v>
      </c>
      <c r="AV30" s="46" t="s">
        <v>531</v>
      </c>
      <c r="AW30" s="47">
        <f t="shared" si="8"/>
        <v>2041.7326</v>
      </c>
      <c r="AX30" s="47">
        <f t="shared" si="2"/>
        <v>9037.3505999999998</v>
      </c>
      <c r="AY30" s="47">
        <f t="shared" si="2"/>
        <v>0</v>
      </c>
      <c r="AZ30" s="47">
        <f t="shared" si="2"/>
        <v>0</v>
      </c>
      <c r="BA30" s="47">
        <f t="shared" si="2"/>
        <v>0</v>
      </c>
      <c r="BB30" s="47">
        <f>IF(SUM(AM$16:AM$19,AM$31:AM$32)&gt;0,(AM30/SUM(AM$16:AM$19,AM$31:AM$32))*SUM(BB$16:BB$19,BB$31:BB$32),0)</f>
        <v>3079.9644691994786</v>
      </c>
      <c r="BC30" s="47">
        <f>IF(SUM(AN$20:AN$23,AN$33:AN$34)&gt;0,(AN30/SUM(AN$20:AN$23,AN$33:AN$34))*SUM(BC$20:BC$23,BC$33:BC$34),0)</f>
        <v>0</v>
      </c>
      <c r="BD30" s="47">
        <f>IF(SUM(AO$24:AO$27,AO$35:AO$36)&gt;0,(AO30/SUM(AO$24:AO$27,AO$35:AO$36))*SUM(BD$24:BD$27,BD$35:BD$36),0)</f>
        <v>0</v>
      </c>
      <c r="BE30" s="103">
        <v>0</v>
      </c>
      <c r="BF30" s="47">
        <f t="shared" si="3"/>
        <v>0</v>
      </c>
      <c r="BG30" s="47">
        <f t="shared" si="4"/>
        <v>2620.6619999999998</v>
      </c>
      <c r="BH30" s="47">
        <f t="shared" si="12"/>
        <v>1463.1482599999999</v>
      </c>
      <c r="BI30" s="103">
        <v>0</v>
      </c>
      <c r="BJ30" s="50">
        <f t="shared" si="5"/>
        <v>18242.857929199476</v>
      </c>
      <c r="BL30" s="2"/>
      <c r="BM30" s="2"/>
      <c r="BN30" s="3">
        <f t="shared" si="13"/>
        <v>0</v>
      </c>
    </row>
    <row r="31" spans="3:66" x14ac:dyDescent="0.25">
      <c r="C31" s="46" t="s">
        <v>26</v>
      </c>
      <c r="D31" s="47">
        <f>paste_pd_trips!S25</f>
        <v>0</v>
      </c>
      <c r="E31" s="47">
        <f>paste_pd_trips!T25</f>
        <v>0</v>
      </c>
      <c r="F31" s="47">
        <f>paste_pd_trips!U25</f>
        <v>0</v>
      </c>
      <c r="G31" s="47">
        <f>paste_pd_trips!V25</f>
        <v>0</v>
      </c>
      <c r="H31" s="47">
        <f>paste_pd_trips!W25</f>
        <v>0</v>
      </c>
      <c r="I31" s="47">
        <f>paste_pd_trips!X25</f>
        <v>270</v>
      </c>
      <c r="J31" s="47">
        <f>paste_pd_trips!Y25</f>
        <v>20</v>
      </c>
      <c r="K31" s="47">
        <f>paste_pd_trips!Z25</f>
        <v>19</v>
      </c>
      <c r="L31" s="47">
        <f>paste_pd_trips!AA25</f>
        <v>0</v>
      </c>
      <c r="M31" s="47">
        <f>paste_pd_trips!AB25</f>
        <v>0</v>
      </c>
      <c r="N31" s="47">
        <f>paste_pd_trips!AC25</f>
        <v>0</v>
      </c>
      <c r="O31" s="50">
        <f>paste_pd_trips!AD25</f>
        <v>309</v>
      </c>
      <c r="P31" s="49"/>
      <c r="R31" s="46" t="s">
        <v>26</v>
      </c>
      <c r="S31" s="47">
        <f>paste_pd_trips!C25</f>
        <v>0</v>
      </c>
      <c r="T31" s="47">
        <f>paste_pd_trips!D25</f>
        <v>0</v>
      </c>
      <c r="U31" s="47">
        <f>paste_pd_trips!E25</f>
        <v>0</v>
      </c>
      <c r="V31" s="47">
        <f>paste_pd_trips!F25</f>
        <v>0</v>
      </c>
      <c r="W31" s="47">
        <f>paste_pd_trips!G25</f>
        <v>0</v>
      </c>
      <c r="X31" s="47">
        <f>paste_pd_trips!H25</f>
        <v>92962.173580000002</v>
      </c>
      <c r="Y31" s="47">
        <f>paste_pd_trips!I25</f>
        <v>9472.83043</v>
      </c>
      <c r="Z31" s="47">
        <f>paste_pd_trips!J25</f>
        <v>9844.0795899999994</v>
      </c>
      <c r="AA31" s="47">
        <f>paste_pd_trips!K25</f>
        <v>0</v>
      </c>
      <c r="AB31" s="47">
        <f>paste_pd_trips!L25</f>
        <v>0</v>
      </c>
      <c r="AC31" s="47">
        <f>paste_pd_trips!M25</f>
        <v>0</v>
      </c>
      <c r="AD31" s="50">
        <f>paste_pd_trips!N25</f>
        <v>112279.0836</v>
      </c>
      <c r="AG31" s="46" t="s">
        <v>26</v>
      </c>
      <c r="AH31" s="47">
        <f t="shared" si="6"/>
        <v>0</v>
      </c>
      <c r="AI31" s="47">
        <f t="shared" si="0"/>
        <v>0</v>
      </c>
      <c r="AJ31" s="47">
        <f t="shared" si="0"/>
        <v>0</v>
      </c>
      <c r="AK31" s="47">
        <f t="shared" si="0"/>
        <v>0</v>
      </c>
      <c r="AL31" s="47">
        <f t="shared" si="0"/>
        <v>0</v>
      </c>
      <c r="AM31" s="51">
        <f t="shared" si="0"/>
        <v>92962.173580000002</v>
      </c>
      <c r="AN31" s="52">
        <f t="shared" si="0"/>
        <v>9472.83043</v>
      </c>
      <c r="AO31" s="53">
        <f t="shared" si="0"/>
        <v>9844.0795899999994</v>
      </c>
      <c r="AP31" s="47">
        <v>0</v>
      </c>
      <c r="AQ31" s="47">
        <f t="shared" si="1"/>
        <v>0</v>
      </c>
      <c r="AR31" s="47">
        <f t="shared" si="1"/>
        <v>0</v>
      </c>
      <c r="AS31" s="50">
        <f t="shared" si="7"/>
        <v>112279.0836</v>
      </c>
      <c r="AU31">
        <v>24</v>
      </c>
      <c r="AV31" s="46" t="s">
        <v>26</v>
      </c>
      <c r="AW31" s="103">
        <f t="shared" si="8"/>
        <v>0</v>
      </c>
      <c r="AX31" s="103">
        <f t="shared" si="2"/>
        <v>0</v>
      </c>
      <c r="AY31" s="103">
        <f t="shared" si="2"/>
        <v>0</v>
      </c>
      <c r="AZ31" s="103">
        <f t="shared" si="2"/>
        <v>0</v>
      </c>
      <c r="BA31" s="103">
        <f t="shared" si="2"/>
        <v>0</v>
      </c>
      <c r="BB31" s="51">
        <f>BL31</f>
        <v>118391.818146573</v>
      </c>
      <c r="BC31" s="52">
        <v>0</v>
      </c>
      <c r="BD31" s="53">
        <v>0</v>
      </c>
      <c r="BE31" s="103">
        <v>0</v>
      </c>
      <c r="BF31" s="103">
        <f t="shared" si="3"/>
        <v>0</v>
      </c>
      <c r="BG31" s="103">
        <f t="shared" si="4"/>
        <v>0</v>
      </c>
      <c r="BH31" s="103">
        <f t="shared" si="12"/>
        <v>0</v>
      </c>
      <c r="BI31" s="103">
        <v>0</v>
      </c>
      <c r="BJ31" s="50">
        <f t="shared" si="5"/>
        <v>118391.818146573</v>
      </c>
      <c r="BL31" s="54">
        <f>OBS_PURP_AUTOSUFF!J13</f>
        <v>118391.818146573</v>
      </c>
      <c r="BM31" s="2">
        <v>113299.04066982408</v>
      </c>
      <c r="BN31" s="3">
        <f t="shared" si="13"/>
        <v>5092.7774767489173</v>
      </c>
    </row>
    <row r="32" spans="3:66" x14ac:dyDescent="0.25">
      <c r="C32" s="46" t="s">
        <v>27</v>
      </c>
      <c r="D32" s="47">
        <f>paste_pd_trips!S26</f>
        <v>0</v>
      </c>
      <c r="E32" s="47">
        <f>paste_pd_trips!T26</f>
        <v>0</v>
      </c>
      <c r="F32" s="47">
        <f>paste_pd_trips!U26</f>
        <v>0</v>
      </c>
      <c r="G32" s="47">
        <f>paste_pd_trips!V26</f>
        <v>0</v>
      </c>
      <c r="H32" s="47">
        <f>paste_pd_trips!W26</f>
        <v>0</v>
      </c>
      <c r="I32" s="47">
        <f>paste_pd_trips!X26</f>
        <v>73</v>
      </c>
      <c r="J32" s="47">
        <f>paste_pd_trips!Y26</f>
        <v>2</v>
      </c>
      <c r="K32" s="47">
        <f>paste_pd_trips!Z26</f>
        <v>1</v>
      </c>
      <c r="L32" s="47">
        <f>paste_pd_trips!AA26</f>
        <v>0</v>
      </c>
      <c r="M32" s="47">
        <f>paste_pd_trips!AB26</f>
        <v>0</v>
      </c>
      <c r="N32" s="47">
        <f>paste_pd_trips!AC26</f>
        <v>0</v>
      </c>
      <c r="O32" s="50">
        <f>paste_pd_trips!AD26</f>
        <v>76</v>
      </c>
      <c r="P32" s="49"/>
      <c r="R32" s="46" t="s">
        <v>27</v>
      </c>
      <c r="S32" s="47">
        <f>paste_pd_trips!C26</f>
        <v>0</v>
      </c>
      <c r="T32" s="47">
        <f>paste_pd_trips!D26</f>
        <v>0</v>
      </c>
      <c r="U32" s="47">
        <f>paste_pd_trips!E26</f>
        <v>0</v>
      </c>
      <c r="V32" s="47">
        <f>paste_pd_trips!F26</f>
        <v>0</v>
      </c>
      <c r="W32" s="47">
        <f>paste_pd_trips!G26</f>
        <v>0</v>
      </c>
      <c r="X32" s="47">
        <f>paste_pd_trips!H26</f>
        <v>27465.407579999999</v>
      </c>
      <c r="Y32" s="47">
        <f>paste_pd_trips!I26</f>
        <v>571.45950000000005</v>
      </c>
      <c r="Z32" s="47">
        <f>paste_pd_trips!J26</f>
        <v>124.7843</v>
      </c>
      <c r="AA32" s="47">
        <f>paste_pd_trips!K26</f>
        <v>0</v>
      </c>
      <c r="AB32" s="47">
        <f>paste_pd_trips!L26</f>
        <v>0</v>
      </c>
      <c r="AC32" s="47">
        <f>paste_pd_trips!M26</f>
        <v>0</v>
      </c>
      <c r="AD32" s="50">
        <f>paste_pd_trips!N26</f>
        <v>28161.651379999999</v>
      </c>
      <c r="AG32" s="46" t="s">
        <v>27</v>
      </c>
      <c r="AH32" s="47">
        <f t="shared" si="6"/>
        <v>0</v>
      </c>
      <c r="AI32" s="47">
        <f t="shared" si="0"/>
        <v>0</v>
      </c>
      <c r="AJ32" s="47">
        <f t="shared" si="0"/>
        <v>0</v>
      </c>
      <c r="AK32" s="47">
        <f t="shared" si="0"/>
        <v>0</v>
      </c>
      <c r="AL32" s="47">
        <f t="shared" si="0"/>
        <v>0</v>
      </c>
      <c r="AM32" s="55">
        <f t="shared" si="0"/>
        <v>27465.407579999999</v>
      </c>
      <c r="AN32" s="56">
        <f t="shared" si="0"/>
        <v>571.45950000000005</v>
      </c>
      <c r="AO32" s="57">
        <f t="shared" si="0"/>
        <v>124.7843</v>
      </c>
      <c r="AP32" s="47">
        <v>0</v>
      </c>
      <c r="AQ32" s="47">
        <f t="shared" si="1"/>
        <v>0</v>
      </c>
      <c r="AR32" s="47">
        <f t="shared" si="1"/>
        <v>0</v>
      </c>
      <c r="AS32" s="50">
        <f t="shared" si="7"/>
        <v>28161.651379999999</v>
      </c>
      <c r="AU32">
        <v>25</v>
      </c>
      <c r="AV32" s="46" t="s">
        <v>27</v>
      </c>
      <c r="AW32" s="103">
        <f t="shared" si="8"/>
        <v>0</v>
      </c>
      <c r="AX32" s="103">
        <f t="shared" si="2"/>
        <v>0</v>
      </c>
      <c r="AY32" s="103">
        <f t="shared" si="2"/>
        <v>0</v>
      </c>
      <c r="AZ32" s="103">
        <f t="shared" si="2"/>
        <v>0</v>
      </c>
      <c r="BA32" s="103">
        <f t="shared" si="2"/>
        <v>0</v>
      </c>
      <c r="BB32" s="55">
        <f>BL32</f>
        <v>8740.5866441919898</v>
      </c>
      <c r="BC32" s="56">
        <v>0</v>
      </c>
      <c r="BD32" s="57">
        <v>0</v>
      </c>
      <c r="BE32" s="103">
        <v>0</v>
      </c>
      <c r="BF32" s="103">
        <f t="shared" si="3"/>
        <v>0</v>
      </c>
      <c r="BG32" s="103">
        <f t="shared" si="4"/>
        <v>0</v>
      </c>
      <c r="BH32" s="103">
        <f t="shared" si="12"/>
        <v>0</v>
      </c>
      <c r="BI32" s="103">
        <v>0</v>
      </c>
      <c r="BJ32" s="50">
        <f t="shared" si="5"/>
        <v>8740.5866441919898</v>
      </c>
      <c r="BL32" s="54">
        <f>OBS_PURP_AUTOSUFF!J12</f>
        <v>8740.5866441919898</v>
      </c>
      <c r="BM32" s="2">
        <v>8542.7597047011204</v>
      </c>
      <c r="BN32" s="3">
        <f t="shared" si="13"/>
        <v>197.82693949086934</v>
      </c>
    </row>
    <row r="33" spans="3:66" x14ac:dyDescent="0.25">
      <c r="C33" s="46" t="s">
        <v>28</v>
      </c>
      <c r="D33" s="47">
        <f>paste_pd_trips!S27</f>
        <v>0</v>
      </c>
      <c r="E33" s="47">
        <f>paste_pd_trips!T27</f>
        <v>0</v>
      </c>
      <c r="F33" s="47">
        <f>paste_pd_trips!U27</f>
        <v>0</v>
      </c>
      <c r="G33" s="47">
        <f>paste_pd_trips!V27</f>
        <v>0</v>
      </c>
      <c r="H33" s="47">
        <f>paste_pd_trips!W27</f>
        <v>0</v>
      </c>
      <c r="I33" s="47">
        <f>paste_pd_trips!X27</f>
        <v>0</v>
      </c>
      <c r="J33" s="47">
        <f>paste_pd_trips!Y27</f>
        <v>271</v>
      </c>
      <c r="K33" s="47">
        <f>paste_pd_trips!Z27</f>
        <v>0</v>
      </c>
      <c r="L33" s="47">
        <f>paste_pd_trips!AA27</f>
        <v>0</v>
      </c>
      <c r="M33" s="47">
        <f>paste_pd_trips!AB27</f>
        <v>0</v>
      </c>
      <c r="N33" s="47">
        <f>paste_pd_trips!AC27</f>
        <v>0</v>
      </c>
      <c r="O33" s="50">
        <f>paste_pd_trips!AD27</f>
        <v>271</v>
      </c>
      <c r="P33" s="49"/>
      <c r="R33" s="46" t="s">
        <v>28</v>
      </c>
      <c r="S33" s="47">
        <f>paste_pd_trips!C27</f>
        <v>0</v>
      </c>
      <c r="T33" s="47">
        <f>paste_pd_trips!D27</f>
        <v>0</v>
      </c>
      <c r="U33" s="47">
        <f>paste_pd_trips!E27</f>
        <v>0</v>
      </c>
      <c r="V33" s="47">
        <f>paste_pd_trips!F27</f>
        <v>0</v>
      </c>
      <c r="W33" s="47">
        <f>paste_pd_trips!G27</f>
        <v>0</v>
      </c>
      <c r="X33" s="47">
        <f>paste_pd_trips!H27</f>
        <v>0</v>
      </c>
      <c r="Y33" s="47">
        <f>paste_pd_trips!I27</f>
        <v>88418.73328</v>
      </c>
      <c r="Z33" s="47">
        <f>paste_pd_trips!J27</f>
        <v>0</v>
      </c>
      <c r="AA33" s="47">
        <f>paste_pd_trips!K27</f>
        <v>0</v>
      </c>
      <c r="AB33" s="47">
        <f>paste_pd_trips!L27</f>
        <v>0</v>
      </c>
      <c r="AC33" s="47">
        <f>paste_pd_trips!M27</f>
        <v>0</v>
      </c>
      <c r="AD33" s="50">
        <f>paste_pd_trips!N27</f>
        <v>88418.73328</v>
      </c>
      <c r="AG33" s="46" t="s">
        <v>28</v>
      </c>
      <c r="AH33" s="47">
        <f t="shared" si="6"/>
        <v>0</v>
      </c>
      <c r="AI33" s="47">
        <f t="shared" si="0"/>
        <v>0</v>
      </c>
      <c r="AJ33" s="47">
        <f t="shared" si="0"/>
        <v>0</v>
      </c>
      <c r="AK33" s="47">
        <f t="shared" si="0"/>
        <v>0</v>
      </c>
      <c r="AL33" s="47">
        <f t="shared" si="0"/>
        <v>0</v>
      </c>
      <c r="AM33" s="55">
        <f t="shared" si="0"/>
        <v>0</v>
      </c>
      <c r="AN33" s="56">
        <f t="shared" si="0"/>
        <v>88418.73328</v>
      </c>
      <c r="AO33" s="57">
        <f t="shared" si="0"/>
        <v>0</v>
      </c>
      <c r="AP33" s="47">
        <v>0</v>
      </c>
      <c r="AQ33" s="47">
        <f t="shared" si="1"/>
        <v>0</v>
      </c>
      <c r="AR33" s="47">
        <f t="shared" si="1"/>
        <v>0</v>
      </c>
      <c r="AS33" s="50">
        <f t="shared" si="7"/>
        <v>88418.73328</v>
      </c>
      <c r="AU33">
        <v>26</v>
      </c>
      <c r="AV33" s="46" t="s">
        <v>28</v>
      </c>
      <c r="AW33" s="103">
        <f t="shared" si="8"/>
        <v>0</v>
      </c>
      <c r="AX33" s="103">
        <f t="shared" si="2"/>
        <v>0</v>
      </c>
      <c r="AY33" s="103">
        <f t="shared" si="2"/>
        <v>0</v>
      </c>
      <c r="AZ33" s="103">
        <f t="shared" si="2"/>
        <v>0</v>
      </c>
      <c r="BA33" s="103">
        <f t="shared" si="2"/>
        <v>0</v>
      </c>
      <c r="BB33" s="104">
        <v>0</v>
      </c>
      <c r="BC33" s="56">
        <f>BL33</f>
        <v>92043.185235658573</v>
      </c>
      <c r="BD33" s="105">
        <v>0</v>
      </c>
      <c r="BE33" s="103">
        <v>0</v>
      </c>
      <c r="BF33" s="103">
        <f t="shared" si="3"/>
        <v>0</v>
      </c>
      <c r="BG33" s="103">
        <f t="shared" si="4"/>
        <v>0</v>
      </c>
      <c r="BH33" s="103">
        <f t="shared" si="12"/>
        <v>0</v>
      </c>
      <c r="BI33" s="103">
        <v>0</v>
      </c>
      <c r="BJ33" s="50">
        <f t="shared" si="5"/>
        <v>92043.185235658573</v>
      </c>
      <c r="BL33" s="2">
        <f>OBS_PURP_AUTOSUFF!J31</f>
        <v>92043.185235658573</v>
      </c>
      <c r="BM33" s="2">
        <v>107852.2917779523</v>
      </c>
      <c r="BN33" s="3">
        <f t="shared" si="13"/>
        <v>-15809.106542293724</v>
      </c>
    </row>
    <row r="34" spans="3:66" x14ac:dyDescent="0.25">
      <c r="C34" s="46" t="s">
        <v>29</v>
      </c>
      <c r="D34" s="47">
        <f>paste_pd_trips!S28</f>
        <v>0</v>
      </c>
      <c r="E34" s="47">
        <f>paste_pd_trips!T28</f>
        <v>0</v>
      </c>
      <c r="F34" s="47">
        <f>paste_pd_trips!U28</f>
        <v>0</v>
      </c>
      <c r="G34" s="47">
        <f>paste_pd_trips!V28</f>
        <v>0</v>
      </c>
      <c r="H34" s="47">
        <f>paste_pd_trips!W28</f>
        <v>0</v>
      </c>
      <c r="I34" s="47">
        <f>paste_pd_trips!X28</f>
        <v>0</v>
      </c>
      <c r="J34" s="47">
        <f>paste_pd_trips!Y28</f>
        <v>52</v>
      </c>
      <c r="K34" s="47">
        <f>paste_pd_trips!Z28</f>
        <v>0</v>
      </c>
      <c r="L34" s="47">
        <f>paste_pd_trips!AA28</f>
        <v>0</v>
      </c>
      <c r="M34" s="47">
        <f>paste_pd_trips!AB28</f>
        <v>0</v>
      </c>
      <c r="N34" s="47">
        <f>paste_pd_trips!AC28</f>
        <v>0</v>
      </c>
      <c r="O34" s="50">
        <f>paste_pd_trips!AD28</f>
        <v>52</v>
      </c>
      <c r="P34" s="49"/>
      <c r="R34" s="46" t="s">
        <v>29</v>
      </c>
      <c r="S34" s="47">
        <f>paste_pd_trips!C28</f>
        <v>0</v>
      </c>
      <c r="T34" s="47">
        <f>paste_pd_trips!D28</f>
        <v>0</v>
      </c>
      <c r="U34" s="47">
        <f>paste_pd_trips!E28</f>
        <v>0</v>
      </c>
      <c r="V34" s="47">
        <f>paste_pd_trips!F28</f>
        <v>0</v>
      </c>
      <c r="W34" s="47">
        <f>paste_pd_trips!G28</f>
        <v>0</v>
      </c>
      <c r="X34" s="47">
        <f>paste_pd_trips!H28</f>
        <v>0</v>
      </c>
      <c r="Y34" s="47">
        <f>paste_pd_trips!I28</f>
        <v>14921.282569999999</v>
      </c>
      <c r="Z34" s="47">
        <f>paste_pd_trips!J28</f>
        <v>0</v>
      </c>
      <c r="AA34" s="47">
        <f>paste_pd_trips!K28</f>
        <v>0</v>
      </c>
      <c r="AB34" s="47">
        <f>paste_pd_trips!L28</f>
        <v>0</v>
      </c>
      <c r="AC34" s="47">
        <f>paste_pd_trips!M28</f>
        <v>0</v>
      </c>
      <c r="AD34" s="50">
        <f>paste_pd_trips!N28</f>
        <v>14921.282569999999</v>
      </c>
      <c r="AG34" s="46" t="s">
        <v>29</v>
      </c>
      <c r="AH34" s="47">
        <f t="shared" si="6"/>
        <v>0</v>
      </c>
      <c r="AI34" s="47">
        <f t="shared" si="0"/>
        <v>0</v>
      </c>
      <c r="AJ34" s="47">
        <f t="shared" si="0"/>
        <v>0</v>
      </c>
      <c r="AK34" s="47">
        <f t="shared" si="0"/>
        <v>0</v>
      </c>
      <c r="AL34" s="47">
        <f t="shared" si="0"/>
        <v>0</v>
      </c>
      <c r="AM34" s="55">
        <f t="shared" si="0"/>
        <v>0</v>
      </c>
      <c r="AN34" s="56">
        <f t="shared" si="0"/>
        <v>14921.282569999999</v>
      </c>
      <c r="AO34" s="57">
        <f t="shared" si="0"/>
        <v>0</v>
      </c>
      <c r="AP34" s="47">
        <v>0</v>
      </c>
      <c r="AQ34" s="47">
        <f t="shared" si="1"/>
        <v>0</v>
      </c>
      <c r="AR34" s="47">
        <f t="shared" si="1"/>
        <v>0</v>
      </c>
      <c r="AS34" s="50">
        <f t="shared" si="7"/>
        <v>14921.282569999999</v>
      </c>
      <c r="AU34">
        <v>27</v>
      </c>
      <c r="AV34" s="46" t="s">
        <v>29</v>
      </c>
      <c r="AW34" s="103">
        <f t="shared" si="8"/>
        <v>0</v>
      </c>
      <c r="AX34" s="103">
        <f t="shared" si="2"/>
        <v>0</v>
      </c>
      <c r="AY34" s="103">
        <f t="shared" si="2"/>
        <v>0</v>
      </c>
      <c r="AZ34" s="103">
        <f t="shared" si="2"/>
        <v>0</v>
      </c>
      <c r="BA34" s="103">
        <f t="shared" si="2"/>
        <v>0</v>
      </c>
      <c r="BB34" s="104">
        <v>0</v>
      </c>
      <c r="BC34" s="56">
        <f>BL34</f>
        <v>12873.731890599231</v>
      </c>
      <c r="BD34" s="105">
        <v>0</v>
      </c>
      <c r="BE34" s="103">
        <v>0</v>
      </c>
      <c r="BF34" s="103">
        <f t="shared" si="3"/>
        <v>0</v>
      </c>
      <c r="BG34" s="103">
        <f t="shared" si="4"/>
        <v>0</v>
      </c>
      <c r="BH34" s="103">
        <f t="shared" si="12"/>
        <v>0</v>
      </c>
      <c r="BI34" s="103">
        <v>0</v>
      </c>
      <c r="BJ34" s="50">
        <f t="shared" si="5"/>
        <v>12873.731890599231</v>
      </c>
      <c r="BL34" s="2">
        <f>OBS_PURP_AUTOSUFF!J30</f>
        <v>12873.731890599231</v>
      </c>
      <c r="BM34" s="2">
        <v>16010.659115393901</v>
      </c>
      <c r="BN34" s="3">
        <f t="shared" si="13"/>
        <v>-3136.9272247946701</v>
      </c>
    </row>
    <row r="35" spans="3:66" x14ac:dyDescent="0.25">
      <c r="C35" s="46" t="s">
        <v>30</v>
      </c>
      <c r="D35" s="47">
        <f>paste_pd_trips!S29</f>
        <v>0</v>
      </c>
      <c r="E35" s="47">
        <f>paste_pd_trips!T29</f>
        <v>0</v>
      </c>
      <c r="F35" s="47">
        <f>paste_pd_trips!U29</f>
        <v>0</v>
      </c>
      <c r="G35" s="47">
        <f>paste_pd_trips!V29</f>
        <v>0</v>
      </c>
      <c r="H35" s="47">
        <f>paste_pd_trips!W29</f>
        <v>0</v>
      </c>
      <c r="I35" s="47">
        <f>paste_pd_trips!X29</f>
        <v>0</v>
      </c>
      <c r="J35" s="47">
        <f>paste_pd_trips!Y29</f>
        <v>5</v>
      </c>
      <c r="K35" s="47">
        <f>paste_pd_trips!Z29</f>
        <v>63</v>
      </c>
      <c r="L35" s="47">
        <f>paste_pd_trips!AA29</f>
        <v>0</v>
      </c>
      <c r="M35" s="47">
        <f>paste_pd_trips!AB29</f>
        <v>0</v>
      </c>
      <c r="N35" s="47">
        <f>paste_pd_trips!AC29</f>
        <v>0</v>
      </c>
      <c r="O35" s="50">
        <f>paste_pd_trips!AD29</f>
        <v>68</v>
      </c>
      <c r="P35" s="49"/>
      <c r="R35" s="46" t="s">
        <v>30</v>
      </c>
      <c r="S35" s="47">
        <f>paste_pd_trips!C29</f>
        <v>0</v>
      </c>
      <c r="T35" s="47">
        <f>paste_pd_trips!D29</f>
        <v>0</v>
      </c>
      <c r="U35" s="47">
        <f>paste_pd_trips!E29</f>
        <v>0</v>
      </c>
      <c r="V35" s="47">
        <f>paste_pd_trips!F29</f>
        <v>0</v>
      </c>
      <c r="W35" s="47">
        <f>paste_pd_trips!G29</f>
        <v>0</v>
      </c>
      <c r="X35" s="47">
        <f>paste_pd_trips!H29</f>
        <v>0</v>
      </c>
      <c r="Y35" s="47">
        <f>paste_pd_trips!I29</f>
        <v>3121.9692</v>
      </c>
      <c r="Z35" s="47">
        <f>paste_pd_trips!J29</f>
        <v>25728.456259999999</v>
      </c>
      <c r="AA35" s="47">
        <f>paste_pd_trips!K29</f>
        <v>0</v>
      </c>
      <c r="AB35" s="47">
        <f>paste_pd_trips!L29</f>
        <v>0</v>
      </c>
      <c r="AC35" s="47">
        <f>paste_pd_trips!M29</f>
        <v>0</v>
      </c>
      <c r="AD35" s="50">
        <f>paste_pd_trips!N29</f>
        <v>28850.425459999999</v>
      </c>
      <c r="AG35" s="46" t="s">
        <v>30</v>
      </c>
      <c r="AH35" s="47">
        <f t="shared" si="6"/>
        <v>0</v>
      </c>
      <c r="AI35" s="47">
        <f t="shared" si="0"/>
        <v>0</v>
      </c>
      <c r="AJ35" s="47">
        <f t="shared" si="0"/>
        <v>0</v>
      </c>
      <c r="AK35" s="47">
        <f t="shared" si="0"/>
        <v>0</v>
      </c>
      <c r="AL35" s="47">
        <f t="shared" si="0"/>
        <v>0</v>
      </c>
      <c r="AM35" s="55">
        <f t="shared" si="0"/>
        <v>0</v>
      </c>
      <c r="AN35" s="56">
        <f t="shared" si="0"/>
        <v>3121.9692</v>
      </c>
      <c r="AO35" s="57">
        <f t="shared" si="0"/>
        <v>25728.456259999999</v>
      </c>
      <c r="AP35" s="47">
        <v>0</v>
      </c>
      <c r="AQ35" s="47">
        <f t="shared" si="1"/>
        <v>0</v>
      </c>
      <c r="AR35" s="47">
        <f t="shared" si="1"/>
        <v>0</v>
      </c>
      <c r="AS35" s="50">
        <f t="shared" si="7"/>
        <v>28850.425459999999</v>
      </c>
      <c r="AU35">
        <v>28</v>
      </c>
      <c r="AV35" s="46" t="s">
        <v>30</v>
      </c>
      <c r="AW35" s="103">
        <f t="shared" si="8"/>
        <v>0</v>
      </c>
      <c r="AX35" s="103">
        <f t="shared" si="2"/>
        <v>0</v>
      </c>
      <c r="AY35" s="103">
        <f t="shared" si="2"/>
        <v>0</v>
      </c>
      <c r="AZ35" s="103">
        <f t="shared" si="2"/>
        <v>0</v>
      </c>
      <c r="BA35" s="103">
        <f t="shared" si="2"/>
        <v>0</v>
      </c>
      <c r="BB35" s="104">
        <v>0</v>
      </c>
      <c r="BC35" s="106">
        <v>0</v>
      </c>
      <c r="BD35" s="57">
        <f>BL35</f>
        <v>66894.002691762711</v>
      </c>
      <c r="BE35" s="103">
        <v>0</v>
      </c>
      <c r="BF35" s="103">
        <f t="shared" si="3"/>
        <v>0</v>
      </c>
      <c r="BG35" s="103">
        <f t="shared" si="4"/>
        <v>0</v>
      </c>
      <c r="BH35" s="103">
        <f t="shared" si="12"/>
        <v>0</v>
      </c>
      <c r="BI35" s="103">
        <v>0</v>
      </c>
      <c r="BJ35" s="50">
        <f t="shared" si="5"/>
        <v>66894.002691762711</v>
      </c>
      <c r="BL35" s="2">
        <f>OBS_PURP_AUTOSUFF!J19</f>
        <v>66894.002691762711</v>
      </c>
      <c r="BM35" s="2">
        <v>42202.9656947615</v>
      </c>
      <c r="BN35" s="3">
        <f t="shared" si="13"/>
        <v>24691.036997001211</v>
      </c>
    </row>
    <row r="36" spans="3:66" x14ac:dyDescent="0.25">
      <c r="C36" s="46" t="s">
        <v>31</v>
      </c>
      <c r="D36" s="47">
        <f>paste_pd_trips!S30</f>
        <v>0</v>
      </c>
      <c r="E36" s="47">
        <f>paste_pd_trips!T30</f>
        <v>0</v>
      </c>
      <c r="F36" s="47">
        <f>paste_pd_trips!U30</f>
        <v>0</v>
      </c>
      <c r="G36" s="47">
        <f>paste_pd_trips!V30</f>
        <v>0</v>
      </c>
      <c r="H36" s="47">
        <f>paste_pd_trips!W30</f>
        <v>0</v>
      </c>
      <c r="I36" s="47">
        <f>paste_pd_trips!X30</f>
        <v>0</v>
      </c>
      <c r="J36" s="47">
        <f>paste_pd_trips!Y30</f>
        <v>0</v>
      </c>
      <c r="K36" s="47">
        <f>paste_pd_trips!Z30</f>
        <v>20</v>
      </c>
      <c r="L36" s="47">
        <f>paste_pd_trips!AA30</f>
        <v>0</v>
      </c>
      <c r="M36" s="47">
        <f>paste_pd_trips!AB30</f>
        <v>0</v>
      </c>
      <c r="N36" s="47">
        <f>paste_pd_trips!AC30</f>
        <v>0</v>
      </c>
      <c r="O36" s="50">
        <f>paste_pd_trips!AD30</f>
        <v>20</v>
      </c>
      <c r="P36" s="49"/>
      <c r="R36" s="46" t="s">
        <v>31</v>
      </c>
      <c r="S36" s="47">
        <f>paste_pd_trips!C30</f>
        <v>0</v>
      </c>
      <c r="T36" s="47">
        <f>paste_pd_trips!D30</f>
        <v>0</v>
      </c>
      <c r="U36" s="47">
        <f>paste_pd_trips!E30</f>
        <v>0</v>
      </c>
      <c r="V36" s="47">
        <f>paste_pd_trips!F30</f>
        <v>0</v>
      </c>
      <c r="W36" s="47">
        <f>paste_pd_trips!G30</f>
        <v>0</v>
      </c>
      <c r="X36" s="47">
        <f>paste_pd_trips!H30</f>
        <v>0</v>
      </c>
      <c r="Y36" s="47">
        <f>paste_pd_trips!I30</f>
        <v>0</v>
      </c>
      <c r="Z36" s="47">
        <f>paste_pd_trips!J30</f>
        <v>13240.03004</v>
      </c>
      <c r="AA36" s="47">
        <f>paste_pd_trips!K30</f>
        <v>0</v>
      </c>
      <c r="AB36" s="47">
        <f>paste_pd_trips!L30</f>
        <v>0</v>
      </c>
      <c r="AC36" s="47">
        <f>paste_pd_trips!M30</f>
        <v>0</v>
      </c>
      <c r="AD36" s="50">
        <f>paste_pd_trips!N30</f>
        <v>13240.03004</v>
      </c>
      <c r="AG36" s="46" t="s">
        <v>31</v>
      </c>
      <c r="AH36" s="47">
        <f t="shared" si="6"/>
        <v>0</v>
      </c>
      <c r="AI36" s="47">
        <f t="shared" si="0"/>
        <v>0</v>
      </c>
      <c r="AJ36" s="47">
        <f t="shared" si="0"/>
        <v>0</v>
      </c>
      <c r="AK36" s="47">
        <f t="shared" si="0"/>
        <v>0</v>
      </c>
      <c r="AL36" s="47">
        <f t="shared" si="0"/>
        <v>0</v>
      </c>
      <c r="AM36" s="58">
        <f t="shared" si="0"/>
        <v>0</v>
      </c>
      <c r="AN36" s="59">
        <f t="shared" si="0"/>
        <v>0</v>
      </c>
      <c r="AO36" s="60">
        <f t="shared" si="0"/>
        <v>13240.03004</v>
      </c>
      <c r="AP36" s="47">
        <v>0</v>
      </c>
      <c r="AQ36" s="47">
        <f t="shared" si="1"/>
        <v>0</v>
      </c>
      <c r="AR36" s="47">
        <f t="shared" si="1"/>
        <v>0</v>
      </c>
      <c r="AS36" s="50">
        <f t="shared" si="7"/>
        <v>13240.03004</v>
      </c>
      <c r="AU36">
        <v>29</v>
      </c>
      <c r="AV36" s="46" t="s">
        <v>31</v>
      </c>
      <c r="AW36" s="103">
        <f t="shared" si="8"/>
        <v>0</v>
      </c>
      <c r="AX36" s="103">
        <f t="shared" si="2"/>
        <v>0</v>
      </c>
      <c r="AY36" s="103">
        <f t="shared" si="2"/>
        <v>0</v>
      </c>
      <c r="AZ36" s="103">
        <f t="shared" si="2"/>
        <v>0</v>
      </c>
      <c r="BA36" s="103">
        <f t="shared" si="2"/>
        <v>0</v>
      </c>
      <c r="BB36" s="107">
        <v>0</v>
      </c>
      <c r="BC36" s="108">
        <v>0</v>
      </c>
      <c r="BD36" s="60">
        <f>BL36</f>
        <v>16991.882464109229</v>
      </c>
      <c r="BE36" s="103">
        <v>0</v>
      </c>
      <c r="BF36" s="103">
        <f t="shared" si="3"/>
        <v>0</v>
      </c>
      <c r="BG36" s="103">
        <f t="shared" si="4"/>
        <v>0</v>
      </c>
      <c r="BH36" s="103">
        <f t="shared" si="12"/>
        <v>0</v>
      </c>
      <c r="BI36" s="103">
        <v>0</v>
      </c>
      <c r="BJ36" s="50">
        <f t="shared" si="5"/>
        <v>16991.882464109229</v>
      </c>
      <c r="BL36" s="2">
        <f>OBS_PURP_AUTOSUFF!J18</f>
        <v>16991.882464109229</v>
      </c>
      <c r="BM36" s="2">
        <v>4275.1656084392762</v>
      </c>
      <c r="BN36" s="3">
        <f t="shared" si="13"/>
        <v>12716.716855669953</v>
      </c>
    </row>
    <row r="37" spans="3:66" x14ac:dyDescent="0.25">
      <c r="C37" s="46" t="s">
        <v>604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50">
        <f>SUM(D37:N37)</f>
        <v>0</v>
      </c>
      <c r="P37" s="49"/>
      <c r="R37" s="46" t="s">
        <v>604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50">
        <f>SUM(S37:AC37)</f>
        <v>0</v>
      </c>
      <c r="AG37" s="46" t="s">
        <v>604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50">
        <f>SUM(AH37:AR37)</f>
        <v>0</v>
      </c>
      <c r="AU37">
        <v>30</v>
      </c>
      <c r="AV37" s="46" t="s">
        <v>604</v>
      </c>
      <c r="AW37" s="103">
        <f t="shared" ref="AW37:AW43" si="14">AH37</f>
        <v>0</v>
      </c>
      <c r="AX37" s="103">
        <f t="shared" ref="AX37:AX43" si="15">AI37</f>
        <v>0</v>
      </c>
      <c r="AY37" s="103">
        <f t="shared" ref="AY37:AY43" si="16">AJ37</f>
        <v>0</v>
      </c>
      <c r="AZ37" s="103">
        <f t="shared" ref="AZ37:AZ43" si="17">AK37</f>
        <v>0</v>
      </c>
      <c r="BA37" s="103">
        <f t="shared" ref="BA37:BA43" si="18">AL37</f>
        <v>0</v>
      </c>
      <c r="BB37" s="103">
        <v>0</v>
      </c>
      <c r="BC37" s="103">
        <v>0</v>
      </c>
      <c r="BD37" s="103">
        <v>0</v>
      </c>
      <c r="BE37" s="47">
        <f t="shared" ref="BE37:BE42" si="19">BL37</f>
        <v>1570.179504013322</v>
      </c>
      <c r="BF37" s="103">
        <f t="shared" ref="BF37:BF43" si="20">AP37</f>
        <v>0</v>
      </c>
      <c r="BG37" s="103">
        <f t="shared" ref="BG37:BG41" si="21">AQ37</f>
        <v>0</v>
      </c>
      <c r="BH37" s="103">
        <f t="shared" si="12"/>
        <v>0</v>
      </c>
      <c r="BI37" s="103">
        <v>0</v>
      </c>
      <c r="BJ37" s="50">
        <f t="shared" si="5"/>
        <v>1570.179504013322</v>
      </c>
      <c r="BL37" s="54">
        <f>OBS_PURP_AUTOSUFF!J20 + OBS_PURP_AUTOSUFF!J21</f>
        <v>1570.179504013322</v>
      </c>
      <c r="BM37" s="2"/>
      <c r="BN37" s="3"/>
    </row>
    <row r="38" spans="3:66" x14ac:dyDescent="0.25">
      <c r="C38" s="46" t="s">
        <v>605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50">
        <f t="shared" ref="O38:O43" si="22">SUM(D38:N38)</f>
        <v>0</v>
      </c>
      <c r="P38" s="49"/>
      <c r="R38" s="46" t="s">
        <v>605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50">
        <f t="shared" ref="AD38:AD43" si="23">SUM(S38:AC38)</f>
        <v>0</v>
      </c>
      <c r="AG38" s="46" t="s">
        <v>605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50">
        <f t="shared" ref="AS38:AS43" si="24">SUM(AH38:AR38)</f>
        <v>0</v>
      </c>
      <c r="AU38">
        <v>31</v>
      </c>
      <c r="AV38" s="46" t="s">
        <v>605</v>
      </c>
      <c r="AW38" s="103">
        <f t="shared" si="14"/>
        <v>0</v>
      </c>
      <c r="AX38" s="103">
        <f t="shared" si="15"/>
        <v>0</v>
      </c>
      <c r="AY38" s="103">
        <f t="shared" si="16"/>
        <v>0</v>
      </c>
      <c r="AZ38" s="103">
        <f t="shared" si="17"/>
        <v>0</v>
      </c>
      <c r="BA38" s="103">
        <f t="shared" si="18"/>
        <v>0</v>
      </c>
      <c r="BB38" s="103">
        <v>0</v>
      </c>
      <c r="BC38" s="103">
        <v>0</v>
      </c>
      <c r="BD38" s="103">
        <v>0</v>
      </c>
      <c r="BE38" s="47">
        <f t="shared" si="19"/>
        <v>280.2837584963126</v>
      </c>
      <c r="BF38" s="103">
        <f t="shared" si="20"/>
        <v>0</v>
      </c>
      <c r="BG38" s="103">
        <f t="shared" si="21"/>
        <v>0</v>
      </c>
      <c r="BH38" s="103">
        <f t="shared" si="12"/>
        <v>0</v>
      </c>
      <c r="BI38" s="103">
        <v>0</v>
      </c>
      <c r="BJ38" s="50">
        <f t="shared" si="5"/>
        <v>280.2837584963126</v>
      </c>
      <c r="BL38" s="54">
        <f>OBS_PURP_AUTOSUFF!J23</f>
        <v>280.2837584963126</v>
      </c>
      <c r="BM38" s="2"/>
      <c r="BN38" s="3"/>
    </row>
    <row r="39" spans="3:66" x14ac:dyDescent="0.25">
      <c r="C39" s="46" t="s">
        <v>606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50">
        <f t="shared" si="22"/>
        <v>0</v>
      </c>
      <c r="P39" s="49"/>
      <c r="R39" s="46" t="s">
        <v>606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50">
        <f t="shared" si="23"/>
        <v>0</v>
      </c>
      <c r="AG39" s="46" t="s">
        <v>606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50">
        <f t="shared" si="24"/>
        <v>0</v>
      </c>
      <c r="AU39">
        <v>32</v>
      </c>
      <c r="AV39" s="46" t="s">
        <v>606</v>
      </c>
      <c r="AW39" s="103">
        <f t="shared" si="14"/>
        <v>0</v>
      </c>
      <c r="AX39" s="103">
        <f t="shared" si="15"/>
        <v>0</v>
      </c>
      <c r="AY39" s="103">
        <f t="shared" si="16"/>
        <v>0</v>
      </c>
      <c r="AZ39" s="103">
        <f t="shared" si="17"/>
        <v>0</v>
      </c>
      <c r="BA39" s="103">
        <f t="shared" si="18"/>
        <v>0</v>
      </c>
      <c r="BB39" s="103">
        <v>0</v>
      </c>
      <c r="BC39" s="103">
        <v>0</v>
      </c>
      <c r="BD39" s="103">
        <v>0</v>
      </c>
      <c r="BE39" s="47">
        <f t="shared" si="19"/>
        <v>0</v>
      </c>
      <c r="BF39" s="103">
        <f t="shared" si="20"/>
        <v>0</v>
      </c>
      <c r="BG39" s="103">
        <f t="shared" si="21"/>
        <v>0</v>
      </c>
      <c r="BH39" s="103">
        <f t="shared" si="12"/>
        <v>0</v>
      </c>
      <c r="BI39" s="103">
        <v>0</v>
      </c>
      <c r="BJ39" s="50">
        <f t="shared" si="5"/>
        <v>0</v>
      </c>
      <c r="BL39" s="54">
        <v>0</v>
      </c>
      <c r="BM39" s="2"/>
      <c r="BN39" s="3"/>
    </row>
    <row r="40" spans="3:66" x14ac:dyDescent="0.25">
      <c r="C40" s="46" t="s">
        <v>607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50">
        <f t="shared" si="22"/>
        <v>0</v>
      </c>
      <c r="P40" s="49"/>
      <c r="R40" s="46" t="s">
        <v>607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50">
        <f t="shared" si="23"/>
        <v>0</v>
      </c>
      <c r="AG40" s="46" t="s">
        <v>607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50">
        <f t="shared" si="24"/>
        <v>0</v>
      </c>
      <c r="AU40">
        <v>33</v>
      </c>
      <c r="AV40" s="46" t="s">
        <v>607</v>
      </c>
      <c r="AW40" s="103">
        <f t="shared" si="14"/>
        <v>0</v>
      </c>
      <c r="AX40" s="103">
        <f t="shared" si="15"/>
        <v>0</v>
      </c>
      <c r="AY40" s="103">
        <f t="shared" si="16"/>
        <v>0</v>
      </c>
      <c r="AZ40" s="103">
        <f t="shared" si="17"/>
        <v>0</v>
      </c>
      <c r="BA40" s="103">
        <f t="shared" si="18"/>
        <v>0</v>
      </c>
      <c r="BB40" s="103">
        <v>0</v>
      </c>
      <c r="BC40" s="103">
        <v>0</v>
      </c>
      <c r="BD40" s="103">
        <v>0</v>
      </c>
      <c r="BE40" s="47">
        <f t="shared" si="19"/>
        <v>401.10461204878226</v>
      </c>
      <c r="BF40" s="103">
        <f t="shared" si="20"/>
        <v>0</v>
      </c>
      <c r="BG40" s="103">
        <f t="shared" si="21"/>
        <v>0</v>
      </c>
      <c r="BH40" s="103">
        <f t="shared" si="12"/>
        <v>0</v>
      </c>
      <c r="BI40" s="103">
        <v>0</v>
      </c>
      <c r="BJ40" s="50">
        <f t="shared" si="5"/>
        <v>401.10461204878226</v>
      </c>
      <c r="BL40" s="54">
        <f>OBS_PURP_AUTOSUFF!J22</f>
        <v>401.10461204878226</v>
      </c>
      <c r="BM40" s="2"/>
      <c r="BN40" s="3"/>
    </row>
    <row r="41" spans="3:66" x14ac:dyDescent="0.25">
      <c r="C41" s="46" t="s">
        <v>608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50">
        <f t="shared" si="22"/>
        <v>0</v>
      </c>
      <c r="P41" s="49"/>
      <c r="R41" s="46" t="s">
        <v>608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50">
        <f t="shared" si="23"/>
        <v>0</v>
      </c>
      <c r="AG41" s="46" t="s">
        <v>608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50">
        <f t="shared" si="24"/>
        <v>0</v>
      </c>
      <c r="AU41">
        <v>34</v>
      </c>
      <c r="AV41" s="46" t="s">
        <v>608</v>
      </c>
      <c r="AW41" s="103">
        <f t="shared" si="14"/>
        <v>0</v>
      </c>
      <c r="AX41" s="103">
        <f t="shared" si="15"/>
        <v>0</v>
      </c>
      <c r="AY41" s="103">
        <f t="shared" si="16"/>
        <v>0</v>
      </c>
      <c r="AZ41" s="103">
        <f t="shared" si="17"/>
        <v>0</v>
      </c>
      <c r="BA41" s="103">
        <f t="shared" si="18"/>
        <v>0</v>
      </c>
      <c r="BB41" s="103">
        <v>0</v>
      </c>
      <c r="BC41" s="103">
        <v>0</v>
      </c>
      <c r="BD41" s="103">
        <v>0</v>
      </c>
      <c r="BE41" s="47">
        <f t="shared" si="19"/>
        <v>4199.4863632523839</v>
      </c>
      <c r="BF41" s="103">
        <f t="shared" si="20"/>
        <v>0</v>
      </c>
      <c r="BG41" s="103">
        <f t="shared" si="21"/>
        <v>0</v>
      </c>
      <c r="BH41" s="103">
        <f t="shared" si="12"/>
        <v>0</v>
      </c>
      <c r="BI41" s="103">
        <v>0</v>
      </c>
      <c r="BJ41" s="50">
        <f t="shared" si="5"/>
        <v>4199.4863632523839</v>
      </c>
      <c r="BL41" s="2">
        <f>OBS_PURP_AUTOSUFF!J25</f>
        <v>4199.4863632523839</v>
      </c>
      <c r="BM41" s="2"/>
      <c r="BN41" s="3"/>
    </row>
    <row r="42" spans="3:66" x14ac:dyDescent="0.25">
      <c r="C42" s="46" t="s">
        <v>609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50">
        <f>SUM(D42:N42)</f>
        <v>0</v>
      </c>
      <c r="P42" s="49"/>
      <c r="R42" s="46" t="s">
        <v>609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50">
        <f>SUM(S42:AC42)</f>
        <v>0</v>
      </c>
      <c r="AG42" s="46" t="s">
        <v>609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50">
        <f>SUM(AH42:AR42)</f>
        <v>0</v>
      </c>
      <c r="AU42">
        <v>35</v>
      </c>
      <c r="AV42" s="46" t="s">
        <v>609</v>
      </c>
      <c r="AW42" s="103">
        <f>AH42</f>
        <v>0</v>
      </c>
      <c r="AX42" s="103">
        <f>AI42</f>
        <v>0</v>
      </c>
      <c r="AY42" s="103">
        <f>AJ42</f>
        <v>0</v>
      </c>
      <c r="AZ42" s="103">
        <f>AK42</f>
        <v>0</v>
      </c>
      <c r="BA42" s="103">
        <f>AL42</f>
        <v>0</v>
      </c>
      <c r="BB42" s="103">
        <v>0</v>
      </c>
      <c r="BC42" s="103">
        <v>0</v>
      </c>
      <c r="BD42" s="103">
        <v>0</v>
      </c>
      <c r="BE42" s="47">
        <f t="shared" si="19"/>
        <v>280.2837584963126</v>
      </c>
      <c r="BF42" s="103">
        <f>AP42</f>
        <v>0</v>
      </c>
      <c r="BG42" s="103">
        <f>AQ42</f>
        <v>0</v>
      </c>
      <c r="BH42" s="103">
        <f t="shared" si="12"/>
        <v>0</v>
      </c>
      <c r="BI42" s="103">
        <v>0</v>
      </c>
      <c r="BJ42" s="50">
        <f t="shared" si="5"/>
        <v>280.2837584963126</v>
      </c>
      <c r="BL42" s="2">
        <f>OBS_PURP_AUTOSUFF!J23</f>
        <v>280.2837584963126</v>
      </c>
      <c r="BM42" s="2"/>
      <c r="BN42" s="3"/>
    </row>
    <row r="43" spans="3:66" x14ac:dyDescent="0.25">
      <c r="C43" s="46" t="s">
        <v>603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50">
        <f t="shared" si="22"/>
        <v>0</v>
      </c>
      <c r="P43" s="49"/>
      <c r="R43" s="46" t="s">
        <v>603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50">
        <f t="shared" si="23"/>
        <v>0</v>
      </c>
      <c r="AG43" s="46" t="s">
        <v>603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50">
        <f t="shared" si="24"/>
        <v>0</v>
      </c>
      <c r="AU43">
        <v>36</v>
      </c>
      <c r="AV43" s="46" t="s">
        <v>603</v>
      </c>
      <c r="AW43" s="103">
        <f t="shared" si="14"/>
        <v>0</v>
      </c>
      <c r="AX43" s="103">
        <f t="shared" si="15"/>
        <v>0</v>
      </c>
      <c r="AY43" s="103">
        <f t="shared" si="16"/>
        <v>0</v>
      </c>
      <c r="AZ43" s="103">
        <f t="shared" si="17"/>
        <v>0</v>
      </c>
      <c r="BA43" s="103">
        <f t="shared" si="18"/>
        <v>0</v>
      </c>
      <c r="BB43" s="47">
        <f>SUM('TM1.5 Targets'!G27:K28)</f>
        <v>38359.259078383002</v>
      </c>
      <c r="BC43" s="103">
        <v>0</v>
      </c>
      <c r="BD43" s="47">
        <f>SUM('TM1.5 Targets'!Q27:Q28)</f>
        <v>581.24328313848218</v>
      </c>
      <c r="BE43" s="103"/>
      <c r="BF43" s="103">
        <f t="shared" si="20"/>
        <v>0</v>
      </c>
      <c r="BG43" s="47">
        <f>'TM1.5 Targets'!S27+'TM1.5 Targets'!S28</f>
        <v>195.64785849999953</v>
      </c>
      <c r="BH43" s="103">
        <f t="shared" si="12"/>
        <v>0</v>
      </c>
      <c r="BI43" s="47">
        <f>SUM('TM1.5 Targets'!T27:U28)</f>
        <v>18977.842274499952</v>
      </c>
      <c r="BJ43" s="50">
        <f t="shared" si="5"/>
        <v>58113.99249452143</v>
      </c>
      <c r="BL43" s="2">
        <f>OBS_PURP_AUTOSUFF!J24</f>
        <v>157.0352335427265</v>
      </c>
      <c r="BM43" s="2"/>
      <c r="BN43" s="3"/>
    </row>
    <row r="44" spans="3:66" ht="15.75" thickBot="1" x14ac:dyDescent="0.3">
      <c r="C44" s="61" t="s">
        <v>5</v>
      </c>
      <c r="D44" s="62">
        <f>paste_pd_trips!S31</f>
        <v>9597</v>
      </c>
      <c r="E44" s="63">
        <f>paste_pd_trips!T31</f>
        <v>3109</v>
      </c>
      <c r="F44" s="63">
        <f>paste_pd_trips!U31</f>
        <v>1616</v>
      </c>
      <c r="G44" s="63">
        <f>paste_pd_trips!V31</f>
        <v>303</v>
      </c>
      <c r="H44" s="63">
        <f>paste_pd_trips!W31</f>
        <v>518</v>
      </c>
      <c r="I44" s="63">
        <f>paste_pd_trips!X31</f>
        <v>1224</v>
      </c>
      <c r="J44" s="63">
        <f>paste_pd_trips!Y31</f>
        <v>597</v>
      </c>
      <c r="K44" s="63">
        <f>paste_pd_trips!Z31</f>
        <v>196</v>
      </c>
      <c r="L44" s="63">
        <f>paste_pd_trips!AA31</f>
        <v>2</v>
      </c>
      <c r="M44" s="63">
        <f>paste_pd_trips!AB31</f>
        <v>34</v>
      </c>
      <c r="N44" s="63">
        <f>paste_pd_trips!AC31</f>
        <v>11</v>
      </c>
      <c r="O44" s="64">
        <f>paste_pd_trips!AD31</f>
        <v>17207</v>
      </c>
      <c r="P44" s="49"/>
      <c r="R44" s="61" t="s">
        <v>5</v>
      </c>
      <c r="S44" s="62">
        <f>paste_pd_trips!C31</f>
        <v>3654391.39274</v>
      </c>
      <c r="T44" s="63">
        <f>paste_pd_trips!D31</f>
        <v>1257332.4244200001</v>
      </c>
      <c r="U44" s="63">
        <f>paste_pd_trips!E31</f>
        <v>817635.14184000005</v>
      </c>
      <c r="V44" s="63">
        <f>paste_pd_trips!F31</f>
        <v>161046.66075000001</v>
      </c>
      <c r="W44" s="63">
        <f>paste_pd_trips!G31</f>
        <v>188099.64218</v>
      </c>
      <c r="X44" s="63">
        <f>paste_pd_trips!H31</f>
        <v>517276.57530999999</v>
      </c>
      <c r="Y44" s="63">
        <f>paste_pd_trips!I31</f>
        <v>197215.45256000001</v>
      </c>
      <c r="Z44" s="63">
        <f>paste_pd_trips!J31</f>
        <v>95316.319759999998</v>
      </c>
      <c r="AA44" s="63">
        <f>paste_pd_trips!K31</f>
        <v>152.19192000000001</v>
      </c>
      <c r="AB44" s="63">
        <f>paste_pd_trips!L31</f>
        <v>10979.812</v>
      </c>
      <c r="AC44" s="63">
        <f>paste_pd_trips!M31</f>
        <v>1463.1482599999999</v>
      </c>
      <c r="AD44" s="64">
        <f>paste_pd_trips!N31</f>
        <v>6900908.76174</v>
      </c>
      <c r="AG44" s="61" t="s">
        <v>5</v>
      </c>
      <c r="AH44" s="62">
        <f t="shared" ref="AH44:AS44" si="25">SUM(AH8:AH36)</f>
        <v>3654391.3927400005</v>
      </c>
      <c r="AI44" s="63">
        <f t="shared" si="25"/>
        <v>1257332.4244200001</v>
      </c>
      <c r="AJ44" s="63">
        <f t="shared" si="25"/>
        <v>817635.14184000005</v>
      </c>
      <c r="AK44" s="63">
        <f t="shared" si="25"/>
        <v>161046.66075000001</v>
      </c>
      <c r="AL44" s="63">
        <f t="shared" si="25"/>
        <v>188099.64218</v>
      </c>
      <c r="AM44" s="63">
        <f t="shared" si="25"/>
        <v>517276.57531000004</v>
      </c>
      <c r="AN44" s="63">
        <f t="shared" si="25"/>
        <v>197215.45255999998</v>
      </c>
      <c r="AO44" s="63">
        <f t="shared" si="25"/>
        <v>95316.319759999998</v>
      </c>
      <c r="AP44" s="63">
        <f t="shared" si="25"/>
        <v>0</v>
      </c>
      <c r="AQ44" s="63">
        <f t="shared" si="25"/>
        <v>10979.812</v>
      </c>
      <c r="AR44" s="63">
        <f t="shared" si="25"/>
        <v>1463.1482599999999</v>
      </c>
      <c r="AS44" s="64">
        <f t="shared" si="25"/>
        <v>6900756.5698199999</v>
      </c>
      <c r="AV44" s="61" t="s">
        <v>5</v>
      </c>
      <c r="AW44" s="63">
        <f t="shared" ref="AW44:BJ44" si="26">SUM(AW8:AW43)</f>
        <v>3654391.3927400005</v>
      </c>
      <c r="AX44" s="63">
        <f t="shared" si="26"/>
        <v>1257332.4244200001</v>
      </c>
      <c r="AY44" s="63">
        <f t="shared" si="26"/>
        <v>817635.14184000005</v>
      </c>
      <c r="AZ44" s="63">
        <f t="shared" si="26"/>
        <v>161046.66075000001</v>
      </c>
      <c r="BA44" s="63">
        <f t="shared" si="26"/>
        <v>188099.64218</v>
      </c>
      <c r="BB44" s="63">
        <f t="shared" si="26"/>
        <v>841004.5699641502</v>
      </c>
      <c r="BC44" s="63">
        <f t="shared" si="26"/>
        <v>186179.31777639501</v>
      </c>
      <c r="BD44" s="63">
        <f t="shared" si="26"/>
        <v>205654.04251200036</v>
      </c>
      <c r="BE44" s="63">
        <f t="shared" si="26"/>
        <v>11769.072027278531</v>
      </c>
      <c r="BF44" s="63">
        <f t="shared" si="26"/>
        <v>0</v>
      </c>
      <c r="BG44" s="63">
        <f>SUM(BG8:BG43)</f>
        <v>11175.459858499999</v>
      </c>
      <c r="BH44" s="63">
        <f>SUM(BH8:BH43)</f>
        <v>1463.1482599999999</v>
      </c>
      <c r="BI44" s="217">
        <f>SUM(BI8:BI43)</f>
        <v>40021.700844999948</v>
      </c>
      <c r="BJ44" s="63">
        <f t="shared" si="26"/>
        <v>7375772.5731733255</v>
      </c>
      <c r="BL44" s="3">
        <f>SUM(BL16:BL43)</f>
        <v>824666.3718192688</v>
      </c>
    </row>
    <row r="45" spans="3:66" x14ac:dyDescent="0.25">
      <c r="C45" s="65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R45" s="65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G45" s="65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V45" s="65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</row>
    <row r="46" spans="3:66" x14ac:dyDescent="0.25">
      <c r="AG46" s="65" t="s">
        <v>536</v>
      </c>
      <c r="AH46" s="49">
        <f t="array" ref="AH46:AR46">TRANSPOSE('Tour Mode Targets'!T9:T19)</f>
        <v>1396631.7506200001</v>
      </c>
      <c r="AI46" s="49">
        <v>353650.46255</v>
      </c>
      <c r="AJ46" s="49">
        <v>179604.44974999997</v>
      </c>
      <c r="AK46" s="49">
        <v>63229.797700000003</v>
      </c>
      <c r="AL46" s="49">
        <v>75117.224849999999</v>
      </c>
      <c r="AM46" s="49">
        <v>194480.75086999999</v>
      </c>
      <c r="AN46" s="49">
        <v>69920.146170000007</v>
      </c>
      <c r="AO46" s="49">
        <v>34363.743189999994</v>
      </c>
      <c r="AP46" s="49">
        <v>0</v>
      </c>
      <c r="AQ46" s="49">
        <v>3323.8755899999996</v>
      </c>
      <c r="AR46" s="49">
        <v>3449.1024299999999</v>
      </c>
      <c r="AS46" s="49"/>
      <c r="AV46" s="65" t="s">
        <v>536</v>
      </c>
      <c r="AW46" s="49">
        <f>AH46</f>
        <v>1396631.7506200001</v>
      </c>
      <c r="AX46" s="49">
        <f>AI46</f>
        <v>353650.46255</v>
      </c>
      <c r="AY46" s="49">
        <f>AJ46</f>
        <v>179604.44974999997</v>
      </c>
      <c r="AZ46" s="49">
        <f>AK46</f>
        <v>63229.797700000003</v>
      </c>
      <c r="BA46" s="49">
        <f>AL46</f>
        <v>75117.224849999999</v>
      </c>
      <c r="BB46" s="49">
        <f>IF(AM48&gt;0,BB44/AM48,0)</f>
        <v>316192.93828201969</v>
      </c>
      <c r="BC46" s="49">
        <f>IF(AN48&gt;0,BC44/AN48,0)</f>
        <v>66007.429660188383</v>
      </c>
      <c r="BD46" s="49">
        <f>IF(AO48&gt;0,BD44/AO48,0)</f>
        <v>74143.050431049516</v>
      </c>
      <c r="BE46" s="49">
        <f>IF(AP48&gt;0,BE44/AP48,0)</f>
        <v>0</v>
      </c>
      <c r="BF46" s="49">
        <f>AP46</f>
        <v>0</v>
      </c>
      <c r="BG46" s="49">
        <f>AQ46</f>
        <v>3323.8755899999996</v>
      </c>
      <c r="BH46" s="49">
        <f>AQ46</f>
        <v>3323.8755899999996</v>
      </c>
      <c r="BI46" s="49">
        <f>AR46</f>
        <v>3449.1024299999999</v>
      </c>
      <c r="BJ46" s="49"/>
    </row>
    <row r="47" spans="3:66" x14ac:dyDescent="0.25">
      <c r="AG47" s="65" t="s">
        <v>537</v>
      </c>
      <c r="AH47" s="66">
        <f>IF(AH46&gt;0,AH44/AH46,0)</f>
        <v>2.6165747636180576</v>
      </c>
      <c r="AI47" s="66">
        <f t="shared" ref="AI47:AR47" si="27">IF(AI46&gt;0,AI44/AI46,0)</f>
        <v>3.5552969883143732</v>
      </c>
      <c r="AJ47" s="66">
        <f t="shared" si="27"/>
        <v>4.5524214070314271</v>
      </c>
      <c r="AK47" s="66">
        <f t="shared" si="27"/>
        <v>2.5470057885382102</v>
      </c>
      <c r="AL47" s="66">
        <f t="shared" si="27"/>
        <v>2.5040813549170942</v>
      </c>
      <c r="AM47" s="66">
        <f t="shared" si="27"/>
        <v>2.6597828988009815</v>
      </c>
      <c r="AN47" s="66">
        <f t="shared" si="27"/>
        <v>2.8205812396401626</v>
      </c>
      <c r="AO47" s="66">
        <f t="shared" si="27"/>
        <v>2.7737467141745338</v>
      </c>
      <c r="AP47" s="66">
        <f t="shared" si="27"/>
        <v>0</v>
      </c>
      <c r="AQ47" s="66">
        <f t="shared" si="27"/>
        <v>3.3033161749594848</v>
      </c>
      <c r="AR47" s="66">
        <f t="shared" si="27"/>
        <v>0.42421130995521056</v>
      </c>
      <c r="AS47" s="49"/>
      <c r="AV47" s="65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</row>
    <row r="48" spans="3:66" x14ac:dyDescent="0.25">
      <c r="AG48" s="65" t="s">
        <v>538</v>
      </c>
      <c r="AH48" s="67">
        <f>IF(AH46&gt;0,AH44/AH46,0)</f>
        <v>2.6165747636180576</v>
      </c>
      <c r="AI48" s="67">
        <f t="shared" ref="AI48:AR48" si="28">IF(AI46&gt;0,AI44/AI46,0)</f>
        <v>3.5552969883143732</v>
      </c>
      <c r="AJ48" s="67">
        <f t="shared" si="28"/>
        <v>4.5524214070314271</v>
      </c>
      <c r="AK48" s="67">
        <f t="shared" si="28"/>
        <v>2.5470057885382102</v>
      </c>
      <c r="AL48" s="67">
        <f t="shared" si="28"/>
        <v>2.5040813549170942</v>
      </c>
      <c r="AM48" s="67">
        <f t="shared" si="28"/>
        <v>2.6597828988009815</v>
      </c>
      <c r="AN48" s="67">
        <f t="shared" si="28"/>
        <v>2.8205812396401626</v>
      </c>
      <c r="AO48" s="67">
        <f t="shared" si="28"/>
        <v>2.7737467141745338</v>
      </c>
      <c r="AP48" s="67">
        <f t="shared" si="28"/>
        <v>0</v>
      </c>
      <c r="AQ48" s="67">
        <f t="shared" si="28"/>
        <v>3.3033161749594848</v>
      </c>
      <c r="AR48" s="67">
        <f t="shared" si="28"/>
        <v>0.42421130995521056</v>
      </c>
      <c r="AS48" s="49"/>
      <c r="AV48" s="65" t="s">
        <v>539</v>
      </c>
      <c r="AW48" s="67">
        <f>IF(AW46&gt;0,AW44/AW46,0)</f>
        <v>2.6165747636180576</v>
      </c>
      <c r="AX48" s="67">
        <f t="shared" ref="AX48:BI48" si="29">IF(AX46&gt;0,AX44/AX46,0)</f>
        <v>3.5552969883143732</v>
      </c>
      <c r="AY48" s="67">
        <f t="shared" si="29"/>
        <v>4.5524214070314271</v>
      </c>
      <c r="AZ48" s="67">
        <f t="shared" si="29"/>
        <v>2.5470057885382102</v>
      </c>
      <c r="BA48" s="67">
        <f t="shared" si="29"/>
        <v>2.5040813549170942</v>
      </c>
      <c r="BB48" s="67">
        <f t="shared" si="29"/>
        <v>2.6597828988009815</v>
      </c>
      <c r="BC48" s="67">
        <f t="shared" si="29"/>
        <v>2.8205812396401631</v>
      </c>
      <c r="BD48" s="67">
        <f t="shared" si="29"/>
        <v>2.7737467141745342</v>
      </c>
      <c r="BE48" s="67">
        <f>IF(BE46&gt;0,BE44/BE46,0)</f>
        <v>0</v>
      </c>
      <c r="BF48" s="67">
        <f t="shared" si="29"/>
        <v>0</v>
      </c>
      <c r="BG48" s="67">
        <f t="shared" si="29"/>
        <v>3.3621775412177808</v>
      </c>
      <c r="BH48" s="67">
        <f>IF(BH46&gt;0,BH44/BH46,0)</f>
        <v>0.44019344899728935</v>
      </c>
      <c r="BI48" s="67">
        <f t="shared" si="29"/>
        <v>11.603511828728134</v>
      </c>
      <c r="BJ48" s="49"/>
    </row>
    <row r="49" spans="3:68" x14ac:dyDescent="0.25">
      <c r="AG49" s="65" t="s">
        <v>540</v>
      </c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V49" s="65" t="s">
        <v>540</v>
      </c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</row>
    <row r="50" spans="3:68" x14ac:dyDescent="0.25">
      <c r="AG50" s="65" t="s">
        <v>541</v>
      </c>
      <c r="AH50" s="49"/>
      <c r="AI50" s="49"/>
      <c r="AJ50" s="49"/>
      <c r="AK50" s="49"/>
      <c r="AL50" s="49"/>
      <c r="AM50" s="68">
        <f>IF(AM44&gt;0,SUM(AM8:AM15,AM29:AM30)/AM44)</f>
        <v>0.2822336839484903</v>
      </c>
      <c r="AN50" s="68">
        <f>IF(AN44&gt;0,SUM(AN8:AN15,AN29:AN30)/AN44)</f>
        <v>0.3007633522122421</v>
      </c>
      <c r="AO50" s="68">
        <f>IF(AO44&gt;0,SUM(AO8:AO15,AO29:AO30)/AO44)</f>
        <v>0.37180762926258415</v>
      </c>
      <c r="AP50" s="49"/>
      <c r="AQ50" s="49"/>
      <c r="AR50" s="49"/>
      <c r="AS50" s="49"/>
      <c r="AV50" s="65" t="s">
        <v>541</v>
      </c>
      <c r="AW50" s="49"/>
      <c r="AX50" s="49"/>
      <c r="AY50" s="49"/>
      <c r="AZ50" s="49"/>
      <c r="BA50" s="49"/>
      <c r="BB50" s="68">
        <f>IF(BB44&gt;0,SUM(BB8:BB15,BB29:BB30)/BB44)</f>
        <v>0.26936065639325585</v>
      </c>
      <c r="BC50" s="68">
        <f>IF(BC44&gt;0,SUM(BC8:BC15,BC29:BC30)/BC44)</f>
        <v>0.32793233731933624</v>
      </c>
      <c r="BD50" s="68">
        <f>IF(BD44&gt;0,SUM(BD8:BD15,BD29:BD30)/BD44)</f>
        <v>0.43048834044793904</v>
      </c>
      <c r="BE50" s="68">
        <f>IF(BE44&gt;0,SUM(BE8:BE15,BE29:BE30)/BE44)</f>
        <v>0.42804853426802741</v>
      </c>
      <c r="BF50" s="49"/>
      <c r="BG50" s="49"/>
      <c r="BH50" s="49"/>
      <c r="BI50" s="49"/>
      <c r="BJ50" s="49"/>
    </row>
    <row r="53" spans="3:68" x14ac:dyDescent="0.25">
      <c r="C53" t="s">
        <v>542</v>
      </c>
      <c r="I53" t="s">
        <v>523</v>
      </c>
      <c r="R53" t="s">
        <v>542</v>
      </c>
      <c r="X53" t="s">
        <v>523</v>
      </c>
      <c r="AG53" t="s">
        <v>542</v>
      </c>
      <c r="AM53" t="s">
        <v>523</v>
      </c>
      <c r="AV53" t="s">
        <v>542</v>
      </c>
      <c r="BB53" t="s">
        <v>523</v>
      </c>
    </row>
    <row r="54" spans="3:68" ht="26.25" x14ac:dyDescent="0.25">
      <c r="C54" s="40" t="s">
        <v>524</v>
      </c>
      <c r="D54" s="41" t="s">
        <v>525</v>
      </c>
      <c r="E54" s="42" t="s">
        <v>526</v>
      </c>
      <c r="F54" s="42" t="s">
        <v>527</v>
      </c>
      <c r="G54" s="42" t="s">
        <v>465</v>
      </c>
      <c r="H54" s="42" t="s">
        <v>528</v>
      </c>
      <c r="I54" s="42" t="s">
        <v>14</v>
      </c>
      <c r="J54" s="42" t="s">
        <v>18</v>
      </c>
      <c r="K54" s="42" t="s">
        <v>22</v>
      </c>
      <c r="L54" s="42" t="s">
        <v>529</v>
      </c>
      <c r="M54" s="42" t="s">
        <v>530</v>
      </c>
      <c r="N54" s="43" t="s">
        <v>531</v>
      </c>
      <c r="O54" s="44" t="s">
        <v>5</v>
      </c>
      <c r="P54" s="45"/>
      <c r="R54" s="40" t="s">
        <v>524</v>
      </c>
      <c r="S54" s="41" t="s">
        <v>525</v>
      </c>
      <c r="T54" s="42" t="s">
        <v>526</v>
      </c>
      <c r="U54" s="42" t="s">
        <v>527</v>
      </c>
      <c r="V54" s="42" t="s">
        <v>465</v>
      </c>
      <c r="W54" s="42" t="s">
        <v>528</v>
      </c>
      <c r="X54" s="42" t="s">
        <v>14</v>
      </c>
      <c r="Y54" s="42" t="s">
        <v>18</v>
      </c>
      <c r="Z54" s="42" t="s">
        <v>22</v>
      </c>
      <c r="AA54" s="42" t="s">
        <v>529</v>
      </c>
      <c r="AB54" s="42" t="s">
        <v>530</v>
      </c>
      <c r="AC54" s="43" t="s">
        <v>531</v>
      </c>
      <c r="AD54" s="44" t="s">
        <v>5</v>
      </c>
      <c r="AG54" s="40" t="s">
        <v>524</v>
      </c>
      <c r="AH54" s="41" t="s">
        <v>525</v>
      </c>
      <c r="AI54" s="42" t="s">
        <v>526</v>
      </c>
      <c r="AJ54" s="42" t="s">
        <v>527</v>
      </c>
      <c r="AK54" s="42" t="s">
        <v>465</v>
      </c>
      <c r="AL54" s="42" t="s">
        <v>528</v>
      </c>
      <c r="AM54" s="42" t="s">
        <v>14</v>
      </c>
      <c r="AN54" s="42" t="s">
        <v>18</v>
      </c>
      <c r="AO54" s="42" t="s">
        <v>22</v>
      </c>
      <c r="AP54" s="42" t="s">
        <v>529</v>
      </c>
      <c r="AQ54" s="42" t="s">
        <v>530</v>
      </c>
      <c r="AR54" s="43" t="s">
        <v>531</v>
      </c>
      <c r="AS54" s="44" t="s">
        <v>5</v>
      </c>
      <c r="AV54" s="40" t="s">
        <v>524</v>
      </c>
      <c r="AW54" s="41" t="s">
        <v>525</v>
      </c>
      <c r="AX54" s="42" t="s">
        <v>526</v>
      </c>
      <c r="AY54" s="42" t="s">
        <v>527</v>
      </c>
      <c r="AZ54" s="42" t="s">
        <v>465</v>
      </c>
      <c r="BA54" s="42" t="s">
        <v>528</v>
      </c>
      <c r="BB54" s="42" t="s">
        <v>14</v>
      </c>
      <c r="BC54" s="42" t="s">
        <v>18</v>
      </c>
      <c r="BD54" s="42" t="s">
        <v>22</v>
      </c>
      <c r="BE54" s="42" t="s">
        <v>604</v>
      </c>
      <c r="BF54" s="42" t="s">
        <v>529</v>
      </c>
      <c r="BG54" s="42" t="s">
        <v>530</v>
      </c>
      <c r="BH54" s="43" t="s">
        <v>531</v>
      </c>
      <c r="BI54" s="43" t="s">
        <v>603</v>
      </c>
      <c r="BJ54" s="44" t="s">
        <v>5</v>
      </c>
    </row>
    <row r="55" spans="3:68" x14ac:dyDescent="0.25">
      <c r="C55" s="46" t="s">
        <v>532</v>
      </c>
      <c r="D55" s="47">
        <f>paste_pd_trips!S32</f>
        <v>361</v>
      </c>
      <c r="E55" s="47">
        <f>paste_pd_trips!T32</f>
        <v>50</v>
      </c>
      <c r="F55" s="47">
        <f>paste_pd_trips!U32</f>
        <v>28</v>
      </c>
      <c r="G55" s="47">
        <f>paste_pd_trips!V32</f>
        <v>0</v>
      </c>
      <c r="H55" s="47">
        <f>paste_pd_trips!W32</f>
        <v>1</v>
      </c>
      <c r="I55" s="47">
        <f>paste_pd_trips!X32</f>
        <v>0</v>
      </c>
      <c r="J55" s="47">
        <f>paste_pd_trips!Y32</f>
        <v>4</v>
      </c>
      <c r="K55" s="47">
        <f>paste_pd_trips!Z32</f>
        <v>0</v>
      </c>
      <c r="L55" s="47">
        <f>paste_pd_trips!AA32</f>
        <v>0</v>
      </c>
      <c r="M55" s="47">
        <f>paste_pd_trips!AB32</f>
        <v>0</v>
      </c>
      <c r="N55" s="47">
        <f>paste_pd_trips!AC32</f>
        <v>0</v>
      </c>
      <c r="O55" s="48">
        <f>paste_pd_trips!AD32</f>
        <v>444</v>
      </c>
      <c r="P55" s="49"/>
      <c r="R55" s="46" t="s">
        <v>532</v>
      </c>
      <c r="S55" s="47">
        <f>paste_pd_trips!C32</f>
        <v>172656.72273000001</v>
      </c>
      <c r="T55" s="47">
        <f>paste_pd_trips!D32</f>
        <v>14283.776400000001</v>
      </c>
      <c r="U55" s="47">
        <f>paste_pd_trips!E32</f>
        <v>8343.5040200000003</v>
      </c>
      <c r="V55" s="47">
        <f>paste_pd_trips!F32</f>
        <v>0</v>
      </c>
      <c r="W55" s="47">
        <f>paste_pd_trips!G32</f>
        <v>656.94299999999998</v>
      </c>
      <c r="X55" s="47">
        <f>paste_pd_trips!H32</f>
        <v>0</v>
      </c>
      <c r="Y55" s="47">
        <f>paste_pd_trips!I32</f>
        <v>611.79420000000005</v>
      </c>
      <c r="Z55" s="47">
        <f>paste_pd_trips!J32</f>
        <v>0</v>
      </c>
      <c r="AA55" s="47">
        <f>paste_pd_trips!K32</f>
        <v>0</v>
      </c>
      <c r="AB55" s="47">
        <f>paste_pd_trips!L32</f>
        <v>0</v>
      </c>
      <c r="AC55" s="47">
        <f>paste_pd_trips!M32</f>
        <v>0</v>
      </c>
      <c r="AD55" s="48">
        <f>paste_pd_trips!N32</f>
        <v>196552.74035000001</v>
      </c>
      <c r="AG55" s="46" t="s">
        <v>532</v>
      </c>
      <c r="AH55" s="47">
        <f>S55</f>
        <v>172656.72273000001</v>
      </c>
      <c r="AI55" s="47">
        <f t="shared" ref="AI55:AO83" si="30">T55</f>
        <v>14283.776400000001</v>
      </c>
      <c r="AJ55" s="47">
        <f t="shared" si="30"/>
        <v>8343.5040200000003</v>
      </c>
      <c r="AK55" s="47">
        <f t="shared" si="30"/>
        <v>0</v>
      </c>
      <c r="AL55" s="47">
        <f t="shared" si="30"/>
        <v>656.94299999999998</v>
      </c>
      <c r="AM55" s="47">
        <f t="shared" si="30"/>
        <v>0</v>
      </c>
      <c r="AN55" s="47">
        <f t="shared" si="30"/>
        <v>611.79420000000005</v>
      </c>
      <c r="AO55" s="47">
        <f t="shared" si="30"/>
        <v>0</v>
      </c>
      <c r="AP55" s="47">
        <v>0</v>
      </c>
      <c r="AQ55" s="47">
        <f t="shared" ref="AQ55:AR83" si="31">AB55</f>
        <v>0</v>
      </c>
      <c r="AR55" s="47">
        <f t="shared" si="31"/>
        <v>0</v>
      </c>
      <c r="AS55" s="48">
        <f>SUM(AH55:AR55)</f>
        <v>196552.74035000001</v>
      </c>
      <c r="AU55">
        <v>1</v>
      </c>
      <c r="AV55" s="46" t="s">
        <v>532</v>
      </c>
      <c r="AW55" s="47">
        <f t="shared" ref="AW55:BA83" si="32">AH55</f>
        <v>172656.72273000001</v>
      </c>
      <c r="AX55" s="47">
        <f t="shared" si="32"/>
        <v>14283.776400000001</v>
      </c>
      <c r="AY55" s="47">
        <f t="shared" si="32"/>
        <v>8343.5040200000003</v>
      </c>
      <c r="AZ55" s="103">
        <f t="shared" si="32"/>
        <v>0</v>
      </c>
      <c r="BA55" s="103">
        <f t="shared" si="32"/>
        <v>656.94299999999998</v>
      </c>
      <c r="BB55" s="103">
        <f>IF(SUM(AM$63:AM$66,AM$78:AM$79)&gt;0,(AM55/SUM(AM$63:AM$66,AM$78:AM$79))*SUM(BB$63:BB$66,BB$78:BB$79),0)</f>
        <v>0</v>
      </c>
      <c r="BC55" s="47">
        <f>IF(SUM(AN$67:AN$70,AN$80:AN$81)&gt;0,(AN55/SUM(AN$67:AN$70,AN$80:AN$81))*SUM(BC$67:BC$70,BC$80:BC$81),0)</f>
        <v>307.29172509106974</v>
      </c>
      <c r="BD55" s="103">
        <f>IF(SUM(AO$71:AO$74,AO$82:AO$83)&gt;0,(AO55/SUM(AO$71:AO$74,AO$82:AO$83))*SUM(BD$71:BD$74,BD$82:BD$83),0)</f>
        <v>0</v>
      </c>
      <c r="BE55" s="47">
        <f>(BD55/BP56)*BP58</f>
        <v>0</v>
      </c>
      <c r="BF55" s="47">
        <f t="shared" ref="BF55:BF83" si="33">AP55</f>
        <v>0</v>
      </c>
      <c r="BG55" s="47">
        <f t="shared" ref="BG55:BG83" si="34">AQ55</f>
        <v>0</v>
      </c>
      <c r="BH55" s="103">
        <f>AR55</f>
        <v>0</v>
      </c>
      <c r="BI55" s="103">
        <v>0</v>
      </c>
      <c r="BJ55" s="48">
        <f t="shared" ref="BJ55:BJ89" si="35">SUM(AW55:BI55)</f>
        <v>196248.23787509109</v>
      </c>
      <c r="BP55" s="196" t="s">
        <v>677</v>
      </c>
    </row>
    <row r="56" spans="3:68" x14ac:dyDescent="0.25">
      <c r="C56" s="46" t="s">
        <v>533</v>
      </c>
      <c r="D56" s="47">
        <f>paste_pd_trips!S33</f>
        <v>0</v>
      </c>
      <c r="E56" s="47">
        <f>paste_pd_trips!T33</f>
        <v>0</v>
      </c>
      <c r="F56" s="47">
        <f>paste_pd_trips!U33</f>
        <v>0</v>
      </c>
      <c r="G56" s="47">
        <f>paste_pd_trips!V33</f>
        <v>0</v>
      </c>
      <c r="H56" s="47">
        <f>paste_pd_trips!W33</f>
        <v>0</v>
      </c>
      <c r="I56" s="47">
        <f>paste_pd_trips!X33</f>
        <v>0</v>
      </c>
      <c r="J56" s="47">
        <f>paste_pd_trips!Y33</f>
        <v>0</v>
      </c>
      <c r="K56" s="47">
        <f>paste_pd_trips!Z33</f>
        <v>0</v>
      </c>
      <c r="L56" s="47">
        <f>paste_pd_trips!AA33</f>
        <v>0</v>
      </c>
      <c r="M56" s="47">
        <f>paste_pd_trips!AB33</f>
        <v>0</v>
      </c>
      <c r="N56" s="47">
        <f>paste_pd_trips!AC33</f>
        <v>0</v>
      </c>
      <c r="O56" s="50">
        <f>paste_pd_trips!AD33</f>
        <v>0</v>
      </c>
      <c r="P56" s="49"/>
      <c r="R56" s="46" t="s">
        <v>533</v>
      </c>
      <c r="S56" s="47">
        <f>paste_pd_trips!C33</f>
        <v>0</v>
      </c>
      <c r="T56" s="47">
        <f>paste_pd_trips!D33</f>
        <v>0</v>
      </c>
      <c r="U56" s="47">
        <f>paste_pd_trips!E33</f>
        <v>0</v>
      </c>
      <c r="V56" s="47">
        <f>paste_pd_trips!F33</f>
        <v>0</v>
      </c>
      <c r="W56" s="47">
        <f>paste_pd_trips!G33</f>
        <v>0</v>
      </c>
      <c r="X56" s="47">
        <f>paste_pd_trips!H33</f>
        <v>0</v>
      </c>
      <c r="Y56" s="47">
        <f>paste_pd_trips!I33</f>
        <v>0</v>
      </c>
      <c r="Z56" s="47">
        <f>paste_pd_trips!J33</f>
        <v>0</v>
      </c>
      <c r="AA56" s="47">
        <f>paste_pd_trips!K33</f>
        <v>0</v>
      </c>
      <c r="AB56" s="47">
        <f>paste_pd_trips!L33</f>
        <v>0</v>
      </c>
      <c r="AC56" s="47">
        <f>paste_pd_trips!M33</f>
        <v>0</v>
      </c>
      <c r="AD56" s="50">
        <f>paste_pd_trips!N33</f>
        <v>0</v>
      </c>
      <c r="AG56" s="46" t="s">
        <v>533</v>
      </c>
      <c r="AH56" s="47">
        <f t="shared" ref="AH56:AH83" si="36">S56</f>
        <v>0</v>
      </c>
      <c r="AI56" s="47">
        <f t="shared" si="30"/>
        <v>0</v>
      </c>
      <c r="AJ56" s="47">
        <f t="shared" si="30"/>
        <v>0</v>
      </c>
      <c r="AK56" s="47">
        <f t="shared" si="30"/>
        <v>0</v>
      </c>
      <c r="AL56" s="47">
        <f t="shared" si="30"/>
        <v>0</v>
      </c>
      <c r="AM56" s="47">
        <f t="shared" si="30"/>
        <v>0</v>
      </c>
      <c r="AN56" s="47">
        <f t="shared" si="30"/>
        <v>0</v>
      </c>
      <c r="AO56" s="47">
        <f t="shared" si="30"/>
        <v>0</v>
      </c>
      <c r="AP56" s="47">
        <v>0</v>
      </c>
      <c r="AQ56" s="47">
        <f t="shared" si="31"/>
        <v>0</v>
      </c>
      <c r="AR56" s="47">
        <f t="shared" si="31"/>
        <v>0</v>
      </c>
      <c r="AS56" s="50">
        <f t="shared" ref="AS56:AS83" si="37">SUM(AH56:AR56)</f>
        <v>0</v>
      </c>
      <c r="AU56">
        <v>2</v>
      </c>
      <c r="AV56" s="46" t="s">
        <v>533</v>
      </c>
      <c r="AW56" s="47">
        <f t="shared" si="32"/>
        <v>0</v>
      </c>
      <c r="AX56" s="47">
        <f t="shared" si="32"/>
        <v>0</v>
      </c>
      <c r="AY56" s="47">
        <f t="shared" si="32"/>
        <v>0</v>
      </c>
      <c r="AZ56" s="103">
        <f t="shared" si="32"/>
        <v>0</v>
      </c>
      <c r="BA56" s="103">
        <f t="shared" si="32"/>
        <v>0</v>
      </c>
      <c r="BB56" s="103">
        <f t="shared" ref="BB56:BB62" si="38">IF(SUM(AM$63:AM$66,AM$78:AM$79)&gt;0,(AM56/SUM(AM$63:AM$66,AM$78:AM$79))*SUM(BB$63:BB$66,BB$78:BB$79),0)</f>
        <v>0</v>
      </c>
      <c r="BC56" s="47">
        <f t="shared" ref="BC56:BC62" si="39">IF(SUM(AN$67:AN$70,AN$80:AN$81)&gt;0,(AN56/SUM(AN$67:AN$70,AN$80:AN$81))*SUM(BC$67:BC$70,BC$80:BC$81),0)</f>
        <v>0</v>
      </c>
      <c r="BD56" s="103">
        <f t="shared" ref="BD56:BE62" si="40">IF(SUM(AO$71:AO$74,AO$82:AO$83)&gt;0,(AO56/SUM(AO$71:AO$74,AO$82:AO$83))*SUM(BD$71:BD$74,BD$82:BD$83),0)</f>
        <v>0</v>
      </c>
      <c r="BE56" s="47">
        <f>(BD56/BP56)*BP58</f>
        <v>0</v>
      </c>
      <c r="BF56" s="47">
        <f t="shared" si="33"/>
        <v>0</v>
      </c>
      <c r="BG56" s="47">
        <f t="shared" si="34"/>
        <v>0</v>
      </c>
      <c r="BH56" s="103">
        <f t="shared" ref="BH56:BH89" si="41">AR56</f>
        <v>0</v>
      </c>
      <c r="BI56" s="103">
        <v>0</v>
      </c>
      <c r="BJ56" s="50">
        <f t="shared" si="35"/>
        <v>0</v>
      </c>
      <c r="BP56" s="3">
        <f>SUM(BD71:BD74,BD82,BD83)</f>
        <v>15220.519953262803</v>
      </c>
    </row>
    <row r="57" spans="3:68" x14ac:dyDescent="0.25">
      <c r="C57" s="46" t="s">
        <v>526</v>
      </c>
      <c r="D57" s="47">
        <f>paste_pd_trips!S34</f>
        <v>0</v>
      </c>
      <c r="E57" s="47">
        <f>paste_pd_trips!T34</f>
        <v>150</v>
      </c>
      <c r="F57" s="47">
        <f>paste_pd_trips!U34</f>
        <v>17</v>
      </c>
      <c r="G57" s="47">
        <f>paste_pd_trips!V34</f>
        <v>0</v>
      </c>
      <c r="H57" s="47">
        <f>paste_pd_trips!W34</f>
        <v>0</v>
      </c>
      <c r="I57" s="47">
        <f>paste_pd_trips!X34</f>
        <v>12</v>
      </c>
      <c r="J57" s="47">
        <f>paste_pd_trips!Y34</f>
        <v>2</v>
      </c>
      <c r="K57" s="47">
        <f>paste_pd_trips!Z34</f>
        <v>1</v>
      </c>
      <c r="L57" s="47">
        <f>paste_pd_trips!AA34</f>
        <v>1</v>
      </c>
      <c r="M57" s="47">
        <f>paste_pd_trips!AB34</f>
        <v>2</v>
      </c>
      <c r="N57" s="47">
        <f>paste_pd_trips!AC34</f>
        <v>0</v>
      </c>
      <c r="O57" s="50">
        <f>paste_pd_trips!AD34</f>
        <v>185</v>
      </c>
      <c r="P57" s="49"/>
      <c r="R57" s="46" t="s">
        <v>526</v>
      </c>
      <c r="S57" s="47">
        <f>paste_pd_trips!C34</f>
        <v>0</v>
      </c>
      <c r="T57" s="47">
        <f>paste_pd_trips!D34</f>
        <v>122809.44583</v>
      </c>
      <c r="U57" s="47">
        <f>paste_pd_trips!E34</f>
        <v>9717.6220799999992</v>
      </c>
      <c r="V57" s="47">
        <f>paste_pd_trips!F34</f>
        <v>0</v>
      </c>
      <c r="W57" s="47">
        <f>paste_pd_trips!G34</f>
        <v>0</v>
      </c>
      <c r="X57" s="47">
        <f>paste_pd_trips!H34</f>
        <v>12635.76714</v>
      </c>
      <c r="Y57" s="47">
        <f>paste_pd_trips!I34</f>
        <v>3994.7820000000002</v>
      </c>
      <c r="Z57" s="47">
        <f>paste_pd_trips!J34</f>
        <v>464.17809999999997</v>
      </c>
      <c r="AA57" s="47">
        <f>paste_pd_trips!K34</f>
        <v>204.0334</v>
      </c>
      <c r="AB57" s="47">
        <f>paste_pd_trips!L34</f>
        <v>4551.5339999999997</v>
      </c>
      <c r="AC57" s="47">
        <f>paste_pd_trips!M34</f>
        <v>0</v>
      </c>
      <c r="AD57" s="50">
        <f>paste_pd_trips!N34</f>
        <v>154377.36254999999</v>
      </c>
      <c r="AG57" s="46" t="s">
        <v>526</v>
      </c>
      <c r="AH57" s="47">
        <f t="shared" si="36"/>
        <v>0</v>
      </c>
      <c r="AI57" s="47">
        <f t="shared" si="30"/>
        <v>122809.44583</v>
      </c>
      <c r="AJ57" s="47">
        <f t="shared" si="30"/>
        <v>9717.6220799999992</v>
      </c>
      <c r="AK57" s="47">
        <f t="shared" si="30"/>
        <v>0</v>
      </c>
      <c r="AL57" s="47">
        <f t="shared" si="30"/>
        <v>0</v>
      </c>
      <c r="AM57" s="47">
        <f t="shared" si="30"/>
        <v>12635.76714</v>
      </c>
      <c r="AN57" s="47">
        <f t="shared" si="30"/>
        <v>3994.7820000000002</v>
      </c>
      <c r="AO57" s="47">
        <f t="shared" si="30"/>
        <v>464.17809999999997</v>
      </c>
      <c r="AP57" s="47">
        <v>0</v>
      </c>
      <c r="AQ57" s="47">
        <f t="shared" si="31"/>
        <v>4551.5339999999997</v>
      </c>
      <c r="AR57" s="47">
        <f t="shared" si="31"/>
        <v>0</v>
      </c>
      <c r="AS57" s="50">
        <f t="shared" si="37"/>
        <v>154173.32915000001</v>
      </c>
      <c r="AU57">
        <v>3</v>
      </c>
      <c r="AV57" s="46" t="s">
        <v>526</v>
      </c>
      <c r="AW57" s="103">
        <f t="shared" si="32"/>
        <v>0</v>
      </c>
      <c r="AX57" s="47">
        <f t="shared" si="32"/>
        <v>122809.44583</v>
      </c>
      <c r="AY57" s="47">
        <f t="shared" si="32"/>
        <v>9717.6220799999992</v>
      </c>
      <c r="AZ57" s="103">
        <f t="shared" si="32"/>
        <v>0</v>
      </c>
      <c r="BA57" s="103">
        <f t="shared" si="32"/>
        <v>0</v>
      </c>
      <c r="BB57" s="47">
        <f t="shared" si="38"/>
        <v>13996.405853779263</v>
      </c>
      <c r="BC57" s="47">
        <f t="shared" si="39"/>
        <v>2006.4973681390795</v>
      </c>
      <c r="BD57" s="47">
        <f t="shared" si="40"/>
        <v>1222.0706291899605</v>
      </c>
      <c r="BE57" s="47">
        <f>(BD57/BP56)*BP58</f>
        <v>64.006244874910692</v>
      </c>
      <c r="BF57" s="47">
        <f t="shared" si="33"/>
        <v>0</v>
      </c>
      <c r="BG57" s="47">
        <f t="shared" si="34"/>
        <v>4551.5339999999997</v>
      </c>
      <c r="BH57" s="103">
        <f t="shared" si="41"/>
        <v>0</v>
      </c>
      <c r="BI57" s="47">
        <f>'TM1.5 Targets'!T43+'TM1.5 Targets'!U43</f>
        <v>20481.903000000002</v>
      </c>
      <c r="BJ57" s="50">
        <f>SUM(AW57:BI57)</f>
        <v>174849.48500598315</v>
      </c>
      <c r="BP57" s="196" t="s">
        <v>678</v>
      </c>
    </row>
    <row r="58" spans="3:68" x14ac:dyDescent="0.25">
      <c r="C58" s="46" t="s">
        <v>534</v>
      </c>
      <c r="D58" s="47">
        <f>paste_pd_trips!S35</f>
        <v>0</v>
      </c>
      <c r="E58" s="47">
        <f>paste_pd_trips!T35</f>
        <v>0</v>
      </c>
      <c r="F58" s="47">
        <f>paste_pd_trips!U35</f>
        <v>0</v>
      </c>
      <c r="G58" s="47">
        <f>paste_pd_trips!V35</f>
        <v>0</v>
      </c>
      <c r="H58" s="47">
        <f>paste_pd_trips!W35</f>
        <v>0</v>
      </c>
      <c r="I58" s="47">
        <f>paste_pd_trips!X35</f>
        <v>0</v>
      </c>
      <c r="J58" s="47">
        <f>paste_pd_trips!Y35</f>
        <v>0</v>
      </c>
      <c r="K58" s="47">
        <f>paste_pd_trips!Z35</f>
        <v>0</v>
      </c>
      <c r="L58" s="47">
        <f>paste_pd_trips!AA35</f>
        <v>0</v>
      </c>
      <c r="M58" s="47">
        <f>paste_pd_trips!AB35</f>
        <v>0</v>
      </c>
      <c r="N58" s="47">
        <f>paste_pd_trips!AC35</f>
        <v>0</v>
      </c>
      <c r="O58" s="50">
        <f>paste_pd_trips!AD35</f>
        <v>0</v>
      </c>
      <c r="P58" s="49"/>
      <c r="R58" s="46" t="s">
        <v>534</v>
      </c>
      <c r="S58" s="47">
        <f>paste_pd_trips!C35</f>
        <v>0</v>
      </c>
      <c r="T58" s="47">
        <f>paste_pd_trips!D35</f>
        <v>0</v>
      </c>
      <c r="U58" s="47">
        <f>paste_pd_trips!E35</f>
        <v>0</v>
      </c>
      <c r="V58" s="47">
        <f>paste_pd_trips!F35</f>
        <v>0</v>
      </c>
      <c r="W58" s="47">
        <f>paste_pd_trips!G35</f>
        <v>0</v>
      </c>
      <c r="X58" s="47">
        <f>paste_pd_trips!H35</f>
        <v>0</v>
      </c>
      <c r="Y58" s="47">
        <f>paste_pd_trips!I35</f>
        <v>0</v>
      </c>
      <c r="Z58" s="47">
        <f>paste_pd_trips!J35</f>
        <v>0</v>
      </c>
      <c r="AA58" s="47">
        <f>paste_pd_trips!K35</f>
        <v>0</v>
      </c>
      <c r="AB58" s="47">
        <f>paste_pd_trips!L35</f>
        <v>0</v>
      </c>
      <c r="AC58" s="47">
        <f>paste_pd_trips!M35</f>
        <v>0</v>
      </c>
      <c r="AD58" s="50">
        <f>paste_pd_trips!N35</f>
        <v>0</v>
      </c>
      <c r="AG58" s="46" t="s">
        <v>534</v>
      </c>
      <c r="AH58" s="47">
        <f t="shared" si="36"/>
        <v>0</v>
      </c>
      <c r="AI58" s="47">
        <f t="shared" si="30"/>
        <v>0</v>
      </c>
      <c r="AJ58" s="47">
        <f t="shared" si="30"/>
        <v>0</v>
      </c>
      <c r="AK58" s="47">
        <f t="shared" si="30"/>
        <v>0</v>
      </c>
      <c r="AL58" s="47">
        <f t="shared" si="30"/>
        <v>0</v>
      </c>
      <c r="AM58" s="47">
        <f t="shared" si="30"/>
        <v>0</v>
      </c>
      <c r="AN58" s="47">
        <f t="shared" si="30"/>
        <v>0</v>
      </c>
      <c r="AO58" s="47">
        <f t="shared" si="30"/>
        <v>0</v>
      </c>
      <c r="AP58" s="47">
        <v>0</v>
      </c>
      <c r="AQ58" s="47">
        <f t="shared" si="31"/>
        <v>0</v>
      </c>
      <c r="AR58" s="47">
        <f t="shared" si="31"/>
        <v>0</v>
      </c>
      <c r="AS58" s="50">
        <f t="shared" si="37"/>
        <v>0</v>
      </c>
      <c r="AU58">
        <v>4</v>
      </c>
      <c r="AV58" s="46" t="s">
        <v>534</v>
      </c>
      <c r="AW58" s="103">
        <f t="shared" si="32"/>
        <v>0</v>
      </c>
      <c r="AX58" s="47">
        <f t="shared" si="32"/>
        <v>0</v>
      </c>
      <c r="AY58" s="47">
        <f t="shared" si="32"/>
        <v>0</v>
      </c>
      <c r="AZ58" s="103">
        <f t="shared" si="32"/>
        <v>0</v>
      </c>
      <c r="BA58" s="103">
        <f t="shared" si="32"/>
        <v>0</v>
      </c>
      <c r="BB58" s="47">
        <f t="shared" si="38"/>
        <v>0</v>
      </c>
      <c r="BC58" s="47">
        <f t="shared" si="39"/>
        <v>0</v>
      </c>
      <c r="BD58" s="47">
        <f t="shared" si="40"/>
        <v>0</v>
      </c>
      <c r="BE58" s="47">
        <f>(BD58/BP56)*BP58</f>
        <v>0</v>
      </c>
      <c r="BF58" s="47">
        <f t="shared" si="33"/>
        <v>0</v>
      </c>
      <c r="BG58" s="47">
        <f t="shared" si="34"/>
        <v>0</v>
      </c>
      <c r="BH58" s="103">
        <f t="shared" si="41"/>
        <v>0</v>
      </c>
      <c r="BI58" s="103">
        <v>0</v>
      </c>
      <c r="BJ58" s="50">
        <f t="shared" si="35"/>
        <v>0</v>
      </c>
      <c r="BP58" s="3">
        <f>SUM(BE84:BE89)</f>
        <v>797.17841504606747</v>
      </c>
    </row>
    <row r="59" spans="3:68" x14ac:dyDescent="0.25">
      <c r="C59" s="46" t="s">
        <v>527</v>
      </c>
      <c r="D59" s="47">
        <f>paste_pd_trips!S36</f>
        <v>0</v>
      </c>
      <c r="E59" s="47">
        <f>paste_pd_trips!T36</f>
        <v>0</v>
      </c>
      <c r="F59" s="47">
        <f>paste_pd_trips!U36</f>
        <v>45</v>
      </c>
      <c r="G59" s="47">
        <f>paste_pd_trips!V36</f>
        <v>0</v>
      </c>
      <c r="H59" s="47">
        <f>paste_pd_trips!W36</f>
        <v>0</v>
      </c>
      <c r="I59" s="47">
        <f>paste_pd_trips!X36</f>
        <v>2</v>
      </c>
      <c r="J59" s="47">
        <f>paste_pd_trips!Y36</f>
        <v>2</v>
      </c>
      <c r="K59" s="47">
        <f>paste_pd_trips!Z36</f>
        <v>1</v>
      </c>
      <c r="L59" s="47">
        <f>paste_pd_trips!AA36</f>
        <v>0</v>
      </c>
      <c r="M59" s="47">
        <f>paste_pd_trips!AB36</f>
        <v>1</v>
      </c>
      <c r="N59" s="47">
        <f>paste_pd_trips!AC36</f>
        <v>0</v>
      </c>
      <c r="O59" s="50">
        <f>paste_pd_trips!AD36</f>
        <v>51</v>
      </c>
      <c r="P59" s="49"/>
      <c r="R59" s="46" t="s">
        <v>527</v>
      </c>
      <c r="S59" s="47">
        <f>paste_pd_trips!C36</f>
        <v>0</v>
      </c>
      <c r="T59" s="47">
        <f>paste_pd_trips!D36</f>
        <v>0</v>
      </c>
      <c r="U59" s="47">
        <f>paste_pd_trips!E36</f>
        <v>23687.808069999999</v>
      </c>
      <c r="V59" s="47">
        <f>paste_pd_trips!F36</f>
        <v>0</v>
      </c>
      <c r="W59" s="47">
        <f>paste_pd_trips!G36</f>
        <v>0</v>
      </c>
      <c r="X59" s="47">
        <f>paste_pd_trips!H36</f>
        <v>1332.2924</v>
      </c>
      <c r="Y59" s="47">
        <f>paste_pd_trips!I36</f>
        <v>4969.5</v>
      </c>
      <c r="Z59" s="47">
        <f>paste_pd_trips!J36</f>
        <v>466.96249999999998</v>
      </c>
      <c r="AA59" s="47">
        <f>paste_pd_trips!K36</f>
        <v>0</v>
      </c>
      <c r="AB59" s="47">
        <f>paste_pd_trips!L36</f>
        <v>1923.895</v>
      </c>
      <c r="AC59" s="47">
        <f>paste_pd_trips!M36</f>
        <v>0</v>
      </c>
      <c r="AD59" s="50">
        <f>paste_pd_trips!N36</f>
        <v>32380.457969999999</v>
      </c>
      <c r="AG59" s="46" t="s">
        <v>527</v>
      </c>
      <c r="AH59" s="47">
        <f t="shared" si="36"/>
        <v>0</v>
      </c>
      <c r="AI59" s="47">
        <f t="shared" si="30"/>
        <v>0</v>
      </c>
      <c r="AJ59" s="47">
        <f t="shared" si="30"/>
        <v>23687.808069999999</v>
      </c>
      <c r="AK59" s="47">
        <f t="shared" si="30"/>
        <v>0</v>
      </c>
      <c r="AL59" s="47">
        <f t="shared" si="30"/>
        <v>0</v>
      </c>
      <c r="AM59" s="47">
        <f t="shared" si="30"/>
        <v>1332.2924</v>
      </c>
      <c r="AN59" s="47">
        <f t="shared" si="30"/>
        <v>4969.5</v>
      </c>
      <c r="AO59" s="47">
        <f t="shared" si="30"/>
        <v>466.96249999999998</v>
      </c>
      <c r="AP59" s="47">
        <v>0</v>
      </c>
      <c r="AQ59" s="47">
        <f t="shared" si="31"/>
        <v>1923.895</v>
      </c>
      <c r="AR59" s="47">
        <f t="shared" si="31"/>
        <v>0</v>
      </c>
      <c r="AS59" s="50">
        <f t="shared" si="37"/>
        <v>32380.457969999999</v>
      </c>
      <c r="AU59">
        <v>5</v>
      </c>
      <c r="AV59" s="46" t="s">
        <v>527</v>
      </c>
      <c r="AW59" s="103">
        <f t="shared" si="32"/>
        <v>0</v>
      </c>
      <c r="AX59" s="103">
        <f t="shared" si="32"/>
        <v>0</v>
      </c>
      <c r="AY59" s="47">
        <f t="shared" si="32"/>
        <v>23687.808069999999</v>
      </c>
      <c r="AZ59" s="47">
        <f t="shared" si="32"/>
        <v>0</v>
      </c>
      <c r="BA59" s="47">
        <f t="shared" si="32"/>
        <v>0</v>
      </c>
      <c r="BB59" s="47">
        <f t="shared" si="38"/>
        <v>1475.7556814477371</v>
      </c>
      <c r="BC59" s="47">
        <f t="shared" si="39"/>
        <v>2496.0783018866</v>
      </c>
      <c r="BD59" s="47">
        <f t="shared" si="40"/>
        <v>1229.4012927001877</v>
      </c>
      <c r="BE59" s="47">
        <f>(BD59/BP56)*BP58</f>
        <v>64.390190149859478</v>
      </c>
      <c r="BF59" s="47">
        <f t="shared" si="33"/>
        <v>0</v>
      </c>
      <c r="BG59" s="47">
        <f t="shared" si="34"/>
        <v>1923.895</v>
      </c>
      <c r="BH59" s="103">
        <f t="shared" si="41"/>
        <v>0</v>
      </c>
      <c r="BI59" s="47">
        <f>'TM1.5 Targets'!T44+'TM1.5 Targets'!U44</f>
        <v>8657.5275000000001</v>
      </c>
      <c r="BJ59" s="50">
        <f>SUM(AW59:BI59)</f>
        <v>39534.856036184385</v>
      </c>
    </row>
    <row r="60" spans="3:68" x14ac:dyDescent="0.25">
      <c r="C60" s="46" t="s">
        <v>535</v>
      </c>
      <c r="D60" s="47">
        <f>paste_pd_trips!S37</f>
        <v>0</v>
      </c>
      <c r="E60" s="47">
        <f>paste_pd_trips!T37</f>
        <v>0</v>
      </c>
      <c r="F60" s="47">
        <f>paste_pd_trips!U37</f>
        <v>0</v>
      </c>
      <c r="G60" s="47">
        <f>paste_pd_trips!V37</f>
        <v>0</v>
      </c>
      <c r="H60" s="47">
        <f>paste_pd_trips!W37</f>
        <v>0</v>
      </c>
      <c r="I60" s="47">
        <f>paste_pd_trips!X37</f>
        <v>0</v>
      </c>
      <c r="J60" s="47">
        <f>paste_pd_trips!Y37</f>
        <v>0</v>
      </c>
      <c r="K60" s="47">
        <f>paste_pd_trips!Z37</f>
        <v>0</v>
      </c>
      <c r="L60" s="47">
        <f>paste_pd_trips!AA37</f>
        <v>0</v>
      </c>
      <c r="M60" s="47">
        <f>paste_pd_trips!AB37</f>
        <v>0</v>
      </c>
      <c r="N60" s="47">
        <f>paste_pd_trips!AC37</f>
        <v>0</v>
      </c>
      <c r="O60" s="50">
        <f>paste_pd_trips!AD37</f>
        <v>0</v>
      </c>
      <c r="P60" s="49"/>
      <c r="R60" s="46" t="s">
        <v>535</v>
      </c>
      <c r="S60" s="47">
        <f>paste_pd_trips!C37</f>
        <v>0</v>
      </c>
      <c r="T60" s="47">
        <f>paste_pd_trips!D37</f>
        <v>0</v>
      </c>
      <c r="U60" s="47">
        <f>paste_pd_trips!E37</f>
        <v>0</v>
      </c>
      <c r="V60" s="47">
        <f>paste_pd_trips!F37</f>
        <v>0</v>
      </c>
      <c r="W60" s="47">
        <f>paste_pd_trips!G37</f>
        <v>0</v>
      </c>
      <c r="X60" s="47">
        <f>paste_pd_trips!H37</f>
        <v>0</v>
      </c>
      <c r="Y60" s="47">
        <f>paste_pd_trips!I37</f>
        <v>0</v>
      </c>
      <c r="Z60" s="47">
        <f>paste_pd_trips!J37</f>
        <v>0</v>
      </c>
      <c r="AA60" s="47">
        <f>paste_pd_trips!K37</f>
        <v>0</v>
      </c>
      <c r="AB60" s="47">
        <f>paste_pd_trips!L37</f>
        <v>0</v>
      </c>
      <c r="AC60" s="47">
        <f>paste_pd_trips!M37</f>
        <v>0</v>
      </c>
      <c r="AD60" s="50">
        <f>paste_pd_trips!N37</f>
        <v>0</v>
      </c>
      <c r="AG60" s="46" t="s">
        <v>535</v>
      </c>
      <c r="AH60" s="47">
        <f t="shared" si="36"/>
        <v>0</v>
      </c>
      <c r="AI60" s="47">
        <f t="shared" si="30"/>
        <v>0</v>
      </c>
      <c r="AJ60" s="47">
        <f t="shared" si="30"/>
        <v>0</v>
      </c>
      <c r="AK60" s="47">
        <f t="shared" si="30"/>
        <v>0</v>
      </c>
      <c r="AL60" s="47">
        <f t="shared" si="30"/>
        <v>0</v>
      </c>
      <c r="AM60" s="47">
        <f t="shared" si="30"/>
        <v>0</v>
      </c>
      <c r="AN60" s="47">
        <f t="shared" si="30"/>
        <v>0</v>
      </c>
      <c r="AO60" s="47">
        <f t="shared" si="30"/>
        <v>0</v>
      </c>
      <c r="AP60" s="47">
        <v>0</v>
      </c>
      <c r="AQ60" s="47">
        <f t="shared" si="31"/>
        <v>0</v>
      </c>
      <c r="AR60" s="47">
        <f t="shared" si="31"/>
        <v>0</v>
      </c>
      <c r="AS60" s="50">
        <f t="shared" si="37"/>
        <v>0</v>
      </c>
      <c r="AU60">
        <v>6</v>
      </c>
      <c r="AV60" s="46" t="s">
        <v>535</v>
      </c>
      <c r="AW60" s="103">
        <f t="shared" si="32"/>
        <v>0</v>
      </c>
      <c r="AX60" s="103">
        <f t="shared" si="32"/>
        <v>0</v>
      </c>
      <c r="AY60" s="47">
        <f t="shared" si="32"/>
        <v>0</v>
      </c>
      <c r="AZ60" s="47">
        <f t="shared" si="32"/>
        <v>0</v>
      </c>
      <c r="BA60" s="47">
        <f t="shared" si="32"/>
        <v>0</v>
      </c>
      <c r="BB60" s="47">
        <f t="shared" si="38"/>
        <v>0</v>
      </c>
      <c r="BC60" s="47">
        <f t="shared" si="39"/>
        <v>0</v>
      </c>
      <c r="BD60" s="47">
        <f t="shared" si="40"/>
        <v>0</v>
      </c>
      <c r="BE60" s="47">
        <f>(BD60/BP56)*BP58</f>
        <v>0</v>
      </c>
      <c r="BF60" s="47">
        <f t="shared" si="33"/>
        <v>0</v>
      </c>
      <c r="BG60" s="47">
        <f t="shared" si="34"/>
        <v>0</v>
      </c>
      <c r="BH60" s="103">
        <f t="shared" si="41"/>
        <v>0</v>
      </c>
      <c r="BI60" s="103">
        <v>0</v>
      </c>
      <c r="BJ60" s="50">
        <f t="shared" si="35"/>
        <v>0</v>
      </c>
    </row>
    <row r="61" spans="3:68" x14ac:dyDescent="0.25">
      <c r="C61" s="46" t="s">
        <v>465</v>
      </c>
      <c r="D61" s="47">
        <f>paste_pd_trips!S38</f>
        <v>2</v>
      </c>
      <c r="E61" s="47">
        <f>paste_pd_trips!T38</f>
        <v>9</v>
      </c>
      <c r="F61" s="47">
        <f>paste_pd_trips!U38</f>
        <v>1</v>
      </c>
      <c r="G61" s="47">
        <f>paste_pd_trips!V38</f>
        <v>32</v>
      </c>
      <c r="H61" s="47">
        <f>paste_pd_trips!W38</f>
        <v>0</v>
      </c>
      <c r="I61" s="47">
        <f>paste_pd_trips!X38</f>
        <v>29</v>
      </c>
      <c r="J61" s="47">
        <f>paste_pd_trips!Y38</f>
        <v>2</v>
      </c>
      <c r="K61" s="47">
        <f>paste_pd_trips!Z38</f>
        <v>2</v>
      </c>
      <c r="L61" s="47">
        <f>paste_pd_trips!AA38</f>
        <v>0</v>
      </c>
      <c r="M61" s="47">
        <f>paste_pd_trips!AB38</f>
        <v>0</v>
      </c>
      <c r="N61" s="47">
        <f>paste_pd_trips!AC38</f>
        <v>0</v>
      </c>
      <c r="O61" s="50">
        <f>paste_pd_trips!AD38</f>
        <v>77</v>
      </c>
      <c r="P61" s="49"/>
      <c r="R61" s="46" t="s">
        <v>465</v>
      </c>
      <c r="S61" s="47">
        <f>paste_pd_trips!C38</f>
        <v>248.90725</v>
      </c>
      <c r="T61" s="47">
        <f>paste_pd_trips!D38</f>
        <v>9379.3977400000003</v>
      </c>
      <c r="U61" s="47">
        <f>paste_pd_trips!E38</f>
        <v>502.76339999999999</v>
      </c>
      <c r="V61" s="47">
        <f>paste_pd_trips!F38</f>
        <v>11097.732969999999</v>
      </c>
      <c r="W61" s="47">
        <f>paste_pd_trips!G38</f>
        <v>0</v>
      </c>
      <c r="X61" s="47">
        <f>paste_pd_trips!H38</f>
        <v>14798.61443</v>
      </c>
      <c r="Y61" s="47">
        <f>paste_pd_trips!I38</f>
        <v>306.87119999999999</v>
      </c>
      <c r="Z61" s="47">
        <f>paste_pd_trips!J38</f>
        <v>933.92499999999995</v>
      </c>
      <c r="AA61" s="47">
        <f>paste_pd_trips!K38</f>
        <v>0</v>
      </c>
      <c r="AB61" s="47">
        <f>paste_pd_trips!L38</f>
        <v>0</v>
      </c>
      <c r="AC61" s="47">
        <f>paste_pd_trips!M38</f>
        <v>0</v>
      </c>
      <c r="AD61" s="50">
        <f>paste_pd_trips!N38</f>
        <v>37268.211990000003</v>
      </c>
      <c r="AG61" s="46" t="s">
        <v>465</v>
      </c>
      <c r="AH61" s="47">
        <f t="shared" si="36"/>
        <v>248.90725</v>
      </c>
      <c r="AI61" s="47">
        <f t="shared" si="30"/>
        <v>9379.3977400000003</v>
      </c>
      <c r="AJ61" s="47">
        <f t="shared" si="30"/>
        <v>502.76339999999999</v>
      </c>
      <c r="AK61" s="47">
        <f t="shared" si="30"/>
        <v>11097.732969999999</v>
      </c>
      <c r="AL61" s="47">
        <f t="shared" si="30"/>
        <v>0</v>
      </c>
      <c r="AM61" s="47">
        <f t="shared" si="30"/>
        <v>14798.61443</v>
      </c>
      <c r="AN61" s="47">
        <f t="shared" si="30"/>
        <v>306.87119999999999</v>
      </c>
      <c r="AO61" s="47">
        <f t="shared" si="30"/>
        <v>933.92499999999995</v>
      </c>
      <c r="AP61" s="47">
        <v>0</v>
      </c>
      <c r="AQ61" s="47">
        <f t="shared" si="31"/>
        <v>0</v>
      </c>
      <c r="AR61" s="47">
        <f t="shared" si="31"/>
        <v>0</v>
      </c>
      <c r="AS61" s="50">
        <f t="shared" si="37"/>
        <v>37268.211990000003</v>
      </c>
      <c r="AU61">
        <v>7</v>
      </c>
      <c r="AV61" s="46" t="s">
        <v>465</v>
      </c>
      <c r="AW61" s="47">
        <f t="shared" si="32"/>
        <v>248.90725</v>
      </c>
      <c r="AX61" s="47">
        <f t="shared" si="32"/>
        <v>9379.3977400000003</v>
      </c>
      <c r="AY61" s="47">
        <f t="shared" si="32"/>
        <v>502.76339999999999</v>
      </c>
      <c r="AZ61" s="47">
        <f t="shared" si="32"/>
        <v>11097.732969999999</v>
      </c>
      <c r="BA61" s="47">
        <f t="shared" si="32"/>
        <v>0</v>
      </c>
      <c r="BB61" s="47">
        <f t="shared" si="38"/>
        <v>16392.151844915548</v>
      </c>
      <c r="BC61" s="47">
        <f t="shared" si="39"/>
        <v>154.13513307051076</v>
      </c>
      <c r="BD61" s="47">
        <f t="shared" si="40"/>
        <v>2458.8025854003754</v>
      </c>
      <c r="BE61" s="47">
        <f>(BD61/BP56)*BP58</f>
        <v>128.78038029971896</v>
      </c>
      <c r="BF61" s="47">
        <f t="shared" si="33"/>
        <v>0</v>
      </c>
      <c r="BG61" s="47">
        <f t="shared" si="34"/>
        <v>0</v>
      </c>
      <c r="BH61" s="103">
        <f t="shared" si="41"/>
        <v>0</v>
      </c>
      <c r="BI61" s="47">
        <f>'TM1.5 Targets'!T40+'TM1.5 Targets'!U40</f>
        <v>0</v>
      </c>
      <c r="BJ61" s="50">
        <f t="shared" si="35"/>
        <v>40362.671303686147</v>
      </c>
    </row>
    <row r="62" spans="3:68" x14ac:dyDescent="0.25">
      <c r="C62" s="46" t="s">
        <v>528</v>
      </c>
      <c r="D62" s="47">
        <f>paste_pd_trips!S39</f>
        <v>0</v>
      </c>
      <c r="E62" s="47">
        <f>paste_pd_trips!T39</f>
        <v>0</v>
      </c>
      <c r="F62" s="47">
        <f>paste_pd_trips!U39</f>
        <v>0</v>
      </c>
      <c r="G62" s="47">
        <f>paste_pd_trips!V39</f>
        <v>0</v>
      </c>
      <c r="H62" s="47">
        <f>paste_pd_trips!W39</f>
        <v>30</v>
      </c>
      <c r="I62" s="47">
        <f>paste_pd_trips!X39</f>
        <v>0</v>
      </c>
      <c r="J62" s="47">
        <f>paste_pd_trips!Y39</f>
        <v>0</v>
      </c>
      <c r="K62" s="47">
        <f>paste_pd_trips!Z39</f>
        <v>0</v>
      </c>
      <c r="L62" s="47">
        <f>paste_pd_trips!AA39</f>
        <v>0</v>
      </c>
      <c r="M62" s="47">
        <f>paste_pd_trips!AB39</f>
        <v>0</v>
      </c>
      <c r="N62" s="47">
        <f>paste_pd_trips!AC39</f>
        <v>0</v>
      </c>
      <c r="O62" s="50">
        <f>paste_pd_trips!AD39</f>
        <v>30</v>
      </c>
      <c r="P62" s="49"/>
      <c r="R62" s="46" t="s">
        <v>528</v>
      </c>
      <c r="S62" s="47">
        <f>paste_pd_trips!C39</f>
        <v>0</v>
      </c>
      <c r="T62" s="47">
        <f>paste_pd_trips!D39</f>
        <v>0</v>
      </c>
      <c r="U62" s="47">
        <f>paste_pd_trips!E39</f>
        <v>0</v>
      </c>
      <c r="V62" s="47">
        <f>paste_pd_trips!F39</f>
        <v>0</v>
      </c>
      <c r="W62" s="47">
        <f>paste_pd_trips!G39</f>
        <v>17643.45679</v>
      </c>
      <c r="X62" s="47">
        <f>paste_pd_trips!H39</f>
        <v>0</v>
      </c>
      <c r="Y62" s="47">
        <f>paste_pd_trips!I39</f>
        <v>0</v>
      </c>
      <c r="Z62" s="47">
        <f>paste_pd_trips!J39</f>
        <v>0</v>
      </c>
      <c r="AA62" s="47">
        <f>paste_pd_trips!K39</f>
        <v>0</v>
      </c>
      <c r="AB62" s="47">
        <f>paste_pd_trips!L39</f>
        <v>0</v>
      </c>
      <c r="AC62" s="47">
        <f>paste_pd_trips!M39</f>
        <v>0</v>
      </c>
      <c r="AD62" s="50">
        <f>paste_pd_trips!N39</f>
        <v>17643.45679</v>
      </c>
      <c r="AG62" s="46" t="s">
        <v>528</v>
      </c>
      <c r="AH62" s="47">
        <f t="shared" si="36"/>
        <v>0</v>
      </c>
      <c r="AI62" s="47">
        <f t="shared" si="30"/>
        <v>0</v>
      </c>
      <c r="AJ62" s="47">
        <f t="shared" si="30"/>
        <v>0</v>
      </c>
      <c r="AK62" s="47">
        <f t="shared" si="30"/>
        <v>0</v>
      </c>
      <c r="AL62" s="47">
        <f t="shared" si="30"/>
        <v>17643.45679</v>
      </c>
      <c r="AM62" s="47">
        <f t="shared" si="30"/>
        <v>0</v>
      </c>
      <c r="AN62" s="47">
        <f t="shared" si="30"/>
        <v>0</v>
      </c>
      <c r="AO62" s="47">
        <f t="shared" si="30"/>
        <v>0</v>
      </c>
      <c r="AP62" s="47">
        <v>0</v>
      </c>
      <c r="AQ62" s="47">
        <f t="shared" si="31"/>
        <v>0</v>
      </c>
      <c r="AR62" s="47">
        <f t="shared" si="31"/>
        <v>0</v>
      </c>
      <c r="AS62" s="50">
        <f t="shared" si="37"/>
        <v>17643.45679</v>
      </c>
      <c r="AU62">
        <v>8</v>
      </c>
      <c r="AV62" s="46" t="s">
        <v>528</v>
      </c>
      <c r="AW62" s="103">
        <f t="shared" si="32"/>
        <v>0</v>
      </c>
      <c r="AX62" s="103">
        <f t="shared" si="32"/>
        <v>0</v>
      </c>
      <c r="AY62" s="103">
        <f t="shared" si="32"/>
        <v>0</v>
      </c>
      <c r="AZ62" s="103">
        <f t="shared" si="32"/>
        <v>0</v>
      </c>
      <c r="BA62" s="47">
        <f t="shared" si="32"/>
        <v>17643.45679</v>
      </c>
      <c r="BB62" s="103">
        <f t="shared" si="38"/>
        <v>0</v>
      </c>
      <c r="BC62" s="103">
        <f t="shared" si="39"/>
        <v>0</v>
      </c>
      <c r="BD62" s="103">
        <f t="shared" si="40"/>
        <v>0</v>
      </c>
      <c r="BE62" s="103">
        <f t="shared" si="40"/>
        <v>0</v>
      </c>
      <c r="BF62" s="103">
        <f t="shared" si="33"/>
        <v>0</v>
      </c>
      <c r="BG62" s="103">
        <f t="shared" si="34"/>
        <v>0</v>
      </c>
      <c r="BH62" s="103">
        <f t="shared" si="41"/>
        <v>0</v>
      </c>
      <c r="BI62" s="103">
        <v>0</v>
      </c>
      <c r="BJ62" s="50">
        <f t="shared" si="35"/>
        <v>17643.45679</v>
      </c>
    </row>
    <row r="63" spans="3:68" x14ac:dyDescent="0.25">
      <c r="C63" s="46" t="s">
        <v>14</v>
      </c>
      <c r="D63" s="47">
        <f>paste_pd_trips!S40</f>
        <v>0</v>
      </c>
      <c r="E63" s="47">
        <f>paste_pd_trips!T40</f>
        <v>0</v>
      </c>
      <c r="F63" s="47">
        <f>paste_pd_trips!U40</f>
        <v>0</v>
      </c>
      <c r="G63" s="47">
        <f>paste_pd_trips!V40</f>
        <v>0</v>
      </c>
      <c r="H63" s="47">
        <f>paste_pd_trips!W40</f>
        <v>0</v>
      </c>
      <c r="I63" s="47">
        <f>paste_pd_trips!X40</f>
        <v>61</v>
      </c>
      <c r="J63" s="47">
        <f>paste_pd_trips!Y40</f>
        <v>0</v>
      </c>
      <c r="K63" s="47">
        <f>paste_pd_trips!Z40</f>
        <v>3</v>
      </c>
      <c r="L63" s="47">
        <f>paste_pd_trips!AA40</f>
        <v>0</v>
      </c>
      <c r="M63" s="47">
        <f>paste_pd_trips!AB40</f>
        <v>0</v>
      </c>
      <c r="N63" s="47">
        <f>paste_pd_trips!AC40</f>
        <v>0</v>
      </c>
      <c r="O63" s="50">
        <f>paste_pd_trips!AD40</f>
        <v>64</v>
      </c>
      <c r="P63" s="49"/>
      <c r="R63" s="46" t="s">
        <v>14</v>
      </c>
      <c r="S63" s="47">
        <f>paste_pd_trips!C40</f>
        <v>0</v>
      </c>
      <c r="T63" s="47">
        <f>paste_pd_trips!D40</f>
        <v>0</v>
      </c>
      <c r="U63" s="47">
        <f>paste_pd_trips!E40</f>
        <v>0</v>
      </c>
      <c r="V63" s="47">
        <f>paste_pd_trips!F40</f>
        <v>0</v>
      </c>
      <c r="W63" s="47">
        <f>paste_pd_trips!G40</f>
        <v>0</v>
      </c>
      <c r="X63" s="47">
        <f>paste_pd_trips!H40</f>
        <v>58900.532850000003</v>
      </c>
      <c r="Y63" s="47">
        <f>paste_pd_trips!I40</f>
        <v>0</v>
      </c>
      <c r="Z63" s="47">
        <f>paste_pd_trips!J40</f>
        <v>1164.7288000000001</v>
      </c>
      <c r="AA63" s="47">
        <f>paste_pd_trips!K40</f>
        <v>0</v>
      </c>
      <c r="AB63" s="47">
        <f>paste_pd_trips!L40</f>
        <v>0</v>
      </c>
      <c r="AC63" s="47">
        <f>paste_pd_trips!M40</f>
        <v>0</v>
      </c>
      <c r="AD63" s="50">
        <f>paste_pd_trips!N40</f>
        <v>60065.26165</v>
      </c>
      <c r="AG63" s="46" t="s">
        <v>14</v>
      </c>
      <c r="AH63" s="47">
        <f t="shared" si="36"/>
        <v>0</v>
      </c>
      <c r="AI63" s="47">
        <f t="shared" si="30"/>
        <v>0</v>
      </c>
      <c r="AJ63" s="47">
        <f t="shared" si="30"/>
        <v>0</v>
      </c>
      <c r="AK63" s="47">
        <f t="shared" si="30"/>
        <v>0</v>
      </c>
      <c r="AL63" s="47">
        <f t="shared" si="30"/>
        <v>0</v>
      </c>
      <c r="AM63" s="51">
        <f t="shared" si="30"/>
        <v>58900.532850000003</v>
      </c>
      <c r="AN63" s="52">
        <f t="shared" si="30"/>
        <v>0</v>
      </c>
      <c r="AO63" s="53">
        <f t="shared" si="30"/>
        <v>1164.7288000000001</v>
      </c>
      <c r="AP63" s="47">
        <v>0</v>
      </c>
      <c r="AQ63" s="47">
        <f t="shared" si="31"/>
        <v>0</v>
      </c>
      <c r="AR63" s="47">
        <f t="shared" si="31"/>
        <v>0</v>
      </c>
      <c r="AS63" s="50">
        <f t="shared" si="37"/>
        <v>60065.26165</v>
      </c>
      <c r="AU63">
        <v>9</v>
      </c>
      <c r="AV63" s="46" t="s">
        <v>14</v>
      </c>
      <c r="AW63" s="103">
        <f t="shared" si="32"/>
        <v>0</v>
      </c>
      <c r="AX63" s="103">
        <f t="shared" si="32"/>
        <v>0</v>
      </c>
      <c r="AY63" s="103">
        <f t="shared" si="32"/>
        <v>0</v>
      </c>
      <c r="AZ63" s="103">
        <f t="shared" si="32"/>
        <v>0</v>
      </c>
      <c r="BA63" s="103">
        <f t="shared" si="32"/>
        <v>0</v>
      </c>
      <c r="BB63" s="51">
        <f>BL63</f>
        <v>61681.004125688334</v>
      </c>
      <c r="BC63" s="52">
        <v>0</v>
      </c>
      <c r="BD63" s="53">
        <v>0</v>
      </c>
      <c r="BE63" s="103">
        <v>0</v>
      </c>
      <c r="BF63" s="103">
        <f t="shared" si="33"/>
        <v>0</v>
      </c>
      <c r="BG63" s="103">
        <f t="shared" si="34"/>
        <v>0</v>
      </c>
      <c r="BH63" s="103">
        <f t="shared" si="41"/>
        <v>0</v>
      </c>
      <c r="BI63" s="103">
        <v>0</v>
      </c>
      <c r="BJ63" s="50">
        <f t="shared" si="35"/>
        <v>61681.004125688334</v>
      </c>
      <c r="BL63" s="2">
        <f>OBS_PURP_AUTOSUFF!J37+OBS_PURP_AUTOSUFF!J38</f>
        <v>61681.004125688334</v>
      </c>
    </row>
    <row r="64" spans="3:68" x14ac:dyDescent="0.25">
      <c r="C64" s="46" t="s">
        <v>15</v>
      </c>
      <c r="D64" s="47">
        <f>paste_pd_trips!S41</f>
        <v>0</v>
      </c>
      <c r="E64" s="47">
        <f>paste_pd_trips!T41</f>
        <v>0</v>
      </c>
      <c r="F64" s="47">
        <f>paste_pd_trips!U41</f>
        <v>0</v>
      </c>
      <c r="G64" s="47">
        <f>paste_pd_trips!V41</f>
        <v>0</v>
      </c>
      <c r="H64" s="47">
        <f>paste_pd_trips!W41</f>
        <v>0</v>
      </c>
      <c r="I64" s="47">
        <f>paste_pd_trips!X41</f>
        <v>1</v>
      </c>
      <c r="J64" s="47">
        <f>paste_pd_trips!Y41</f>
        <v>0</v>
      </c>
      <c r="K64" s="47">
        <f>paste_pd_trips!Z41</f>
        <v>0</v>
      </c>
      <c r="L64" s="47">
        <f>paste_pd_trips!AA41</f>
        <v>0</v>
      </c>
      <c r="M64" s="47">
        <f>paste_pd_trips!AB41</f>
        <v>0</v>
      </c>
      <c r="N64" s="47">
        <f>paste_pd_trips!AC41</f>
        <v>0</v>
      </c>
      <c r="O64" s="50">
        <f>paste_pd_trips!AD41</f>
        <v>1</v>
      </c>
      <c r="P64" s="49"/>
      <c r="R64" s="46" t="s">
        <v>15</v>
      </c>
      <c r="S64" s="47">
        <f>paste_pd_trips!C41</f>
        <v>0</v>
      </c>
      <c r="T64" s="47">
        <f>paste_pd_trips!D41</f>
        <v>0</v>
      </c>
      <c r="U64" s="47">
        <f>paste_pd_trips!E41</f>
        <v>0</v>
      </c>
      <c r="V64" s="47">
        <f>paste_pd_trips!F41</f>
        <v>0</v>
      </c>
      <c r="W64" s="47">
        <f>paste_pd_trips!G41</f>
        <v>0</v>
      </c>
      <c r="X64" s="47">
        <f>paste_pd_trips!H41</f>
        <v>302.76679999999999</v>
      </c>
      <c r="Y64" s="47">
        <f>paste_pd_trips!I41</f>
        <v>0</v>
      </c>
      <c r="Z64" s="47">
        <f>paste_pd_trips!J41</f>
        <v>0</v>
      </c>
      <c r="AA64" s="47">
        <f>paste_pd_trips!K41</f>
        <v>0</v>
      </c>
      <c r="AB64" s="47">
        <f>paste_pd_trips!L41</f>
        <v>0</v>
      </c>
      <c r="AC64" s="47">
        <f>paste_pd_trips!M41</f>
        <v>0</v>
      </c>
      <c r="AD64" s="50">
        <f>paste_pd_trips!N41</f>
        <v>302.76679999999999</v>
      </c>
      <c r="AG64" s="46" t="s">
        <v>15</v>
      </c>
      <c r="AH64" s="47">
        <f t="shared" si="36"/>
        <v>0</v>
      </c>
      <c r="AI64" s="47">
        <f t="shared" si="30"/>
        <v>0</v>
      </c>
      <c r="AJ64" s="47">
        <f t="shared" si="30"/>
        <v>0</v>
      </c>
      <c r="AK64" s="47">
        <f t="shared" si="30"/>
        <v>0</v>
      </c>
      <c r="AL64" s="47">
        <f t="shared" si="30"/>
        <v>0</v>
      </c>
      <c r="AM64" s="55">
        <f t="shared" si="30"/>
        <v>302.76679999999999</v>
      </c>
      <c r="AN64" s="56">
        <f t="shared" si="30"/>
        <v>0</v>
      </c>
      <c r="AO64" s="57">
        <f t="shared" si="30"/>
        <v>0</v>
      </c>
      <c r="AP64" s="47">
        <v>0</v>
      </c>
      <c r="AQ64" s="47">
        <f t="shared" si="31"/>
        <v>0</v>
      </c>
      <c r="AR64" s="47">
        <f t="shared" si="31"/>
        <v>0</v>
      </c>
      <c r="AS64" s="50">
        <f t="shared" si="37"/>
        <v>302.76679999999999</v>
      </c>
      <c r="AU64">
        <v>10</v>
      </c>
      <c r="AV64" s="46" t="s">
        <v>15</v>
      </c>
      <c r="AW64" s="103">
        <f t="shared" si="32"/>
        <v>0</v>
      </c>
      <c r="AX64" s="103">
        <f t="shared" si="32"/>
        <v>0</v>
      </c>
      <c r="AY64" s="103">
        <f t="shared" si="32"/>
        <v>0</v>
      </c>
      <c r="AZ64" s="103">
        <f t="shared" si="32"/>
        <v>0</v>
      </c>
      <c r="BA64" s="103">
        <f t="shared" si="32"/>
        <v>0</v>
      </c>
      <c r="BB64" s="55">
        <f>BL64</f>
        <v>36.674763558652117</v>
      </c>
      <c r="BC64" s="56">
        <v>0</v>
      </c>
      <c r="BD64" s="57">
        <v>0</v>
      </c>
      <c r="BE64" s="103">
        <v>0</v>
      </c>
      <c r="BF64" s="103">
        <f t="shared" si="33"/>
        <v>0</v>
      </c>
      <c r="BG64" s="103">
        <f t="shared" si="34"/>
        <v>0</v>
      </c>
      <c r="BH64" s="103">
        <f t="shared" si="41"/>
        <v>0</v>
      </c>
      <c r="BI64" s="103">
        <v>0</v>
      </c>
      <c r="BJ64" s="50">
        <f t="shared" si="35"/>
        <v>36.674763558652117</v>
      </c>
      <c r="BL64" s="2">
        <f>OBS_PURP_AUTOSUFF!J40</f>
        <v>36.674763558652117</v>
      </c>
    </row>
    <row r="65" spans="3:64" x14ac:dyDescent="0.25">
      <c r="C65" s="46" t="s">
        <v>16</v>
      </c>
      <c r="D65" s="47">
        <f>paste_pd_trips!S42</f>
        <v>0</v>
      </c>
      <c r="E65" s="47">
        <f>paste_pd_trips!T42</f>
        <v>0</v>
      </c>
      <c r="F65" s="47">
        <f>paste_pd_trips!U42</f>
        <v>0</v>
      </c>
      <c r="G65" s="47">
        <f>paste_pd_trips!V42</f>
        <v>0</v>
      </c>
      <c r="H65" s="47">
        <f>paste_pd_trips!W42</f>
        <v>0</v>
      </c>
      <c r="I65" s="47">
        <f>paste_pd_trips!X42</f>
        <v>5</v>
      </c>
      <c r="J65" s="47">
        <f>paste_pd_trips!Y42</f>
        <v>0</v>
      </c>
      <c r="K65" s="47">
        <f>paste_pd_trips!Z42</f>
        <v>0</v>
      </c>
      <c r="L65" s="47">
        <f>paste_pd_trips!AA42</f>
        <v>0</v>
      </c>
      <c r="M65" s="47">
        <f>paste_pd_trips!AB42</f>
        <v>0</v>
      </c>
      <c r="N65" s="47">
        <f>paste_pd_trips!AC42</f>
        <v>0</v>
      </c>
      <c r="O65" s="50">
        <f>paste_pd_trips!AD42</f>
        <v>5</v>
      </c>
      <c r="P65" s="49"/>
      <c r="R65" s="46" t="s">
        <v>16</v>
      </c>
      <c r="S65" s="47">
        <f>paste_pd_trips!C42</f>
        <v>0</v>
      </c>
      <c r="T65" s="47">
        <f>paste_pd_trips!D42</f>
        <v>0</v>
      </c>
      <c r="U65" s="47">
        <f>paste_pd_trips!E42</f>
        <v>0</v>
      </c>
      <c r="V65" s="47">
        <f>paste_pd_trips!F42</f>
        <v>0</v>
      </c>
      <c r="W65" s="47">
        <f>paste_pd_trips!G42</f>
        <v>0</v>
      </c>
      <c r="X65" s="47">
        <f>paste_pd_trips!H42</f>
        <v>547.97452999999996</v>
      </c>
      <c r="Y65" s="47">
        <f>paste_pd_trips!I42</f>
        <v>0</v>
      </c>
      <c r="Z65" s="47">
        <f>paste_pd_trips!J42</f>
        <v>0</v>
      </c>
      <c r="AA65" s="47">
        <f>paste_pd_trips!K42</f>
        <v>0</v>
      </c>
      <c r="AB65" s="47">
        <f>paste_pd_trips!L42</f>
        <v>0</v>
      </c>
      <c r="AC65" s="47">
        <f>paste_pd_trips!M42</f>
        <v>0</v>
      </c>
      <c r="AD65" s="50">
        <f>paste_pd_trips!N42</f>
        <v>547.97452999999996</v>
      </c>
      <c r="AG65" s="46" t="s">
        <v>16</v>
      </c>
      <c r="AH65" s="47">
        <f t="shared" si="36"/>
        <v>0</v>
      </c>
      <c r="AI65" s="47">
        <f t="shared" si="30"/>
        <v>0</v>
      </c>
      <c r="AJ65" s="47">
        <f t="shared" si="30"/>
        <v>0</v>
      </c>
      <c r="AK65" s="47">
        <f t="shared" si="30"/>
        <v>0</v>
      </c>
      <c r="AL65" s="47">
        <f t="shared" si="30"/>
        <v>0</v>
      </c>
      <c r="AM65" s="55">
        <f t="shared" si="30"/>
        <v>547.97452999999996</v>
      </c>
      <c r="AN65" s="56">
        <f t="shared" si="30"/>
        <v>0</v>
      </c>
      <c r="AO65" s="57">
        <f t="shared" si="30"/>
        <v>0</v>
      </c>
      <c r="AP65" s="47">
        <v>0</v>
      </c>
      <c r="AQ65" s="47">
        <f t="shared" si="31"/>
        <v>0</v>
      </c>
      <c r="AR65" s="47">
        <f t="shared" si="31"/>
        <v>0</v>
      </c>
      <c r="AS65" s="50">
        <f t="shared" si="37"/>
        <v>547.97452999999996</v>
      </c>
      <c r="AU65">
        <v>11</v>
      </c>
      <c r="AV65" s="46" t="s">
        <v>16</v>
      </c>
      <c r="AW65" s="103">
        <f t="shared" si="32"/>
        <v>0</v>
      </c>
      <c r="AX65" s="103">
        <f t="shared" si="32"/>
        <v>0</v>
      </c>
      <c r="AY65" s="103">
        <f t="shared" si="32"/>
        <v>0</v>
      </c>
      <c r="AZ65" s="103">
        <f t="shared" si="32"/>
        <v>0</v>
      </c>
      <c r="BA65" s="103">
        <f t="shared" si="32"/>
        <v>0</v>
      </c>
      <c r="BB65" s="55">
        <f>BL65</f>
        <v>0</v>
      </c>
      <c r="BC65" s="56">
        <v>0</v>
      </c>
      <c r="BD65" s="57">
        <v>0</v>
      </c>
      <c r="BE65" s="103">
        <v>0</v>
      </c>
      <c r="BF65" s="103">
        <f t="shared" si="33"/>
        <v>0</v>
      </c>
      <c r="BG65" s="103">
        <f t="shared" si="34"/>
        <v>0</v>
      </c>
      <c r="BH65" s="103">
        <f t="shared" si="41"/>
        <v>0</v>
      </c>
      <c r="BI65" s="103">
        <v>0</v>
      </c>
      <c r="BJ65" s="50">
        <f t="shared" si="35"/>
        <v>0</v>
      </c>
      <c r="BL65" s="2">
        <v>0</v>
      </c>
    </row>
    <row r="66" spans="3:64" x14ac:dyDescent="0.25">
      <c r="C66" s="46" t="s">
        <v>17</v>
      </c>
      <c r="D66" s="47">
        <f>paste_pd_trips!S43</f>
        <v>0</v>
      </c>
      <c r="E66" s="47">
        <f>paste_pd_trips!T43</f>
        <v>0</v>
      </c>
      <c r="F66" s="47">
        <f>paste_pd_trips!U43</f>
        <v>0</v>
      </c>
      <c r="G66" s="47">
        <f>paste_pd_trips!V43</f>
        <v>0</v>
      </c>
      <c r="H66" s="47">
        <f>paste_pd_trips!W43</f>
        <v>0</v>
      </c>
      <c r="I66" s="47">
        <f>paste_pd_trips!X43</f>
        <v>6</v>
      </c>
      <c r="J66" s="47">
        <f>paste_pd_trips!Y43</f>
        <v>0</v>
      </c>
      <c r="K66" s="47">
        <f>paste_pd_trips!Z43</f>
        <v>0</v>
      </c>
      <c r="L66" s="47">
        <f>paste_pd_trips!AA43</f>
        <v>0</v>
      </c>
      <c r="M66" s="47">
        <f>paste_pd_trips!AB43</f>
        <v>0</v>
      </c>
      <c r="N66" s="47">
        <f>paste_pd_trips!AC43</f>
        <v>0</v>
      </c>
      <c r="O66" s="50">
        <f>paste_pd_trips!AD43</f>
        <v>6</v>
      </c>
      <c r="P66" s="49"/>
      <c r="R66" s="46" t="s">
        <v>17</v>
      </c>
      <c r="S66" s="47">
        <f>paste_pd_trips!C43</f>
        <v>0</v>
      </c>
      <c r="T66" s="47">
        <f>paste_pd_trips!D43</f>
        <v>0</v>
      </c>
      <c r="U66" s="47">
        <f>paste_pd_trips!E43</f>
        <v>0</v>
      </c>
      <c r="V66" s="47">
        <f>paste_pd_trips!F43</f>
        <v>0</v>
      </c>
      <c r="W66" s="47">
        <f>paste_pd_trips!G43</f>
        <v>0</v>
      </c>
      <c r="X66" s="47">
        <f>paste_pd_trips!H43</f>
        <v>2859.1372299999998</v>
      </c>
      <c r="Y66" s="47">
        <f>paste_pd_trips!I43</f>
        <v>0</v>
      </c>
      <c r="Z66" s="47">
        <f>paste_pd_trips!J43</f>
        <v>0</v>
      </c>
      <c r="AA66" s="47">
        <f>paste_pd_trips!K43</f>
        <v>0</v>
      </c>
      <c r="AB66" s="47">
        <f>paste_pd_trips!L43</f>
        <v>0</v>
      </c>
      <c r="AC66" s="47">
        <f>paste_pd_trips!M43</f>
        <v>0</v>
      </c>
      <c r="AD66" s="50">
        <f>paste_pd_trips!N43</f>
        <v>2859.1372299999998</v>
      </c>
      <c r="AG66" s="46" t="s">
        <v>17</v>
      </c>
      <c r="AH66" s="47">
        <f t="shared" si="36"/>
        <v>0</v>
      </c>
      <c r="AI66" s="47">
        <f t="shared" si="30"/>
        <v>0</v>
      </c>
      <c r="AJ66" s="47">
        <f t="shared" si="30"/>
        <v>0</v>
      </c>
      <c r="AK66" s="47">
        <f t="shared" si="30"/>
        <v>0</v>
      </c>
      <c r="AL66" s="47">
        <f t="shared" si="30"/>
        <v>0</v>
      </c>
      <c r="AM66" s="55">
        <f t="shared" si="30"/>
        <v>2859.1372299999998</v>
      </c>
      <c r="AN66" s="56">
        <f t="shared" si="30"/>
        <v>0</v>
      </c>
      <c r="AO66" s="57">
        <f t="shared" si="30"/>
        <v>0</v>
      </c>
      <c r="AP66" s="47">
        <v>0</v>
      </c>
      <c r="AQ66" s="47">
        <f t="shared" si="31"/>
        <v>0</v>
      </c>
      <c r="AR66" s="47">
        <f t="shared" si="31"/>
        <v>0</v>
      </c>
      <c r="AS66" s="50">
        <f t="shared" si="37"/>
        <v>2859.1372299999998</v>
      </c>
      <c r="AU66">
        <v>12</v>
      </c>
      <c r="AV66" s="46" t="s">
        <v>17</v>
      </c>
      <c r="AW66" s="103">
        <f t="shared" si="32"/>
        <v>0</v>
      </c>
      <c r="AX66" s="103">
        <f t="shared" si="32"/>
        <v>0</v>
      </c>
      <c r="AY66" s="103">
        <f t="shared" si="32"/>
        <v>0</v>
      </c>
      <c r="AZ66" s="103">
        <f t="shared" si="32"/>
        <v>0</v>
      </c>
      <c r="BA66" s="103">
        <f t="shared" si="32"/>
        <v>0</v>
      </c>
      <c r="BB66" s="55">
        <f>BL66</f>
        <v>13507.503489606281</v>
      </c>
      <c r="BC66" s="56">
        <v>0</v>
      </c>
      <c r="BD66" s="57">
        <v>0</v>
      </c>
      <c r="BE66" s="103">
        <v>0</v>
      </c>
      <c r="BF66" s="103">
        <f t="shared" si="33"/>
        <v>0</v>
      </c>
      <c r="BG66" s="103">
        <f t="shared" si="34"/>
        <v>0</v>
      </c>
      <c r="BH66" s="103">
        <f t="shared" si="41"/>
        <v>0</v>
      </c>
      <c r="BI66" s="103">
        <v>0</v>
      </c>
      <c r="BJ66" s="50">
        <f t="shared" si="35"/>
        <v>13507.503489606281</v>
      </c>
      <c r="BL66" s="2">
        <f>OBS_PURP_AUTOSUFF!J39</f>
        <v>13507.503489606281</v>
      </c>
    </row>
    <row r="67" spans="3:64" x14ac:dyDescent="0.25">
      <c r="C67" s="46" t="s">
        <v>18</v>
      </c>
      <c r="D67" s="47">
        <f>paste_pd_trips!S44</f>
        <v>0</v>
      </c>
      <c r="E67" s="47">
        <f>paste_pd_trips!T44</f>
        <v>0</v>
      </c>
      <c r="F67" s="47">
        <f>paste_pd_trips!U44</f>
        <v>0</v>
      </c>
      <c r="G67" s="47">
        <f>paste_pd_trips!V44</f>
        <v>0</v>
      </c>
      <c r="H67" s="47">
        <f>paste_pd_trips!W44</f>
        <v>0</v>
      </c>
      <c r="I67" s="47">
        <f>paste_pd_trips!X44</f>
        <v>0</v>
      </c>
      <c r="J67" s="47">
        <f>paste_pd_trips!Y44</f>
        <v>0</v>
      </c>
      <c r="K67" s="47">
        <f>paste_pd_trips!Z44</f>
        <v>0</v>
      </c>
      <c r="L67" s="47">
        <f>paste_pd_trips!AA44</f>
        <v>0</v>
      </c>
      <c r="M67" s="47">
        <f>paste_pd_trips!AB44</f>
        <v>0</v>
      </c>
      <c r="N67" s="47">
        <f>paste_pd_trips!AC44</f>
        <v>0</v>
      </c>
      <c r="O67" s="50">
        <f>paste_pd_trips!AD44</f>
        <v>0</v>
      </c>
      <c r="P67" s="49"/>
      <c r="R67" s="46" t="s">
        <v>18</v>
      </c>
      <c r="S67" s="47">
        <f>paste_pd_trips!C44</f>
        <v>0</v>
      </c>
      <c r="T67" s="47">
        <f>paste_pd_trips!D44</f>
        <v>0</v>
      </c>
      <c r="U67" s="47">
        <f>paste_pd_trips!E44</f>
        <v>0</v>
      </c>
      <c r="V67" s="47">
        <f>paste_pd_trips!F44</f>
        <v>0</v>
      </c>
      <c r="W67" s="47">
        <f>paste_pd_trips!G44</f>
        <v>0</v>
      </c>
      <c r="X67" s="47">
        <f>paste_pd_trips!H44</f>
        <v>0</v>
      </c>
      <c r="Y67" s="47">
        <f>paste_pd_trips!I44</f>
        <v>0</v>
      </c>
      <c r="Z67" s="47">
        <f>paste_pd_trips!J44</f>
        <v>0</v>
      </c>
      <c r="AA67" s="47">
        <f>paste_pd_trips!K44</f>
        <v>0</v>
      </c>
      <c r="AB67" s="47">
        <f>paste_pd_trips!L44</f>
        <v>0</v>
      </c>
      <c r="AC67" s="47">
        <f>paste_pd_trips!M44</f>
        <v>0</v>
      </c>
      <c r="AD67" s="50">
        <f>paste_pd_trips!N44</f>
        <v>0</v>
      </c>
      <c r="AG67" s="46" t="s">
        <v>18</v>
      </c>
      <c r="AH67" s="47">
        <f t="shared" si="36"/>
        <v>0</v>
      </c>
      <c r="AI67" s="47">
        <f t="shared" si="30"/>
        <v>0</v>
      </c>
      <c r="AJ67" s="47">
        <f t="shared" si="30"/>
        <v>0</v>
      </c>
      <c r="AK67" s="47">
        <f t="shared" si="30"/>
        <v>0</v>
      </c>
      <c r="AL67" s="47">
        <f t="shared" si="30"/>
        <v>0</v>
      </c>
      <c r="AM67" s="55">
        <f t="shared" si="30"/>
        <v>0</v>
      </c>
      <c r="AN67" s="56">
        <f t="shared" si="30"/>
        <v>0</v>
      </c>
      <c r="AO67" s="57">
        <f t="shared" si="30"/>
        <v>0</v>
      </c>
      <c r="AP67" s="47">
        <v>0</v>
      </c>
      <c r="AQ67" s="47">
        <f t="shared" si="31"/>
        <v>0</v>
      </c>
      <c r="AR67" s="47">
        <f t="shared" si="31"/>
        <v>0</v>
      </c>
      <c r="AS67" s="50">
        <f t="shared" si="37"/>
        <v>0</v>
      </c>
      <c r="AU67">
        <v>13</v>
      </c>
      <c r="AV67" s="46" t="s">
        <v>18</v>
      </c>
      <c r="AW67" s="103">
        <f t="shared" si="32"/>
        <v>0</v>
      </c>
      <c r="AX67" s="103">
        <f t="shared" si="32"/>
        <v>0</v>
      </c>
      <c r="AY67" s="103">
        <f t="shared" si="32"/>
        <v>0</v>
      </c>
      <c r="AZ67" s="103">
        <f t="shared" si="32"/>
        <v>0</v>
      </c>
      <c r="BA67" s="103">
        <f t="shared" si="32"/>
        <v>0</v>
      </c>
      <c r="BB67" s="104">
        <v>0</v>
      </c>
      <c r="BC67" s="56">
        <f>BL67</f>
        <v>1030.0364000879945</v>
      </c>
      <c r="BD67" s="105">
        <v>0</v>
      </c>
      <c r="BE67" s="103">
        <v>0</v>
      </c>
      <c r="BF67" s="103">
        <f t="shared" si="33"/>
        <v>0</v>
      </c>
      <c r="BG67" s="103">
        <f t="shared" si="34"/>
        <v>0</v>
      </c>
      <c r="BH67" s="103">
        <f t="shared" si="41"/>
        <v>0</v>
      </c>
      <c r="BI67" s="103">
        <v>0</v>
      </c>
      <c r="BJ67" s="50">
        <f t="shared" si="35"/>
        <v>1030.0364000879945</v>
      </c>
      <c r="BL67" s="2">
        <f>OBS_PURP_AUTOSUFF!J55+OBS_PURP_AUTOSUFF!J56</f>
        <v>1030.0364000879945</v>
      </c>
    </row>
    <row r="68" spans="3:64" x14ac:dyDescent="0.25">
      <c r="C68" s="46" t="s">
        <v>19</v>
      </c>
      <c r="D68" s="47">
        <f>paste_pd_trips!S45</f>
        <v>0</v>
      </c>
      <c r="E68" s="47">
        <f>paste_pd_trips!T45</f>
        <v>0</v>
      </c>
      <c r="F68" s="47">
        <f>paste_pd_trips!U45</f>
        <v>0</v>
      </c>
      <c r="G68" s="47">
        <f>paste_pd_trips!V45</f>
        <v>0</v>
      </c>
      <c r="H68" s="47">
        <f>paste_pd_trips!W45</f>
        <v>0</v>
      </c>
      <c r="I68" s="47">
        <f>paste_pd_trips!X45</f>
        <v>0</v>
      </c>
      <c r="J68" s="47">
        <f>paste_pd_trips!Y45</f>
        <v>0</v>
      </c>
      <c r="K68" s="47">
        <f>paste_pd_trips!Z45</f>
        <v>0</v>
      </c>
      <c r="L68" s="47">
        <f>paste_pd_trips!AA45</f>
        <v>0</v>
      </c>
      <c r="M68" s="47">
        <f>paste_pd_trips!AB45</f>
        <v>0</v>
      </c>
      <c r="N68" s="47">
        <f>paste_pd_trips!AC45</f>
        <v>0</v>
      </c>
      <c r="O68" s="50">
        <f>paste_pd_trips!AD45</f>
        <v>0</v>
      </c>
      <c r="P68" s="49"/>
      <c r="R68" s="46" t="s">
        <v>19</v>
      </c>
      <c r="S68" s="47">
        <f>paste_pd_trips!C45</f>
        <v>0</v>
      </c>
      <c r="T68" s="47">
        <f>paste_pd_trips!D45</f>
        <v>0</v>
      </c>
      <c r="U68" s="47">
        <f>paste_pd_trips!E45</f>
        <v>0</v>
      </c>
      <c r="V68" s="47">
        <f>paste_pd_trips!F45</f>
        <v>0</v>
      </c>
      <c r="W68" s="47">
        <f>paste_pd_trips!G45</f>
        <v>0</v>
      </c>
      <c r="X68" s="47">
        <f>paste_pd_trips!H45</f>
        <v>0</v>
      </c>
      <c r="Y68" s="47">
        <f>paste_pd_trips!I45</f>
        <v>0</v>
      </c>
      <c r="Z68" s="47">
        <f>paste_pd_trips!J45</f>
        <v>0</v>
      </c>
      <c r="AA68" s="47">
        <f>paste_pd_trips!K45</f>
        <v>0</v>
      </c>
      <c r="AB68" s="47">
        <f>paste_pd_trips!L45</f>
        <v>0</v>
      </c>
      <c r="AC68" s="47">
        <f>paste_pd_trips!M45</f>
        <v>0</v>
      </c>
      <c r="AD68" s="50">
        <f>paste_pd_trips!N45</f>
        <v>0</v>
      </c>
      <c r="AG68" s="46" t="s">
        <v>19</v>
      </c>
      <c r="AH68" s="47">
        <f t="shared" si="36"/>
        <v>0</v>
      </c>
      <c r="AI68" s="47">
        <f t="shared" si="30"/>
        <v>0</v>
      </c>
      <c r="AJ68" s="47">
        <f t="shared" si="30"/>
        <v>0</v>
      </c>
      <c r="AK68" s="47">
        <f t="shared" si="30"/>
        <v>0</v>
      </c>
      <c r="AL68" s="47">
        <f t="shared" si="30"/>
        <v>0</v>
      </c>
      <c r="AM68" s="55">
        <f t="shared" si="30"/>
        <v>0</v>
      </c>
      <c r="AN68" s="56">
        <f t="shared" si="30"/>
        <v>0</v>
      </c>
      <c r="AO68" s="57">
        <f t="shared" si="30"/>
        <v>0</v>
      </c>
      <c r="AP68" s="47">
        <v>0</v>
      </c>
      <c r="AQ68" s="47">
        <f t="shared" si="31"/>
        <v>0</v>
      </c>
      <c r="AR68" s="47">
        <f t="shared" si="31"/>
        <v>0</v>
      </c>
      <c r="AS68" s="50">
        <f t="shared" si="37"/>
        <v>0</v>
      </c>
      <c r="AU68">
        <v>14</v>
      </c>
      <c r="AV68" s="46" t="s">
        <v>19</v>
      </c>
      <c r="AW68" s="103">
        <f t="shared" si="32"/>
        <v>0</v>
      </c>
      <c r="AX68" s="103">
        <f t="shared" si="32"/>
        <v>0</v>
      </c>
      <c r="AY68" s="103">
        <f t="shared" si="32"/>
        <v>0</v>
      </c>
      <c r="AZ68" s="103">
        <f t="shared" si="32"/>
        <v>0</v>
      </c>
      <c r="BA68" s="103">
        <f t="shared" si="32"/>
        <v>0</v>
      </c>
      <c r="BB68" s="104">
        <v>0</v>
      </c>
      <c r="BC68" s="56">
        <f>BL68</f>
        <v>47.986857257376307</v>
      </c>
      <c r="BD68" s="105">
        <v>0</v>
      </c>
      <c r="BE68" s="103">
        <v>0</v>
      </c>
      <c r="BF68" s="103">
        <f t="shared" si="33"/>
        <v>0</v>
      </c>
      <c r="BG68" s="103">
        <f t="shared" si="34"/>
        <v>0</v>
      </c>
      <c r="BH68" s="103">
        <f t="shared" si="41"/>
        <v>0</v>
      </c>
      <c r="BI68" s="103">
        <v>0</v>
      </c>
      <c r="BJ68" s="50">
        <f t="shared" si="35"/>
        <v>47.986857257376307</v>
      </c>
      <c r="BL68" s="2">
        <f>OBS_PURP_AUTOSUFF!J58</f>
        <v>47.986857257376307</v>
      </c>
    </row>
    <row r="69" spans="3:64" x14ac:dyDescent="0.25">
      <c r="C69" s="46" t="s">
        <v>20</v>
      </c>
      <c r="D69" s="47">
        <f>paste_pd_trips!S46</f>
        <v>0</v>
      </c>
      <c r="E69" s="47">
        <f>paste_pd_trips!T46</f>
        <v>0</v>
      </c>
      <c r="F69" s="47">
        <f>paste_pd_trips!U46</f>
        <v>0</v>
      </c>
      <c r="G69" s="47">
        <f>paste_pd_trips!V46</f>
        <v>0</v>
      </c>
      <c r="H69" s="47">
        <f>paste_pd_trips!W46</f>
        <v>0</v>
      </c>
      <c r="I69" s="47">
        <f>paste_pd_trips!X46</f>
        <v>0</v>
      </c>
      <c r="J69" s="47">
        <f>paste_pd_trips!Y46</f>
        <v>0</v>
      </c>
      <c r="K69" s="47">
        <f>paste_pd_trips!Z46</f>
        <v>0</v>
      </c>
      <c r="L69" s="47">
        <f>paste_pd_trips!AA46</f>
        <v>0</v>
      </c>
      <c r="M69" s="47">
        <f>paste_pd_trips!AB46</f>
        <v>0</v>
      </c>
      <c r="N69" s="47">
        <f>paste_pd_trips!AC46</f>
        <v>0</v>
      </c>
      <c r="O69" s="50">
        <f>paste_pd_trips!AD46</f>
        <v>0</v>
      </c>
      <c r="P69" s="49"/>
      <c r="R69" s="46" t="s">
        <v>20</v>
      </c>
      <c r="S69" s="47">
        <f>paste_pd_trips!C46</f>
        <v>0</v>
      </c>
      <c r="T69" s="47">
        <f>paste_pd_trips!D46</f>
        <v>0</v>
      </c>
      <c r="U69" s="47">
        <f>paste_pd_trips!E46</f>
        <v>0</v>
      </c>
      <c r="V69" s="47">
        <f>paste_pd_trips!F46</f>
        <v>0</v>
      </c>
      <c r="W69" s="47">
        <f>paste_pd_trips!G46</f>
        <v>0</v>
      </c>
      <c r="X69" s="47">
        <f>paste_pd_trips!H46</f>
        <v>0</v>
      </c>
      <c r="Y69" s="47">
        <f>paste_pd_trips!I46</f>
        <v>0</v>
      </c>
      <c r="Z69" s="47">
        <f>paste_pd_trips!J46</f>
        <v>0</v>
      </c>
      <c r="AA69" s="47">
        <f>paste_pd_trips!K46</f>
        <v>0</v>
      </c>
      <c r="AB69" s="47">
        <f>paste_pd_trips!L46</f>
        <v>0</v>
      </c>
      <c r="AC69" s="47">
        <f>paste_pd_trips!M46</f>
        <v>0</v>
      </c>
      <c r="AD69" s="50">
        <f>paste_pd_trips!N46</f>
        <v>0</v>
      </c>
      <c r="AG69" s="46" t="s">
        <v>20</v>
      </c>
      <c r="AH69" s="47">
        <f t="shared" si="36"/>
        <v>0</v>
      </c>
      <c r="AI69" s="47">
        <f t="shared" si="30"/>
        <v>0</v>
      </c>
      <c r="AJ69" s="47">
        <f t="shared" si="30"/>
        <v>0</v>
      </c>
      <c r="AK69" s="47">
        <f t="shared" si="30"/>
        <v>0</v>
      </c>
      <c r="AL69" s="47">
        <f t="shared" si="30"/>
        <v>0</v>
      </c>
      <c r="AM69" s="55">
        <f t="shared" si="30"/>
        <v>0</v>
      </c>
      <c r="AN69" s="56">
        <f t="shared" si="30"/>
        <v>0</v>
      </c>
      <c r="AO69" s="57">
        <f t="shared" si="30"/>
        <v>0</v>
      </c>
      <c r="AP69" s="47">
        <v>0</v>
      </c>
      <c r="AQ69" s="47">
        <f t="shared" si="31"/>
        <v>0</v>
      </c>
      <c r="AR69" s="47">
        <f t="shared" si="31"/>
        <v>0</v>
      </c>
      <c r="AS69" s="50">
        <f t="shared" si="37"/>
        <v>0</v>
      </c>
      <c r="AU69">
        <v>15</v>
      </c>
      <c r="AV69" s="46" t="s">
        <v>20</v>
      </c>
      <c r="AW69" s="103">
        <f t="shared" si="32"/>
        <v>0</v>
      </c>
      <c r="AX69" s="103">
        <f t="shared" si="32"/>
        <v>0</v>
      </c>
      <c r="AY69" s="103">
        <f t="shared" si="32"/>
        <v>0</v>
      </c>
      <c r="AZ69" s="103">
        <f t="shared" si="32"/>
        <v>0</v>
      </c>
      <c r="BA69" s="103">
        <f t="shared" si="32"/>
        <v>0</v>
      </c>
      <c r="BB69" s="104">
        <v>0</v>
      </c>
      <c r="BC69" s="56">
        <f>BL69</f>
        <v>0</v>
      </c>
      <c r="BD69" s="105">
        <v>0</v>
      </c>
      <c r="BE69" s="103">
        <v>0</v>
      </c>
      <c r="BF69" s="103">
        <f t="shared" si="33"/>
        <v>0</v>
      </c>
      <c r="BG69" s="103">
        <f t="shared" si="34"/>
        <v>0</v>
      </c>
      <c r="BH69" s="103">
        <f t="shared" si="41"/>
        <v>0</v>
      </c>
      <c r="BI69" s="103">
        <v>0</v>
      </c>
      <c r="BJ69" s="50">
        <f t="shared" si="35"/>
        <v>0</v>
      </c>
      <c r="BL69" s="2">
        <v>0</v>
      </c>
    </row>
    <row r="70" spans="3:64" x14ac:dyDescent="0.25">
      <c r="C70" s="46" t="s">
        <v>21</v>
      </c>
      <c r="D70" s="47">
        <f>paste_pd_trips!S47</f>
        <v>0</v>
      </c>
      <c r="E70" s="47">
        <f>paste_pd_trips!T47</f>
        <v>0</v>
      </c>
      <c r="F70" s="47">
        <f>paste_pd_trips!U47</f>
        <v>0</v>
      </c>
      <c r="G70" s="47">
        <f>paste_pd_trips!V47</f>
        <v>0</v>
      </c>
      <c r="H70" s="47">
        <f>paste_pd_trips!W47</f>
        <v>0</v>
      </c>
      <c r="I70" s="47">
        <f>paste_pd_trips!X47</f>
        <v>0</v>
      </c>
      <c r="J70" s="47">
        <f>paste_pd_trips!Y47</f>
        <v>2</v>
      </c>
      <c r="K70" s="47">
        <f>paste_pd_trips!Z47</f>
        <v>0</v>
      </c>
      <c r="L70" s="47">
        <f>paste_pd_trips!AA47</f>
        <v>0</v>
      </c>
      <c r="M70" s="47">
        <f>paste_pd_trips!AB47</f>
        <v>0</v>
      </c>
      <c r="N70" s="47">
        <f>paste_pd_trips!AC47</f>
        <v>0</v>
      </c>
      <c r="O70" s="50">
        <f>paste_pd_trips!AD47</f>
        <v>2</v>
      </c>
      <c r="P70" s="49"/>
      <c r="R70" s="46" t="s">
        <v>21</v>
      </c>
      <c r="S70" s="47">
        <f>paste_pd_trips!C47</f>
        <v>0</v>
      </c>
      <c r="T70" s="47">
        <f>paste_pd_trips!D47</f>
        <v>0</v>
      </c>
      <c r="U70" s="47">
        <f>paste_pd_trips!E47</f>
        <v>0</v>
      </c>
      <c r="V70" s="47">
        <f>paste_pd_trips!F47</f>
        <v>0</v>
      </c>
      <c r="W70" s="47">
        <f>paste_pd_trips!G47</f>
        <v>0</v>
      </c>
      <c r="X70" s="47">
        <f>paste_pd_trips!H47</f>
        <v>0</v>
      </c>
      <c r="Y70" s="47">
        <f>paste_pd_trips!I47</f>
        <v>4969.5</v>
      </c>
      <c r="Z70" s="47">
        <f>paste_pd_trips!J47</f>
        <v>0</v>
      </c>
      <c r="AA70" s="47">
        <f>paste_pd_trips!K47</f>
        <v>0</v>
      </c>
      <c r="AB70" s="47">
        <f>paste_pd_trips!L47</f>
        <v>0</v>
      </c>
      <c r="AC70" s="47">
        <f>paste_pd_trips!M47</f>
        <v>0</v>
      </c>
      <c r="AD70" s="50">
        <f>paste_pd_trips!N47</f>
        <v>4969.5</v>
      </c>
      <c r="AG70" s="46" t="s">
        <v>21</v>
      </c>
      <c r="AH70" s="47">
        <f t="shared" si="36"/>
        <v>0</v>
      </c>
      <c r="AI70" s="47">
        <f t="shared" si="30"/>
        <v>0</v>
      </c>
      <c r="AJ70" s="47">
        <f t="shared" si="30"/>
        <v>0</v>
      </c>
      <c r="AK70" s="47">
        <f t="shared" si="30"/>
        <v>0</v>
      </c>
      <c r="AL70" s="47">
        <f t="shared" si="30"/>
        <v>0</v>
      </c>
      <c r="AM70" s="55">
        <f t="shared" si="30"/>
        <v>0</v>
      </c>
      <c r="AN70" s="56">
        <f t="shared" si="30"/>
        <v>4969.5</v>
      </c>
      <c r="AO70" s="57">
        <f t="shared" si="30"/>
        <v>0</v>
      </c>
      <c r="AP70" s="47">
        <v>0</v>
      </c>
      <c r="AQ70" s="47">
        <f t="shared" si="31"/>
        <v>0</v>
      </c>
      <c r="AR70" s="47">
        <f t="shared" si="31"/>
        <v>0</v>
      </c>
      <c r="AS70" s="50">
        <f t="shared" si="37"/>
        <v>4969.5</v>
      </c>
      <c r="AU70">
        <v>16</v>
      </c>
      <c r="AV70" s="46" t="s">
        <v>21</v>
      </c>
      <c r="AW70" s="103">
        <f t="shared" si="32"/>
        <v>0</v>
      </c>
      <c r="AX70" s="103">
        <f t="shared" si="32"/>
        <v>0</v>
      </c>
      <c r="AY70" s="103">
        <f t="shared" si="32"/>
        <v>0</v>
      </c>
      <c r="AZ70" s="103">
        <f t="shared" si="32"/>
        <v>0</v>
      </c>
      <c r="BA70" s="103">
        <f t="shared" si="32"/>
        <v>0</v>
      </c>
      <c r="BB70" s="104">
        <v>0</v>
      </c>
      <c r="BC70" s="56">
        <f>BL70</f>
        <v>1241.7349073066405</v>
      </c>
      <c r="BD70" s="105">
        <v>0</v>
      </c>
      <c r="BE70" s="103">
        <v>0</v>
      </c>
      <c r="BF70" s="103">
        <f t="shared" si="33"/>
        <v>0</v>
      </c>
      <c r="BG70" s="103">
        <f t="shared" si="34"/>
        <v>0</v>
      </c>
      <c r="BH70" s="103">
        <f t="shared" si="41"/>
        <v>0</v>
      </c>
      <c r="BI70" s="103">
        <v>0</v>
      </c>
      <c r="BJ70" s="50">
        <f t="shared" si="35"/>
        <v>1241.7349073066405</v>
      </c>
      <c r="BL70" s="2">
        <f>OBS_PURP_AUTOSUFF!J57</f>
        <v>1241.7349073066405</v>
      </c>
    </row>
    <row r="71" spans="3:64" x14ac:dyDescent="0.25">
      <c r="C71" s="46" t="s">
        <v>22</v>
      </c>
      <c r="D71" s="47">
        <f>paste_pd_trips!S48</f>
        <v>0</v>
      </c>
      <c r="E71" s="47">
        <f>paste_pd_trips!T48</f>
        <v>0</v>
      </c>
      <c r="F71" s="47">
        <f>paste_pd_trips!U48</f>
        <v>0</v>
      </c>
      <c r="G71" s="47">
        <f>paste_pd_trips!V48</f>
        <v>0</v>
      </c>
      <c r="H71" s="47">
        <f>paste_pd_trips!W48</f>
        <v>0</v>
      </c>
      <c r="I71" s="47">
        <f>paste_pd_trips!X48</f>
        <v>0</v>
      </c>
      <c r="J71" s="47">
        <f>paste_pd_trips!Y48</f>
        <v>0</v>
      </c>
      <c r="K71" s="47">
        <f>paste_pd_trips!Z48</f>
        <v>3</v>
      </c>
      <c r="L71" s="47">
        <f>paste_pd_trips!AA48</f>
        <v>0</v>
      </c>
      <c r="M71" s="47">
        <f>paste_pd_trips!AB48</f>
        <v>0</v>
      </c>
      <c r="N71" s="47">
        <f>paste_pd_trips!AC48</f>
        <v>0</v>
      </c>
      <c r="O71" s="50">
        <f>paste_pd_trips!AD48</f>
        <v>3</v>
      </c>
      <c r="P71" s="49"/>
      <c r="R71" s="46" t="s">
        <v>22</v>
      </c>
      <c r="S71" s="47">
        <f>paste_pd_trips!C48</f>
        <v>0</v>
      </c>
      <c r="T71" s="47">
        <f>paste_pd_trips!D48</f>
        <v>0</v>
      </c>
      <c r="U71" s="47">
        <f>paste_pd_trips!E48</f>
        <v>0</v>
      </c>
      <c r="V71" s="47">
        <f>paste_pd_trips!F48</f>
        <v>0</v>
      </c>
      <c r="W71" s="47">
        <f>paste_pd_trips!G48</f>
        <v>0</v>
      </c>
      <c r="X71" s="47">
        <f>paste_pd_trips!H48</f>
        <v>0</v>
      </c>
      <c r="Y71" s="47">
        <f>paste_pd_trips!I48</f>
        <v>0</v>
      </c>
      <c r="Z71" s="47">
        <f>paste_pd_trips!J48</f>
        <v>3163.2494000000002</v>
      </c>
      <c r="AA71" s="47">
        <f>paste_pd_trips!K48</f>
        <v>0</v>
      </c>
      <c r="AB71" s="47">
        <f>paste_pd_trips!L48</f>
        <v>0</v>
      </c>
      <c r="AC71" s="47">
        <f>paste_pd_trips!M48</f>
        <v>0</v>
      </c>
      <c r="AD71" s="50">
        <f>paste_pd_trips!N48</f>
        <v>3163.2494000000002</v>
      </c>
      <c r="AG71" s="46" t="s">
        <v>22</v>
      </c>
      <c r="AH71" s="47">
        <f t="shared" si="36"/>
        <v>0</v>
      </c>
      <c r="AI71" s="47">
        <f t="shared" si="30"/>
        <v>0</v>
      </c>
      <c r="AJ71" s="47">
        <f t="shared" si="30"/>
        <v>0</v>
      </c>
      <c r="AK71" s="47">
        <f t="shared" si="30"/>
        <v>0</v>
      </c>
      <c r="AL71" s="47">
        <f t="shared" si="30"/>
        <v>0</v>
      </c>
      <c r="AM71" s="55">
        <f t="shared" si="30"/>
        <v>0</v>
      </c>
      <c r="AN71" s="56">
        <f t="shared" si="30"/>
        <v>0</v>
      </c>
      <c r="AO71" s="57">
        <f t="shared" si="30"/>
        <v>3163.2494000000002</v>
      </c>
      <c r="AP71" s="47">
        <v>0</v>
      </c>
      <c r="AQ71" s="47">
        <f t="shared" si="31"/>
        <v>0</v>
      </c>
      <c r="AR71" s="47">
        <f t="shared" si="31"/>
        <v>0</v>
      </c>
      <c r="AS71" s="50">
        <f t="shared" si="37"/>
        <v>3163.2494000000002</v>
      </c>
      <c r="AU71">
        <v>17</v>
      </c>
      <c r="AV71" s="46" t="s">
        <v>22</v>
      </c>
      <c r="AW71" s="103">
        <f t="shared" si="32"/>
        <v>0</v>
      </c>
      <c r="AX71" s="103">
        <f t="shared" si="32"/>
        <v>0</v>
      </c>
      <c r="AY71" s="103">
        <f t="shared" si="32"/>
        <v>0</v>
      </c>
      <c r="AZ71" s="103">
        <f t="shared" si="32"/>
        <v>0</v>
      </c>
      <c r="BA71" s="103">
        <f t="shared" si="32"/>
        <v>0</v>
      </c>
      <c r="BB71" s="104">
        <v>0</v>
      </c>
      <c r="BC71" s="106">
        <v>0</v>
      </c>
      <c r="BD71" s="57">
        <f t="shared" ref="BD71:BE74" si="42">BL71</f>
        <v>4555.4913399576881</v>
      </c>
      <c r="BE71" s="103">
        <f t="shared" si="42"/>
        <v>0</v>
      </c>
      <c r="BF71" s="103">
        <f t="shared" si="33"/>
        <v>0</v>
      </c>
      <c r="BG71" s="103">
        <f t="shared" si="34"/>
        <v>0</v>
      </c>
      <c r="BH71" s="103">
        <f t="shared" si="41"/>
        <v>0</v>
      </c>
      <c r="BI71" s="103">
        <v>0</v>
      </c>
      <c r="BJ71" s="50">
        <f t="shared" si="35"/>
        <v>4555.4913399576881</v>
      </c>
      <c r="BL71" s="2">
        <f>OBS_PURP_AUTOSUFF!J43+OBS_PURP_AUTOSUFF!J44</f>
        <v>4555.4913399576881</v>
      </c>
    </row>
    <row r="72" spans="3:64" x14ac:dyDescent="0.25">
      <c r="C72" s="46" t="s">
        <v>23</v>
      </c>
      <c r="D72" s="47">
        <f>paste_pd_trips!S49</f>
        <v>0</v>
      </c>
      <c r="E72" s="47">
        <f>paste_pd_trips!T49</f>
        <v>0</v>
      </c>
      <c r="F72" s="47">
        <f>paste_pd_trips!U49</f>
        <v>0</v>
      </c>
      <c r="G72" s="47">
        <f>paste_pd_trips!V49</f>
        <v>0</v>
      </c>
      <c r="H72" s="47">
        <f>paste_pd_trips!W49</f>
        <v>0</v>
      </c>
      <c r="I72" s="47">
        <f>paste_pd_trips!X49</f>
        <v>0</v>
      </c>
      <c r="J72" s="47">
        <f>paste_pd_trips!Y49</f>
        <v>0</v>
      </c>
      <c r="K72" s="47">
        <f>paste_pd_trips!Z49</f>
        <v>0</v>
      </c>
      <c r="L72" s="47">
        <f>paste_pd_trips!AA49</f>
        <v>0</v>
      </c>
      <c r="M72" s="47">
        <f>paste_pd_trips!AB49</f>
        <v>0</v>
      </c>
      <c r="N72" s="47">
        <f>paste_pd_trips!AC49</f>
        <v>0</v>
      </c>
      <c r="O72" s="50">
        <f>paste_pd_trips!AD49</f>
        <v>0</v>
      </c>
      <c r="P72" s="49"/>
      <c r="R72" s="46" t="s">
        <v>23</v>
      </c>
      <c r="S72" s="47">
        <f>paste_pd_trips!C49</f>
        <v>0</v>
      </c>
      <c r="T72" s="47">
        <f>paste_pd_trips!D49</f>
        <v>0</v>
      </c>
      <c r="U72" s="47">
        <f>paste_pd_trips!E49</f>
        <v>0</v>
      </c>
      <c r="V72" s="47">
        <f>paste_pd_trips!F49</f>
        <v>0</v>
      </c>
      <c r="W72" s="47">
        <f>paste_pd_trips!G49</f>
        <v>0</v>
      </c>
      <c r="X72" s="47">
        <f>paste_pd_trips!H49</f>
        <v>0</v>
      </c>
      <c r="Y72" s="47">
        <f>paste_pd_trips!I49</f>
        <v>0</v>
      </c>
      <c r="Z72" s="47">
        <f>paste_pd_trips!J49</f>
        <v>0</v>
      </c>
      <c r="AA72" s="47">
        <f>paste_pd_trips!K49</f>
        <v>0</v>
      </c>
      <c r="AB72" s="47">
        <f>paste_pd_trips!L49</f>
        <v>0</v>
      </c>
      <c r="AC72" s="47">
        <f>paste_pd_trips!M49</f>
        <v>0</v>
      </c>
      <c r="AD72" s="50">
        <f>paste_pd_trips!N49</f>
        <v>0</v>
      </c>
      <c r="AG72" s="46" t="s">
        <v>23</v>
      </c>
      <c r="AH72" s="47">
        <f t="shared" si="36"/>
        <v>0</v>
      </c>
      <c r="AI72" s="47">
        <f t="shared" si="30"/>
        <v>0</v>
      </c>
      <c r="AJ72" s="47">
        <f t="shared" si="30"/>
        <v>0</v>
      </c>
      <c r="AK72" s="47">
        <f t="shared" si="30"/>
        <v>0</v>
      </c>
      <c r="AL72" s="47">
        <f t="shared" si="30"/>
        <v>0</v>
      </c>
      <c r="AM72" s="55">
        <f t="shared" si="30"/>
        <v>0</v>
      </c>
      <c r="AN72" s="56">
        <f t="shared" si="30"/>
        <v>0</v>
      </c>
      <c r="AO72" s="57">
        <f t="shared" si="30"/>
        <v>0</v>
      </c>
      <c r="AP72" s="47">
        <v>0</v>
      </c>
      <c r="AQ72" s="47">
        <f t="shared" si="31"/>
        <v>0</v>
      </c>
      <c r="AR72" s="47">
        <f t="shared" si="31"/>
        <v>0</v>
      </c>
      <c r="AS72" s="50">
        <f t="shared" si="37"/>
        <v>0</v>
      </c>
      <c r="AU72">
        <v>18</v>
      </c>
      <c r="AV72" s="46" t="s">
        <v>23</v>
      </c>
      <c r="AW72" s="103">
        <f t="shared" si="32"/>
        <v>0</v>
      </c>
      <c r="AX72" s="103">
        <f t="shared" si="32"/>
        <v>0</v>
      </c>
      <c r="AY72" s="103">
        <f t="shared" si="32"/>
        <v>0</v>
      </c>
      <c r="AZ72" s="103">
        <f t="shared" si="32"/>
        <v>0</v>
      </c>
      <c r="BA72" s="103">
        <f t="shared" si="32"/>
        <v>0</v>
      </c>
      <c r="BB72" s="104">
        <v>0</v>
      </c>
      <c r="BC72" s="106">
        <v>0</v>
      </c>
      <c r="BD72" s="57">
        <f t="shared" si="42"/>
        <v>76.361622903045998</v>
      </c>
      <c r="BE72" s="103">
        <f t="shared" si="42"/>
        <v>0</v>
      </c>
      <c r="BF72" s="103">
        <f t="shared" si="33"/>
        <v>0</v>
      </c>
      <c r="BG72" s="103">
        <f t="shared" si="34"/>
        <v>0</v>
      </c>
      <c r="BH72" s="103">
        <f t="shared" si="41"/>
        <v>0</v>
      </c>
      <c r="BI72" s="103">
        <v>0</v>
      </c>
      <c r="BJ72" s="50">
        <f t="shared" si="35"/>
        <v>76.361622903045998</v>
      </c>
      <c r="BL72" s="2">
        <f>OBS_PURP_AUTOSUFF!J46</f>
        <v>76.361622903045998</v>
      </c>
    </row>
    <row r="73" spans="3:64" x14ac:dyDescent="0.25">
      <c r="C73" s="46" t="s">
        <v>24</v>
      </c>
      <c r="D73" s="47">
        <f>paste_pd_trips!S50</f>
        <v>0</v>
      </c>
      <c r="E73" s="47">
        <f>paste_pd_trips!T50</f>
        <v>0</v>
      </c>
      <c r="F73" s="47">
        <f>paste_pd_trips!U50</f>
        <v>0</v>
      </c>
      <c r="G73" s="47">
        <f>paste_pd_trips!V50</f>
        <v>0</v>
      </c>
      <c r="H73" s="47">
        <f>paste_pd_trips!W50</f>
        <v>0</v>
      </c>
      <c r="I73" s="47">
        <f>paste_pd_trips!X50</f>
        <v>0</v>
      </c>
      <c r="J73" s="47">
        <f>paste_pd_trips!Y50</f>
        <v>0</v>
      </c>
      <c r="K73" s="47">
        <f>paste_pd_trips!Z50</f>
        <v>0</v>
      </c>
      <c r="L73" s="47">
        <f>paste_pd_trips!AA50</f>
        <v>0</v>
      </c>
      <c r="M73" s="47">
        <f>paste_pd_trips!AB50</f>
        <v>0</v>
      </c>
      <c r="N73" s="47">
        <f>paste_pd_trips!AC50</f>
        <v>0</v>
      </c>
      <c r="O73" s="50">
        <f>paste_pd_trips!AD50</f>
        <v>0</v>
      </c>
      <c r="P73" s="49"/>
      <c r="R73" s="46" t="s">
        <v>24</v>
      </c>
      <c r="S73" s="47">
        <f>paste_pd_trips!C50</f>
        <v>0</v>
      </c>
      <c r="T73" s="47">
        <f>paste_pd_trips!D50</f>
        <v>0</v>
      </c>
      <c r="U73" s="47">
        <f>paste_pd_trips!E50</f>
        <v>0</v>
      </c>
      <c r="V73" s="47">
        <f>paste_pd_trips!F50</f>
        <v>0</v>
      </c>
      <c r="W73" s="47">
        <f>paste_pd_trips!G50</f>
        <v>0</v>
      </c>
      <c r="X73" s="47">
        <f>paste_pd_trips!H50</f>
        <v>0</v>
      </c>
      <c r="Y73" s="47">
        <f>paste_pd_trips!I50</f>
        <v>0</v>
      </c>
      <c r="Z73" s="47">
        <f>paste_pd_trips!J50</f>
        <v>0</v>
      </c>
      <c r="AA73" s="47">
        <f>paste_pd_trips!K50</f>
        <v>0</v>
      </c>
      <c r="AB73" s="47">
        <f>paste_pd_trips!L50</f>
        <v>0</v>
      </c>
      <c r="AC73" s="47">
        <f>paste_pd_trips!M50</f>
        <v>0</v>
      </c>
      <c r="AD73" s="50">
        <f>paste_pd_trips!N50</f>
        <v>0</v>
      </c>
      <c r="AG73" s="46" t="s">
        <v>24</v>
      </c>
      <c r="AH73" s="47">
        <f t="shared" si="36"/>
        <v>0</v>
      </c>
      <c r="AI73" s="47">
        <f t="shared" si="30"/>
        <v>0</v>
      </c>
      <c r="AJ73" s="47">
        <f t="shared" si="30"/>
        <v>0</v>
      </c>
      <c r="AK73" s="47">
        <f t="shared" si="30"/>
        <v>0</v>
      </c>
      <c r="AL73" s="47">
        <f t="shared" si="30"/>
        <v>0</v>
      </c>
      <c r="AM73" s="55">
        <f t="shared" si="30"/>
        <v>0</v>
      </c>
      <c r="AN73" s="56">
        <f t="shared" si="30"/>
        <v>0</v>
      </c>
      <c r="AO73" s="57">
        <f t="shared" si="30"/>
        <v>0</v>
      </c>
      <c r="AP73" s="47">
        <v>0</v>
      </c>
      <c r="AQ73" s="47">
        <f t="shared" si="31"/>
        <v>0</v>
      </c>
      <c r="AR73" s="47">
        <f t="shared" si="31"/>
        <v>0</v>
      </c>
      <c r="AS73" s="50">
        <f t="shared" si="37"/>
        <v>0</v>
      </c>
      <c r="AU73">
        <v>19</v>
      </c>
      <c r="AV73" s="46" t="s">
        <v>24</v>
      </c>
      <c r="AW73" s="103">
        <f t="shared" si="32"/>
        <v>0</v>
      </c>
      <c r="AX73" s="103">
        <f t="shared" si="32"/>
        <v>0</v>
      </c>
      <c r="AY73" s="103">
        <f t="shared" si="32"/>
        <v>0</v>
      </c>
      <c r="AZ73" s="103">
        <f t="shared" si="32"/>
        <v>0</v>
      </c>
      <c r="BA73" s="103">
        <f t="shared" si="32"/>
        <v>0</v>
      </c>
      <c r="BB73" s="104">
        <v>0</v>
      </c>
      <c r="BC73" s="106">
        <v>0</v>
      </c>
      <c r="BD73" s="57">
        <f t="shared" si="42"/>
        <v>0</v>
      </c>
      <c r="BE73" s="103">
        <f t="shared" si="42"/>
        <v>0</v>
      </c>
      <c r="BF73" s="103">
        <f t="shared" si="33"/>
        <v>0</v>
      </c>
      <c r="BG73" s="103">
        <f t="shared" si="34"/>
        <v>0</v>
      </c>
      <c r="BH73" s="103">
        <f t="shared" si="41"/>
        <v>0</v>
      </c>
      <c r="BI73" s="103">
        <v>0</v>
      </c>
      <c r="BJ73" s="50">
        <f t="shared" si="35"/>
        <v>0</v>
      </c>
      <c r="BL73" s="2">
        <v>0</v>
      </c>
    </row>
    <row r="74" spans="3:64" x14ac:dyDescent="0.25">
      <c r="C74" s="46" t="s">
        <v>25</v>
      </c>
      <c r="D74" s="47">
        <f>paste_pd_trips!S51</f>
        <v>0</v>
      </c>
      <c r="E74" s="47">
        <f>paste_pd_trips!T51</f>
        <v>0</v>
      </c>
      <c r="F74" s="47">
        <f>paste_pd_trips!U51</f>
        <v>0</v>
      </c>
      <c r="G74" s="47">
        <f>paste_pd_trips!V51</f>
        <v>0</v>
      </c>
      <c r="H74" s="47">
        <f>paste_pd_trips!W51</f>
        <v>0</v>
      </c>
      <c r="I74" s="47">
        <f>paste_pd_trips!X51</f>
        <v>0</v>
      </c>
      <c r="J74" s="47">
        <f>paste_pd_trips!Y51</f>
        <v>0</v>
      </c>
      <c r="K74" s="47">
        <f>paste_pd_trips!Z51</f>
        <v>0</v>
      </c>
      <c r="L74" s="47">
        <f>paste_pd_trips!AA51</f>
        <v>0</v>
      </c>
      <c r="M74" s="47">
        <f>paste_pd_trips!AB51</f>
        <v>0</v>
      </c>
      <c r="N74" s="47">
        <f>paste_pd_trips!AC51</f>
        <v>0</v>
      </c>
      <c r="O74" s="50">
        <f>paste_pd_trips!AD51</f>
        <v>0</v>
      </c>
      <c r="P74" s="49"/>
      <c r="R74" s="46" t="s">
        <v>25</v>
      </c>
      <c r="S74" s="47">
        <f>paste_pd_trips!C51</f>
        <v>0</v>
      </c>
      <c r="T74" s="47">
        <f>paste_pd_trips!D51</f>
        <v>0</v>
      </c>
      <c r="U74" s="47">
        <f>paste_pd_trips!E51</f>
        <v>0</v>
      </c>
      <c r="V74" s="47">
        <f>paste_pd_trips!F51</f>
        <v>0</v>
      </c>
      <c r="W74" s="47">
        <f>paste_pd_trips!G51</f>
        <v>0</v>
      </c>
      <c r="X74" s="47">
        <f>paste_pd_trips!H51</f>
        <v>0</v>
      </c>
      <c r="Y74" s="47">
        <f>paste_pd_trips!I51</f>
        <v>0</v>
      </c>
      <c r="Z74" s="47">
        <f>paste_pd_trips!J51</f>
        <v>0</v>
      </c>
      <c r="AA74" s="47">
        <f>paste_pd_trips!K51</f>
        <v>0</v>
      </c>
      <c r="AB74" s="47">
        <f>paste_pd_trips!L51</f>
        <v>0</v>
      </c>
      <c r="AC74" s="47">
        <f>paste_pd_trips!M51</f>
        <v>0</v>
      </c>
      <c r="AD74" s="50">
        <f>paste_pd_trips!N51</f>
        <v>0</v>
      </c>
      <c r="AG74" s="46" t="s">
        <v>25</v>
      </c>
      <c r="AH74" s="47">
        <f t="shared" si="36"/>
        <v>0</v>
      </c>
      <c r="AI74" s="47">
        <f t="shared" si="30"/>
        <v>0</v>
      </c>
      <c r="AJ74" s="47">
        <f t="shared" si="30"/>
        <v>0</v>
      </c>
      <c r="AK74" s="47">
        <f t="shared" si="30"/>
        <v>0</v>
      </c>
      <c r="AL74" s="47">
        <f t="shared" si="30"/>
        <v>0</v>
      </c>
      <c r="AM74" s="58">
        <f t="shared" si="30"/>
        <v>0</v>
      </c>
      <c r="AN74" s="59">
        <f t="shared" si="30"/>
        <v>0</v>
      </c>
      <c r="AO74" s="60">
        <f t="shared" si="30"/>
        <v>0</v>
      </c>
      <c r="AP74" s="47">
        <v>0</v>
      </c>
      <c r="AQ74" s="47">
        <f t="shared" si="31"/>
        <v>0</v>
      </c>
      <c r="AR74" s="47">
        <f t="shared" si="31"/>
        <v>0</v>
      </c>
      <c r="AS74" s="50">
        <f t="shared" si="37"/>
        <v>0</v>
      </c>
      <c r="AU74">
        <v>20</v>
      </c>
      <c r="AV74" s="46" t="s">
        <v>25</v>
      </c>
      <c r="AW74" s="103">
        <f t="shared" si="32"/>
        <v>0</v>
      </c>
      <c r="AX74" s="103">
        <f t="shared" si="32"/>
        <v>0</v>
      </c>
      <c r="AY74" s="103">
        <f t="shared" si="32"/>
        <v>0</v>
      </c>
      <c r="AZ74" s="103">
        <f t="shared" si="32"/>
        <v>0</v>
      </c>
      <c r="BA74" s="103">
        <f t="shared" si="32"/>
        <v>0</v>
      </c>
      <c r="BB74" s="107">
        <v>0</v>
      </c>
      <c r="BC74" s="108">
        <v>0</v>
      </c>
      <c r="BD74" s="60">
        <f t="shared" si="42"/>
        <v>933.79540979667104</v>
      </c>
      <c r="BE74" s="103">
        <f t="shared" si="42"/>
        <v>0</v>
      </c>
      <c r="BF74" s="103">
        <f t="shared" si="33"/>
        <v>0</v>
      </c>
      <c r="BG74" s="103">
        <f t="shared" si="34"/>
        <v>0</v>
      </c>
      <c r="BH74" s="103">
        <f t="shared" si="41"/>
        <v>0</v>
      </c>
      <c r="BI74" s="103">
        <v>0</v>
      </c>
      <c r="BJ74" s="50">
        <f t="shared" si="35"/>
        <v>933.79540979667104</v>
      </c>
      <c r="BL74" s="2">
        <f>OBS_PURP_AUTOSUFF!J45</f>
        <v>933.79540979667104</v>
      </c>
    </row>
    <row r="75" spans="3:64" x14ac:dyDescent="0.25">
      <c r="C75" s="46" t="s">
        <v>529</v>
      </c>
      <c r="D75" s="47">
        <f>paste_pd_trips!S52</f>
        <v>0</v>
      </c>
      <c r="E75" s="47">
        <f>paste_pd_trips!T52</f>
        <v>0</v>
      </c>
      <c r="F75" s="47">
        <f>paste_pd_trips!U52</f>
        <v>0</v>
      </c>
      <c r="G75" s="47">
        <f>paste_pd_trips!V52</f>
        <v>0</v>
      </c>
      <c r="H75" s="47">
        <f>paste_pd_trips!W52</f>
        <v>0</v>
      </c>
      <c r="I75" s="47">
        <f>paste_pd_trips!X52</f>
        <v>0</v>
      </c>
      <c r="J75" s="47">
        <f>paste_pd_trips!Y52</f>
        <v>0</v>
      </c>
      <c r="K75" s="47">
        <f>paste_pd_trips!Z52</f>
        <v>0</v>
      </c>
      <c r="L75" s="47">
        <f>paste_pd_trips!AA52</f>
        <v>5</v>
      </c>
      <c r="M75" s="47">
        <f>paste_pd_trips!AB52</f>
        <v>0</v>
      </c>
      <c r="N75" s="47">
        <f>paste_pd_trips!AC52</f>
        <v>0</v>
      </c>
      <c r="O75" s="50">
        <f>paste_pd_trips!AD52</f>
        <v>5</v>
      </c>
      <c r="P75" s="49"/>
      <c r="R75" s="46" t="s">
        <v>529</v>
      </c>
      <c r="S75" s="47">
        <f>paste_pd_trips!C52</f>
        <v>0</v>
      </c>
      <c r="T75" s="47">
        <f>paste_pd_trips!D52</f>
        <v>0</v>
      </c>
      <c r="U75" s="47">
        <f>paste_pd_trips!E52</f>
        <v>0</v>
      </c>
      <c r="V75" s="47">
        <f>paste_pd_trips!F52</f>
        <v>0</v>
      </c>
      <c r="W75" s="47">
        <f>paste_pd_trips!G52</f>
        <v>0</v>
      </c>
      <c r="X75" s="47">
        <f>paste_pd_trips!H52</f>
        <v>0</v>
      </c>
      <c r="Y75" s="47">
        <f>paste_pd_trips!I52</f>
        <v>0</v>
      </c>
      <c r="Z75" s="47">
        <f>paste_pd_trips!J52</f>
        <v>0</v>
      </c>
      <c r="AA75" s="47">
        <f>paste_pd_trips!K52</f>
        <v>2513.192</v>
      </c>
      <c r="AB75" s="47">
        <f>paste_pd_trips!L52</f>
        <v>0</v>
      </c>
      <c r="AC75" s="47">
        <f>paste_pd_trips!M52</f>
        <v>0</v>
      </c>
      <c r="AD75" s="50">
        <f>paste_pd_trips!N52</f>
        <v>2513.192</v>
      </c>
      <c r="AG75" s="46" t="s">
        <v>529</v>
      </c>
      <c r="AH75" s="47">
        <f t="shared" si="36"/>
        <v>0</v>
      </c>
      <c r="AI75" s="47">
        <f t="shared" si="30"/>
        <v>0</v>
      </c>
      <c r="AJ75" s="47">
        <f t="shared" si="30"/>
        <v>0</v>
      </c>
      <c r="AK75" s="47">
        <f t="shared" si="30"/>
        <v>0</v>
      </c>
      <c r="AL75" s="47">
        <f t="shared" si="30"/>
        <v>0</v>
      </c>
      <c r="AM75" s="47">
        <f t="shared" si="30"/>
        <v>0</v>
      </c>
      <c r="AN75" s="47">
        <f t="shared" si="30"/>
        <v>0</v>
      </c>
      <c r="AO75" s="47">
        <f t="shared" si="30"/>
        <v>0</v>
      </c>
      <c r="AP75" s="47">
        <v>0</v>
      </c>
      <c r="AQ75" s="47">
        <f t="shared" si="31"/>
        <v>0</v>
      </c>
      <c r="AR75" s="47">
        <f t="shared" si="31"/>
        <v>0</v>
      </c>
      <c r="AS75" s="50">
        <f t="shared" si="37"/>
        <v>0</v>
      </c>
      <c r="AU75">
        <v>21</v>
      </c>
      <c r="AV75" s="46" t="s">
        <v>529</v>
      </c>
      <c r="AW75" s="103">
        <f t="shared" si="32"/>
        <v>0</v>
      </c>
      <c r="AX75" s="103">
        <f t="shared" si="32"/>
        <v>0</v>
      </c>
      <c r="AY75" s="103">
        <f t="shared" si="32"/>
        <v>0</v>
      </c>
      <c r="AZ75" s="103">
        <f t="shared" si="32"/>
        <v>0</v>
      </c>
      <c r="BA75" s="103">
        <f t="shared" si="32"/>
        <v>0</v>
      </c>
      <c r="BB75" s="103">
        <f>IF(SUM(AM$63:AM$66,AM$78:AM$79)&gt;0,(AM75/SUM(AM$63:AM$66,AM$78:AM$79))*SUM(BB$63:BB$66,BB$78:BB$79),0)</f>
        <v>0</v>
      </c>
      <c r="BC75" s="103">
        <f>IF(SUM(AN$67:AN$70,AN$80:AN$81)&gt;0,(AN75/SUM(AN$67:AN$70,AN$80:AN$81))*SUM(BC$67:BC$70,BC$80:BC$81),0)</f>
        <v>0</v>
      </c>
      <c r="BD75" s="103">
        <f t="shared" ref="BD75:BE77" si="43">IF(SUM(AO$71:AO$74,AO$82:AO$83)&gt;0,(AO75/SUM(AO$71:AO$74,AO$82:AO$83))*SUM(BD$71:BD$74,BD$82:BD$83),0)</f>
        <v>0</v>
      </c>
      <c r="BE75" s="103">
        <f t="shared" si="43"/>
        <v>0</v>
      </c>
      <c r="BF75" s="47">
        <f t="shared" si="33"/>
        <v>0</v>
      </c>
      <c r="BG75" s="103">
        <f t="shared" si="34"/>
        <v>0</v>
      </c>
      <c r="BH75" s="103">
        <f t="shared" si="41"/>
        <v>0</v>
      </c>
      <c r="BI75" s="103">
        <v>0</v>
      </c>
      <c r="BJ75" s="50">
        <f t="shared" si="35"/>
        <v>0</v>
      </c>
      <c r="BL75" s="2"/>
    </row>
    <row r="76" spans="3:64" x14ac:dyDescent="0.25">
      <c r="C76" s="46" t="s">
        <v>530</v>
      </c>
      <c r="D76" s="47">
        <f>paste_pd_trips!S53</f>
        <v>0</v>
      </c>
      <c r="E76" s="47">
        <f>paste_pd_trips!T53</f>
        <v>0</v>
      </c>
      <c r="F76" s="47">
        <f>paste_pd_trips!U53</f>
        <v>0</v>
      </c>
      <c r="G76" s="47">
        <f>paste_pd_trips!V53</f>
        <v>0</v>
      </c>
      <c r="H76" s="47">
        <f>paste_pd_trips!W53</f>
        <v>0</v>
      </c>
      <c r="I76" s="47">
        <f>paste_pd_trips!X53</f>
        <v>4</v>
      </c>
      <c r="J76" s="47">
        <f>paste_pd_trips!Y53</f>
        <v>0</v>
      </c>
      <c r="K76" s="47">
        <f>paste_pd_trips!Z53</f>
        <v>0</v>
      </c>
      <c r="L76" s="47">
        <f>paste_pd_trips!AA53</f>
        <v>0</v>
      </c>
      <c r="M76" s="47">
        <f>paste_pd_trips!AB53</f>
        <v>5</v>
      </c>
      <c r="N76" s="47">
        <f>paste_pd_trips!AC53</f>
        <v>0</v>
      </c>
      <c r="O76" s="50">
        <f>paste_pd_trips!AD53</f>
        <v>9</v>
      </c>
      <c r="P76" s="49"/>
      <c r="R76" s="46" t="s">
        <v>530</v>
      </c>
      <c r="S76" s="47">
        <f>paste_pd_trips!C53</f>
        <v>0</v>
      </c>
      <c r="T76" s="47">
        <f>paste_pd_trips!D53</f>
        <v>0</v>
      </c>
      <c r="U76" s="47">
        <f>paste_pd_trips!E53</f>
        <v>0</v>
      </c>
      <c r="V76" s="47">
        <f>paste_pd_trips!F53</f>
        <v>0</v>
      </c>
      <c r="W76" s="47">
        <f>paste_pd_trips!G53</f>
        <v>0</v>
      </c>
      <c r="X76" s="47">
        <f>paste_pd_trips!H53</f>
        <v>473.99040000000002</v>
      </c>
      <c r="Y76" s="47">
        <f>paste_pd_trips!I53</f>
        <v>0</v>
      </c>
      <c r="Z76" s="47">
        <f>paste_pd_trips!J53</f>
        <v>0</v>
      </c>
      <c r="AA76" s="47">
        <f>paste_pd_trips!K53</f>
        <v>0</v>
      </c>
      <c r="AB76" s="47">
        <f>paste_pd_trips!L53</f>
        <v>7331.5227400000003</v>
      </c>
      <c r="AC76" s="47">
        <f>paste_pd_trips!M53</f>
        <v>0</v>
      </c>
      <c r="AD76" s="50">
        <f>paste_pd_trips!N53</f>
        <v>7805.51314</v>
      </c>
      <c r="AG76" s="46" t="s">
        <v>530</v>
      </c>
      <c r="AH76" s="47">
        <f t="shared" si="36"/>
        <v>0</v>
      </c>
      <c r="AI76" s="47">
        <f t="shared" si="30"/>
        <v>0</v>
      </c>
      <c r="AJ76" s="47">
        <f t="shared" si="30"/>
        <v>0</v>
      </c>
      <c r="AK76" s="47">
        <f t="shared" si="30"/>
        <v>0</v>
      </c>
      <c r="AL76" s="47">
        <f t="shared" si="30"/>
        <v>0</v>
      </c>
      <c r="AM76" s="47">
        <f t="shared" si="30"/>
        <v>473.99040000000002</v>
      </c>
      <c r="AN76" s="47">
        <f t="shared" si="30"/>
        <v>0</v>
      </c>
      <c r="AO76" s="47">
        <f t="shared" si="30"/>
        <v>0</v>
      </c>
      <c r="AP76" s="47">
        <v>0</v>
      </c>
      <c r="AQ76" s="47">
        <f t="shared" si="31"/>
        <v>7331.5227400000003</v>
      </c>
      <c r="AR76" s="47">
        <f t="shared" si="31"/>
        <v>0</v>
      </c>
      <c r="AS76" s="50">
        <f t="shared" si="37"/>
        <v>7805.51314</v>
      </c>
      <c r="AU76">
        <v>22</v>
      </c>
      <c r="AV76" s="46" t="s">
        <v>530</v>
      </c>
      <c r="AW76" s="103">
        <f t="shared" si="32"/>
        <v>0</v>
      </c>
      <c r="AX76" s="103">
        <f t="shared" si="32"/>
        <v>0</v>
      </c>
      <c r="AY76" s="103">
        <f t="shared" si="32"/>
        <v>0</v>
      </c>
      <c r="AZ76" s="103">
        <f t="shared" si="32"/>
        <v>0</v>
      </c>
      <c r="BA76" s="103">
        <f t="shared" si="32"/>
        <v>0</v>
      </c>
      <c r="BB76" s="47">
        <f>IF(SUM(AM$63:AM$66,AM$78:AM$79)&gt;0,(AM76/SUM(AM$63:AM$66,AM$78:AM$79))*SUM(BB$63:BB$66,BB$78:BB$79),0)</f>
        <v>525.03041055528456</v>
      </c>
      <c r="BC76" s="47">
        <f>IF(SUM(AN$67:AN$70,AN$80:AN$81)&gt;0,(AN76/SUM(AN$67:AN$70,AN$80:AN$81))*SUM(BC$67:BC$70,BC$80:BC$81),0)</f>
        <v>0</v>
      </c>
      <c r="BD76" s="47">
        <f t="shared" si="43"/>
        <v>0</v>
      </c>
      <c r="BE76" s="103">
        <f t="shared" si="43"/>
        <v>0</v>
      </c>
      <c r="BF76" s="103">
        <f t="shared" si="33"/>
        <v>0</v>
      </c>
      <c r="BG76" s="47">
        <f t="shared" si="34"/>
        <v>7331.5227400000003</v>
      </c>
      <c r="BH76" s="103">
        <f t="shared" si="41"/>
        <v>0</v>
      </c>
      <c r="BI76" s="47">
        <f>'TM1.5 Targets'!T57+'TM1.5 Targets'!U57</f>
        <v>1099.7284110000001</v>
      </c>
      <c r="BJ76" s="50">
        <f t="shared" si="35"/>
        <v>8956.2815615552845</v>
      </c>
      <c r="BL76" s="2"/>
    </row>
    <row r="77" spans="3:64" x14ac:dyDescent="0.25">
      <c r="C77" s="46" t="s">
        <v>531</v>
      </c>
      <c r="D77" s="47">
        <f>paste_pd_trips!S54</f>
        <v>0</v>
      </c>
      <c r="E77" s="47">
        <f>paste_pd_trips!T54</f>
        <v>0</v>
      </c>
      <c r="F77" s="47">
        <f>paste_pd_trips!U54</f>
        <v>0</v>
      </c>
      <c r="G77" s="47">
        <f>paste_pd_trips!V54</f>
        <v>0</v>
      </c>
      <c r="H77" s="47">
        <f>paste_pd_trips!W54</f>
        <v>0</v>
      </c>
      <c r="I77" s="47">
        <f>paste_pd_trips!X54</f>
        <v>2</v>
      </c>
      <c r="J77" s="47">
        <f>paste_pd_trips!Y54</f>
        <v>0</v>
      </c>
      <c r="K77" s="47">
        <f>paste_pd_trips!Z54</f>
        <v>0</v>
      </c>
      <c r="L77" s="47">
        <f>paste_pd_trips!AA54</f>
        <v>0</v>
      </c>
      <c r="M77" s="47">
        <f>paste_pd_trips!AB54</f>
        <v>0</v>
      </c>
      <c r="N77" s="47">
        <f>paste_pd_trips!AC54</f>
        <v>0</v>
      </c>
      <c r="O77" s="50">
        <f>paste_pd_trips!AD54</f>
        <v>2</v>
      </c>
      <c r="P77" s="49"/>
      <c r="R77" s="46" t="s">
        <v>531</v>
      </c>
      <c r="S77" s="47">
        <f>paste_pd_trips!C54</f>
        <v>0</v>
      </c>
      <c r="T77" s="47">
        <f>paste_pd_trips!D54</f>
        <v>0</v>
      </c>
      <c r="U77" s="47">
        <f>paste_pd_trips!E54</f>
        <v>0</v>
      </c>
      <c r="V77" s="47">
        <f>paste_pd_trips!F54</f>
        <v>0</v>
      </c>
      <c r="W77" s="47">
        <f>paste_pd_trips!G54</f>
        <v>0</v>
      </c>
      <c r="X77" s="47">
        <f>paste_pd_trips!H54</f>
        <v>362.18259999999998</v>
      </c>
      <c r="Y77" s="47">
        <f>paste_pd_trips!I54</f>
        <v>0</v>
      </c>
      <c r="Z77" s="47">
        <f>paste_pd_trips!J54</f>
        <v>0</v>
      </c>
      <c r="AA77" s="47">
        <f>paste_pd_trips!K54</f>
        <v>0</v>
      </c>
      <c r="AB77" s="47">
        <f>paste_pd_trips!L54</f>
        <v>0</v>
      </c>
      <c r="AC77" s="47">
        <f>paste_pd_trips!M54</f>
        <v>0</v>
      </c>
      <c r="AD77" s="50">
        <f>paste_pd_trips!N54</f>
        <v>362.18259999999998</v>
      </c>
      <c r="AG77" s="46" t="s">
        <v>531</v>
      </c>
      <c r="AH77" s="47">
        <f t="shared" si="36"/>
        <v>0</v>
      </c>
      <c r="AI77" s="47">
        <f t="shared" si="30"/>
        <v>0</v>
      </c>
      <c r="AJ77" s="47">
        <f t="shared" si="30"/>
        <v>0</v>
      </c>
      <c r="AK77" s="47">
        <f t="shared" si="30"/>
        <v>0</v>
      </c>
      <c r="AL77" s="47">
        <f t="shared" si="30"/>
        <v>0</v>
      </c>
      <c r="AM77" s="47">
        <f t="shared" si="30"/>
        <v>362.18259999999998</v>
      </c>
      <c r="AN77" s="47">
        <f t="shared" si="30"/>
        <v>0</v>
      </c>
      <c r="AO77" s="47">
        <f t="shared" si="30"/>
        <v>0</v>
      </c>
      <c r="AP77" s="47">
        <v>0</v>
      </c>
      <c r="AQ77" s="47">
        <f t="shared" si="31"/>
        <v>0</v>
      </c>
      <c r="AR77" s="47">
        <f t="shared" si="31"/>
        <v>0</v>
      </c>
      <c r="AS77" s="50">
        <f t="shared" si="37"/>
        <v>362.18259999999998</v>
      </c>
      <c r="AU77">
        <v>23</v>
      </c>
      <c r="AV77" s="46" t="s">
        <v>531</v>
      </c>
      <c r="AW77" s="47">
        <f t="shared" si="32"/>
        <v>0</v>
      </c>
      <c r="AX77" s="47">
        <f t="shared" si="32"/>
        <v>0</v>
      </c>
      <c r="AY77" s="47">
        <f t="shared" si="32"/>
        <v>0</v>
      </c>
      <c r="AZ77" s="47">
        <f t="shared" si="32"/>
        <v>0</v>
      </c>
      <c r="BA77" s="47">
        <f t="shared" si="32"/>
        <v>0</v>
      </c>
      <c r="BB77" s="47">
        <f>IF(SUM(AM$63:AM$66,AM$78:AM$79)&gt;0,(AM77/SUM(AM$63:AM$66,AM$78:AM$79))*SUM(BB$63:BB$66,BB$78:BB$79),0)</f>
        <v>401.18297580284406</v>
      </c>
      <c r="BC77" s="47">
        <f>IF(SUM(AN$67:AN$70,AN$80:AN$81)&gt;0,(AN77/SUM(AN$67:AN$70,AN$80:AN$81))*SUM(BC$67:BC$70,BC$80:BC$81),0)</f>
        <v>0</v>
      </c>
      <c r="BD77" s="47">
        <f t="shared" si="43"/>
        <v>0</v>
      </c>
      <c r="BE77" s="103">
        <f t="shared" si="43"/>
        <v>0</v>
      </c>
      <c r="BF77" s="47">
        <f t="shared" si="33"/>
        <v>0</v>
      </c>
      <c r="BG77" s="47">
        <f t="shared" si="34"/>
        <v>0</v>
      </c>
      <c r="BH77" s="47">
        <f t="shared" si="41"/>
        <v>0</v>
      </c>
      <c r="BI77" s="103">
        <v>0</v>
      </c>
      <c r="BJ77" s="50">
        <f t="shared" si="35"/>
        <v>401.18297580284406</v>
      </c>
      <c r="BL77" s="2"/>
    </row>
    <row r="78" spans="3:64" x14ac:dyDescent="0.25">
      <c r="C78" s="46" t="s">
        <v>26</v>
      </c>
      <c r="D78" s="47">
        <f>paste_pd_trips!S55</f>
        <v>0</v>
      </c>
      <c r="E78" s="47">
        <f>paste_pd_trips!T55</f>
        <v>0</v>
      </c>
      <c r="F78" s="47">
        <f>paste_pd_trips!U55</f>
        <v>0</v>
      </c>
      <c r="G78" s="47">
        <f>paste_pd_trips!V55</f>
        <v>0</v>
      </c>
      <c r="H78" s="47">
        <f>paste_pd_trips!W55</f>
        <v>0</v>
      </c>
      <c r="I78" s="47">
        <f>paste_pd_trips!X55</f>
        <v>30</v>
      </c>
      <c r="J78" s="47">
        <f>paste_pd_trips!Y55</f>
        <v>3</v>
      </c>
      <c r="K78" s="47">
        <f>paste_pd_trips!Z55</f>
        <v>2</v>
      </c>
      <c r="L78" s="47">
        <f>paste_pd_trips!AA55</f>
        <v>0</v>
      </c>
      <c r="M78" s="47">
        <f>paste_pd_trips!AB55</f>
        <v>0</v>
      </c>
      <c r="N78" s="47">
        <f>paste_pd_trips!AC55</f>
        <v>0</v>
      </c>
      <c r="O78" s="50">
        <f>paste_pd_trips!AD55</f>
        <v>35</v>
      </c>
      <c r="P78" s="49"/>
      <c r="R78" s="46" t="s">
        <v>26</v>
      </c>
      <c r="S78" s="47">
        <f>paste_pd_trips!C55</f>
        <v>0</v>
      </c>
      <c r="T78" s="47">
        <f>paste_pd_trips!D55</f>
        <v>0</v>
      </c>
      <c r="U78" s="47">
        <f>paste_pd_trips!E55</f>
        <v>0</v>
      </c>
      <c r="V78" s="47">
        <f>paste_pd_trips!F55</f>
        <v>0</v>
      </c>
      <c r="W78" s="47">
        <f>paste_pd_trips!G55</f>
        <v>0</v>
      </c>
      <c r="X78" s="47">
        <f>paste_pd_trips!H55</f>
        <v>15258.922850000001</v>
      </c>
      <c r="Y78" s="47">
        <f>paste_pd_trips!I55</f>
        <v>484.87479999999999</v>
      </c>
      <c r="Z78" s="47">
        <f>paste_pd_trips!J55</f>
        <v>906.50300000000004</v>
      </c>
      <c r="AA78" s="47">
        <f>paste_pd_trips!K55</f>
        <v>0</v>
      </c>
      <c r="AB78" s="47">
        <f>paste_pd_trips!L55</f>
        <v>0</v>
      </c>
      <c r="AC78" s="47">
        <f>paste_pd_trips!M55</f>
        <v>0</v>
      </c>
      <c r="AD78" s="50">
        <f>paste_pd_trips!N55</f>
        <v>16650.300650000001</v>
      </c>
      <c r="AG78" s="46" t="s">
        <v>26</v>
      </c>
      <c r="AH78" s="47">
        <f t="shared" si="36"/>
        <v>0</v>
      </c>
      <c r="AI78" s="47">
        <f t="shared" si="30"/>
        <v>0</v>
      </c>
      <c r="AJ78" s="47">
        <f t="shared" si="30"/>
        <v>0</v>
      </c>
      <c r="AK78" s="47">
        <f t="shared" si="30"/>
        <v>0</v>
      </c>
      <c r="AL78" s="47">
        <f t="shared" si="30"/>
        <v>0</v>
      </c>
      <c r="AM78" s="51">
        <f t="shared" si="30"/>
        <v>15258.922850000001</v>
      </c>
      <c r="AN78" s="52">
        <f t="shared" si="30"/>
        <v>484.87479999999999</v>
      </c>
      <c r="AO78" s="53">
        <f t="shared" si="30"/>
        <v>906.50300000000004</v>
      </c>
      <c r="AP78" s="47">
        <v>0</v>
      </c>
      <c r="AQ78" s="47">
        <f t="shared" si="31"/>
        <v>0</v>
      </c>
      <c r="AR78" s="47">
        <f t="shared" si="31"/>
        <v>0</v>
      </c>
      <c r="AS78" s="50">
        <f t="shared" si="37"/>
        <v>16650.300650000001</v>
      </c>
      <c r="AU78">
        <v>24</v>
      </c>
      <c r="AV78" s="46" t="s">
        <v>26</v>
      </c>
      <c r="AW78" s="103">
        <f t="shared" si="32"/>
        <v>0</v>
      </c>
      <c r="AX78" s="103">
        <f t="shared" si="32"/>
        <v>0</v>
      </c>
      <c r="AY78" s="103">
        <f t="shared" si="32"/>
        <v>0</v>
      </c>
      <c r="AZ78" s="103">
        <f t="shared" si="32"/>
        <v>0</v>
      </c>
      <c r="BA78" s="103">
        <f t="shared" si="32"/>
        <v>0</v>
      </c>
      <c r="BB78" s="51">
        <f>BL78</f>
        <v>13755.49376320645</v>
      </c>
      <c r="BC78" s="52">
        <v>0</v>
      </c>
      <c r="BD78" s="53">
        <v>0</v>
      </c>
      <c r="BE78" s="103">
        <v>0</v>
      </c>
      <c r="BF78" s="103">
        <f t="shared" si="33"/>
        <v>0</v>
      </c>
      <c r="BG78" s="103">
        <f t="shared" si="34"/>
        <v>0</v>
      </c>
      <c r="BH78" s="103">
        <f t="shared" si="41"/>
        <v>0</v>
      </c>
      <c r="BI78" s="103">
        <v>0</v>
      </c>
      <c r="BJ78" s="50">
        <f t="shared" si="35"/>
        <v>13755.49376320645</v>
      </c>
      <c r="BL78" s="2">
        <f>OBS_PURP_AUTOSUFF!J42</f>
        <v>13755.49376320645</v>
      </c>
    </row>
    <row r="79" spans="3:64" x14ac:dyDescent="0.25">
      <c r="C79" s="46" t="s">
        <v>27</v>
      </c>
      <c r="D79" s="47">
        <f>paste_pd_trips!S56</f>
        <v>0</v>
      </c>
      <c r="E79" s="47">
        <f>paste_pd_trips!T56</f>
        <v>0</v>
      </c>
      <c r="F79" s="47">
        <f>paste_pd_trips!U56</f>
        <v>0</v>
      </c>
      <c r="G79" s="47">
        <f>paste_pd_trips!V56</f>
        <v>0</v>
      </c>
      <c r="H79" s="47">
        <f>paste_pd_trips!W56</f>
        <v>0</v>
      </c>
      <c r="I79" s="47">
        <f>paste_pd_trips!X56</f>
        <v>2</v>
      </c>
      <c r="J79" s="47">
        <f>paste_pd_trips!Y56</f>
        <v>0</v>
      </c>
      <c r="K79" s="47">
        <f>paste_pd_trips!Z56</f>
        <v>0</v>
      </c>
      <c r="L79" s="47">
        <f>paste_pd_trips!AA56</f>
        <v>0</v>
      </c>
      <c r="M79" s="47">
        <f>paste_pd_trips!AB56</f>
        <v>0</v>
      </c>
      <c r="N79" s="47">
        <f>paste_pd_trips!AC56</f>
        <v>0</v>
      </c>
      <c r="O79" s="50">
        <f>paste_pd_trips!AD56</f>
        <v>2</v>
      </c>
      <c r="P79" s="49"/>
      <c r="R79" s="46" t="s">
        <v>27</v>
      </c>
      <c r="S79" s="47">
        <f>paste_pd_trips!C56</f>
        <v>0</v>
      </c>
      <c r="T79" s="47">
        <f>paste_pd_trips!D56</f>
        <v>0</v>
      </c>
      <c r="U79" s="47">
        <f>paste_pd_trips!E56</f>
        <v>0</v>
      </c>
      <c r="V79" s="47">
        <f>paste_pd_trips!F56</f>
        <v>0</v>
      </c>
      <c r="W79" s="47">
        <f>paste_pd_trips!G56</f>
        <v>0</v>
      </c>
      <c r="X79" s="47">
        <f>paste_pd_trips!H56</f>
        <v>3020.922</v>
      </c>
      <c r="Y79" s="47">
        <f>paste_pd_trips!I56</f>
        <v>0</v>
      </c>
      <c r="Z79" s="47">
        <f>paste_pd_trips!J56</f>
        <v>0</v>
      </c>
      <c r="AA79" s="47">
        <f>paste_pd_trips!K56</f>
        <v>0</v>
      </c>
      <c r="AB79" s="47">
        <f>paste_pd_trips!L56</f>
        <v>0</v>
      </c>
      <c r="AC79" s="47">
        <f>paste_pd_trips!M56</f>
        <v>0</v>
      </c>
      <c r="AD79" s="50">
        <f>paste_pd_trips!N56</f>
        <v>3020.922</v>
      </c>
      <c r="AG79" s="46" t="s">
        <v>27</v>
      </c>
      <c r="AH79" s="47">
        <f t="shared" si="36"/>
        <v>0</v>
      </c>
      <c r="AI79" s="47">
        <f t="shared" si="30"/>
        <v>0</v>
      </c>
      <c r="AJ79" s="47">
        <f t="shared" si="30"/>
        <v>0</v>
      </c>
      <c r="AK79" s="47">
        <f t="shared" si="30"/>
        <v>0</v>
      </c>
      <c r="AL79" s="47">
        <f t="shared" si="30"/>
        <v>0</v>
      </c>
      <c r="AM79" s="55">
        <f t="shared" si="30"/>
        <v>3020.922</v>
      </c>
      <c r="AN79" s="56">
        <f t="shared" si="30"/>
        <v>0</v>
      </c>
      <c r="AO79" s="57">
        <f t="shared" si="30"/>
        <v>0</v>
      </c>
      <c r="AP79" s="47">
        <v>0</v>
      </c>
      <c r="AQ79" s="47">
        <f t="shared" si="31"/>
        <v>0</v>
      </c>
      <c r="AR79" s="47">
        <f t="shared" si="31"/>
        <v>0</v>
      </c>
      <c r="AS79" s="50">
        <f t="shared" si="37"/>
        <v>3020.922</v>
      </c>
      <c r="AU79">
        <v>25</v>
      </c>
      <c r="AV79" s="46" t="s">
        <v>27</v>
      </c>
      <c r="AW79" s="103">
        <f t="shared" si="32"/>
        <v>0</v>
      </c>
      <c r="AX79" s="103">
        <f t="shared" si="32"/>
        <v>0</v>
      </c>
      <c r="AY79" s="103">
        <f t="shared" si="32"/>
        <v>0</v>
      </c>
      <c r="AZ79" s="103">
        <f t="shared" si="32"/>
        <v>0</v>
      </c>
      <c r="BA79" s="103">
        <f t="shared" si="32"/>
        <v>0</v>
      </c>
      <c r="BB79" s="55">
        <f>BL79</f>
        <v>619.96651675780299</v>
      </c>
      <c r="BC79" s="56">
        <v>0</v>
      </c>
      <c r="BD79" s="57">
        <v>0</v>
      </c>
      <c r="BE79" s="103">
        <v>0</v>
      </c>
      <c r="BF79" s="103">
        <f t="shared" si="33"/>
        <v>0</v>
      </c>
      <c r="BG79" s="103">
        <f t="shared" si="34"/>
        <v>0</v>
      </c>
      <c r="BH79" s="103">
        <f t="shared" si="41"/>
        <v>0</v>
      </c>
      <c r="BI79" s="103">
        <v>0</v>
      </c>
      <c r="BJ79" s="50">
        <f t="shared" si="35"/>
        <v>619.96651675780299</v>
      </c>
      <c r="BL79" s="2">
        <f>OBS_PURP_AUTOSUFF!J41</f>
        <v>619.96651675780299</v>
      </c>
    </row>
    <row r="80" spans="3:64" x14ac:dyDescent="0.25">
      <c r="C80" s="46" t="s">
        <v>28</v>
      </c>
      <c r="D80" s="47">
        <f>paste_pd_trips!S57</f>
        <v>0</v>
      </c>
      <c r="E80" s="47">
        <f>paste_pd_trips!T57</f>
        <v>0</v>
      </c>
      <c r="F80" s="47">
        <f>paste_pd_trips!U57</f>
        <v>0</v>
      </c>
      <c r="G80" s="47">
        <f>paste_pd_trips!V57</f>
        <v>0</v>
      </c>
      <c r="H80" s="47">
        <f>paste_pd_trips!W57</f>
        <v>0</v>
      </c>
      <c r="I80" s="47">
        <f>paste_pd_trips!X57</f>
        <v>0</v>
      </c>
      <c r="J80" s="47">
        <f>paste_pd_trips!Y57</f>
        <v>9</v>
      </c>
      <c r="K80" s="47">
        <f>paste_pd_trips!Z57</f>
        <v>0</v>
      </c>
      <c r="L80" s="47">
        <f>paste_pd_trips!AA57</f>
        <v>0</v>
      </c>
      <c r="M80" s="47">
        <f>paste_pd_trips!AB57</f>
        <v>0</v>
      </c>
      <c r="N80" s="47">
        <f>paste_pd_trips!AC57</f>
        <v>0</v>
      </c>
      <c r="O80" s="50">
        <f>paste_pd_trips!AD57</f>
        <v>9</v>
      </c>
      <c r="P80" s="49"/>
      <c r="R80" s="46" t="s">
        <v>28</v>
      </c>
      <c r="S80" s="47">
        <f>paste_pd_trips!C57</f>
        <v>0</v>
      </c>
      <c r="T80" s="47">
        <f>paste_pd_trips!D57</f>
        <v>0</v>
      </c>
      <c r="U80" s="47">
        <f>paste_pd_trips!E57</f>
        <v>0</v>
      </c>
      <c r="V80" s="47">
        <f>paste_pd_trips!F57</f>
        <v>0</v>
      </c>
      <c r="W80" s="47">
        <f>paste_pd_trips!G57</f>
        <v>0</v>
      </c>
      <c r="X80" s="47">
        <f>paste_pd_trips!H57</f>
        <v>0</v>
      </c>
      <c r="Y80" s="47">
        <f>paste_pd_trips!I57</f>
        <v>9355.2356</v>
      </c>
      <c r="Z80" s="47">
        <f>paste_pd_trips!J57</f>
        <v>0</v>
      </c>
      <c r="AA80" s="47">
        <f>paste_pd_trips!K57</f>
        <v>0</v>
      </c>
      <c r="AB80" s="47">
        <f>paste_pd_trips!L57</f>
        <v>0</v>
      </c>
      <c r="AC80" s="47">
        <f>paste_pd_trips!M57</f>
        <v>0</v>
      </c>
      <c r="AD80" s="50">
        <f>paste_pd_trips!N57</f>
        <v>9355.2356</v>
      </c>
      <c r="AG80" s="46" t="s">
        <v>28</v>
      </c>
      <c r="AH80" s="47">
        <f t="shared" si="36"/>
        <v>0</v>
      </c>
      <c r="AI80" s="47">
        <f t="shared" si="30"/>
        <v>0</v>
      </c>
      <c r="AJ80" s="47">
        <f t="shared" si="30"/>
        <v>0</v>
      </c>
      <c r="AK80" s="47">
        <f t="shared" si="30"/>
        <v>0</v>
      </c>
      <c r="AL80" s="47">
        <f t="shared" si="30"/>
        <v>0</v>
      </c>
      <c r="AM80" s="55">
        <f t="shared" si="30"/>
        <v>0</v>
      </c>
      <c r="AN80" s="56">
        <f t="shared" si="30"/>
        <v>9355.2356</v>
      </c>
      <c r="AO80" s="57">
        <f t="shared" si="30"/>
        <v>0</v>
      </c>
      <c r="AP80" s="47">
        <v>0</v>
      </c>
      <c r="AQ80" s="47">
        <f t="shared" si="31"/>
        <v>0</v>
      </c>
      <c r="AR80" s="47">
        <f t="shared" si="31"/>
        <v>0</v>
      </c>
      <c r="AS80" s="50">
        <f t="shared" si="37"/>
        <v>9355.2356</v>
      </c>
      <c r="AU80">
        <v>26</v>
      </c>
      <c r="AV80" s="46" t="s">
        <v>28</v>
      </c>
      <c r="AW80" s="103">
        <f t="shared" si="32"/>
        <v>0</v>
      </c>
      <c r="AX80" s="103">
        <f t="shared" si="32"/>
        <v>0</v>
      </c>
      <c r="AY80" s="103">
        <f t="shared" si="32"/>
        <v>0</v>
      </c>
      <c r="AZ80" s="103">
        <f t="shared" si="32"/>
        <v>0</v>
      </c>
      <c r="BA80" s="103">
        <f t="shared" si="32"/>
        <v>0</v>
      </c>
      <c r="BB80" s="104">
        <v>0</v>
      </c>
      <c r="BC80" s="56">
        <f>BL80</f>
        <v>4710.0740513561113</v>
      </c>
      <c r="BD80" s="105">
        <v>0</v>
      </c>
      <c r="BE80" s="103">
        <v>0</v>
      </c>
      <c r="BF80" s="103">
        <f t="shared" si="33"/>
        <v>0</v>
      </c>
      <c r="BG80" s="103">
        <f t="shared" si="34"/>
        <v>0</v>
      </c>
      <c r="BH80" s="103">
        <f t="shared" si="41"/>
        <v>0</v>
      </c>
      <c r="BI80" s="103">
        <v>0</v>
      </c>
      <c r="BJ80" s="50">
        <f t="shared" si="35"/>
        <v>4710.0740513561113</v>
      </c>
      <c r="BL80" s="2">
        <f>OBS_PURP_AUTOSUFF!J60</f>
        <v>4710.0740513561113</v>
      </c>
    </row>
    <row r="81" spans="3:66" x14ac:dyDescent="0.25">
      <c r="C81" s="46" t="s">
        <v>29</v>
      </c>
      <c r="D81" s="47">
        <f>paste_pd_trips!S58</f>
        <v>0</v>
      </c>
      <c r="E81" s="47">
        <f>paste_pd_trips!T58</f>
        <v>0</v>
      </c>
      <c r="F81" s="47">
        <f>paste_pd_trips!U58</f>
        <v>0</v>
      </c>
      <c r="G81" s="47">
        <f>paste_pd_trips!V58</f>
        <v>0</v>
      </c>
      <c r="H81" s="47">
        <f>paste_pd_trips!W58</f>
        <v>0</v>
      </c>
      <c r="I81" s="47">
        <f>paste_pd_trips!X58</f>
        <v>0</v>
      </c>
      <c r="J81" s="47">
        <f>paste_pd_trips!Y58</f>
        <v>4</v>
      </c>
      <c r="K81" s="47">
        <f>paste_pd_trips!Z58</f>
        <v>0</v>
      </c>
      <c r="L81" s="47">
        <f>paste_pd_trips!AA58</f>
        <v>0</v>
      </c>
      <c r="M81" s="47">
        <f>paste_pd_trips!AB58</f>
        <v>0</v>
      </c>
      <c r="N81" s="47">
        <f>paste_pd_trips!AC58</f>
        <v>0</v>
      </c>
      <c r="O81" s="50">
        <f>paste_pd_trips!AD58</f>
        <v>4</v>
      </c>
      <c r="P81" s="49"/>
      <c r="R81" s="46" t="s">
        <v>29</v>
      </c>
      <c r="S81" s="47">
        <f>paste_pd_trips!C58</f>
        <v>0</v>
      </c>
      <c r="T81" s="47">
        <f>paste_pd_trips!D58</f>
        <v>0</v>
      </c>
      <c r="U81" s="47">
        <f>paste_pd_trips!E58</f>
        <v>0</v>
      </c>
      <c r="V81" s="47">
        <f>paste_pd_trips!F58</f>
        <v>0</v>
      </c>
      <c r="W81" s="47">
        <f>paste_pd_trips!G58</f>
        <v>0</v>
      </c>
      <c r="X81" s="47">
        <f>paste_pd_trips!H58</f>
        <v>0</v>
      </c>
      <c r="Y81" s="47">
        <f>paste_pd_trips!I58</f>
        <v>746.90611999999999</v>
      </c>
      <c r="Z81" s="47">
        <f>paste_pd_trips!J58</f>
        <v>0</v>
      </c>
      <c r="AA81" s="47">
        <f>paste_pd_trips!K58</f>
        <v>0</v>
      </c>
      <c r="AB81" s="47">
        <f>paste_pd_trips!L58</f>
        <v>0</v>
      </c>
      <c r="AC81" s="47">
        <f>paste_pd_trips!M58</f>
        <v>0</v>
      </c>
      <c r="AD81" s="50">
        <f>paste_pd_trips!N58</f>
        <v>746.90611999999999</v>
      </c>
      <c r="AG81" s="46" t="s">
        <v>29</v>
      </c>
      <c r="AH81" s="47">
        <f t="shared" si="36"/>
        <v>0</v>
      </c>
      <c r="AI81" s="47">
        <f t="shared" si="30"/>
        <v>0</v>
      </c>
      <c r="AJ81" s="47">
        <f t="shared" si="30"/>
        <v>0</v>
      </c>
      <c r="AK81" s="47">
        <f t="shared" si="30"/>
        <v>0</v>
      </c>
      <c r="AL81" s="47">
        <f t="shared" si="30"/>
        <v>0</v>
      </c>
      <c r="AM81" s="55">
        <f t="shared" si="30"/>
        <v>0</v>
      </c>
      <c r="AN81" s="56">
        <f t="shared" si="30"/>
        <v>746.90611999999999</v>
      </c>
      <c r="AO81" s="57">
        <f t="shared" si="30"/>
        <v>0</v>
      </c>
      <c r="AP81" s="47">
        <v>0</v>
      </c>
      <c r="AQ81" s="47">
        <f t="shared" si="31"/>
        <v>0</v>
      </c>
      <c r="AR81" s="47">
        <f t="shared" si="31"/>
        <v>0</v>
      </c>
      <c r="AS81" s="50">
        <f t="shared" si="37"/>
        <v>746.90611999999999</v>
      </c>
      <c r="AU81">
        <v>27</v>
      </c>
      <c r="AV81" s="46" t="s">
        <v>29</v>
      </c>
      <c r="AW81" s="103">
        <f t="shared" si="32"/>
        <v>0</v>
      </c>
      <c r="AX81" s="103">
        <f t="shared" si="32"/>
        <v>0</v>
      </c>
      <c r="AY81" s="103">
        <f t="shared" si="32"/>
        <v>0</v>
      </c>
      <c r="AZ81" s="103">
        <f t="shared" si="32"/>
        <v>0</v>
      </c>
      <c r="BA81" s="103">
        <f t="shared" si="32"/>
        <v>0</v>
      </c>
      <c r="BB81" s="104">
        <v>0</v>
      </c>
      <c r="BC81" s="56">
        <f>BL81</f>
        <v>540.3454419254399</v>
      </c>
      <c r="BD81" s="105">
        <v>0</v>
      </c>
      <c r="BE81" s="103">
        <v>0</v>
      </c>
      <c r="BF81" s="103">
        <f t="shared" si="33"/>
        <v>0</v>
      </c>
      <c r="BG81" s="103">
        <f t="shared" si="34"/>
        <v>0</v>
      </c>
      <c r="BH81" s="103">
        <f t="shared" si="41"/>
        <v>0</v>
      </c>
      <c r="BI81" s="103">
        <v>0</v>
      </c>
      <c r="BJ81" s="50">
        <f t="shared" si="35"/>
        <v>540.3454419254399</v>
      </c>
      <c r="BL81" s="2">
        <f>OBS_PURP_AUTOSUFF!J59</f>
        <v>540.3454419254399</v>
      </c>
    </row>
    <row r="82" spans="3:66" x14ac:dyDescent="0.25">
      <c r="C82" s="46" t="s">
        <v>30</v>
      </c>
      <c r="D82" s="47">
        <f>paste_pd_trips!S59</f>
        <v>0</v>
      </c>
      <c r="E82" s="47">
        <f>paste_pd_trips!T59</f>
        <v>0</v>
      </c>
      <c r="F82" s="47">
        <f>paste_pd_trips!U59</f>
        <v>0</v>
      </c>
      <c r="G82" s="47">
        <f>paste_pd_trips!V59</f>
        <v>0</v>
      </c>
      <c r="H82" s="47">
        <f>paste_pd_trips!W59</f>
        <v>0</v>
      </c>
      <c r="I82" s="47">
        <f>paste_pd_trips!X59</f>
        <v>0</v>
      </c>
      <c r="J82" s="47">
        <f>paste_pd_trips!Y59</f>
        <v>0</v>
      </c>
      <c r="K82" s="47">
        <f>paste_pd_trips!Z59</f>
        <v>4</v>
      </c>
      <c r="L82" s="47">
        <f>paste_pd_trips!AA59</f>
        <v>0</v>
      </c>
      <c r="M82" s="47">
        <f>paste_pd_trips!AB59</f>
        <v>0</v>
      </c>
      <c r="N82" s="47">
        <f>paste_pd_trips!AC59</f>
        <v>0</v>
      </c>
      <c r="O82" s="50">
        <f>paste_pd_trips!AD59</f>
        <v>4</v>
      </c>
      <c r="P82" s="49"/>
      <c r="R82" s="46" t="s">
        <v>30</v>
      </c>
      <c r="S82" s="47">
        <f>paste_pd_trips!C59</f>
        <v>0</v>
      </c>
      <c r="T82" s="47">
        <f>paste_pd_trips!D59</f>
        <v>0</v>
      </c>
      <c r="U82" s="47">
        <f>paste_pd_trips!E59</f>
        <v>0</v>
      </c>
      <c r="V82" s="47">
        <f>paste_pd_trips!F59</f>
        <v>0</v>
      </c>
      <c r="W82" s="47">
        <f>paste_pd_trips!G59</f>
        <v>0</v>
      </c>
      <c r="X82" s="47">
        <f>paste_pd_trips!H59</f>
        <v>0</v>
      </c>
      <c r="Y82" s="47">
        <f>paste_pd_trips!I59</f>
        <v>0</v>
      </c>
      <c r="Z82" s="47">
        <f>paste_pd_trips!J59</f>
        <v>2617.9484000000002</v>
      </c>
      <c r="AA82" s="47">
        <f>paste_pd_trips!K59</f>
        <v>0</v>
      </c>
      <c r="AB82" s="47">
        <f>paste_pd_trips!L59</f>
        <v>0</v>
      </c>
      <c r="AC82" s="47">
        <f>paste_pd_trips!M59</f>
        <v>0</v>
      </c>
      <c r="AD82" s="50">
        <f>paste_pd_trips!N59</f>
        <v>2617.9484000000002</v>
      </c>
      <c r="AG82" s="46" t="s">
        <v>30</v>
      </c>
      <c r="AH82" s="47">
        <f t="shared" si="36"/>
        <v>0</v>
      </c>
      <c r="AI82" s="47">
        <f t="shared" si="30"/>
        <v>0</v>
      </c>
      <c r="AJ82" s="47">
        <f t="shared" si="30"/>
        <v>0</v>
      </c>
      <c r="AK82" s="47">
        <f t="shared" si="30"/>
        <v>0</v>
      </c>
      <c r="AL82" s="47">
        <f t="shared" si="30"/>
        <v>0</v>
      </c>
      <c r="AM82" s="55">
        <f t="shared" si="30"/>
        <v>0</v>
      </c>
      <c r="AN82" s="56">
        <f t="shared" si="30"/>
        <v>0</v>
      </c>
      <c r="AO82" s="57">
        <f t="shared" si="30"/>
        <v>2617.9484000000002</v>
      </c>
      <c r="AP82" s="47">
        <v>0</v>
      </c>
      <c r="AQ82" s="47">
        <f t="shared" si="31"/>
        <v>0</v>
      </c>
      <c r="AR82" s="47">
        <f t="shared" si="31"/>
        <v>0</v>
      </c>
      <c r="AS82" s="50">
        <f t="shared" si="37"/>
        <v>2617.9484000000002</v>
      </c>
      <c r="AU82">
        <v>28</v>
      </c>
      <c r="AV82" s="46" t="s">
        <v>30</v>
      </c>
      <c r="AW82" s="103">
        <f t="shared" si="32"/>
        <v>0</v>
      </c>
      <c r="AX82" s="103">
        <f t="shared" si="32"/>
        <v>0</v>
      </c>
      <c r="AY82" s="103">
        <f t="shared" si="32"/>
        <v>0</v>
      </c>
      <c r="AZ82" s="103">
        <f t="shared" si="32"/>
        <v>0</v>
      </c>
      <c r="BA82" s="103">
        <f t="shared" si="32"/>
        <v>0</v>
      </c>
      <c r="BB82" s="104">
        <v>0</v>
      </c>
      <c r="BC82" s="106">
        <v>0</v>
      </c>
      <c r="BD82" s="57">
        <f>BL82</f>
        <v>8310.3160586684098</v>
      </c>
      <c r="BE82" s="103">
        <f>BM82</f>
        <v>0</v>
      </c>
      <c r="BF82" s="103">
        <f t="shared" si="33"/>
        <v>0</v>
      </c>
      <c r="BG82" s="103">
        <f t="shared" si="34"/>
        <v>0</v>
      </c>
      <c r="BH82" s="103">
        <f t="shared" si="41"/>
        <v>0</v>
      </c>
      <c r="BI82" s="103">
        <v>0</v>
      </c>
      <c r="BJ82" s="50">
        <f t="shared" si="35"/>
        <v>8310.3160586684098</v>
      </c>
      <c r="BL82" s="2">
        <f>OBS_PURP_AUTOSUFF!J48</f>
        <v>8310.3160586684098</v>
      </c>
    </row>
    <row r="83" spans="3:66" x14ac:dyDescent="0.25">
      <c r="C83" s="46" t="s">
        <v>31</v>
      </c>
      <c r="D83" s="47">
        <f>paste_pd_trips!S60</f>
        <v>0</v>
      </c>
      <c r="E83" s="47">
        <f>paste_pd_trips!T60</f>
        <v>0</v>
      </c>
      <c r="F83" s="47">
        <f>paste_pd_trips!U60</f>
        <v>0</v>
      </c>
      <c r="G83" s="47">
        <f>paste_pd_trips!V60</f>
        <v>0</v>
      </c>
      <c r="H83" s="47">
        <f>paste_pd_trips!W60</f>
        <v>0</v>
      </c>
      <c r="I83" s="47">
        <f>paste_pd_trips!X60</f>
        <v>0</v>
      </c>
      <c r="J83" s="47">
        <f>paste_pd_trips!Y60</f>
        <v>0</v>
      </c>
      <c r="K83" s="47">
        <f>paste_pd_trips!Z60</f>
        <v>0</v>
      </c>
      <c r="L83" s="47">
        <f>paste_pd_trips!AA60</f>
        <v>0</v>
      </c>
      <c r="M83" s="47">
        <f>paste_pd_trips!AB60</f>
        <v>0</v>
      </c>
      <c r="N83" s="47">
        <f>paste_pd_trips!AC60</f>
        <v>0</v>
      </c>
      <c r="O83" s="50">
        <f>paste_pd_trips!AD60</f>
        <v>0</v>
      </c>
      <c r="P83" s="49"/>
      <c r="R83" s="46" t="s">
        <v>31</v>
      </c>
      <c r="S83" s="47">
        <f>paste_pd_trips!C60</f>
        <v>0</v>
      </c>
      <c r="T83" s="47">
        <f>paste_pd_trips!D60</f>
        <v>0</v>
      </c>
      <c r="U83" s="47">
        <f>paste_pd_trips!E60</f>
        <v>0</v>
      </c>
      <c r="V83" s="47">
        <f>paste_pd_trips!F60</f>
        <v>0</v>
      </c>
      <c r="W83" s="47">
        <f>paste_pd_trips!G60</f>
        <v>0</v>
      </c>
      <c r="X83" s="47">
        <f>paste_pd_trips!H60</f>
        <v>0</v>
      </c>
      <c r="Y83" s="47">
        <f>paste_pd_trips!I60</f>
        <v>0</v>
      </c>
      <c r="Z83" s="47">
        <f>paste_pd_trips!J60</f>
        <v>0</v>
      </c>
      <c r="AA83" s="47">
        <f>paste_pd_trips!K60</f>
        <v>0</v>
      </c>
      <c r="AB83" s="47">
        <f>paste_pd_trips!L60</f>
        <v>0</v>
      </c>
      <c r="AC83" s="47">
        <f>paste_pd_trips!M60</f>
        <v>0</v>
      </c>
      <c r="AD83" s="50">
        <f>paste_pd_trips!N60</f>
        <v>0</v>
      </c>
      <c r="AG83" s="46" t="s">
        <v>31</v>
      </c>
      <c r="AH83" s="47">
        <f t="shared" si="36"/>
        <v>0</v>
      </c>
      <c r="AI83" s="47">
        <f t="shared" si="30"/>
        <v>0</v>
      </c>
      <c r="AJ83" s="47">
        <f t="shared" si="30"/>
        <v>0</v>
      </c>
      <c r="AK83" s="47">
        <f t="shared" si="30"/>
        <v>0</v>
      </c>
      <c r="AL83" s="47">
        <f t="shared" si="30"/>
        <v>0</v>
      </c>
      <c r="AM83" s="58">
        <f t="shared" si="30"/>
        <v>0</v>
      </c>
      <c r="AN83" s="59">
        <f t="shared" si="30"/>
        <v>0</v>
      </c>
      <c r="AO83" s="60">
        <f t="shared" si="30"/>
        <v>0</v>
      </c>
      <c r="AP83" s="47">
        <v>0</v>
      </c>
      <c r="AQ83" s="47">
        <f t="shared" si="31"/>
        <v>0</v>
      </c>
      <c r="AR83" s="47">
        <f t="shared" si="31"/>
        <v>0</v>
      </c>
      <c r="AS83" s="50">
        <f t="shared" si="37"/>
        <v>0</v>
      </c>
      <c r="AU83">
        <v>29</v>
      </c>
      <c r="AV83" s="46" t="s">
        <v>31</v>
      </c>
      <c r="AW83" s="103">
        <f t="shared" si="32"/>
        <v>0</v>
      </c>
      <c r="AX83" s="103">
        <f t="shared" si="32"/>
        <v>0</v>
      </c>
      <c r="AY83" s="103">
        <f t="shared" si="32"/>
        <v>0</v>
      </c>
      <c r="AZ83" s="103">
        <f t="shared" si="32"/>
        <v>0</v>
      </c>
      <c r="BA83" s="103">
        <f t="shared" si="32"/>
        <v>0</v>
      </c>
      <c r="BB83" s="107">
        <v>0</v>
      </c>
      <c r="BC83" s="108">
        <v>0</v>
      </c>
      <c r="BD83" s="60">
        <f>BL83</f>
        <v>1344.5555219369899</v>
      </c>
      <c r="BE83" s="103">
        <f>BM83</f>
        <v>0</v>
      </c>
      <c r="BF83" s="103">
        <f t="shared" si="33"/>
        <v>0</v>
      </c>
      <c r="BG83" s="103">
        <f t="shared" si="34"/>
        <v>0</v>
      </c>
      <c r="BH83" s="103">
        <f t="shared" si="41"/>
        <v>0</v>
      </c>
      <c r="BI83" s="103">
        <v>0</v>
      </c>
      <c r="BJ83" s="50">
        <f t="shared" si="35"/>
        <v>1344.5555219369899</v>
      </c>
      <c r="BL83" s="2">
        <f>OBS_PURP_AUTOSUFF!J47</f>
        <v>1344.5555219369899</v>
      </c>
    </row>
    <row r="84" spans="3:66" x14ac:dyDescent="0.25">
      <c r="C84" s="46" t="s">
        <v>604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50">
        <f t="shared" ref="O84:O90" si="44">SUM(D84:N84)</f>
        <v>0</v>
      </c>
      <c r="P84" s="49"/>
      <c r="R84" s="46" t="s">
        <v>604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50">
        <f>SUM(S84:AC84)</f>
        <v>0</v>
      </c>
      <c r="AG84" s="46" t="s">
        <v>604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50">
        <f>SUM(AH84:AR84)</f>
        <v>0</v>
      </c>
      <c r="AU84">
        <v>30</v>
      </c>
      <c r="AV84" s="46" t="s">
        <v>604</v>
      </c>
      <c r="AW84" s="103">
        <f t="shared" ref="AW84:AW90" si="45">AH84</f>
        <v>0</v>
      </c>
      <c r="AX84" s="103">
        <f t="shared" ref="AX84:AX90" si="46">AI84</f>
        <v>0</v>
      </c>
      <c r="AY84" s="103">
        <f t="shared" ref="AY84:AY90" si="47">AJ84</f>
        <v>0</v>
      </c>
      <c r="AZ84" s="103">
        <f t="shared" ref="AZ84:AZ90" si="48">AK84</f>
        <v>0</v>
      </c>
      <c r="BA84" s="103">
        <f t="shared" ref="BA84:BA90" si="49">AL84</f>
        <v>0</v>
      </c>
      <c r="BB84" s="103">
        <v>0</v>
      </c>
      <c r="BC84" s="103">
        <v>0</v>
      </c>
      <c r="BD84" s="103">
        <v>0</v>
      </c>
      <c r="BE84" s="47">
        <f t="shared" ref="BE84:BE89" si="50">BL84</f>
        <v>374.95289078622909</v>
      </c>
      <c r="BF84" s="103">
        <f t="shared" ref="BF84:BF90" si="51">AP84</f>
        <v>0</v>
      </c>
      <c r="BG84" s="103">
        <f t="shared" ref="BG84:BG89" si="52">AQ84</f>
        <v>0</v>
      </c>
      <c r="BH84" s="103">
        <f t="shared" si="41"/>
        <v>0</v>
      </c>
      <c r="BI84" s="103">
        <v>0</v>
      </c>
      <c r="BJ84" s="50">
        <f t="shared" si="35"/>
        <v>374.95289078622909</v>
      </c>
      <c r="BL84" s="54">
        <f>OBS_PURP_AUTOSUFF!J49 + OBS_PURP_AUTOSUFF!J50</f>
        <v>374.95289078622909</v>
      </c>
      <c r="BM84" s="2"/>
      <c r="BN84" s="3"/>
    </row>
    <row r="85" spans="3:66" x14ac:dyDescent="0.25">
      <c r="C85" s="46" t="s">
        <v>605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50">
        <f t="shared" si="44"/>
        <v>0</v>
      </c>
      <c r="P85" s="49"/>
      <c r="R85" s="46" t="s">
        <v>605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50">
        <f t="shared" ref="AD85:AD90" si="53">SUM(S85:AC85)</f>
        <v>0</v>
      </c>
      <c r="AG85" s="46" t="s">
        <v>605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50">
        <f t="shared" ref="AS85:AS90" si="54">SUM(AH85:AR85)</f>
        <v>0</v>
      </c>
      <c r="AU85">
        <v>31</v>
      </c>
      <c r="AV85" s="46" t="s">
        <v>605</v>
      </c>
      <c r="AW85" s="103">
        <f t="shared" si="45"/>
        <v>0</v>
      </c>
      <c r="AX85" s="103">
        <f t="shared" si="46"/>
        <v>0</v>
      </c>
      <c r="AY85" s="103">
        <f t="shared" si="47"/>
        <v>0</v>
      </c>
      <c r="AZ85" s="103">
        <f t="shared" si="48"/>
        <v>0</v>
      </c>
      <c r="BA85" s="103">
        <f t="shared" si="49"/>
        <v>0</v>
      </c>
      <c r="BB85" s="103">
        <v>0</v>
      </c>
      <c r="BC85" s="103">
        <v>0</v>
      </c>
      <c r="BD85" s="103">
        <v>0</v>
      </c>
      <c r="BE85" s="47">
        <f t="shared" si="50"/>
        <v>17.831903069430901</v>
      </c>
      <c r="BF85" s="103">
        <f t="shared" si="51"/>
        <v>0</v>
      </c>
      <c r="BG85" s="103">
        <f t="shared" si="52"/>
        <v>0</v>
      </c>
      <c r="BH85" s="103">
        <f t="shared" si="41"/>
        <v>0</v>
      </c>
      <c r="BI85" s="103">
        <v>0</v>
      </c>
      <c r="BJ85" s="50">
        <f t="shared" si="35"/>
        <v>17.831903069430901</v>
      </c>
      <c r="BL85" s="54">
        <f>OBS_PURP_AUTOSUFF!J52</f>
        <v>17.831903069430901</v>
      </c>
      <c r="BM85" s="2"/>
      <c r="BN85" s="3"/>
    </row>
    <row r="86" spans="3:66" x14ac:dyDescent="0.25">
      <c r="C86" s="46" t="s">
        <v>606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50">
        <f t="shared" si="44"/>
        <v>0</v>
      </c>
      <c r="P86" s="49"/>
      <c r="R86" s="46" t="s">
        <v>606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50">
        <f t="shared" si="53"/>
        <v>0</v>
      </c>
      <c r="AG86" s="46" t="s">
        <v>606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50">
        <f t="shared" si="54"/>
        <v>0</v>
      </c>
      <c r="AU86">
        <v>32</v>
      </c>
      <c r="AV86" s="46" t="s">
        <v>606</v>
      </c>
      <c r="AW86" s="103">
        <f t="shared" si="45"/>
        <v>0</v>
      </c>
      <c r="AX86" s="103">
        <f t="shared" si="46"/>
        <v>0</v>
      </c>
      <c r="AY86" s="103">
        <f t="shared" si="47"/>
        <v>0</v>
      </c>
      <c r="AZ86" s="103">
        <f t="shared" si="48"/>
        <v>0</v>
      </c>
      <c r="BA86" s="103">
        <f t="shared" si="49"/>
        <v>0</v>
      </c>
      <c r="BB86" s="103">
        <v>0</v>
      </c>
      <c r="BC86" s="103">
        <v>0</v>
      </c>
      <c r="BD86" s="103">
        <v>0</v>
      </c>
      <c r="BE86" s="47">
        <f t="shared" si="50"/>
        <v>0</v>
      </c>
      <c r="BF86" s="103">
        <f t="shared" si="51"/>
        <v>0</v>
      </c>
      <c r="BG86" s="103">
        <f t="shared" si="52"/>
        <v>0</v>
      </c>
      <c r="BH86" s="103">
        <f t="shared" si="41"/>
        <v>0</v>
      </c>
      <c r="BI86" s="103">
        <v>0</v>
      </c>
      <c r="BJ86" s="50">
        <f t="shared" si="35"/>
        <v>0</v>
      </c>
      <c r="BL86" s="54">
        <v>0</v>
      </c>
      <c r="BM86" s="2"/>
      <c r="BN86" s="3"/>
    </row>
    <row r="87" spans="3:66" x14ac:dyDescent="0.25">
      <c r="C87" s="46" t="s">
        <v>607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50">
        <f t="shared" si="44"/>
        <v>0</v>
      </c>
      <c r="P87" s="49"/>
      <c r="R87" s="46" t="s">
        <v>607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50">
        <f t="shared" si="53"/>
        <v>0</v>
      </c>
      <c r="AG87" s="46" t="s">
        <v>607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50">
        <f t="shared" si="54"/>
        <v>0</v>
      </c>
      <c r="AU87">
        <v>33</v>
      </c>
      <c r="AV87" s="46" t="s">
        <v>607</v>
      </c>
      <c r="AW87" s="103">
        <f t="shared" si="45"/>
        <v>0</v>
      </c>
      <c r="AX87" s="103">
        <f t="shared" si="46"/>
        <v>0</v>
      </c>
      <c r="AY87" s="103">
        <f t="shared" si="47"/>
        <v>0</v>
      </c>
      <c r="AZ87" s="103">
        <f t="shared" si="48"/>
        <v>0</v>
      </c>
      <c r="BA87" s="103">
        <f t="shared" si="49"/>
        <v>0</v>
      </c>
      <c r="BB87" s="103">
        <v>0</v>
      </c>
      <c r="BC87" s="103">
        <v>0</v>
      </c>
      <c r="BD87" s="103">
        <v>0</v>
      </c>
      <c r="BE87" s="47">
        <f t="shared" si="50"/>
        <v>37.871257996674139</v>
      </c>
      <c r="BF87" s="103">
        <f t="shared" si="51"/>
        <v>0</v>
      </c>
      <c r="BG87" s="103">
        <f t="shared" si="52"/>
        <v>0</v>
      </c>
      <c r="BH87" s="103">
        <f t="shared" si="41"/>
        <v>0</v>
      </c>
      <c r="BI87" s="103">
        <v>0</v>
      </c>
      <c r="BJ87" s="50">
        <f t="shared" si="35"/>
        <v>37.871257996674139</v>
      </c>
      <c r="BL87" s="54">
        <f>OBS_PURP_AUTOSUFF!J51</f>
        <v>37.871257996674139</v>
      </c>
      <c r="BM87" s="2"/>
      <c r="BN87" s="3"/>
    </row>
    <row r="88" spans="3:66" x14ac:dyDescent="0.25">
      <c r="C88" s="46" t="s">
        <v>608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50">
        <f t="shared" si="44"/>
        <v>0</v>
      </c>
      <c r="P88" s="49"/>
      <c r="R88" s="46" t="s">
        <v>608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50">
        <f t="shared" si="53"/>
        <v>0</v>
      </c>
      <c r="AG88" s="46" t="s">
        <v>608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50">
        <f t="shared" si="54"/>
        <v>0</v>
      </c>
      <c r="AU88">
        <v>34</v>
      </c>
      <c r="AV88" s="46" t="s">
        <v>608</v>
      </c>
      <c r="AW88" s="103">
        <f t="shared" si="45"/>
        <v>0</v>
      </c>
      <c r="AX88" s="103">
        <f t="shared" si="46"/>
        <v>0</v>
      </c>
      <c r="AY88" s="103">
        <f t="shared" si="47"/>
        <v>0</v>
      </c>
      <c r="AZ88" s="103">
        <f t="shared" si="48"/>
        <v>0</v>
      </c>
      <c r="BA88" s="103">
        <f t="shared" si="49"/>
        <v>0</v>
      </c>
      <c r="BB88" s="103">
        <v>0</v>
      </c>
      <c r="BC88" s="103">
        <v>0</v>
      </c>
      <c r="BD88" s="103">
        <v>0</v>
      </c>
      <c r="BE88" s="47">
        <f t="shared" si="50"/>
        <v>366.52236319373333</v>
      </c>
      <c r="BF88" s="103">
        <f t="shared" si="51"/>
        <v>0</v>
      </c>
      <c r="BG88" s="103">
        <f t="shared" si="52"/>
        <v>0</v>
      </c>
      <c r="BH88" s="103">
        <f t="shared" si="41"/>
        <v>0</v>
      </c>
      <c r="BI88" s="103">
        <v>0</v>
      </c>
      <c r="BJ88" s="50">
        <f t="shared" si="35"/>
        <v>366.52236319373333</v>
      </c>
      <c r="BL88" s="2">
        <f>OBS_PURP_AUTOSUFF!J54</f>
        <v>366.52236319373333</v>
      </c>
      <c r="BM88" s="2"/>
      <c r="BN88" s="3"/>
    </row>
    <row r="89" spans="3:66" x14ac:dyDescent="0.25">
      <c r="C89" s="46" t="s">
        <v>609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50">
        <f t="shared" si="44"/>
        <v>0</v>
      </c>
      <c r="P89" s="49"/>
      <c r="R89" s="46" t="s">
        <v>609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50">
        <f t="shared" si="53"/>
        <v>0</v>
      </c>
      <c r="AG89" s="46" t="s">
        <v>609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50">
        <f t="shared" si="54"/>
        <v>0</v>
      </c>
      <c r="AU89">
        <v>35</v>
      </c>
      <c r="AV89" s="46" t="s">
        <v>609</v>
      </c>
      <c r="AW89" s="103">
        <f t="shared" si="45"/>
        <v>0</v>
      </c>
      <c r="AX89" s="103">
        <f t="shared" si="46"/>
        <v>0</v>
      </c>
      <c r="AY89" s="103">
        <f t="shared" si="47"/>
        <v>0</v>
      </c>
      <c r="AZ89" s="103">
        <f t="shared" si="48"/>
        <v>0</v>
      </c>
      <c r="BA89" s="103">
        <f t="shared" si="49"/>
        <v>0</v>
      </c>
      <c r="BB89" s="103">
        <v>0</v>
      </c>
      <c r="BC89" s="103">
        <v>0</v>
      </c>
      <c r="BD89" s="103">
        <v>0</v>
      </c>
      <c r="BE89" s="47">
        <f t="shared" si="50"/>
        <v>0</v>
      </c>
      <c r="BF89" s="103">
        <f t="shared" si="51"/>
        <v>0</v>
      </c>
      <c r="BG89" s="103">
        <f t="shared" si="52"/>
        <v>0</v>
      </c>
      <c r="BH89" s="103">
        <f t="shared" si="41"/>
        <v>0</v>
      </c>
      <c r="BI89" s="103">
        <v>0</v>
      </c>
      <c r="BJ89" s="50">
        <f t="shared" si="35"/>
        <v>0</v>
      </c>
      <c r="BL89" s="2">
        <f>OBS_PURP_AUTOSUFF!J53</f>
        <v>0</v>
      </c>
      <c r="BM89" s="2"/>
      <c r="BN89" s="3"/>
    </row>
    <row r="90" spans="3:66" x14ac:dyDescent="0.25">
      <c r="C90" s="46" t="s">
        <v>603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50">
        <f t="shared" si="44"/>
        <v>0</v>
      </c>
      <c r="P90" s="49"/>
      <c r="R90" s="46" t="s">
        <v>603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50">
        <f t="shared" si="53"/>
        <v>0</v>
      </c>
      <c r="AG90" s="46" t="s">
        <v>603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50">
        <f t="shared" si="54"/>
        <v>0</v>
      </c>
      <c r="AU90">
        <v>36</v>
      </c>
      <c r="AV90" s="46" t="s">
        <v>603</v>
      </c>
      <c r="AW90" s="103">
        <f t="shared" si="45"/>
        <v>0</v>
      </c>
      <c r="AX90" s="103">
        <f t="shared" si="46"/>
        <v>0</v>
      </c>
      <c r="AY90" s="103">
        <f t="shared" si="47"/>
        <v>0</v>
      </c>
      <c r="AZ90" s="103">
        <f t="shared" si="48"/>
        <v>0</v>
      </c>
      <c r="BA90" s="103">
        <f t="shared" si="49"/>
        <v>0</v>
      </c>
      <c r="BB90" s="47">
        <f>SUM('TM1.5 Targets'!G58:L59)</f>
        <v>2274.6224869351627</v>
      </c>
      <c r="BC90" s="103">
        <v>0</v>
      </c>
      <c r="BD90" s="47">
        <f>SUM('TM1.5 Targets'!M58:R59)</f>
        <v>0</v>
      </c>
      <c r="BE90" s="103"/>
      <c r="BF90" s="103">
        <f t="shared" si="51"/>
        <v>0</v>
      </c>
      <c r="BG90" s="47">
        <f>'TM1.5 Targets'!S58+'TM1.5 Targets'!S59</f>
        <v>366.57613700000002</v>
      </c>
      <c r="BH90" s="103">
        <f>AR90</f>
        <v>0</v>
      </c>
      <c r="BI90" s="47">
        <f>SUM('TM1.5 Targets'!T58:U59)</f>
        <v>35557.885288999998</v>
      </c>
      <c r="BJ90" s="50">
        <f>SUM(AW90:BI90)</f>
        <v>38199.083912935159</v>
      </c>
      <c r="BL90" s="2">
        <f>OBS_PURP_AUTOSUFF!J71</f>
        <v>1405.451038268543</v>
      </c>
      <c r="BM90" s="2"/>
      <c r="BN90" s="3"/>
    </row>
    <row r="91" spans="3:66" ht="15.75" thickBot="1" x14ac:dyDescent="0.3">
      <c r="C91" s="61" t="s">
        <v>5</v>
      </c>
      <c r="D91" s="62">
        <f>paste_pd_trips!S61</f>
        <v>363</v>
      </c>
      <c r="E91" s="63">
        <f>paste_pd_trips!T61</f>
        <v>209</v>
      </c>
      <c r="F91" s="63">
        <f>paste_pd_trips!U61</f>
        <v>91</v>
      </c>
      <c r="G91" s="63">
        <f>paste_pd_trips!V61</f>
        <v>32</v>
      </c>
      <c r="H91" s="63">
        <f>paste_pd_trips!W61</f>
        <v>31</v>
      </c>
      <c r="I91" s="63">
        <f>paste_pd_trips!X61</f>
        <v>154</v>
      </c>
      <c r="J91" s="63">
        <f>paste_pd_trips!Y61</f>
        <v>28</v>
      </c>
      <c r="K91" s="63">
        <f>paste_pd_trips!Z61</f>
        <v>16</v>
      </c>
      <c r="L91" s="63">
        <f>paste_pd_trips!AA61</f>
        <v>6</v>
      </c>
      <c r="M91" s="63">
        <f>paste_pd_trips!AB61</f>
        <v>8</v>
      </c>
      <c r="N91" s="63">
        <f>paste_pd_trips!AC61</f>
        <v>0</v>
      </c>
      <c r="O91" s="64">
        <f>paste_pd_trips!AD61</f>
        <v>938</v>
      </c>
      <c r="P91" s="49"/>
      <c r="R91" s="61" t="s">
        <v>5</v>
      </c>
      <c r="S91" s="62">
        <f>paste_pd_trips!C61</f>
        <v>172905.62998</v>
      </c>
      <c r="T91" s="63">
        <f>paste_pd_trips!D61</f>
        <v>146472.61997</v>
      </c>
      <c r="U91" s="63">
        <f>paste_pd_trips!E61</f>
        <v>42251.697569999997</v>
      </c>
      <c r="V91" s="63">
        <f>paste_pd_trips!F61</f>
        <v>11097.732969999999</v>
      </c>
      <c r="W91" s="63">
        <f>paste_pd_trips!G61</f>
        <v>18300.399789999999</v>
      </c>
      <c r="X91" s="63">
        <f>paste_pd_trips!H61</f>
        <v>110493.10322999999</v>
      </c>
      <c r="Y91" s="63">
        <f>paste_pd_trips!I61</f>
        <v>25439.463919999998</v>
      </c>
      <c r="Z91" s="63">
        <f>paste_pd_trips!J61</f>
        <v>9717.4951999999994</v>
      </c>
      <c r="AA91" s="63">
        <f>paste_pd_trips!K61</f>
        <v>2717.2253999999998</v>
      </c>
      <c r="AB91" s="63">
        <f>paste_pd_trips!L61</f>
        <v>13806.95174</v>
      </c>
      <c r="AC91" s="63">
        <f>paste_pd_trips!M61</f>
        <v>0</v>
      </c>
      <c r="AD91" s="64">
        <f>paste_pd_trips!N61</f>
        <v>553202.31976999994</v>
      </c>
      <c r="AG91" s="61" t="s">
        <v>5</v>
      </c>
      <c r="AH91" s="62">
        <f t="shared" ref="AH91:AS91" si="55">SUM(AH55:AH83)</f>
        <v>172905.62998</v>
      </c>
      <c r="AI91" s="63">
        <f t="shared" si="55"/>
        <v>146472.61997</v>
      </c>
      <c r="AJ91" s="63">
        <f t="shared" si="55"/>
        <v>42251.697570000004</v>
      </c>
      <c r="AK91" s="63">
        <f t="shared" si="55"/>
        <v>11097.732969999999</v>
      </c>
      <c r="AL91" s="63">
        <f t="shared" si="55"/>
        <v>18300.399789999999</v>
      </c>
      <c r="AM91" s="63">
        <f t="shared" si="55"/>
        <v>110493.10323000001</v>
      </c>
      <c r="AN91" s="63">
        <f t="shared" si="55"/>
        <v>25439.463919999998</v>
      </c>
      <c r="AO91" s="63">
        <f t="shared" si="55"/>
        <v>9717.4951999999994</v>
      </c>
      <c r="AP91" s="63">
        <f t="shared" si="55"/>
        <v>0</v>
      </c>
      <c r="AQ91" s="63">
        <f t="shared" si="55"/>
        <v>13806.95174</v>
      </c>
      <c r="AR91" s="63">
        <f t="shared" si="55"/>
        <v>0</v>
      </c>
      <c r="AS91" s="64">
        <f t="shared" si="55"/>
        <v>550485.09437000006</v>
      </c>
      <c r="AV91" s="61" t="s">
        <v>5</v>
      </c>
      <c r="AW91" s="217">
        <f t="shared" ref="AW91:BD91" si="56">SUM(AW55:AW90)</f>
        <v>172905.62998</v>
      </c>
      <c r="AX91" s="217">
        <f t="shared" si="56"/>
        <v>146472.61997</v>
      </c>
      <c r="AY91" s="217">
        <f t="shared" si="56"/>
        <v>42251.697570000004</v>
      </c>
      <c r="AZ91" s="217">
        <f t="shared" si="56"/>
        <v>11097.732969999999</v>
      </c>
      <c r="BA91" s="217">
        <f t="shared" si="56"/>
        <v>18300.399789999999</v>
      </c>
      <c r="BB91" s="217">
        <f t="shared" si="56"/>
        <v>124665.79191225336</v>
      </c>
      <c r="BC91" s="217">
        <f t="shared" si="56"/>
        <v>12534.180186120822</v>
      </c>
      <c r="BD91" s="217">
        <f t="shared" si="56"/>
        <v>20130.794460553327</v>
      </c>
      <c r="BE91" s="63">
        <f>SUM(BE55:BE90)</f>
        <v>1054.3552303705565</v>
      </c>
      <c r="BF91" s="217">
        <f t="shared" ref="BF91" si="57">SUM(BF55:BF90)</f>
        <v>0</v>
      </c>
      <c r="BG91" s="217">
        <f>SUM(BG55:BG90)</f>
        <v>14173.527877</v>
      </c>
      <c r="BH91" s="217">
        <f t="shared" ref="BH91" si="58">SUM(BH55:BH90)</f>
        <v>0</v>
      </c>
      <c r="BI91" s="217">
        <f>SUM(BI55:BI90)</f>
        <v>65797.044200000004</v>
      </c>
      <c r="BJ91" s="64">
        <f>SUM(BJ55:BJ90)</f>
        <v>629383.77414629795</v>
      </c>
      <c r="BL91" s="3">
        <f>SUM(BL63:BL89)</f>
        <v>113188.51868505997</v>
      </c>
    </row>
    <row r="92" spans="3:66" x14ac:dyDescent="0.25">
      <c r="C92" s="65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R92" s="65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G92" s="65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V92" s="65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</row>
    <row r="93" spans="3:66" x14ac:dyDescent="0.25">
      <c r="AG93" s="65" t="s">
        <v>536</v>
      </c>
      <c r="AH93" s="49">
        <f t="array" ref="AH93:AR93">TRANSPOSE('Tour Mode Targets'!T25:T35)</f>
        <v>76957.816609999994</v>
      </c>
      <c r="AI93" s="49">
        <v>55338.279649999997</v>
      </c>
      <c r="AJ93" s="49">
        <v>11655.42785</v>
      </c>
      <c r="AK93" s="49">
        <v>4106.0385100000003</v>
      </c>
      <c r="AL93" s="49">
        <v>7652.1455900000001</v>
      </c>
      <c r="AM93" s="49">
        <v>43756.660900000003</v>
      </c>
      <c r="AN93" s="49">
        <v>7612.5386600000002</v>
      </c>
      <c r="AO93" s="49">
        <v>5781.1977999999999</v>
      </c>
      <c r="AP93" s="49">
        <v>0</v>
      </c>
      <c r="AQ93" s="49">
        <v>4627.7088700000004</v>
      </c>
      <c r="AR93" s="49">
        <v>0</v>
      </c>
      <c r="AS93" s="49"/>
      <c r="AV93" s="65" t="s">
        <v>536</v>
      </c>
      <c r="AW93" s="49">
        <f>AH93</f>
        <v>76957.816609999994</v>
      </c>
      <c r="AX93" s="49">
        <f>AI93</f>
        <v>55338.279649999997</v>
      </c>
      <c r="AY93" s="49">
        <f>AJ93</f>
        <v>11655.42785</v>
      </c>
      <c r="AZ93" s="49">
        <f>AK93</f>
        <v>4106.0385100000003</v>
      </c>
      <c r="BA93" s="49">
        <f>AL93</f>
        <v>7652.1455900000001</v>
      </c>
      <c r="BB93" s="49">
        <f>IF(AM95&gt;0,BB91/AM95,0)</f>
        <v>49369.22416939916</v>
      </c>
      <c r="BC93" s="49">
        <f>IF(AN95&gt;0,BC91/AN95,0)</f>
        <v>4500.041597487806</v>
      </c>
      <c r="BD93" s="49">
        <f>IF(AO95&gt;0,BD91/AO95,0)</f>
        <v>10065.397230276663</v>
      </c>
      <c r="BE93" s="49">
        <f>IF(AP95&gt;0,BE91/AP95,0)</f>
        <v>0</v>
      </c>
      <c r="BF93" s="49">
        <f>AP93</f>
        <v>0</v>
      </c>
      <c r="BG93" s="49">
        <f>AQ93</f>
        <v>4627.7088700000004</v>
      </c>
      <c r="BH93" s="49">
        <f>AQ93</f>
        <v>4627.7088700000004</v>
      </c>
      <c r="BI93" s="49">
        <f>AR93</f>
        <v>0</v>
      </c>
      <c r="BJ93" s="49"/>
    </row>
    <row r="94" spans="3:66" x14ac:dyDescent="0.25">
      <c r="AG94" s="65" t="s">
        <v>537</v>
      </c>
      <c r="AH94" s="66">
        <f>IF(AH93&gt;0,AH91/AH93,0)</f>
        <v>2.2467585178024971</v>
      </c>
      <c r="AI94" s="66">
        <f t="shared" ref="AI94:AR94" si="59">IF(AI93&gt;0,AI91/AI93,0)</f>
        <v>2.6468589355578205</v>
      </c>
      <c r="AJ94" s="66">
        <f t="shared" si="59"/>
        <v>3.6250662020957045</v>
      </c>
      <c r="AK94" s="66">
        <f t="shared" si="59"/>
        <v>2.7027834597683786</v>
      </c>
      <c r="AL94" s="66">
        <f t="shared" si="59"/>
        <v>2.3915383698286377</v>
      </c>
      <c r="AM94" s="66">
        <f t="shared" si="59"/>
        <v>2.5251721899556556</v>
      </c>
      <c r="AN94" s="66">
        <f t="shared" si="59"/>
        <v>3.3417845289471408</v>
      </c>
      <c r="AO94" s="66">
        <f t="shared" si="59"/>
        <v>1.6808792115710001</v>
      </c>
      <c r="AP94" s="66">
        <f t="shared" si="59"/>
        <v>0</v>
      </c>
      <c r="AQ94" s="66">
        <f t="shared" si="59"/>
        <v>2.983539398838631</v>
      </c>
      <c r="AR94" s="66">
        <f t="shared" si="59"/>
        <v>0</v>
      </c>
      <c r="AS94" s="49"/>
      <c r="AV94" s="65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</row>
    <row r="95" spans="3:66" x14ac:dyDescent="0.25">
      <c r="AG95" s="65" t="s">
        <v>538</v>
      </c>
      <c r="AH95" s="67">
        <f t="shared" ref="AH95:AM95" si="60">IF(AH93&gt;0,AH91/AH93,0)</f>
        <v>2.2467585178024971</v>
      </c>
      <c r="AI95" s="67">
        <f t="shared" si="60"/>
        <v>2.6468589355578205</v>
      </c>
      <c r="AJ95" s="67">
        <f t="shared" si="60"/>
        <v>3.6250662020957045</v>
      </c>
      <c r="AK95" s="67">
        <f t="shared" si="60"/>
        <v>2.7027834597683786</v>
      </c>
      <c r="AL95" s="67">
        <f t="shared" si="60"/>
        <v>2.3915383698286377</v>
      </c>
      <c r="AM95" s="67">
        <f t="shared" si="60"/>
        <v>2.5251721899556556</v>
      </c>
      <c r="AN95" s="67">
        <v>2.7853476272570803</v>
      </c>
      <c r="AO95" s="67">
        <v>2</v>
      </c>
      <c r="AP95" s="67">
        <f>IF(AP93&gt;0,AP91/AP93,0)</f>
        <v>0</v>
      </c>
      <c r="AQ95" s="67">
        <f>IF(AQ93&gt;0,AQ91/AQ93,0)</f>
        <v>2.983539398838631</v>
      </c>
      <c r="AR95" s="67">
        <f>IF(AR93&gt;0,AR91/AR93,0)</f>
        <v>0</v>
      </c>
      <c r="AS95" s="49"/>
      <c r="AV95" s="65" t="s">
        <v>539</v>
      </c>
      <c r="AW95" s="67">
        <f>IF(AW93&gt;0,AW91/AW93,0)</f>
        <v>2.2467585178024971</v>
      </c>
      <c r="AX95" s="67">
        <f t="shared" ref="AX95:BI95" si="61">IF(AX93&gt;0,AX91/AX93,0)</f>
        <v>2.6468589355578205</v>
      </c>
      <c r="AY95" s="67">
        <f t="shared" si="61"/>
        <v>3.6250662020957045</v>
      </c>
      <c r="AZ95" s="67">
        <f t="shared" si="61"/>
        <v>2.7027834597683786</v>
      </c>
      <c r="BA95" s="67">
        <f t="shared" si="61"/>
        <v>2.3915383698286377</v>
      </c>
      <c r="BB95" s="67">
        <f t="shared" si="61"/>
        <v>2.5251721899556556</v>
      </c>
      <c r="BC95" s="67">
        <f t="shared" si="61"/>
        <v>2.7853476272570803</v>
      </c>
      <c r="BD95" s="67">
        <f t="shared" si="61"/>
        <v>2</v>
      </c>
      <c r="BE95" s="67">
        <f>IF(BE93&gt;0,BE91/BE93,0)</f>
        <v>0</v>
      </c>
      <c r="BF95" s="67">
        <f t="shared" si="61"/>
        <v>0</v>
      </c>
      <c r="BG95" s="67">
        <f t="shared" si="61"/>
        <v>3.0627527087718462</v>
      </c>
      <c r="BH95" s="67">
        <f>IF(BH93&gt;0,BH91/BH93,0)</f>
        <v>0</v>
      </c>
      <c r="BI95" s="67">
        <f t="shared" si="61"/>
        <v>0</v>
      </c>
      <c r="BJ95" s="49"/>
    </row>
    <row r="96" spans="3:66" x14ac:dyDescent="0.25">
      <c r="AG96" s="65" t="s">
        <v>540</v>
      </c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V96" s="65" t="s">
        <v>540</v>
      </c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</row>
    <row r="97" spans="3:68" x14ac:dyDescent="0.25">
      <c r="AG97" s="65" t="s">
        <v>541</v>
      </c>
      <c r="AH97" s="49"/>
      <c r="AI97" s="49"/>
      <c r="AJ97" s="49"/>
      <c r="AK97" s="49"/>
      <c r="AL97" s="49"/>
      <c r="AM97" s="68">
        <f>IF(AM91&gt;0,SUM(AM55:AM62,AM76:AM77)/AM91)</f>
        <v>0.2679157893536519</v>
      </c>
      <c r="AN97" s="68">
        <f>IF(AN91&gt;0,SUM(AN55:AN62,AN76:AN77)/AN91)</f>
        <v>0.38848882315598732</v>
      </c>
      <c r="AO97" s="68">
        <f>IF(AO91&gt;0,SUM(AO55:AO62,AO76:AO77)/AO91)</f>
        <v>0.19192863609544156</v>
      </c>
      <c r="AP97" s="49"/>
      <c r="AQ97" s="49"/>
      <c r="AR97" s="49"/>
      <c r="AS97" s="49"/>
      <c r="AV97" s="65" t="s">
        <v>541</v>
      </c>
      <c r="AW97" s="49"/>
      <c r="AX97" s="49"/>
      <c r="AY97" s="49"/>
      <c r="AZ97" s="49"/>
      <c r="BA97" s="49"/>
      <c r="BB97" s="68">
        <f>IF(BB91&gt;0,SUM(BB55:BB62,BB76:BB77)/BB91)</f>
        <v>0.26302746137112304</v>
      </c>
      <c r="BC97" s="68">
        <f>IF(BC91&gt;0,SUM(BC55:BC62,BC76:BC77)/BC91)</f>
        <v>0.39603727204144806</v>
      </c>
      <c r="BD97" s="68">
        <f>IF(BD91&gt;0,SUM(BD55:BD62,BD76:BD77)/BD91)</f>
        <v>0.24391856550481897</v>
      </c>
      <c r="BE97" s="68">
        <f>IF(BE91&gt;0,SUM(BE55:BE62,BE76:BE77)/BE91)</f>
        <v>0.243918565504819</v>
      </c>
      <c r="BF97" s="49"/>
      <c r="BG97" s="49"/>
      <c r="BH97" s="49"/>
      <c r="BI97" s="49"/>
      <c r="BJ97" s="49"/>
    </row>
    <row r="100" spans="3:68" x14ac:dyDescent="0.25">
      <c r="C100" t="s">
        <v>543</v>
      </c>
      <c r="I100" t="s">
        <v>523</v>
      </c>
      <c r="R100" t="s">
        <v>543</v>
      </c>
      <c r="X100" t="s">
        <v>523</v>
      </c>
      <c r="AG100" t="s">
        <v>543</v>
      </c>
      <c r="AM100" t="s">
        <v>523</v>
      </c>
      <c r="AV100" t="s">
        <v>543</v>
      </c>
      <c r="BB100" t="s">
        <v>523</v>
      </c>
    </row>
    <row r="101" spans="3:68" ht="26.25" x14ac:dyDescent="0.25">
      <c r="C101" s="40" t="s">
        <v>524</v>
      </c>
      <c r="D101" s="41" t="s">
        <v>525</v>
      </c>
      <c r="E101" s="42" t="s">
        <v>526</v>
      </c>
      <c r="F101" s="42" t="s">
        <v>527</v>
      </c>
      <c r="G101" s="42" t="s">
        <v>465</v>
      </c>
      <c r="H101" s="42" t="s">
        <v>528</v>
      </c>
      <c r="I101" s="42" t="s">
        <v>14</v>
      </c>
      <c r="J101" s="42" t="s">
        <v>18</v>
      </c>
      <c r="K101" s="42" t="s">
        <v>22</v>
      </c>
      <c r="L101" s="42" t="s">
        <v>529</v>
      </c>
      <c r="M101" s="42" t="s">
        <v>530</v>
      </c>
      <c r="N101" s="43" t="s">
        <v>531</v>
      </c>
      <c r="O101" s="44" t="s">
        <v>5</v>
      </c>
      <c r="P101" s="45"/>
      <c r="R101" s="40" t="s">
        <v>524</v>
      </c>
      <c r="S101" s="41" t="s">
        <v>525</v>
      </c>
      <c r="T101" s="42" t="s">
        <v>526</v>
      </c>
      <c r="U101" s="42" t="s">
        <v>527</v>
      </c>
      <c r="V101" s="42" t="s">
        <v>465</v>
      </c>
      <c r="W101" s="42" t="s">
        <v>528</v>
      </c>
      <c r="X101" s="42" t="s">
        <v>14</v>
      </c>
      <c r="Y101" s="42" t="s">
        <v>18</v>
      </c>
      <c r="Z101" s="42" t="s">
        <v>22</v>
      </c>
      <c r="AA101" s="42" t="s">
        <v>529</v>
      </c>
      <c r="AB101" s="42" t="s">
        <v>530</v>
      </c>
      <c r="AC101" s="43" t="s">
        <v>531</v>
      </c>
      <c r="AD101" s="44" t="s">
        <v>5</v>
      </c>
      <c r="AG101" s="40" t="s">
        <v>524</v>
      </c>
      <c r="AH101" s="41" t="s">
        <v>525</v>
      </c>
      <c r="AI101" s="42" t="s">
        <v>526</v>
      </c>
      <c r="AJ101" s="42" t="s">
        <v>527</v>
      </c>
      <c r="AK101" s="42" t="s">
        <v>465</v>
      </c>
      <c r="AL101" s="42" t="s">
        <v>528</v>
      </c>
      <c r="AM101" s="42" t="s">
        <v>14</v>
      </c>
      <c r="AN101" s="42" t="s">
        <v>18</v>
      </c>
      <c r="AO101" s="42" t="s">
        <v>22</v>
      </c>
      <c r="AP101" s="42" t="s">
        <v>529</v>
      </c>
      <c r="AQ101" s="42" t="s">
        <v>530</v>
      </c>
      <c r="AR101" s="43" t="s">
        <v>531</v>
      </c>
      <c r="AS101" s="44" t="s">
        <v>5</v>
      </c>
      <c r="AV101" s="40" t="s">
        <v>524</v>
      </c>
      <c r="AW101" s="41" t="s">
        <v>525</v>
      </c>
      <c r="AX101" s="42" t="s">
        <v>526</v>
      </c>
      <c r="AY101" s="42" t="s">
        <v>527</v>
      </c>
      <c r="AZ101" s="42" t="s">
        <v>465</v>
      </c>
      <c r="BA101" s="42" t="s">
        <v>528</v>
      </c>
      <c r="BB101" s="42" t="s">
        <v>14</v>
      </c>
      <c r="BC101" s="42" t="s">
        <v>18</v>
      </c>
      <c r="BD101" s="42" t="s">
        <v>22</v>
      </c>
      <c r="BE101" s="42" t="s">
        <v>604</v>
      </c>
      <c r="BF101" s="42" t="s">
        <v>529</v>
      </c>
      <c r="BG101" s="42" t="s">
        <v>530</v>
      </c>
      <c r="BH101" s="43" t="s">
        <v>531</v>
      </c>
      <c r="BI101" s="43" t="s">
        <v>603</v>
      </c>
      <c r="BJ101" s="44" t="s">
        <v>5</v>
      </c>
    </row>
    <row r="102" spans="3:68" x14ac:dyDescent="0.25">
      <c r="C102" s="46" t="s">
        <v>532</v>
      </c>
      <c r="D102" s="47">
        <f>paste_pd_trips!S62</f>
        <v>135</v>
      </c>
      <c r="E102" s="47">
        <f>paste_pd_trips!T62</f>
        <v>29</v>
      </c>
      <c r="F102" s="47">
        <f>paste_pd_trips!U62</f>
        <v>22</v>
      </c>
      <c r="G102" s="47">
        <f>paste_pd_trips!V62</f>
        <v>0</v>
      </c>
      <c r="H102" s="47">
        <f>paste_pd_trips!W62</f>
        <v>0</v>
      </c>
      <c r="I102" s="47">
        <f>paste_pd_trips!X62</f>
        <v>0</v>
      </c>
      <c r="J102" s="47">
        <f>paste_pd_trips!Y62</f>
        <v>0</v>
      </c>
      <c r="K102" s="47">
        <f>paste_pd_trips!Z62</f>
        <v>0</v>
      </c>
      <c r="L102" s="47">
        <f>paste_pd_trips!AA62</f>
        <v>3</v>
      </c>
      <c r="M102" s="47">
        <f>paste_pd_trips!AB62</f>
        <v>0</v>
      </c>
      <c r="N102" s="47">
        <f>paste_pd_trips!AC62</f>
        <v>0</v>
      </c>
      <c r="O102" s="48">
        <f>paste_pd_trips!AD62</f>
        <v>189</v>
      </c>
      <c r="P102" s="49"/>
      <c r="R102" s="46" t="s">
        <v>532</v>
      </c>
      <c r="S102" s="47">
        <f>paste_pd_trips!C62</f>
        <v>47246.299099999997</v>
      </c>
      <c r="T102" s="47">
        <f>paste_pd_trips!D62</f>
        <v>6330.9429499999997</v>
      </c>
      <c r="U102" s="47">
        <f>paste_pd_trips!E62</f>
        <v>5287.8832000000002</v>
      </c>
      <c r="V102" s="47">
        <f>paste_pd_trips!F62</f>
        <v>0</v>
      </c>
      <c r="W102" s="47">
        <f>paste_pd_trips!G62</f>
        <v>0</v>
      </c>
      <c r="X102" s="47">
        <f>paste_pd_trips!H62</f>
        <v>0</v>
      </c>
      <c r="Y102" s="47">
        <f>paste_pd_trips!I62</f>
        <v>0</v>
      </c>
      <c r="Z102" s="47">
        <f>paste_pd_trips!J62</f>
        <v>0</v>
      </c>
      <c r="AA102" s="47">
        <f>paste_pd_trips!K62</f>
        <v>486.6241</v>
      </c>
      <c r="AB102" s="47">
        <f>paste_pd_trips!L62</f>
        <v>0</v>
      </c>
      <c r="AC102" s="47">
        <f>paste_pd_trips!M62</f>
        <v>0</v>
      </c>
      <c r="AD102" s="48">
        <f>paste_pd_trips!N62</f>
        <v>59351.749349999998</v>
      </c>
      <c r="AG102" s="46" t="s">
        <v>532</v>
      </c>
      <c r="AH102" s="47">
        <f>S102</f>
        <v>47246.299099999997</v>
      </c>
      <c r="AI102" s="47">
        <f t="shared" ref="AI102:AO130" si="62">T102</f>
        <v>6330.9429499999997</v>
      </c>
      <c r="AJ102" s="47">
        <f t="shared" si="62"/>
        <v>5287.8832000000002</v>
      </c>
      <c r="AK102" s="47">
        <f t="shared" si="62"/>
        <v>0</v>
      </c>
      <c r="AL102" s="47">
        <f t="shared" si="62"/>
        <v>0</v>
      </c>
      <c r="AM102" s="47">
        <f t="shared" si="62"/>
        <v>0</v>
      </c>
      <c r="AN102" s="47">
        <f t="shared" si="62"/>
        <v>0</v>
      </c>
      <c r="AO102" s="47">
        <f t="shared" si="62"/>
        <v>0</v>
      </c>
      <c r="AP102" s="47">
        <f t="shared" ref="AP102:AP130" si="63">+AA8+AA55+AA102+AA149+AA196+AA243+AA290+AA337</f>
        <v>629.91520000000003</v>
      </c>
      <c r="AQ102" s="47">
        <f t="shared" ref="AQ102:AR130" si="64">AB102</f>
        <v>0</v>
      </c>
      <c r="AR102" s="47">
        <f t="shared" si="64"/>
        <v>0</v>
      </c>
      <c r="AS102" s="48">
        <f>SUM(AH102:AR102)</f>
        <v>59495.04045</v>
      </c>
      <c r="AU102">
        <v>1</v>
      </c>
      <c r="AV102" s="46" t="s">
        <v>532</v>
      </c>
      <c r="AW102" s="47">
        <f t="shared" ref="AW102:BA130" si="65">AH102</f>
        <v>47246.299099999997</v>
      </c>
      <c r="AX102" s="47">
        <f t="shared" si="65"/>
        <v>6330.9429499999997</v>
      </c>
      <c r="AY102" s="47">
        <f t="shared" si="65"/>
        <v>5287.8832000000002</v>
      </c>
      <c r="AZ102" s="103">
        <f t="shared" si="65"/>
        <v>0</v>
      </c>
      <c r="BA102" s="103">
        <f t="shared" si="65"/>
        <v>0</v>
      </c>
      <c r="BB102" s="103">
        <f>IF(SUM(AM$110:AM$113,AM$125:AM$126)&gt;0,(AM102/SUM(AM$110:AM$113,AM$125:AM$126))*SUM(BB$110:BB$113,BB$125:BB$126),0)</f>
        <v>0</v>
      </c>
      <c r="BC102" s="47">
        <f>IF(SUM(AN$114:AN$117,AN$127:AN$128)&gt;0,(AN102/SUM(AN$114:AN$117,AN$127:AN$128))*SUM(BC$114:BC$117,BC$127:BC$128),0)</f>
        <v>0</v>
      </c>
      <c r="BD102" s="103">
        <f>IF(SUM(AO$118:AO$121,AO$129:AO$130)&gt;0,(AO102/SUM(AO$118:AO$121,AO$129:AO$130))*SUM(BD$118:BD$121,BD$129:BD$130),0)</f>
        <v>0</v>
      </c>
      <c r="BE102" s="47">
        <f>(BD102/BP103)*BP105</f>
        <v>0</v>
      </c>
      <c r="BF102" s="47">
        <f t="shared" ref="BF102:BF130" si="66">AP102</f>
        <v>629.91520000000003</v>
      </c>
      <c r="BG102" s="47">
        <f t="shared" ref="BG102:BG130" si="67">AQ102</f>
        <v>0</v>
      </c>
      <c r="BH102" s="103">
        <f>AR102</f>
        <v>0</v>
      </c>
      <c r="BI102" s="103">
        <v>0</v>
      </c>
      <c r="BJ102" s="211">
        <f t="shared" ref="BJ102:BJ105" si="68">SUM(AW102:BI102)</f>
        <v>59495.04045</v>
      </c>
      <c r="BP102" s="196" t="s">
        <v>677</v>
      </c>
    </row>
    <row r="103" spans="3:68" x14ac:dyDescent="0.25">
      <c r="C103" s="46" t="s">
        <v>533</v>
      </c>
      <c r="D103" s="47">
        <f>paste_pd_trips!S63</f>
        <v>0</v>
      </c>
      <c r="E103" s="47">
        <f>paste_pd_trips!T63</f>
        <v>0</v>
      </c>
      <c r="F103" s="47">
        <f>paste_pd_trips!U63</f>
        <v>0</v>
      </c>
      <c r="G103" s="47">
        <f>paste_pd_trips!V63</f>
        <v>0</v>
      </c>
      <c r="H103" s="47">
        <f>paste_pd_trips!W63</f>
        <v>0</v>
      </c>
      <c r="I103" s="47">
        <f>paste_pd_trips!X63</f>
        <v>0</v>
      </c>
      <c r="J103" s="47">
        <f>paste_pd_trips!Y63</f>
        <v>0</v>
      </c>
      <c r="K103" s="47">
        <f>paste_pd_trips!Z63</f>
        <v>0</v>
      </c>
      <c r="L103" s="47">
        <f>paste_pd_trips!AA63</f>
        <v>0</v>
      </c>
      <c r="M103" s="47">
        <f>paste_pd_trips!AB63</f>
        <v>0</v>
      </c>
      <c r="N103" s="47">
        <f>paste_pd_trips!AC63</f>
        <v>0</v>
      </c>
      <c r="O103" s="50">
        <f>paste_pd_trips!AD63</f>
        <v>0</v>
      </c>
      <c r="P103" s="49"/>
      <c r="R103" s="46" t="s">
        <v>533</v>
      </c>
      <c r="S103" s="47">
        <f>paste_pd_trips!C63</f>
        <v>0</v>
      </c>
      <c r="T103" s="47">
        <f>paste_pd_trips!D63</f>
        <v>0</v>
      </c>
      <c r="U103" s="47">
        <f>paste_pd_trips!E63</f>
        <v>0</v>
      </c>
      <c r="V103" s="47">
        <f>paste_pd_trips!F63</f>
        <v>0</v>
      </c>
      <c r="W103" s="47">
        <f>paste_pd_trips!G63</f>
        <v>0</v>
      </c>
      <c r="X103" s="47">
        <f>paste_pd_trips!H63</f>
        <v>0</v>
      </c>
      <c r="Y103" s="47">
        <f>paste_pd_trips!I63</f>
        <v>0</v>
      </c>
      <c r="Z103" s="47">
        <f>paste_pd_trips!J63</f>
        <v>0</v>
      </c>
      <c r="AA103" s="47">
        <f>paste_pd_trips!K63</f>
        <v>0</v>
      </c>
      <c r="AB103" s="47">
        <f>paste_pd_trips!L63</f>
        <v>0</v>
      </c>
      <c r="AC103" s="47">
        <f>paste_pd_trips!M63</f>
        <v>0</v>
      </c>
      <c r="AD103" s="50">
        <f>paste_pd_trips!N63</f>
        <v>0</v>
      </c>
      <c r="AG103" s="46" t="s">
        <v>533</v>
      </c>
      <c r="AH103" s="47">
        <f t="shared" ref="AH103:AH130" si="69">S103</f>
        <v>0</v>
      </c>
      <c r="AI103" s="47">
        <f t="shared" si="62"/>
        <v>0</v>
      </c>
      <c r="AJ103" s="47">
        <f t="shared" si="62"/>
        <v>0</v>
      </c>
      <c r="AK103" s="47">
        <f t="shared" si="62"/>
        <v>0</v>
      </c>
      <c r="AL103" s="47">
        <f t="shared" si="62"/>
        <v>0</v>
      </c>
      <c r="AM103" s="47">
        <f t="shared" si="62"/>
        <v>0</v>
      </c>
      <c r="AN103" s="47">
        <f t="shared" si="62"/>
        <v>0</v>
      </c>
      <c r="AO103" s="47">
        <f t="shared" si="62"/>
        <v>0</v>
      </c>
      <c r="AP103" s="47">
        <f t="shared" si="63"/>
        <v>0</v>
      </c>
      <c r="AQ103" s="47">
        <f t="shared" si="64"/>
        <v>0</v>
      </c>
      <c r="AR103" s="47">
        <f t="shared" si="64"/>
        <v>0</v>
      </c>
      <c r="AS103" s="50">
        <f t="shared" ref="AS103:AS130" si="70">SUM(AH103:AR103)</f>
        <v>0</v>
      </c>
      <c r="AU103">
        <v>2</v>
      </c>
      <c r="AV103" s="46" t="s">
        <v>533</v>
      </c>
      <c r="AW103" s="47">
        <f t="shared" si="65"/>
        <v>0</v>
      </c>
      <c r="AX103" s="47">
        <f t="shared" si="65"/>
        <v>0</v>
      </c>
      <c r="AY103" s="47">
        <f t="shared" si="65"/>
        <v>0</v>
      </c>
      <c r="AZ103" s="103">
        <f t="shared" si="65"/>
        <v>0</v>
      </c>
      <c r="BA103" s="103">
        <f t="shared" si="65"/>
        <v>0</v>
      </c>
      <c r="BB103" s="103">
        <f t="shared" ref="BB103:BB109" si="71">IF(SUM(AM$110:AM$113,AM$125:AM$126)&gt;0,(AM103/SUM(AM$110:AM$113,AM$125:AM$126))*SUM(BB$110:BB$113,BB$125:BB$126),0)</f>
        <v>0</v>
      </c>
      <c r="BC103" s="47">
        <f t="shared" ref="BC103:BC109" si="72">IF(SUM(AN$114:AN$117,AN$127:AN$128)&gt;0,(AN103/SUM(AN$114:AN$117,AN$127:AN$128))*SUM(BC$114:BC$117,BC$127:BC$128),0)</f>
        <v>0</v>
      </c>
      <c r="BD103" s="103">
        <f t="shared" ref="BD103:BE109" si="73">IF(SUM(AO$118:AO$121,AO$129:AO$130)&gt;0,(AO103/SUM(AO$118:AO$121,AO$129:AO$130))*SUM(BD$118:BD$121,BD$129:BD$130),0)</f>
        <v>0</v>
      </c>
      <c r="BE103" s="47">
        <f>(BD103/BP103)*BP105</f>
        <v>0</v>
      </c>
      <c r="BF103" s="47">
        <f t="shared" si="66"/>
        <v>0</v>
      </c>
      <c r="BG103" s="47">
        <f t="shared" si="67"/>
        <v>0</v>
      </c>
      <c r="BH103" s="103">
        <f t="shared" ref="BH103:BH137" si="74">AR103</f>
        <v>0</v>
      </c>
      <c r="BI103" s="103">
        <v>0</v>
      </c>
      <c r="BJ103" s="211">
        <f t="shared" si="68"/>
        <v>0</v>
      </c>
      <c r="BP103" s="3">
        <f>SUM(BD118:BD121,BD129,BD130)</f>
        <v>3158.8744743970597</v>
      </c>
    </row>
    <row r="104" spans="3:68" x14ac:dyDescent="0.25">
      <c r="C104" s="46" t="s">
        <v>526</v>
      </c>
      <c r="D104" s="47">
        <f>paste_pd_trips!S64</f>
        <v>0</v>
      </c>
      <c r="E104" s="47">
        <f>paste_pd_trips!T64</f>
        <v>927</v>
      </c>
      <c r="F104" s="47">
        <f>paste_pd_trips!U64</f>
        <v>605</v>
      </c>
      <c r="G104" s="47">
        <f>paste_pd_trips!V64</f>
        <v>0</v>
      </c>
      <c r="H104" s="47">
        <f>paste_pd_trips!W64</f>
        <v>17</v>
      </c>
      <c r="I104" s="47">
        <f>paste_pd_trips!X64</f>
        <v>25</v>
      </c>
      <c r="J104" s="47">
        <f>paste_pd_trips!Y64</f>
        <v>0</v>
      </c>
      <c r="K104" s="47">
        <f>paste_pd_trips!Z64</f>
        <v>8</v>
      </c>
      <c r="L104" s="47">
        <f>paste_pd_trips!AA64</f>
        <v>56</v>
      </c>
      <c r="M104" s="47">
        <f>paste_pd_trips!AB64</f>
        <v>5</v>
      </c>
      <c r="N104" s="47">
        <f>paste_pd_trips!AC64</f>
        <v>0</v>
      </c>
      <c r="O104" s="50">
        <f>paste_pd_trips!AD64</f>
        <v>1643</v>
      </c>
      <c r="P104" s="49"/>
      <c r="R104" s="46" t="s">
        <v>526</v>
      </c>
      <c r="S104" s="47">
        <f>paste_pd_trips!C64</f>
        <v>0</v>
      </c>
      <c r="T104" s="47">
        <f>paste_pd_trips!D64</f>
        <v>375155.22985</v>
      </c>
      <c r="U104" s="47">
        <f>paste_pd_trips!E64</f>
        <v>246652.22729000001</v>
      </c>
      <c r="V104" s="47">
        <f>paste_pd_trips!F64</f>
        <v>0</v>
      </c>
      <c r="W104" s="47">
        <f>paste_pd_trips!G64</f>
        <v>5819.5117399999999</v>
      </c>
      <c r="X104" s="47">
        <f>paste_pd_trips!H64</f>
        <v>12583.284540000001</v>
      </c>
      <c r="Y104" s="47">
        <f>paste_pd_trips!I64</f>
        <v>0</v>
      </c>
      <c r="Z104" s="47">
        <f>paste_pd_trips!J64</f>
        <v>3087.98362</v>
      </c>
      <c r="AA104" s="47">
        <f>paste_pd_trips!K64</f>
        <v>19960.058089999999</v>
      </c>
      <c r="AB104" s="47">
        <f>paste_pd_trips!L64</f>
        <v>1988.3262999999999</v>
      </c>
      <c r="AC104" s="47">
        <f>paste_pd_trips!M64</f>
        <v>0</v>
      </c>
      <c r="AD104" s="50">
        <f>paste_pd_trips!N64</f>
        <v>665246.62143000006</v>
      </c>
      <c r="AG104" s="46" t="s">
        <v>526</v>
      </c>
      <c r="AH104" s="47">
        <f t="shared" si="69"/>
        <v>0</v>
      </c>
      <c r="AI104" s="47">
        <f t="shared" si="62"/>
        <v>375155.22985</v>
      </c>
      <c r="AJ104" s="47">
        <f t="shared" si="62"/>
        <v>246652.22729000001</v>
      </c>
      <c r="AK104" s="47">
        <f t="shared" si="62"/>
        <v>0</v>
      </c>
      <c r="AL104" s="47">
        <f t="shared" si="62"/>
        <v>5819.5117399999999</v>
      </c>
      <c r="AM104" s="47">
        <f t="shared" si="62"/>
        <v>12583.284540000001</v>
      </c>
      <c r="AN104" s="47">
        <f t="shared" si="62"/>
        <v>0</v>
      </c>
      <c r="AO104" s="47">
        <f t="shared" si="62"/>
        <v>3087.98362</v>
      </c>
      <c r="AP104" s="47">
        <f t="shared" si="63"/>
        <v>21161.79319</v>
      </c>
      <c r="AQ104" s="47">
        <f t="shared" si="64"/>
        <v>1988.3262999999999</v>
      </c>
      <c r="AR104" s="47">
        <f t="shared" si="64"/>
        <v>0</v>
      </c>
      <c r="AS104" s="50">
        <f t="shared" si="70"/>
        <v>666448.35652999999</v>
      </c>
      <c r="AU104">
        <v>3</v>
      </c>
      <c r="AV104" s="46" t="s">
        <v>526</v>
      </c>
      <c r="AW104" s="103">
        <f t="shared" si="65"/>
        <v>0</v>
      </c>
      <c r="AX104" s="47">
        <f t="shared" si="65"/>
        <v>375155.22985</v>
      </c>
      <c r="AY104" s="47">
        <f t="shared" si="65"/>
        <v>246652.22729000001</v>
      </c>
      <c r="AZ104" s="103">
        <f t="shared" si="65"/>
        <v>0</v>
      </c>
      <c r="BA104" s="103">
        <f t="shared" si="65"/>
        <v>5819.5117399999999</v>
      </c>
      <c r="BB104" s="47">
        <f t="shared" si="71"/>
        <v>7271.8741365267824</v>
      </c>
      <c r="BC104" s="47">
        <f t="shared" si="72"/>
        <v>0</v>
      </c>
      <c r="BD104" s="47">
        <f t="shared" si="73"/>
        <v>1610.823286038526</v>
      </c>
      <c r="BE104" s="47">
        <f>(BD104/BP103)*BP105</f>
        <v>46.02541039513531</v>
      </c>
      <c r="BF104" s="47">
        <f t="shared" si="66"/>
        <v>21161.79319</v>
      </c>
      <c r="BG104" s="47">
        <f t="shared" si="67"/>
        <v>1988.3262999999999</v>
      </c>
      <c r="BH104" s="103">
        <f t="shared" si="74"/>
        <v>0</v>
      </c>
      <c r="BI104" s="47">
        <f>'TM1.5 Targets'!T74+'TM1.5 Targets'!U74</f>
        <v>8947.468350000001</v>
      </c>
      <c r="BJ104" s="211">
        <f t="shared" si="68"/>
        <v>668653.27955296042</v>
      </c>
      <c r="BP104" s="196" t="s">
        <v>678</v>
      </c>
    </row>
    <row r="105" spans="3:68" x14ac:dyDescent="0.25">
      <c r="C105" s="46" t="s">
        <v>534</v>
      </c>
      <c r="D105" s="47">
        <f>paste_pd_trips!S65</f>
        <v>0</v>
      </c>
      <c r="E105" s="47">
        <f>paste_pd_trips!T65</f>
        <v>0</v>
      </c>
      <c r="F105" s="47">
        <f>paste_pd_trips!U65</f>
        <v>0</v>
      </c>
      <c r="G105" s="47">
        <f>paste_pd_trips!V65</f>
        <v>0</v>
      </c>
      <c r="H105" s="47">
        <f>paste_pd_trips!W65</f>
        <v>0</v>
      </c>
      <c r="I105" s="47">
        <f>paste_pd_trips!X65</f>
        <v>0</v>
      </c>
      <c r="J105" s="47">
        <f>paste_pd_trips!Y65</f>
        <v>0</v>
      </c>
      <c r="K105" s="47">
        <f>paste_pd_trips!Z65</f>
        <v>0</v>
      </c>
      <c r="L105" s="47">
        <f>paste_pd_trips!AA65</f>
        <v>0</v>
      </c>
      <c r="M105" s="47">
        <f>paste_pd_trips!AB65</f>
        <v>0</v>
      </c>
      <c r="N105" s="47">
        <f>paste_pd_trips!AC65</f>
        <v>0</v>
      </c>
      <c r="O105" s="50">
        <f>paste_pd_trips!AD65</f>
        <v>0</v>
      </c>
      <c r="P105" s="49"/>
      <c r="R105" s="46" t="s">
        <v>534</v>
      </c>
      <c r="S105" s="47">
        <f>paste_pd_trips!C65</f>
        <v>0</v>
      </c>
      <c r="T105" s="47">
        <f>paste_pd_trips!D65</f>
        <v>0</v>
      </c>
      <c r="U105" s="47">
        <f>paste_pd_trips!E65</f>
        <v>0</v>
      </c>
      <c r="V105" s="47">
        <f>paste_pd_trips!F65</f>
        <v>0</v>
      </c>
      <c r="W105" s="47">
        <f>paste_pd_trips!G65</f>
        <v>0</v>
      </c>
      <c r="X105" s="47">
        <f>paste_pd_trips!H65</f>
        <v>0</v>
      </c>
      <c r="Y105" s="47">
        <f>paste_pd_trips!I65</f>
        <v>0</v>
      </c>
      <c r="Z105" s="47">
        <f>paste_pd_trips!J65</f>
        <v>0</v>
      </c>
      <c r="AA105" s="47">
        <f>paste_pd_trips!K65</f>
        <v>0</v>
      </c>
      <c r="AB105" s="47">
        <f>paste_pd_trips!L65</f>
        <v>0</v>
      </c>
      <c r="AC105" s="47">
        <f>paste_pd_trips!M65</f>
        <v>0</v>
      </c>
      <c r="AD105" s="50">
        <f>paste_pd_trips!N65</f>
        <v>0</v>
      </c>
      <c r="AG105" s="46" t="s">
        <v>534</v>
      </c>
      <c r="AH105" s="47">
        <f t="shared" si="69"/>
        <v>0</v>
      </c>
      <c r="AI105" s="47">
        <f t="shared" si="62"/>
        <v>0</v>
      </c>
      <c r="AJ105" s="47">
        <f t="shared" si="62"/>
        <v>0</v>
      </c>
      <c r="AK105" s="47">
        <f t="shared" si="62"/>
        <v>0</v>
      </c>
      <c r="AL105" s="47">
        <f t="shared" si="62"/>
        <v>0</v>
      </c>
      <c r="AM105" s="47">
        <f t="shared" si="62"/>
        <v>0</v>
      </c>
      <c r="AN105" s="47">
        <f t="shared" si="62"/>
        <v>0</v>
      </c>
      <c r="AO105" s="47">
        <f t="shared" si="62"/>
        <v>0</v>
      </c>
      <c r="AP105" s="47">
        <f t="shared" si="63"/>
        <v>0</v>
      </c>
      <c r="AQ105" s="47">
        <f t="shared" si="64"/>
        <v>0</v>
      </c>
      <c r="AR105" s="47">
        <f t="shared" si="64"/>
        <v>0</v>
      </c>
      <c r="AS105" s="50">
        <f t="shared" si="70"/>
        <v>0</v>
      </c>
      <c r="AU105">
        <v>4</v>
      </c>
      <c r="AV105" s="46" t="s">
        <v>534</v>
      </c>
      <c r="AW105" s="103">
        <f t="shared" si="65"/>
        <v>0</v>
      </c>
      <c r="AX105" s="47">
        <f t="shared" si="65"/>
        <v>0</v>
      </c>
      <c r="AY105" s="47">
        <f t="shared" si="65"/>
        <v>0</v>
      </c>
      <c r="AZ105" s="103">
        <f t="shared" si="65"/>
        <v>0</v>
      </c>
      <c r="BA105" s="103">
        <f t="shared" si="65"/>
        <v>0</v>
      </c>
      <c r="BB105" s="47">
        <f t="shared" si="71"/>
        <v>0</v>
      </c>
      <c r="BC105" s="47">
        <f t="shared" si="72"/>
        <v>0</v>
      </c>
      <c r="BD105" s="47">
        <f t="shared" si="73"/>
        <v>0</v>
      </c>
      <c r="BE105" s="47">
        <f>(BD105/BP103)*BP105</f>
        <v>0</v>
      </c>
      <c r="BF105" s="47">
        <f t="shared" si="66"/>
        <v>0</v>
      </c>
      <c r="BG105" s="47">
        <f t="shared" si="67"/>
        <v>0</v>
      </c>
      <c r="BH105" s="103">
        <f t="shared" si="74"/>
        <v>0</v>
      </c>
      <c r="BI105" s="103">
        <v>0</v>
      </c>
      <c r="BJ105" s="211">
        <f t="shared" si="68"/>
        <v>0</v>
      </c>
      <c r="BP105" s="3">
        <f>SUM(BE131:BE136)</f>
        <v>90.257258714203104</v>
      </c>
    </row>
    <row r="106" spans="3:68" x14ac:dyDescent="0.25">
      <c r="C106" s="46" t="s">
        <v>527</v>
      </c>
      <c r="D106" s="47">
        <f>paste_pd_trips!S66</f>
        <v>0</v>
      </c>
      <c r="E106" s="47">
        <f>paste_pd_trips!T66</f>
        <v>0</v>
      </c>
      <c r="F106" s="47">
        <f>paste_pd_trips!U66</f>
        <v>2021</v>
      </c>
      <c r="G106" s="47">
        <f>paste_pd_trips!V66</f>
        <v>0</v>
      </c>
      <c r="H106" s="47">
        <f>paste_pd_trips!W66</f>
        <v>5</v>
      </c>
      <c r="I106" s="47">
        <f>paste_pd_trips!X66</f>
        <v>23</v>
      </c>
      <c r="J106" s="47">
        <f>paste_pd_trips!Y66</f>
        <v>3</v>
      </c>
      <c r="K106" s="47">
        <f>paste_pd_trips!Z66</f>
        <v>6</v>
      </c>
      <c r="L106" s="47">
        <f>paste_pd_trips!AA66</f>
        <v>31</v>
      </c>
      <c r="M106" s="47">
        <f>paste_pd_trips!AB66</f>
        <v>2</v>
      </c>
      <c r="N106" s="47">
        <f>paste_pd_trips!AC66</f>
        <v>0</v>
      </c>
      <c r="O106" s="50">
        <f>paste_pd_trips!AD66</f>
        <v>2091</v>
      </c>
      <c r="P106" s="49"/>
      <c r="R106" s="46" t="s">
        <v>527</v>
      </c>
      <c r="S106" s="47">
        <f>paste_pd_trips!C66</f>
        <v>0</v>
      </c>
      <c r="T106" s="47">
        <f>paste_pd_trips!D66</f>
        <v>0</v>
      </c>
      <c r="U106" s="47">
        <f>paste_pd_trips!E66</f>
        <v>970607.99526</v>
      </c>
      <c r="V106" s="47">
        <f>paste_pd_trips!F66</f>
        <v>0</v>
      </c>
      <c r="W106" s="47">
        <f>paste_pd_trips!G66</f>
        <v>544.71536000000003</v>
      </c>
      <c r="X106" s="47">
        <f>paste_pd_trips!H66</f>
        <v>10633.302460000001</v>
      </c>
      <c r="Y106" s="47">
        <f>paste_pd_trips!I66</f>
        <v>485.36369999999999</v>
      </c>
      <c r="Z106" s="47">
        <f>paste_pd_trips!J66</f>
        <v>3354.9944300000002</v>
      </c>
      <c r="AA106" s="47">
        <f>paste_pd_trips!K66</f>
        <v>22083.574949999998</v>
      </c>
      <c r="AB106" s="47">
        <f>paste_pd_trips!L66</f>
        <v>439.38560000000001</v>
      </c>
      <c r="AC106" s="47">
        <f>paste_pd_trips!M66</f>
        <v>0</v>
      </c>
      <c r="AD106" s="50">
        <f>paste_pd_trips!N66</f>
        <v>1008149.33176</v>
      </c>
      <c r="AG106" s="46" t="s">
        <v>527</v>
      </c>
      <c r="AH106" s="47">
        <f t="shared" si="69"/>
        <v>0</v>
      </c>
      <c r="AI106" s="47">
        <f t="shared" si="62"/>
        <v>0</v>
      </c>
      <c r="AJ106" s="47">
        <f t="shared" si="62"/>
        <v>970607.99526</v>
      </c>
      <c r="AK106" s="47">
        <f t="shared" si="62"/>
        <v>0</v>
      </c>
      <c r="AL106" s="47">
        <f t="shared" si="62"/>
        <v>544.71536000000003</v>
      </c>
      <c r="AM106" s="47">
        <f t="shared" si="62"/>
        <v>10633.302460000001</v>
      </c>
      <c r="AN106" s="47">
        <f t="shared" si="62"/>
        <v>485.36369999999999</v>
      </c>
      <c r="AO106" s="47">
        <f t="shared" si="62"/>
        <v>3354.9944300000002</v>
      </c>
      <c r="AP106" s="47">
        <f t="shared" si="63"/>
        <v>23768.55545</v>
      </c>
      <c r="AQ106" s="47">
        <f t="shared" si="64"/>
        <v>439.38560000000001</v>
      </c>
      <c r="AR106" s="47">
        <f t="shared" si="64"/>
        <v>0</v>
      </c>
      <c r="AS106" s="50">
        <f t="shared" si="70"/>
        <v>1009834.31226</v>
      </c>
      <c r="AU106">
        <v>5</v>
      </c>
      <c r="AV106" s="46" t="s">
        <v>527</v>
      </c>
      <c r="AW106" s="103">
        <f t="shared" si="65"/>
        <v>0</v>
      </c>
      <c r="AX106" s="103">
        <f t="shared" si="65"/>
        <v>0</v>
      </c>
      <c r="AY106" s="47">
        <f t="shared" si="65"/>
        <v>970607.99526</v>
      </c>
      <c r="AZ106" s="47">
        <f t="shared" si="65"/>
        <v>0</v>
      </c>
      <c r="BA106" s="47">
        <f t="shared" si="65"/>
        <v>544.71536000000003</v>
      </c>
      <c r="BB106" s="47">
        <f t="shared" si="71"/>
        <v>6144.980422157776</v>
      </c>
      <c r="BC106" s="47">
        <f t="shared" si="72"/>
        <v>1068.9213967017436</v>
      </c>
      <c r="BD106" s="47">
        <f t="shared" si="73"/>
        <v>1750.1074543826599</v>
      </c>
      <c r="BE106" s="47">
        <f>(BD106/BP103)*BP105</f>
        <v>50.005121307652232</v>
      </c>
      <c r="BF106" s="47">
        <f t="shared" si="66"/>
        <v>23768.55545</v>
      </c>
      <c r="BG106" s="47">
        <f t="shared" si="67"/>
        <v>439.38560000000001</v>
      </c>
      <c r="BH106" s="103">
        <f t="shared" si="74"/>
        <v>0</v>
      </c>
      <c r="BI106" s="47">
        <f>'TM1.5 Targets'!T75+'TM1.5 Targets'!U75</f>
        <v>1977.2352000000003</v>
      </c>
      <c r="BJ106" s="50">
        <f>SUM(AW106:BI106)</f>
        <v>1006351.9012645499</v>
      </c>
    </row>
    <row r="107" spans="3:68" x14ac:dyDescent="0.25">
      <c r="C107" s="46" t="s">
        <v>535</v>
      </c>
      <c r="D107" s="47">
        <f>paste_pd_trips!S67</f>
        <v>0</v>
      </c>
      <c r="E107" s="47">
        <f>paste_pd_trips!T67</f>
        <v>0</v>
      </c>
      <c r="F107" s="47">
        <f>paste_pd_trips!U67</f>
        <v>0</v>
      </c>
      <c r="G107" s="47">
        <f>paste_pd_trips!V67</f>
        <v>0</v>
      </c>
      <c r="H107" s="47">
        <f>paste_pd_trips!W67</f>
        <v>0</v>
      </c>
      <c r="I107" s="47">
        <f>paste_pd_trips!X67</f>
        <v>0</v>
      </c>
      <c r="J107" s="47">
        <f>paste_pd_trips!Y67</f>
        <v>0</v>
      </c>
      <c r="K107" s="47">
        <f>paste_pd_trips!Z67</f>
        <v>0</v>
      </c>
      <c r="L107" s="47">
        <f>paste_pd_trips!AA67</f>
        <v>0</v>
      </c>
      <c r="M107" s="47">
        <f>paste_pd_trips!AB67</f>
        <v>0</v>
      </c>
      <c r="N107" s="47">
        <f>paste_pd_trips!AC67</f>
        <v>0</v>
      </c>
      <c r="O107" s="50">
        <f>paste_pd_trips!AD67</f>
        <v>0</v>
      </c>
      <c r="P107" s="49"/>
      <c r="R107" s="46" t="s">
        <v>535</v>
      </c>
      <c r="S107" s="47">
        <f>paste_pd_trips!C67</f>
        <v>0</v>
      </c>
      <c r="T107" s="47">
        <f>paste_pd_trips!D67</f>
        <v>0</v>
      </c>
      <c r="U107" s="47">
        <f>paste_pd_trips!E67</f>
        <v>0</v>
      </c>
      <c r="V107" s="47">
        <f>paste_pd_trips!F67</f>
        <v>0</v>
      </c>
      <c r="W107" s="47">
        <f>paste_pd_trips!G67</f>
        <v>0</v>
      </c>
      <c r="X107" s="47">
        <f>paste_pd_trips!H67</f>
        <v>0</v>
      </c>
      <c r="Y107" s="47">
        <f>paste_pd_trips!I67</f>
        <v>0</v>
      </c>
      <c r="Z107" s="47">
        <f>paste_pd_trips!J67</f>
        <v>0</v>
      </c>
      <c r="AA107" s="47">
        <f>paste_pd_trips!K67</f>
        <v>0</v>
      </c>
      <c r="AB107" s="47">
        <f>paste_pd_trips!L67</f>
        <v>0</v>
      </c>
      <c r="AC107" s="47">
        <f>paste_pd_trips!M67</f>
        <v>0</v>
      </c>
      <c r="AD107" s="50">
        <f>paste_pd_trips!N67</f>
        <v>0</v>
      </c>
      <c r="AG107" s="46" t="s">
        <v>535</v>
      </c>
      <c r="AH107" s="47">
        <f t="shared" si="69"/>
        <v>0</v>
      </c>
      <c r="AI107" s="47">
        <f t="shared" si="62"/>
        <v>0</v>
      </c>
      <c r="AJ107" s="47">
        <f t="shared" si="62"/>
        <v>0</v>
      </c>
      <c r="AK107" s="47">
        <f t="shared" si="62"/>
        <v>0</v>
      </c>
      <c r="AL107" s="47">
        <f t="shared" si="62"/>
        <v>0</v>
      </c>
      <c r="AM107" s="47">
        <f t="shared" si="62"/>
        <v>0</v>
      </c>
      <c r="AN107" s="47">
        <f t="shared" si="62"/>
        <v>0</v>
      </c>
      <c r="AO107" s="47">
        <f t="shared" si="62"/>
        <v>0</v>
      </c>
      <c r="AP107" s="47">
        <f t="shared" si="63"/>
        <v>0</v>
      </c>
      <c r="AQ107" s="47">
        <f t="shared" si="64"/>
        <v>0</v>
      </c>
      <c r="AR107" s="47">
        <f t="shared" si="64"/>
        <v>0</v>
      </c>
      <c r="AS107" s="50">
        <f t="shared" si="70"/>
        <v>0</v>
      </c>
      <c r="AU107">
        <v>6</v>
      </c>
      <c r="AV107" s="46" t="s">
        <v>535</v>
      </c>
      <c r="AW107" s="103">
        <f t="shared" si="65"/>
        <v>0</v>
      </c>
      <c r="AX107" s="103">
        <f t="shared" si="65"/>
        <v>0</v>
      </c>
      <c r="AY107" s="47">
        <f t="shared" si="65"/>
        <v>0</v>
      </c>
      <c r="AZ107" s="47">
        <f t="shared" si="65"/>
        <v>0</v>
      </c>
      <c r="BA107" s="47">
        <f t="shared" si="65"/>
        <v>0</v>
      </c>
      <c r="BB107" s="47">
        <f t="shared" si="71"/>
        <v>0</v>
      </c>
      <c r="BC107" s="47">
        <f t="shared" si="72"/>
        <v>0</v>
      </c>
      <c r="BD107" s="47">
        <f t="shared" si="73"/>
        <v>0</v>
      </c>
      <c r="BE107" s="47">
        <f>(BD107/BP103)*BP105</f>
        <v>0</v>
      </c>
      <c r="BF107" s="47">
        <f t="shared" si="66"/>
        <v>0</v>
      </c>
      <c r="BG107" s="47">
        <f t="shared" si="67"/>
        <v>0</v>
      </c>
      <c r="BH107" s="103">
        <f t="shared" si="74"/>
        <v>0</v>
      </c>
      <c r="BI107" s="103">
        <v>0</v>
      </c>
      <c r="BJ107" s="211">
        <f t="shared" ref="BJ107:BJ137" si="75">SUM(AW107:BI107)</f>
        <v>0</v>
      </c>
    </row>
    <row r="108" spans="3:68" x14ac:dyDescent="0.25">
      <c r="C108" s="46" t="s">
        <v>465</v>
      </c>
      <c r="D108" s="47">
        <f>paste_pd_trips!S68</f>
        <v>0</v>
      </c>
      <c r="E108" s="47">
        <f>paste_pd_trips!T68</f>
        <v>74</v>
      </c>
      <c r="F108" s="47">
        <f>paste_pd_trips!U68</f>
        <v>170</v>
      </c>
      <c r="G108" s="47">
        <f>paste_pd_trips!V68</f>
        <v>582</v>
      </c>
      <c r="H108" s="47">
        <f>paste_pd_trips!W68</f>
        <v>22</v>
      </c>
      <c r="I108" s="47">
        <f>paste_pd_trips!X68</f>
        <v>20</v>
      </c>
      <c r="J108" s="47">
        <f>paste_pd_trips!Y68</f>
        <v>0</v>
      </c>
      <c r="K108" s="47">
        <f>paste_pd_trips!Z68</f>
        <v>4</v>
      </c>
      <c r="L108" s="47">
        <f>paste_pd_trips!AA68</f>
        <v>10</v>
      </c>
      <c r="M108" s="47">
        <f>paste_pd_trips!AB68</f>
        <v>3</v>
      </c>
      <c r="N108" s="47">
        <f>paste_pd_trips!AC68</f>
        <v>0</v>
      </c>
      <c r="O108" s="50">
        <f>paste_pd_trips!AD68</f>
        <v>885</v>
      </c>
      <c r="P108" s="49"/>
      <c r="R108" s="46" t="s">
        <v>465</v>
      </c>
      <c r="S108" s="47">
        <f>paste_pd_trips!C68</f>
        <v>0</v>
      </c>
      <c r="T108" s="47">
        <f>paste_pd_trips!D68</f>
        <v>20361.578290000001</v>
      </c>
      <c r="U108" s="47">
        <f>paste_pd_trips!E68</f>
        <v>81908.53529</v>
      </c>
      <c r="V108" s="47">
        <f>paste_pd_trips!F68</f>
        <v>266466.15013000002</v>
      </c>
      <c r="W108" s="47">
        <f>paste_pd_trips!G68</f>
        <v>5920.6853600000004</v>
      </c>
      <c r="X108" s="47">
        <f>paste_pd_trips!H68</f>
        <v>9475.7113100000006</v>
      </c>
      <c r="Y108" s="47">
        <f>paste_pd_trips!I68</f>
        <v>0</v>
      </c>
      <c r="Z108" s="47">
        <f>paste_pd_trips!J68</f>
        <v>979.73298999999997</v>
      </c>
      <c r="AA108" s="47">
        <f>paste_pd_trips!K68</f>
        <v>2461.9770400000002</v>
      </c>
      <c r="AB108" s="47">
        <f>paste_pd_trips!L68</f>
        <v>1659.5697</v>
      </c>
      <c r="AC108" s="47">
        <f>paste_pd_trips!M68</f>
        <v>0</v>
      </c>
      <c r="AD108" s="50">
        <f>paste_pd_trips!N68</f>
        <v>389233.94011000003</v>
      </c>
      <c r="AG108" s="46" t="s">
        <v>465</v>
      </c>
      <c r="AH108" s="47">
        <f t="shared" si="69"/>
        <v>0</v>
      </c>
      <c r="AI108" s="47">
        <f t="shared" si="62"/>
        <v>20361.578290000001</v>
      </c>
      <c r="AJ108" s="47">
        <f t="shared" si="62"/>
        <v>81908.53529</v>
      </c>
      <c r="AK108" s="47">
        <f t="shared" si="62"/>
        <v>266466.15013000002</v>
      </c>
      <c r="AL108" s="47">
        <f t="shared" si="62"/>
        <v>5920.6853600000004</v>
      </c>
      <c r="AM108" s="47">
        <f t="shared" si="62"/>
        <v>9475.7113100000006</v>
      </c>
      <c r="AN108" s="47">
        <f t="shared" si="62"/>
        <v>0</v>
      </c>
      <c r="AO108" s="47">
        <f t="shared" si="62"/>
        <v>979.73298999999997</v>
      </c>
      <c r="AP108" s="47">
        <f t="shared" si="63"/>
        <v>3131.5689000000002</v>
      </c>
      <c r="AQ108" s="47">
        <f t="shared" si="64"/>
        <v>1659.5697</v>
      </c>
      <c r="AR108" s="47">
        <f t="shared" si="64"/>
        <v>0</v>
      </c>
      <c r="AS108" s="50">
        <f t="shared" si="70"/>
        <v>389903.53197000001</v>
      </c>
      <c r="AU108">
        <v>7</v>
      </c>
      <c r="AV108" s="46" t="s">
        <v>465</v>
      </c>
      <c r="AW108" s="47">
        <f t="shared" si="65"/>
        <v>0</v>
      </c>
      <c r="AX108" s="47">
        <f t="shared" si="65"/>
        <v>20361.578290000001</v>
      </c>
      <c r="AY108" s="47">
        <f t="shared" si="65"/>
        <v>81908.53529</v>
      </c>
      <c r="AZ108" s="47">
        <f t="shared" si="65"/>
        <v>266466.15013000002</v>
      </c>
      <c r="BA108" s="47">
        <f t="shared" si="65"/>
        <v>5920.6853600000004</v>
      </c>
      <c r="BB108" s="47">
        <f t="shared" si="71"/>
        <v>5476.0090484597213</v>
      </c>
      <c r="BC108" s="47">
        <f t="shared" si="72"/>
        <v>0</v>
      </c>
      <c r="BD108" s="47">
        <f t="shared" si="73"/>
        <v>511.07029978097813</v>
      </c>
      <c r="BE108" s="47">
        <f>(BD108/BP103)*BP105</f>
        <v>14.60260755606048</v>
      </c>
      <c r="BF108" s="47">
        <f t="shared" si="66"/>
        <v>3131.5689000000002</v>
      </c>
      <c r="BG108" s="47">
        <f t="shared" si="67"/>
        <v>1659.5697</v>
      </c>
      <c r="BH108" s="103">
        <f t="shared" si="74"/>
        <v>0</v>
      </c>
      <c r="BI108" s="47">
        <f>'TM1.5 Targets'!T71+'TM1.5 Targets'!U71</f>
        <v>7468.0636500000019</v>
      </c>
      <c r="BJ108" s="211">
        <f t="shared" si="75"/>
        <v>392917.83327579679</v>
      </c>
    </row>
    <row r="109" spans="3:68" x14ac:dyDescent="0.25">
      <c r="C109" s="46" t="s">
        <v>528</v>
      </c>
      <c r="D109" s="47">
        <f>paste_pd_trips!S69</f>
        <v>0</v>
      </c>
      <c r="E109" s="47">
        <f>paste_pd_trips!T69</f>
        <v>0</v>
      </c>
      <c r="F109" s="47">
        <f>paste_pd_trips!U69</f>
        <v>0</v>
      </c>
      <c r="G109" s="47">
        <f>paste_pd_trips!V69</f>
        <v>0</v>
      </c>
      <c r="H109" s="47">
        <f>paste_pd_trips!W69</f>
        <v>209</v>
      </c>
      <c r="I109" s="47">
        <f>paste_pd_trips!X69</f>
        <v>0</v>
      </c>
      <c r="J109" s="47">
        <f>paste_pd_trips!Y69</f>
        <v>0</v>
      </c>
      <c r="K109" s="47">
        <f>paste_pd_trips!Z69</f>
        <v>0</v>
      </c>
      <c r="L109" s="47">
        <f>paste_pd_trips!AA69</f>
        <v>2</v>
      </c>
      <c r="M109" s="47">
        <f>paste_pd_trips!AB69</f>
        <v>0</v>
      </c>
      <c r="N109" s="47">
        <f>paste_pd_trips!AC69</f>
        <v>0</v>
      </c>
      <c r="O109" s="50">
        <f>paste_pd_trips!AD69</f>
        <v>211</v>
      </c>
      <c r="P109" s="49"/>
      <c r="R109" s="46" t="s">
        <v>528</v>
      </c>
      <c r="S109" s="47">
        <f>paste_pd_trips!C69</f>
        <v>0</v>
      </c>
      <c r="T109" s="47">
        <f>paste_pd_trips!D69</f>
        <v>0</v>
      </c>
      <c r="U109" s="47">
        <f>paste_pd_trips!E69</f>
        <v>0</v>
      </c>
      <c r="V109" s="47">
        <f>paste_pd_trips!F69</f>
        <v>0</v>
      </c>
      <c r="W109" s="47">
        <f>paste_pd_trips!G69</f>
        <v>53289.948550000001</v>
      </c>
      <c r="X109" s="47">
        <f>paste_pd_trips!H69</f>
        <v>0</v>
      </c>
      <c r="Y109" s="47">
        <f>paste_pd_trips!I69</f>
        <v>0</v>
      </c>
      <c r="Z109" s="47">
        <f>paste_pd_trips!J69</f>
        <v>0</v>
      </c>
      <c r="AA109" s="47">
        <f>paste_pd_trips!K69</f>
        <v>199.57656</v>
      </c>
      <c r="AB109" s="47">
        <f>paste_pd_trips!L69</f>
        <v>0</v>
      </c>
      <c r="AC109" s="47">
        <f>paste_pd_trips!M69</f>
        <v>0</v>
      </c>
      <c r="AD109" s="50">
        <f>paste_pd_trips!N69</f>
        <v>53489.525110000002</v>
      </c>
      <c r="AG109" s="46" t="s">
        <v>528</v>
      </c>
      <c r="AH109" s="47">
        <f t="shared" si="69"/>
        <v>0</v>
      </c>
      <c r="AI109" s="47">
        <f t="shared" si="62"/>
        <v>0</v>
      </c>
      <c r="AJ109" s="47">
        <f t="shared" si="62"/>
        <v>0</v>
      </c>
      <c r="AK109" s="47">
        <f t="shared" si="62"/>
        <v>0</v>
      </c>
      <c r="AL109" s="47">
        <f t="shared" si="62"/>
        <v>53289.948550000001</v>
      </c>
      <c r="AM109" s="47">
        <f t="shared" si="62"/>
        <v>0</v>
      </c>
      <c r="AN109" s="47">
        <f t="shared" si="62"/>
        <v>0</v>
      </c>
      <c r="AO109" s="47">
        <f t="shared" si="62"/>
        <v>0</v>
      </c>
      <c r="AP109" s="47">
        <f t="shared" si="63"/>
        <v>199.57656</v>
      </c>
      <c r="AQ109" s="47">
        <f t="shared" si="64"/>
        <v>0</v>
      </c>
      <c r="AR109" s="47">
        <f t="shared" si="64"/>
        <v>0</v>
      </c>
      <c r="AS109" s="50">
        <f t="shared" si="70"/>
        <v>53489.525110000002</v>
      </c>
      <c r="AU109">
        <v>8</v>
      </c>
      <c r="AV109" s="46" t="s">
        <v>528</v>
      </c>
      <c r="AW109" s="103">
        <f t="shared" si="65"/>
        <v>0</v>
      </c>
      <c r="AX109" s="103">
        <f t="shared" si="65"/>
        <v>0</v>
      </c>
      <c r="AY109" s="103">
        <f t="shared" si="65"/>
        <v>0</v>
      </c>
      <c r="AZ109" s="103">
        <f t="shared" si="65"/>
        <v>0</v>
      </c>
      <c r="BA109" s="47">
        <f t="shared" si="65"/>
        <v>53289.948550000001</v>
      </c>
      <c r="BB109" s="103">
        <f t="shared" si="71"/>
        <v>0</v>
      </c>
      <c r="BC109" s="103">
        <f t="shared" si="72"/>
        <v>0</v>
      </c>
      <c r="BD109" s="103">
        <f t="shared" si="73"/>
        <v>0</v>
      </c>
      <c r="BE109" s="103">
        <f t="shared" si="73"/>
        <v>0</v>
      </c>
      <c r="BF109" s="103">
        <f t="shared" si="66"/>
        <v>199.57656</v>
      </c>
      <c r="BG109" s="103">
        <f t="shared" si="67"/>
        <v>0</v>
      </c>
      <c r="BH109" s="103">
        <f t="shared" si="74"/>
        <v>0</v>
      </c>
      <c r="BI109" s="103">
        <v>0</v>
      </c>
      <c r="BJ109" s="211">
        <f t="shared" si="75"/>
        <v>53489.525110000002</v>
      </c>
    </row>
    <row r="110" spans="3:68" x14ac:dyDescent="0.25">
      <c r="C110" s="46" t="s">
        <v>14</v>
      </c>
      <c r="D110" s="47">
        <f>paste_pd_trips!S70</f>
        <v>0</v>
      </c>
      <c r="E110" s="47">
        <f>paste_pd_trips!T70</f>
        <v>0</v>
      </c>
      <c r="F110" s="47">
        <f>paste_pd_trips!U70</f>
        <v>0</v>
      </c>
      <c r="G110" s="47">
        <f>paste_pd_trips!V70</f>
        <v>0</v>
      </c>
      <c r="H110" s="47">
        <f>paste_pd_trips!W70</f>
        <v>0</v>
      </c>
      <c r="I110" s="47">
        <f>paste_pd_trips!X70</f>
        <v>81</v>
      </c>
      <c r="J110" s="47">
        <f>paste_pd_trips!Y70</f>
        <v>0</v>
      </c>
      <c r="K110" s="47">
        <f>paste_pd_trips!Z70</f>
        <v>4</v>
      </c>
      <c r="L110" s="47">
        <f>paste_pd_trips!AA70</f>
        <v>0</v>
      </c>
      <c r="M110" s="47">
        <f>paste_pd_trips!AB70</f>
        <v>0</v>
      </c>
      <c r="N110" s="47">
        <f>paste_pd_trips!AC70</f>
        <v>0</v>
      </c>
      <c r="O110" s="50">
        <f>paste_pd_trips!AD70</f>
        <v>85</v>
      </c>
      <c r="P110" s="49"/>
      <c r="R110" s="46" t="s">
        <v>14</v>
      </c>
      <c r="S110" s="47">
        <f>paste_pd_trips!C70</f>
        <v>0</v>
      </c>
      <c r="T110" s="47">
        <f>paste_pd_trips!D70</f>
        <v>0</v>
      </c>
      <c r="U110" s="47">
        <f>paste_pd_trips!E70</f>
        <v>0</v>
      </c>
      <c r="V110" s="47">
        <f>paste_pd_trips!F70</f>
        <v>0</v>
      </c>
      <c r="W110" s="47">
        <f>paste_pd_trips!G70</f>
        <v>0</v>
      </c>
      <c r="X110" s="47">
        <f>paste_pd_trips!H70</f>
        <v>50948.841930000002</v>
      </c>
      <c r="Y110" s="47">
        <f>paste_pd_trips!I70</f>
        <v>0</v>
      </c>
      <c r="Z110" s="47">
        <f>paste_pd_trips!J70</f>
        <v>1324.0281299999999</v>
      </c>
      <c r="AA110" s="47">
        <f>paste_pd_trips!K70</f>
        <v>0</v>
      </c>
      <c r="AB110" s="47">
        <f>paste_pd_trips!L70</f>
        <v>0</v>
      </c>
      <c r="AC110" s="47">
        <f>paste_pd_trips!M70</f>
        <v>0</v>
      </c>
      <c r="AD110" s="50">
        <f>paste_pd_trips!N70</f>
        <v>52272.870060000001</v>
      </c>
      <c r="AG110" s="46" t="s">
        <v>14</v>
      </c>
      <c r="AH110" s="47">
        <f t="shared" si="69"/>
        <v>0</v>
      </c>
      <c r="AI110" s="47">
        <f t="shared" si="62"/>
        <v>0</v>
      </c>
      <c r="AJ110" s="47">
        <f t="shared" si="62"/>
        <v>0</v>
      </c>
      <c r="AK110" s="47">
        <f t="shared" si="62"/>
        <v>0</v>
      </c>
      <c r="AL110" s="47">
        <f t="shared" si="62"/>
        <v>0</v>
      </c>
      <c r="AM110" s="51">
        <f t="shared" si="62"/>
        <v>50948.841930000002</v>
      </c>
      <c r="AN110" s="52">
        <f t="shared" si="62"/>
        <v>0</v>
      </c>
      <c r="AO110" s="53">
        <f t="shared" si="62"/>
        <v>1324.0281299999999</v>
      </c>
      <c r="AP110" s="47">
        <f t="shared" si="63"/>
        <v>0</v>
      </c>
      <c r="AQ110" s="47">
        <f t="shared" si="64"/>
        <v>0</v>
      </c>
      <c r="AR110" s="47">
        <f t="shared" si="64"/>
        <v>0</v>
      </c>
      <c r="AS110" s="50">
        <f t="shared" si="70"/>
        <v>52272.870060000001</v>
      </c>
      <c r="AU110">
        <v>9</v>
      </c>
      <c r="AV110" s="46" t="s">
        <v>14</v>
      </c>
      <c r="AW110" s="103">
        <f t="shared" si="65"/>
        <v>0</v>
      </c>
      <c r="AX110" s="103">
        <f t="shared" si="65"/>
        <v>0</v>
      </c>
      <c r="AY110" s="103">
        <f t="shared" si="65"/>
        <v>0</v>
      </c>
      <c r="AZ110" s="103">
        <f t="shared" si="65"/>
        <v>0</v>
      </c>
      <c r="BA110" s="103">
        <f t="shared" si="65"/>
        <v>0</v>
      </c>
      <c r="BB110" s="51">
        <f>BL110</f>
        <v>33105.916160161461</v>
      </c>
      <c r="BC110" s="52">
        <v>0</v>
      </c>
      <c r="BD110" s="53">
        <v>0</v>
      </c>
      <c r="BE110" s="103">
        <v>0</v>
      </c>
      <c r="BF110" s="103">
        <f t="shared" si="66"/>
        <v>0</v>
      </c>
      <c r="BG110" s="103">
        <f t="shared" si="67"/>
        <v>0</v>
      </c>
      <c r="BH110" s="103">
        <f t="shared" si="74"/>
        <v>0</v>
      </c>
      <c r="BI110" s="103">
        <v>0</v>
      </c>
      <c r="BJ110" s="211">
        <f t="shared" si="75"/>
        <v>33105.916160161461</v>
      </c>
      <c r="BL110" s="2">
        <f>OBS_PURP_AUTOSUFF!J66+OBS_PURP_AUTOSUFF!J67</f>
        <v>33105.916160161461</v>
      </c>
    </row>
    <row r="111" spans="3:68" x14ac:dyDescent="0.25">
      <c r="C111" s="46" t="s">
        <v>15</v>
      </c>
      <c r="D111" s="47">
        <f>paste_pd_trips!S71</f>
        <v>0</v>
      </c>
      <c r="E111" s="47">
        <f>paste_pd_trips!T71</f>
        <v>0</v>
      </c>
      <c r="F111" s="47">
        <f>paste_pd_trips!U71</f>
        <v>0</v>
      </c>
      <c r="G111" s="47">
        <f>paste_pd_trips!V71</f>
        <v>0</v>
      </c>
      <c r="H111" s="47">
        <f>paste_pd_trips!W71</f>
        <v>0</v>
      </c>
      <c r="I111" s="47">
        <f>paste_pd_trips!X71</f>
        <v>0</v>
      </c>
      <c r="J111" s="47">
        <f>paste_pd_trips!Y71</f>
        <v>0</v>
      </c>
      <c r="K111" s="47">
        <f>paste_pd_trips!Z71</f>
        <v>0</v>
      </c>
      <c r="L111" s="47">
        <f>paste_pd_trips!AA71</f>
        <v>0</v>
      </c>
      <c r="M111" s="47">
        <f>paste_pd_trips!AB71</f>
        <v>0</v>
      </c>
      <c r="N111" s="47">
        <f>paste_pd_trips!AC71</f>
        <v>0</v>
      </c>
      <c r="O111" s="50">
        <f>paste_pd_trips!AD71</f>
        <v>0</v>
      </c>
      <c r="P111" s="49"/>
      <c r="R111" s="46" t="s">
        <v>15</v>
      </c>
      <c r="S111" s="47">
        <f>paste_pd_trips!C71</f>
        <v>0</v>
      </c>
      <c r="T111" s="47">
        <f>paste_pd_trips!D71</f>
        <v>0</v>
      </c>
      <c r="U111" s="47">
        <f>paste_pd_trips!E71</f>
        <v>0</v>
      </c>
      <c r="V111" s="47">
        <f>paste_pd_trips!F71</f>
        <v>0</v>
      </c>
      <c r="W111" s="47">
        <f>paste_pd_trips!G71</f>
        <v>0</v>
      </c>
      <c r="X111" s="47">
        <f>paste_pd_trips!H71</f>
        <v>0</v>
      </c>
      <c r="Y111" s="47">
        <f>paste_pd_trips!I71</f>
        <v>0</v>
      </c>
      <c r="Z111" s="47">
        <f>paste_pd_trips!J71</f>
        <v>0</v>
      </c>
      <c r="AA111" s="47">
        <f>paste_pd_trips!K71</f>
        <v>0</v>
      </c>
      <c r="AB111" s="47">
        <f>paste_pd_trips!L71</f>
        <v>0</v>
      </c>
      <c r="AC111" s="47">
        <f>paste_pd_trips!M71</f>
        <v>0</v>
      </c>
      <c r="AD111" s="50">
        <f>paste_pd_trips!N71</f>
        <v>0</v>
      </c>
      <c r="AG111" s="46" t="s">
        <v>15</v>
      </c>
      <c r="AH111" s="47">
        <f t="shared" si="69"/>
        <v>0</v>
      </c>
      <c r="AI111" s="47">
        <f t="shared" si="62"/>
        <v>0</v>
      </c>
      <c r="AJ111" s="47">
        <f t="shared" si="62"/>
        <v>0</v>
      </c>
      <c r="AK111" s="47">
        <f t="shared" si="62"/>
        <v>0</v>
      </c>
      <c r="AL111" s="47">
        <f t="shared" si="62"/>
        <v>0</v>
      </c>
      <c r="AM111" s="55">
        <f t="shared" si="62"/>
        <v>0</v>
      </c>
      <c r="AN111" s="56">
        <f t="shared" si="62"/>
        <v>0</v>
      </c>
      <c r="AO111" s="57">
        <f t="shared" si="62"/>
        <v>0</v>
      </c>
      <c r="AP111" s="47">
        <f t="shared" si="63"/>
        <v>0</v>
      </c>
      <c r="AQ111" s="47">
        <f t="shared" si="64"/>
        <v>0</v>
      </c>
      <c r="AR111" s="47">
        <f t="shared" si="64"/>
        <v>0</v>
      </c>
      <c r="AS111" s="50">
        <f t="shared" si="70"/>
        <v>0</v>
      </c>
      <c r="AU111">
        <v>10</v>
      </c>
      <c r="AV111" s="46" t="s">
        <v>15</v>
      </c>
      <c r="AW111" s="103">
        <f t="shared" si="65"/>
        <v>0</v>
      </c>
      <c r="AX111" s="103">
        <f t="shared" si="65"/>
        <v>0</v>
      </c>
      <c r="AY111" s="103">
        <f t="shared" si="65"/>
        <v>0</v>
      </c>
      <c r="AZ111" s="103">
        <f t="shared" si="65"/>
        <v>0</v>
      </c>
      <c r="BA111" s="103">
        <f t="shared" si="65"/>
        <v>0</v>
      </c>
      <c r="BB111" s="55">
        <f>BL111</f>
        <v>0</v>
      </c>
      <c r="BC111" s="56">
        <v>0</v>
      </c>
      <c r="BD111" s="57">
        <v>0</v>
      </c>
      <c r="BE111" s="103">
        <v>0</v>
      </c>
      <c r="BF111" s="103">
        <f t="shared" si="66"/>
        <v>0</v>
      </c>
      <c r="BG111" s="103">
        <f t="shared" si="67"/>
        <v>0</v>
      </c>
      <c r="BH111" s="103">
        <f t="shared" si="74"/>
        <v>0</v>
      </c>
      <c r="BI111" s="103">
        <v>0</v>
      </c>
      <c r="BJ111" s="211">
        <f t="shared" si="75"/>
        <v>0</v>
      </c>
      <c r="BL111" s="2">
        <f>OBS_PURP_AUTOSUFF!J69</f>
        <v>0</v>
      </c>
    </row>
    <row r="112" spans="3:68" x14ac:dyDescent="0.25">
      <c r="C112" s="46" t="s">
        <v>16</v>
      </c>
      <c r="D112" s="47">
        <f>paste_pd_trips!S72</f>
        <v>0</v>
      </c>
      <c r="E112" s="47">
        <f>paste_pd_trips!T72</f>
        <v>0</v>
      </c>
      <c r="F112" s="47">
        <f>paste_pd_trips!U72</f>
        <v>0</v>
      </c>
      <c r="G112" s="47">
        <f>paste_pd_trips!V72</f>
        <v>0</v>
      </c>
      <c r="H112" s="47">
        <f>paste_pd_trips!W72</f>
        <v>0</v>
      </c>
      <c r="I112" s="47">
        <f>paste_pd_trips!X72</f>
        <v>2</v>
      </c>
      <c r="J112" s="47">
        <f>paste_pd_trips!Y72</f>
        <v>0</v>
      </c>
      <c r="K112" s="47">
        <f>paste_pd_trips!Z72</f>
        <v>0</v>
      </c>
      <c r="L112" s="47">
        <f>paste_pd_trips!AA72</f>
        <v>0</v>
      </c>
      <c r="M112" s="47">
        <f>paste_pd_trips!AB72</f>
        <v>0</v>
      </c>
      <c r="N112" s="47">
        <f>paste_pd_trips!AC72</f>
        <v>0</v>
      </c>
      <c r="O112" s="50">
        <f>paste_pd_trips!AD72</f>
        <v>2</v>
      </c>
      <c r="P112" s="49"/>
      <c r="R112" s="46" t="s">
        <v>16</v>
      </c>
      <c r="S112" s="47">
        <f>paste_pd_trips!C72</f>
        <v>0</v>
      </c>
      <c r="T112" s="47">
        <f>paste_pd_trips!D72</f>
        <v>0</v>
      </c>
      <c r="U112" s="47">
        <f>paste_pd_trips!E72</f>
        <v>0</v>
      </c>
      <c r="V112" s="47">
        <f>paste_pd_trips!F72</f>
        <v>0</v>
      </c>
      <c r="W112" s="47">
        <f>paste_pd_trips!G72</f>
        <v>0</v>
      </c>
      <c r="X112" s="47">
        <f>paste_pd_trips!H72</f>
        <v>242.70863</v>
      </c>
      <c r="Y112" s="47">
        <f>paste_pd_trips!I72</f>
        <v>0</v>
      </c>
      <c r="Z112" s="47">
        <f>paste_pd_trips!J72</f>
        <v>0</v>
      </c>
      <c r="AA112" s="47">
        <f>paste_pd_trips!K72</f>
        <v>0</v>
      </c>
      <c r="AB112" s="47">
        <f>paste_pd_trips!L72</f>
        <v>0</v>
      </c>
      <c r="AC112" s="47">
        <f>paste_pd_trips!M72</f>
        <v>0</v>
      </c>
      <c r="AD112" s="50">
        <f>paste_pd_trips!N72</f>
        <v>242.70863</v>
      </c>
      <c r="AG112" s="46" t="s">
        <v>16</v>
      </c>
      <c r="AH112" s="47">
        <f t="shared" si="69"/>
        <v>0</v>
      </c>
      <c r="AI112" s="47">
        <f t="shared" si="62"/>
        <v>0</v>
      </c>
      <c r="AJ112" s="47">
        <f t="shared" si="62"/>
        <v>0</v>
      </c>
      <c r="AK112" s="47">
        <f t="shared" si="62"/>
        <v>0</v>
      </c>
      <c r="AL112" s="47">
        <f t="shared" si="62"/>
        <v>0</v>
      </c>
      <c r="AM112" s="55">
        <f t="shared" si="62"/>
        <v>242.70863</v>
      </c>
      <c r="AN112" s="56">
        <f t="shared" si="62"/>
        <v>0</v>
      </c>
      <c r="AO112" s="57">
        <f t="shared" si="62"/>
        <v>0</v>
      </c>
      <c r="AP112" s="47">
        <f t="shared" si="63"/>
        <v>0</v>
      </c>
      <c r="AQ112" s="47">
        <f t="shared" si="64"/>
        <v>0</v>
      </c>
      <c r="AR112" s="47">
        <f t="shared" si="64"/>
        <v>0</v>
      </c>
      <c r="AS112" s="50">
        <f t="shared" si="70"/>
        <v>242.70863</v>
      </c>
      <c r="AU112">
        <v>11</v>
      </c>
      <c r="AV112" s="46" t="s">
        <v>16</v>
      </c>
      <c r="AW112" s="103">
        <f t="shared" si="65"/>
        <v>0</v>
      </c>
      <c r="AX112" s="103">
        <f t="shared" si="65"/>
        <v>0</v>
      </c>
      <c r="AY112" s="103">
        <f t="shared" si="65"/>
        <v>0</v>
      </c>
      <c r="AZ112" s="103">
        <f t="shared" si="65"/>
        <v>0</v>
      </c>
      <c r="BA112" s="103">
        <f t="shared" si="65"/>
        <v>0</v>
      </c>
      <c r="BB112" s="55">
        <f>BL112</f>
        <v>0</v>
      </c>
      <c r="BC112" s="56">
        <v>0</v>
      </c>
      <c r="BD112" s="57">
        <v>0</v>
      </c>
      <c r="BE112" s="103">
        <v>0</v>
      </c>
      <c r="BF112" s="103">
        <f t="shared" si="66"/>
        <v>0</v>
      </c>
      <c r="BG112" s="103">
        <f t="shared" si="67"/>
        <v>0</v>
      </c>
      <c r="BH112" s="103">
        <f t="shared" si="74"/>
        <v>0</v>
      </c>
      <c r="BI112" s="103">
        <v>0</v>
      </c>
      <c r="BJ112" s="211">
        <f t="shared" si="75"/>
        <v>0</v>
      </c>
      <c r="BL112" s="2">
        <v>0</v>
      </c>
    </row>
    <row r="113" spans="3:64" x14ac:dyDescent="0.25">
      <c r="C113" s="46" t="s">
        <v>17</v>
      </c>
      <c r="D113" s="47">
        <f>paste_pd_trips!S73</f>
        <v>0</v>
      </c>
      <c r="E113" s="47">
        <f>paste_pd_trips!T73</f>
        <v>0</v>
      </c>
      <c r="F113" s="47">
        <f>paste_pd_trips!U73</f>
        <v>0</v>
      </c>
      <c r="G113" s="47">
        <f>paste_pd_trips!V73</f>
        <v>0</v>
      </c>
      <c r="H113" s="47">
        <f>paste_pd_trips!W73</f>
        <v>0</v>
      </c>
      <c r="I113" s="47">
        <f>paste_pd_trips!X73</f>
        <v>13</v>
      </c>
      <c r="J113" s="47">
        <f>paste_pd_trips!Y73</f>
        <v>0</v>
      </c>
      <c r="K113" s="47">
        <f>paste_pd_trips!Z73</f>
        <v>1</v>
      </c>
      <c r="L113" s="47">
        <f>paste_pd_trips!AA73</f>
        <v>0</v>
      </c>
      <c r="M113" s="47">
        <f>paste_pd_trips!AB73</f>
        <v>0</v>
      </c>
      <c r="N113" s="47">
        <f>paste_pd_trips!AC73</f>
        <v>0</v>
      </c>
      <c r="O113" s="50">
        <f>paste_pd_trips!AD73</f>
        <v>14</v>
      </c>
      <c r="P113" s="49"/>
      <c r="R113" s="46" t="s">
        <v>17</v>
      </c>
      <c r="S113" s="47">
        <f>paste_pd_trips!C73</f>
        <v>0</v>
      </c>
      <c r="T113" s="47">
        <f>paste_pd_trips!D73</f>
        <v>0</v>
      </c>
      <c r="U113" s="47">
        <f>paste_pd_trips!E73</f>
        <v>0</v>
      </c>
      <c r="V113" s="47">
        <f>paste_pd_trips!F73</f>
        <v>0</v>
      </c>
      <c r="W113" s="47">
        <f>paste_pd_trips!G73</f>
        <v>0</v>
      </c>
      <c r="X113" s="47">
        <f>paste_pd_trips!H73</f>
        <v>3610.8813300000002</v>
      </c>
      <c r="Y113" s="47">
        <f>paste_pd_trips!I73</f>
        <v>0</v>
      </c>
      <c r="Z113" s="47">
        <f>paste_pd_trips!J73</f>
        <v>389.54509999999999</v>
      </c>
      <c r="AA113" s="47">
        <f>paste_pd_trips!K73</f>
        <v>0</v>
      </c>
      <c r="AB113" s="47">
        <f>paste_pd_trips!L73</f>
        <v>0</v>
      </c>
      <c r="AC113" s="47">
        <f>paste_pd_trips!M73</f>
        <v>0</v>
      </c>
      <c r="AD113" s="50">
        <f>paste_pd_trips!N73</f>
        <v>4000.42643</v>
      </c>
      <c r="AG113" s="46" t="s">
        <v>17</v>
      </c>
      <c r="AH113" s="47">
        <f t="shared" si="69"/>
        <v>0</v>
      </c>
      <c r="AI113" s="47">
        <f t="shared" si="62"/>
        <v>0</v>
      </c>
      <c r="AJ113" s="47">
        <f t="shared" si="62"/>
        <v>0</v>
      </c>
      <c r="AK113" s="47">
        <f t="shared" si="62"/>
        <v>0</v>
      </c>
      <c r="AL113" s="47">
        <f t="shared" si="62"/>
        <v>0</v>
      </c>
      <c r="AM113" s="55">
        <f t="shared" si="62"/>
        <v>3610.8813300000002</v>
      </c>
      <c r="AN113" s="56">
        <f t="shared" si="62"/>
        <v>0</v>
      </c>
      <c r="AO113" s="57">
        <f t="shared" si="62"/>
        <v>389.54509999999999</v>
      </c>
      <c r="AP113" s="47">
        <f t="shared" si="63"/>
        <v>0</v>
      </c>
      <c r="AQ113" s="47">
        <f t="shared" si="64"/>
        <v>0</v>
      </c>
      <c r="AR113" s="47">
        <f t="shared" si="64"/>
        <v>0</v>
      </c>
      <c r="AS113" s="50">
        <f t="shared" si="70"/>
        <v>4000.42643</v>
      </c>
      <c r="AU113">
        <v>12</v>
      </c>
      <c r="AV113" s="46" t="s">
        <v>17</v>
      </c>
      <c r="AW113" s="103">
        <f t="shared" si="65"/>
        <v>0</v>
      </c>
      <c r="AX113" s="103">
        <f t="shared" si="65"/>
        <v>0</v>
      </c>
      <c r="AY113" s="103">
        <f t="shared" si="65"/>
        <v>0</v>
      </c>
      <c r="AZ113" s="103">
        <f t="shared" si="65"/>
        <v>0</v>
      </c>
      <c r="BA113" s="103">
        <f t="shared" si="65"/>
        <v>0</v>
      </c>
      <c r="BB113" s="55">
        <f>BL113</f>
        <v>1369.538130836044</v>
      </c>
      <c r="BC113" s="56">
        <v>0</v>
      </c>
      <c r="BD113" s="57">
        <v>0</v>
      </c>
      <c r="BE113" s="103">
        <v>0</v>
      </c>
      <c r="BF113" s="103">
        <f t="shared" si="66"/>
        <v>0</v>
      </c>
      <c r="BG113" s="103">
        <f t="shared" si="67"/>
        <v>0</v>
      </c>
      <c r="BH113" s="103">
        <f t="shared" si="74"/>
        <v>0</v>
      </c>
      <c r="BI113" s="103">
        <v>0</v>
      </c>
      <c r="BJ113" s="211">
        <f t="shared" si="75"/>
        <v>1369.538130836044</v>
      </c>
      <c r="BL113" s="2">
        <f>OBS_PURP_AUTOSUFF!J68</f>
        <v>1369.538130836044</v>
      </c>
    </row>
    <row r="114" spans="3:64" x14ac:dyDescent="0.25">
      <c r="C114" s="46" t="s">
        <v>18</v>
      </c>
      <c r="D114" s="47">
        <f>paste_pd_trips!S74</f>
        <v>0</v>
      </c>
      <c r="E114" s="47">
        <f>paste_pd_trips!T74</f>
        <v>0</v>
      </c>
      <c r="F114" s="47">
        <f>paste_pd_trips!U74</f>
        <v>0</v>
      </c>
      <c r="G114" s="47">
        <f>paste_pd_trips!V74</f>
        <v>0</v>
      </c>
      <c r="H114" s="47">
        <f>paste_pd_trips!W74</f>
        <v>0</v>
      </c>
      <c r="I114" s="47">
        <f>paste_pd_trips!X74</f>
        <v>0</v>
      </c>
      <c r="J114" s="47">
        <f>paste_pd_trips!Y74</f>
        <v>1</v>
      </c>
      <c r="K114" s="47">
        <f>paste_pd_trips!Z74</f>
        <v>0</v>
      </c>
      <c r="L114" s="47">
        <f>paste_pd_trips!AA74</f>
        <v>0</v>
      </c>
      <c r="M114" s="47">
        <f>paste_pd_trips!AB74</f>
        <v>0</v>
      </c>
      <c r="N114" s="47">
        <f>paste_pd_trips!AC74</f>
        <v>0</v>
      </c>
      <c r="O114" s="50">
        <f>paste_pd_trips!AD74</f>
        <v>1</v>
      </c>
      <c r="P114" s="49"/>
      <c r="R114" s="46" t="s">
        <v>18</v>
      </c>
      <c r="S114" s="47">
        <f>paste_pd_trips!C74</f>
        <v>0</v>
      </c>
      <c r="T114" s="47">
        <f>paste_pd_trips!D74</f>
        <v>0</v>
      </c>
      <c r="U114" s="47">
        <f>paste_pd_trips!E74</f>
        <v>0</v>
      </c>
      <c r="V114" s="47">
        <f>paste_pd_trips!F74</f>
        <v>0</v>
      </c>
      <c r="W114" s="47">
        <f>paste_pd_trips!G74</f>
        <v>0</v>
      </c>
      <c r="X114" s="47">
        <f>paste_pd_trips!H74</f>
        <v>0</v>
      </c>
      <c r="Y114" s="47">
        <f>paste_pd_trips!I74</f>
        <v>161.78790000000001</v>
      </c>
      <c r="Z114" s="47">
        <f>paste_pd_trips!J74</f>
        <v>0</v>
      </c>
      <c r="AA114" s="47">
        <f>paste_pd_trips!K74</f>
        <v>0</v>
      </c>
      <c r="AB114" s="47">
        <f>paste_pd_trips!L74</f>
        <v>0</v>
      </c>
      <c r="AC114" s="47">
        <f>paste_pd_trips!M74</f>
        <v>0</v>
      </c>
      <c r="AD114" s="50">
        <f>paste_pd_trips!N74</f>
        <v>161.78790000000001</v>
      </c>
      <c r="AG114" s="46" t="s">
        <v>18</v>
      </c>
      <c r="AH114" s="47">
        <f t="shared" si="69"/>
        <v>0</v>
      </c>
      <c r="AI114" s="47">
        <f t="shared" si="62"/>
        <v>0</v>
      </c>
      <c r="AJ114" s="47">
        <f t="shared" si="62"/>
        <v>0</v>
      </c>
      <c r="AK114" s="47">
        <f t="shared" si="62"/>
        <v>0</v>
      </c>
      <c r="AL114" s="47">
        <f t="shared" si="62"/>
        <v>0</v>
      </c>
      <c r="AM114" s="55">
        <f t="shared" si="62"/>
        <v>0</v>
      </c>
      <c r="AN114" s="56">
        <f t="shared" si="62"/>
        <v>161.78790000000001</v>
      </c>
      <c r="AO114" s="57">
        <f t="shared" si="62"/>
        <v>0</v>
      </c>
      <c r="AP114" s="47">
        <f t="shared" si="63"/>
        <v>0</v>
      </c>
      <c r="AQ114" s="47">
        <f t="shared" si="64"/>
        <v>0</v>
      </c>
      <c r="AR114" s="47">
        <f t="shared" si="64"/>
        <v>0</v>
      </c>
      <c r="AS114" s="50">
        <f t="shared" si="70"/>
        <v>161.78790000000001</v>
      </c>
      <c r="AU114">
        <v>13</v>
      </c>
      <c r="AV114" s="46" t="s">
        <v>18</v>
      </c>
      <c r="AW114" s="103">
        <f t="shared" si="65"/>
        <v>0</v>
      </c>
      <c r="AX114" s="103">
        <f t="shared" si="65"/>
        <v>0</v>
      </c>
      <c r="AY114" s="103">
        <f t="shared" si="65"/>
        <v>0</v>
      </c>
      <c r="AZ114" s="103">
        <f t="shared" si="65"/>
        <v>0</v>
      </c>
      <c r="BA114" s="103">
        <f t="shared" si="65"/>
        <v>0</v>
      </c>
      <c r="BB114" s="104">
        <v>0</v>
      </c>
      <c r="BC114" s="56">
        <f>BL114</f>
        <v>147.69012233808309</v>
      </c>
      <c r="BD114" s="105">
        <v>0</v>
      </c>
      <c r="BE114" s="103">
        <v>0</v>
      </c>
      <c r="BF114" s="103">
        <f t="shared" si="66"/>
        <v>0</v>
      </c>
      <c r="BG114" s="103">
        <f t="shared" si="67"/>
        <v>0</v>
      </c>
      <c r="BH114" s="103">
        <f t="shared" si="74"/>
        <v>0</v>
      </c>
      <c r="BI114" s="103">
        <v>0</v>
      </c>
      <c r="BJ114" s="211">
        <f t="shared" si="75"/>
        <v>147.69012233808309</v>
      </c>
      <c r="BL114" s="2">
        <f>OBS_PURP_AUTOSUFF!J84+OBS_PURP_AUTOSUFF!J85</f>
        <v>147.69012233808309</v>
      </c>
    </row>
    <row r="115" spans="3:64" x14ac:dyDescent="0.25">
      <c r="C115" s="46" t="s">
        <v>19</v>
      </c>
      <c r="D115" s="47">
        <f>paste_pd_trips!S75</f>
        <v>0</v>
      </c>
      <c r="E115" s="47">
        <f>paste_pd_trips!T75</f>
        <v>0</v>
      </c>
      <c r="F115" s="47">
        <f>paste_pd_trips!U75</f>
        <v>0</v>
      </c>
      <c r="G115" s="47">
        <f>paste_pd_trips!V75</f>
        <v>0</v>
      </c>
      <c r="H115" s="47">
        <f>paste_pd_trips!W75</f>
        <v>0</v>
      </c>
      <c r="I115" s="47">
        <f>paste_pd_trips!X75</f>
        <v>0</v>
      </c>
      <c r="J115" s="47">
        <f>paste_pd_trips!Y75</f>
        <v>0</v>
      </c>
      <c r="K115" s="47">
        <f>paste_pd_trips!Z75</f>
        <v>0</v>
      </c>
      <c r="L115" s="47">
        <f>paste_pd_trips!AA75</f>
        <v>0</v>
      </c>
      <c r="M115" s="47">
        <f>paste_pd_trips!AB75</f>
        <v>0</v>
      </c>
      <c r="N115" s="47">
        <f>paste_pd_trips!AC75</f>
        <v>0</v>
      </c>
      <c r="O115" s="50">
        <f>paste_pd_trips!AD75</f>
        <v>0</v>
      </c>
      <c r="P115" s="49"/>
      <c r="R115" s="46" t="s">
        <v>19</v>
      </c>
      <c r="S115" s="47">
        <f>paste_pd_trips!C75</f>
        <v>0</v>
      </c>
      <c r="T115" s="47">
        <f>paste_pd_trips!D75</f>
        <v>0</v>
      </c>
      <c r="U115" s="47">
        <f>paste_pd_trips!E75</f>
        <v>0</v>
      </c>
      <c r="V115" s="47">
        <f>paste_pd_trips!F75</f>
        <v>0</v>
      </c>
      <c r="W115" s="47">
        <f>paste_pd_trips!G75</f>
        <v>0</v>
      </c>
      <c r="X115" s="47">
        <f>paste_pd_trips!H75</f>
        <v>0</v>
      </c>
      <c r="Y115" s="47">
        <f>paste_pd_trips!I75</f>
        <v>0</v>
      </c>
      <c r="Z115" s="47">
        <f>paste_pd_trips!J75</f>
        <v>0</v>
      </c>
      <c r="AA115" s="47">
        <f>paste_pd_trips!K75</f>
        <v>0</v>
      </c>
      <c r="AB115" s="47">
        <f>paste_pd_trips!L75</f>
        <v>0</v>
      </c>
      <c r="AC115" s="47">
        <f>paste_pd_trips!M75</f>
        <v>0</v>
      </c>
      <c r="AD115" s="50">
        <f>paste_pd_trips!N75</f>
        <v>0</v>
      </c>
      <c r="AG115" s="46" t="s">
        <v>19</v>
      </c>
      <c r="AH115" s="47">
        <f t="shared" si="69"/>
        <v>0</v>
      </c>
      <c r="AI115" s="47">
        <f t="shared" si="62"/>
        <v>0</v>
      </c>
      <c r="AJ115" s="47">
        <f t="shared" si="62"/>
        <v>0</v>
      </c>
      <c r="AK115" s="47">
        <f t="shared" si="62"/>
        <v>0</v>
      </c>
      <c r="AL115" s="47">
        <f t="shared" si="62"/>
        <v>0</v>
      </c>
      <c r="AM115" s="55">
        <f t="shared" si="62"/>
        <v>0</v>
      </c>
      <c r="AN115" s="56">
        <f t="shared" si="62"/>
        <v>0</v>
      </c>
      <c r="AO115" s="57">
        <f t="shared" si="62"/>
        <v>0</v>
      </c>
      <c r="AP115" s="47">
        <f t="shared" si="63"/>
        <v>0</v>
      </c>
      <c r="AQ115" s="47">
        <f t="shared" si="64"/>
        <v>0</v>
      </c>
      <c r="AR115" s="47">
        <f t="shared" si="64"/>
        <v>0</v>
      </c>
      <c r="AS115" s="50">
        <f t="shared" si="70"/>
        <v>0</v>
      </c>
      <c r="AU115">
        <v>14</v>
      </c>
      <c r="AV115" s="46" t="s">
        <v>19</v>
      </c>
      <c r="AW115" s="103">
        <f t="shared" si="65"/>
        <v>0</v>
      </c>
      <c r="AX115" s="103">
        <f t="shared" si="65"/>
        <v>0</v>
      </c>
      <c r="AY115" s="103">
        <f t="shared" si="65"/>
        <v>0</v>
      </c>
      <c r="AZ115" s="103">
        <f t="shared" si="65"/>
        <v>0</v>
      </c>
      <c r="BA115" s="103">
        <f t="shared" si="65"/>
        <v>0</v>
      </c>
      <c r="BB115" s="104">
        <v>0</v>
      </c>
      <c r="BC115" s="56">
        <f>BL115</f>
        <v>18.559953680563702</v>
      </c>
      <c r="BD115" s="105">
        <v>0</v>
      </c>
      <c r="BE115" s="103">
        <v>0</v>
      </c>
      <c r="BF115" s="103">
        <f t="shared" si="66"/>
        <v>0</v>
      </c>
      <c r="BG115" s="103">
        <f t="shared" si="67"/>
        <v>0</v>
      </c>
      <c r="BH115" s="103">
        <f t="shared" si="74"/>
        <v>0</v>
      </c>
      <c r="BI115" s="103">
        <v>0</v>
      </c>
      <c r="BJ115" s="211">
        <f t="shared" si="75"/>
        <v>18.559953680563702</v>
      </c>
      <c r="BL115" s="2">
        <f>OBS_PURP_AUTOSUFF!J87</f>
        <v>18.559953680563702</v>
      </c>
    </row>
    <row r="116" spans="3:64" x14ac:dyDescent="0.25">
      <c r="C116" s="46" t="s">
        <v>20</v>
      </c>
      <c r="D116" s="47">
        <f>paste_pd_trips!S76</f>
        <v>0</v>
      </c>
      <c r="E116" s="47">
        <f>paste_pd_trips!T76</f>
        <v>0</v>
      </c>
      <c r="F116" s="47">
        <f>paste_pd_trips!U76</f>
        <v>0</v>
      </c>
      <c r="G116" s="47">
        <f>paste_pd_trips!V76</f>
        <v>0</v>
      </c>
      <c r="H116" s="47">
        <f>paste_pd_trips!W76</f>
        <v>0</v>
      </c>
      <c r="I116" s="47">
        <f>paste_pd_trips!X76</f>
        <v>0</v>
      </c>
      <c r="J116" s="47">
        <f>paste_pd_trips!Y76</f>
        <v>0</v>
      </c>
      <c r="K116" s="47">
        <f>paste_pd_trips!Z76</f>
        <v>0</v>
      </c>
      <c r="L116" s="47">
        <f>paste_pd_trips!AA76</f>
        <v>0</v>
      </c>
      <c r="M116" s="47">
        <f>paste_pd_trips!AB76</f>
        <v>0</v>
      </c>
      <c r="N116" s="47">
        <f>paste_pd_trips!AC76</f>
        <v>0</v>
      </c>
      <c r="O116" s="50">
        <f>paste_pd_trips!AD76</f>
        <v>0</v>
      </c>
      <c r="P116" s="49"/>
      <c r="R116" s="46" t="s">
        <v>20</v>
      </c>
      <c r="S116" s="47">
        <f>paste_pd_trips!C76</f>
        <v>0</v>
      </c>
      <c r="T116" s="47">
        <f>paste_pd_trips!D76</f>
        <v>0</v>
      </c>
      <c r="U116" s="47">
        <f>paste_pd_trips!E76</f>
        <v>0</v>
      </c>
      <c r="V116" s="47">
        <f>paste_pd_trips!F76</f>
        <v>0</v>
      </c>
      <c r="W116" s="47">
        <f>paste_pd_trips!G76</f>
        <v>0</v>
      </c>
      <c r="X116" s="47">
        <f>paste_pd_trips!H76</f>
        <v>0</v>
      </c>
      <c r="Y116" s="47">
        <f>paste_pd_trips!I76</f>
        <v>0</v>
      </c>
      <c r="Z116" s="47">
        <f>paste_pd_trips!J76</f>
        <v>0</v>
      </c>
      <c r="AA116" s="47">
        <f>paste_pd_trips!K76</f>
        <v>0</v>
      </c>
      <c r="AB116" s="47">
        <f>paste_pd_trips!L76</f>
        <v>0</v>
      </c>
      <c r="AC116" s="47">
        <f>paste_pd_trips!M76</f>
        <v>0</v>
      </c>
      <c r="AD116" s="50">
        <f>paste_pd_trips!N76</f>
        <v>0</v>
      </c>
      <c r="AG116" s="46" t="s">
        <v>20</v>
      </c>
      <c r="AH116" s="47">
        <f t="shared" si="69"/>
        <v>0</v>
      </c>
      <c r="AI116" s="47">
        <f t="shared" si="62"/>
        <v>0</v>
      </c>
      <c r="AJ116" s="47">
        <f t="shared" si="62"/>
        <v>0</v>
      </c>
      <c r="AK116" s="47">
        <f t="shared" si="62"/>
        <v>0</v>
      </c>
      <c r="AL116" s="47">
        <f t="shared" si="62"/>
        <v>0</v>
      </c>
      <c r="AM116" s="55">
        <f t="shared" si="62"/>
        <v>0</v>
      </c>
      <c r="AN116" s="56">
        <f t="shared" si="62"/>
        <v>0</v>
      </c>
      <c r="AO116" s="57">
        <f t="shared" si="62"/>
        <v>0</v>
      </c>
      <c r="AP116" s="47">
        <f t="shared" si="63"/>
        <v>0</v>
      </c>
      <c r="AQ116" s="47">
        <f t="shared" si="64"/>
        <v>0</v>
      </c>
      <c r="AR116" s="47">
        <f t="shared" si="64"/>
        <v>0</v>
      </c>
      <c r="AS116" s="50">
        <f t="shared" si="70"/>
        <v>0</v>
      </c>
      <c r="AU116">
        <v>15</v>
      </c>
      <c r="AV116" s="46" t="s">
        <v>20</v>
      </c>
      <c r="AW116" s="103">
        <f t="shared" si="65"/>
        <v>0</v>
      </c>
      <c r="AX116" s="103">
        <f t="shared" si="65"/>
        <v>0</v>
      </c>
      <c r="AY116" s="103">
        <f t="shared" si="65"/>
        <v>0</v>
      </c>
      <c r="AZ116" s="103">
        <f t="shared" si="65"/>
        <v>0</v>
      </c>
      <c r="BA116" s="103">
        <f t="shared" si="65"/>
        <v>0</v>
      </c>
      <c r="BB116" s="104">
        <v>0</v>
      </c>
      <c r="BC116" s="56">
        <f>BL116</f>
        <v>0</v>
      </c>
      <c r="BD116" s="105">
        <v>0</v>
      </c>
      <c r="BE116" s="103">
        <v>0</v>
      </c>
      <c r="BF116" s="103">
        <f t="shared" si="66"/>
        <v>0</v>
      </c>
      <c r="BG116" s="103">
        <f t="shared" si="67"/>
        <v>0</v>
      </c>
      <c r="BH116" s="103">
        <f t="shared" si="74"/>
        <v>0</v>
      </c>
      <c r="BI116" s="103">
        <v>0</v>
      </c>
      <c r="BJ116" s="211">
        <f t="shared" si="75"/>
        <v>0</v>
      </c>
      <c r="BL116" s="2">
        <v>0</v>
      </c>
    </row>
    <row r="117" spans="3:64" x14ac:dyDescent="0.25">
      <c r="C117" s="46" t="s">
        <v>21</v>
      </c>
      <c r="D117" s="47">
        <f>paste_pd_trips!S77</f>
        <v>0</v>
      </c>
      <c r="E117" s="47">
        <f>paste_pd_trips!T77</f>
        <v>0</v>
      </c>
      <c r="F117" s="47">
        <f>paste_pd_trips!U77</f>
        <v>0</v>
      </c>
      <c r="G117" s="47">
        <f>paste_pd_trips!V77</f>
        <v>0</v>
      </c>
      <c r="H117" s="47">
        <f>paste_pd_trips!W77</f>
        <v>0</v>
      </c>
      <c r="I117" s="47">
        <f>paste_pd_trips!X77</f>
        <v>0</v>
      </c>
      <c r="J117" s="47">
        <f>paste_pd_trips!Y77</f>
        <v>0</v>
      </c>
      <c r="K117" s="47">
        <f>paste_pd_trips!Z77</f>
        <v>0</v>
      </c>
      <c r="L117" s="47">
        <f>paste_pd_trips!AA77</f>
        <v>0</v>
      </c>
      <c r="M117" s="47">
        <f>paste_pd_trips!AB77</f>
        <v>0</v>
      </c>
      <c r="N117" s="47">
        <f>paste_pd_trips!AC77</f>
        <v>0</v>
      </c>
      <c r="O117" s="50">
        <f>paste_pd_trips!AD77</f>
        <v>0</v>
      </c>
      <c r="P117" s="49"/>
      <c r="R117" s="46" t="s">
        <v>21</v>
      </c>
      <c r="S117" s="47">
        <f>paste_pd_trips!C77</f>
        <v>0</v>
      </c>
      <c r="T117" s="47">
        <f>paste_pd_trips!D77</f>
        <v>0</v>
      </c>
      <c r="U117" s="47">
        <f>paste_pd_trips!E77</f>
        <v>0</v>
      </c>
      <c r="V117" s="47">
        <f>paste_pd_trips!F77</f>
        <v>0</v>
      </c>
      <c r="W117" s="47">
        <f>paste_pd_trips!G77</f>
        <v>0</v>
      </c>
      <c r="X117" s="47">
        <f>paste_pd_trips!H77</f>
        <v>0</v>
      </c>
      <c r="Y117" s="47">
        <f>paste_pd_trips!I77</f>
        <v>0</v>
      </c>
      <c r="Z117" s="47">
        <f>paste_pd_trips!J77</f>
        <v>0</v>
      </c>
      <c r="AA117" s="47">
        <f>paste_pd_trips!K77</f>
        <v>0</v>
      </c>
      <c r="AB117" s="47">
        <f>paste_pd_trips!L77</f>
        <v>0</v>
      </c>
      <c r="AC117" s="47">
        <f>paste_pd_trips!M77</f>
        <v>0</v>
      </c>
      <c r="AD117" s="50">
        <f>paste_pd_trips!N77</f>
        <v>0</v>
      </c>
      <c r="AG117" s="46" t="s">
        <v>21</v>
      </c>
      <c r="AH117" s="47">
        <f t="shared" si="69"/>
        <v>0</v>
      </c>
      <c r="AI117" s="47">
        <f t="shared" si="62"/>
        <v>0</v>
      </c>
      <c r="AJ117" s="47">
        <f t="shared" si="62"/>
        <v>0</v>
      </c>
      <c r="AK117" s="47">
        <f t="shared" si="62"/>
        <v>0</v>
      </c>
      <c r="AL117" s="47">
        <f t="shared" si="62"/>
        <v>0</v>
      </c>
      <c r="AM117" s="55">
        <f t="shared" si="62"/>
        <v>0</v>
      </c>
      <c r="AN117" s="56">
        <f t="shared" si="62"/>
        <v>0</v>
      </c>
      <c r="AO117" s="57">
        <f t="shared" si="62"/>
        <v>0</v>
      </c>
      <c r="AP117" s="47">
        <f t="shared" si="63"/>
        <v>0</v>
      </c>
      <c r="AQ117" s="47">
        <f t="shared" si="64"/>
        <v>0</v>
      </c>
      <c r="AR117" s="47">
        <f t="shared" si="64"/>
        <v>0</v>
      </c>
      <c r="AS117" s="50">
        <f t="shared" si="70"/>
        <v>0</v>
      </c>
      <c r="AU117">
        <v>16</v>
      </c>
      <c r="AV117" s="46" t="s">
        <v>21</v>
      </c>
      <c r="AW117" s="103">
        <f t="shared" si="65"/>
        <v>0</v>
      </c>
      <c r="AX117" s="103">
        <f t="shared" si="65"/>
        <v>0</v>
      </c>
      <c r="AY117" s="103">
        <f t="shared" si="65"/>
        <v>0</v>
      </c>
      <c r="AZ117" s="103">
        <f t="shared" si="65"/>
        <v>0</v>
      </c>
      <c r="BA117" s="103">
        <f t="shared" si="65"/>
        <v>0</v>
      </c>
      <c r="BB117" s="104">
        <v>0</v>
      </c>
      <c r="BC117" s="56">
        <f>BL117</f>
        <v>36.056280174046499</v>
      </c>
      <c r="BD117" s="105">
        <v>0</v>
      </c>
      <c r="BE117" s="103">
        <v>0</v>
      </c>
      <c r="BF117" s="103">
        <f t="shared" si="66"/>
        <v>0</v>
      </c>
      <c r="BG117" s="103">
        <f t="shared" si="67"/>
        <v>0</v>
      </c>
      <c r="BH117" s="103">
        <f t="shared" si="74"/>
        <v>0</v>
      </c>
      <c r="BI117" s="103">
        <v>0</v>
      </c>
      <c r="BJ117" s="211">
        <f t="shared" si="75"/>
        <v>36.056280174046499</v>
      </c>
      <c r="BL117" s="2">
        <f>OBS_PURP_AUTOSUFF!J86</f>
        <v>36.056280174046499</v>
      </c>
    </row>
    <row r="118" spans="3:64" x14ac:dyDescent="0.25">
      <c r="C118" s="46" t="s">
        <v>22</v>
      </c>
      <c r="D118" s="47">
        <f>paste_pd_trips!S78</f>
        <v>0</v>
      </c>
      <c r="E118" s="47">
        <f>paste_pd_trips!T78</f>
        <v>0</v>
      </c>
      <c r="F118" s="47">
        <f>paste_pd_trips!U78</f>
        <v>0</v>
      </c>
      <c r="G118" s="47">
        <f>paste_pd_trips!V78</f>
        <v>0</v>
      </c>
      <c r="H118" s="47">
        <f>paste_pd_trips!W78</f>
        <v>0</v>
      </c>
      <c r="I118" s="47">
        <f>paste_pd_trips!X78</f>
        <v>0</v>
      </c>
      <c r="J118" s="47">
        <f>paste_pd_trips!Y78</f>
        <v>0</v>
      </c>
      <c r="K118" s="47">
        <f>paste_pd_trips!Z78</f>
        <v>7</v>
      </c>
      <c r="L118" s="47">
        <f>paste_pd_trips!AA78</f>
        <v>0</v>
      </c>
      <c r="M118" s="47">
        <f>paste_pd_trips!AB78</f>
        <v>0</v>
      </c>
      <c r="N118" s="47">
        <f>paste_pd_trips!AC78</f>
        <v>0</v>
      </c>
      <c r="O118" s="50">
        <f>paste_pd_trips!AD78</f>
        <v>7</v>
      </c>
      <c r="P118" s="49"/>
      <c r="R118" s="46" t="s">
        <v>22</v>
      </c>
      <c r="S118" s="47">
        <f>paste_pd_trips!C78</f>
        <v>0</v>
      </c>
      <c r="T118" s="47">
        <f>paste_pd_trips!D78</f>
        <v>0</v>
      </c>
      <c r="U118" s="47">
        <f>paste_pd_trips!E78</f>
        <v>0</v>
      </c>
      <c r="V118" s="47">
        <f>paste_pd_trips!F78</f>
        <v>0</v>
      </c>
      <c r="W118" s="47">
        <f>paste_pd_trips!G78</f>
        <v>0</v>
      </c>
      <c r="X118" s="47">
        <f>paste_pd_trips!H78</f>
        <v>0</v>
      </c>
      <c r="Y118" s="47">
        <f>paste_pd_trips!I78</f>
        <v>0</v>
      </c>
      <c r="Z118" s="47">
        <f>paste_pd_trips!J78</f>
        <v>1852.6739500000001</v>
      </c>
      <c r="AA118" s="47">
        <f>paste_pd_trips!K78</f>
        <v>0</v>
      </c>
      <c r="AB118" s="47">
        <f>paste_pd_trips!L78</f>
        <v>0</v>
      </c>
      <c r="AC118" s="47">
        <f>paste_pd_trips!M78</f>
        <v>0</v>
      </c>
      <c r="AD118" s="50">
        <f>paste_pd_trips!N78</f>
        <v>1852.6739500000001</v>
      </c>
      <c r="AG118" s="46" t="s">
        <v>22</v>
      </c>
      <c r="AH118" s="47">
        <f t="shared" si="69"/>
        <v>0</v>
      </c>
      <c r="AI118" s="47">
        <f t="shared" si="62"/>
        <v>0</v>
      </c>
      <c r="AJ118" s="47">
        <f t="shared" si="62"/>
        <v>0</v>
      </c>
      <c r="AK118" s="47">
        <f t="shared" si="62"/>
        <v>0</v>
      </c>
      <c r="AL118" s="47">
        <f t="shared" si="62"/>
        <v>0</v>
      </c>
      <c r="AM118" s="55">
        <f t="shared" si="62"/>
        <v>0</v>
      </c>
      <c r="AN118" s="56">
        <f t="shared" si="62"/>
        <v>0</v>
      </c>
      <c r="AO118" s="57">
        <f t="shared" si="62"/>
        <v>1852.6739500000001</v>
      </c>
      <c r="AP118" s="47">
        <f t="shared" si="63"/>
        <v>0</v>
      </c>
      <c r="AQ118" s="47">
        <f t="shared" si="64"/>
        <v>0</v>
      </c>
      <c r="AR118" s="47">
        <f t="shared" si="64"/>
        <v>0</v>
      </c>
      <c r="AS118" s="50">
        <f t="shared" si="70"/>
        <v>1852.6739500000001</v>
      </c>
      <c r="AU118">
        <v>17</v>
      </c>
      <c r="AV118" s="46" t="s">
        <v>22</v>
      </c>
      <c r="AW118" s="103">
        <f t="shared" si="65"/>
        <v>0</v>
      </c>
      <c r="AX118" s="103">
        <f t="shared" si="65"/>
        <v>0</v>
      </c>
      <c r="AY118" s="103">
        <f t="shared" si="65"/>
        <v>0</v>
      </c>
      <c r="AZ118" s="103">
        <f t="shared" si="65"/>
        <v>0</v>
      </c>
      <c r="BA118" s="103">
        <f t="shared" si="65"/>
        <v>0</v>
      </c>
      <c r="BB118" s="104">
        <v>0</v>
      </c>
      <c r="BC118" s="106">
        <v>0</v>
      </c>
      <c r="BD118" s="57">
        <f t="shared" ref="BD118:BE121" si="76">BL118</f>
        <v>1489.8142540044842</v>
      </c>
      <c r="BE118" s="103">
        <f t="shared" si="76"/>
        <v>0</v>
      </c>
      <c r="BF118" s="103">
        <f t="shared" si="66"/>
        <v>0</v>
      </c>
      <c r="BG118" s="103">
        <f t="shared" si="67"/>
        <v>0</v>
      </c>
      <c r="BH118" s="103">
        <f t="shared" si="74"/>
        <v>0</v>
      </c>
      <c r="BI118" s="103">
        <v>0</v>
      </c>
      <c r="BJ118" s="211">
        <f t="shared" si="75"/>
        <v>1489.8142540044842</v>
      </c>
      <c r="BL118" s="2">
        <f>OBS_PURP_AUTOSUFF!J72+OBS_PURP_AUTOSUFF!J73</f>
        <v>1489.8142540044842</v>
      </c>
    </row>
    <row r="119" spans="3:64" x14ac:dyDescent="0.25">
      <c r="C119" s="46" t="s">
        <v>23</v>
      </c>
      <c r="D119" s="47">
        <f>paste_pd_trips!S79</f>
        <v>0</v>
      </c>
      <c r="E119" s="47">
        <f>paste_pd_trips!T79</f>
        <v>0</v>
      </c>
      <c r="F119" s="47">
        <f>paste_pd_trips!U79</f>
        <v>0</v>
      </c>
      <c r="G119" s="47">
        <f>paste_pd_trips!V79</f>
        <v>0</v>
      </c>
      <c r="H119" s="47">
        <f>paste_pd_trips!W79</f>
        <v>0</v>
      </c>
      <c r="I119" s="47">
        <f>paste_pd_trips!X79</f>
        <v>0</v>
      </c>
      <c r="J119" s="47">
        <f>paste_pd_trips!Y79</f>
        <v>0</v>
      </c>
      <c r="K119" s="47">
        <f>paste_pd_trips!Z79</f>
        <v>0</v>
      </c>
      <c r="L119" s="47">
        <f>paste_pd_trips!AA79</f>
        <v>0</v>
      </c>
      <c r="M119" s="47">
        <f>paste_pd_trips!AB79</f>
        <v>0</v>
      </c>
      <c r="N119" s="47">
        <f>paste_pd_trips!AC79</f>
        <v>0</v>
      </c>
      <c r="O119" s="50">
        <f>paste_pd_trips!AD79</f>
        <v>0</v>
      </c>
      <c r="P119" s="49"/>
      <c r="R119" s="46" t="s">
        <v>23</v>
      </c>
      <c r="S119" s="47">
        <f>paste_pd_trips!C79</f>
        <v>0</v>
      </c>
      <c r="T119" s="47">
        <f>paste_pd_trips!D79</f>
        <v>0</v>
      </c>
      <c r="U119" s="47">
        <f>paste_pd_trips!E79</f>
        <v>0</v>
      </c>
      <c r="V119" s="47">
        <f>paste_pd_trips!F79</f>
        <v>0</v>
      </c>
      <c r="W119" s="47">
        <f>paste_pd_trips!G79</f>
        <v>0</v>
      </c>
      <c r="X119" s="47">
        <f>paste_pd_trips!H79</f>
        <v>0</v>
      </c>
      <c r="Y119" s="47">
        <f>paste_pd_trips!I79</f>
        <v>0</v>
      </c>
      <c r="Z119" s="47">
        <f>paste_pd_trips!J79</f>
        <v>0</v>
      </c>
      <c r="AA119" s="47">
        <f>paste_pd_trips!K79</f>
        <v>0</v>
      </c>
      <c r="AB119" s="47">
        <f>paste_pd_trips!L79</f>
        <v>0</v>
      </c>
      <c r="AC119" s="47">
        <f>paste_pd_trips!M79</f>
        <v>0</v>
      </c>
      <c r="AD119" s="50">
        <f>paste_pd_trips!N79</f>
        <v>0</v>
      </c>
      <c r="AG119" s="46" t="s">
        <v>23</v>
      </c>
      <c r="AH119" s="47">
        <f t="shared" si="69"/>
        <v>0</v>
      </c>
      <c r="AI119" s="47">
        <f t="shared" si="62"/>
        <v>0</v>
      </c>
      <c r="AJ119" s="47">
        <f t="shared" si="62"/>
        <v>0</v>
      </c>
      <c r="AK119" s="47">
        <f t="shared" si="62"/>
        <v>0</v>
      </c>
      <c r="AL119" s="47">
        <f t="shared" si="62"/>
        <v>0</v>
      </c>
      <c r="AM119" s="55">
        <f t="shared" si="62"/>
        <v>0</v>
      </c>
      <c r="AN119" s="56">
        <f t="shared" si="62"/>
        <v>0</v>
      </c>
      <c r="AO119" s="57">
        <f t="shared" si="62"/>
        <v>0</v>
      </c>
      <c r="AP119" s="47">
        <f t="shared" si="63"/>
        <v>0</v>
      </c>
      <c r="AQ119" s="47">
        <f t="shared" si="64"/>
        <v>0</v>
      </c>
      <c r="AR119" s="47">
        <f t="shared" si="64"/>
        <v>0</v>
      </c>
      <c r="AS119" s="50">
        <f t="shared" si="70"/>
        <v>0</v>
      </c>
      <c r="AU119">
        <v>18</v>
      </c>
      <c r="AV119" s="46" t="s">
        <v>23</v>
      </c>
      <c r="AW119" s="103">
        <f t="shared" si="65"/>
        <v>0</v>
      </c>
      <c r="AX119" s="103">
        <f t="shared" si="65"/>
        <v>0</v>
      </c>
      <c r="AY119" s="103">
        <f t="shared" si="65"/>
        <v>0</v>
      </c>
      <c r="AZ119" s="103">
        <f t="shared" si="65"/>
        <v>0</v>
      </c>
      <c r="BA119" s="103">
        <f t="shared" si="65"/>
        <v>0</v>
      </c>
      <c r="BB119" s="104">
        <v>0</v>
      </c>
      <c r="BC119" s="106">
        <v>0</v>
      </c>
      <c r="BD119" s="57">
        <f t="shared" si="76"/>
        <v>0</v>
      </c>
      <c r="BE119" s="103">
        <f t="shared" si="76"/>
        <v>0</v>
      </c>
      <c r="BF119" s="103">
        <f t="shared" si="66"/>
        <v>0</v>
      </c>
      <c r="BG119" s="103">
        <f t="shared" si="67"/>
        <v>0</v>
      </c>
      <c r="BH119" s="103">
        <f t="shared" si="74"/>
        <v>0</v>
      </c>
      <c r="BI119" s="103">
        <v>0</v>
      </c>
      <c r="BJ119" s="211">
        <f t="shared" si="75"/>
        <v>0</v>
      </c>
      <c r="BL119" s="2">
        <f>OBS_PURP_AUTOSUFF!J75</f>
        <v>0</v>
      </c>
    </row>
    <row r="120" spans="3:64" x14ac:dyDescent="0.25">
      <c r="C120" s="46" t="s">
        <v>24</v>
      </c>
      <c r="D120" s="47">
        <f>paste_pd_trips!S80</f>
        <v>0</v>
      </c>
      <c r="E120" s="47">
        <f>paste_pd_trips!T80</f>
        <v>0</v>
      </c>
      <c r="F120" s="47">
        <f>paste_pd_trips!U80</f>
        <v>0</v>
      </c>
      <c r="G120" s="47">
        <f>paste_pd_trips!V80</f>
        <v>0</v>
      </c>
      <c r="H120" s="47">
        <f>paste_pd_trips!W80</f>
        <v>0</v>
      </c>
      <c r="I120" s="47">
        <f>paste_pd_trips!X80</f>
        <v>0</v>
      </c>
      <c r="J120" s="47">
        <f>paste_pd_trips!Y80</f>
        <v>0</v>
      </c>
      <c r="K120" s="47">
        <f>paste_pd_trips!Z80</f>
        <v>0</v>
      </c>
      <c r="L120" s="47">
        <f>paste_pd_trips!AA80</f>
        <v>0</v>
      </c>
      <c r="M120" s="47">
        <f>paste_pd_trips!AB80</f>
        <v>0</v>
      </c>
      <c r="N120" s="47">
        <f>paste_pd_trips!AC80</f>
        <v>0</v>
      </c>
      <c r="O120" s="50">
        <f>paste_pd_trips!AD80</f>
        <v>0</v>
      </c>
      <c r="P120" s="49"/>
      <c r="R120" s="46" t="s">
        <v>24</v>
      </c>
      <c r="S120" s="47">
        <f>paste_pd_trips!C80</f>
        <v>0</v>
      </c>
      <c r="T120" s="47">
        <f>paste_pd_trips!D80</f>
        <v>0</v>
      </c>
      <c r="U120" s="47">
        <f>paste_pd_trips!E80</f>
        <v>0</v>
      </c>
      <c r="V120" s="47">
        <f>paste_pd_trips!F80</f>
        <v>0</v>
      </c>
      <c r="W120" s="47">
        <f>paste_pd_trips!G80</f>
        <v>0</v>
      </c>
      <c r="X120" s="47">
        <f>paste_pd_trips!H80</f>
        <v>0</v>
      </c>
      <c r="Y120" s="47">
        <f>paste_pd_trips!I80</f>
        <v>0</v>
      </c>
      <c r="Z120" s="47">
        <f>paste_pd_trips!J80</f>
        <v>0</v>
      </c>
      <c r="AA120" s="47">
        <f>paste_pd_trips!K80</f>
        <v>0</v>
      </c>
      <c r="AB120" s="47">
        <f>paste_pd_trips!L80</f>
        <v>0</v>
      </c>
      <c r="AC120" s="47">
        <f>paste_pd_trips!M80</f>
        <v>0</v>
      </c>
      <c r="AD120" s="50">
        <f>paste_pd_trips!N80</f>
        <v>0</v>
      </c>
      <c r="AG120" s="46" t="s">
        <v>24</v>
      </c>
      <c r="AH120" s="47">
        <f t="shared" si="69"/>
        <v>0</v>
      </c>
      <c r="AI120" s="47">
        <f t="shared" si="62"/>
        <v>0</v>
      </c>
      <c r="AJ120" s="47">
        <f t="shared" si="62"/>
        <v>0</v>
      </c>
      <c r="AK120" s="47">
        <f t="shared" si="62"/>
        <v>0</v>
      </c>
      <c r="AL120" s="47">
        <f t="shared" si="62"/>
        <v>0</v>
      </c>
      <c r="AM120" s="55">
        <f t="shared" si="62"/>
        <v>0</v>
      </c>
      <c r="AN120" s="56">
        <f t="shared" si="62"/>
        <v>0</v>
      </c>
      <c r="AO120" s="57">
        <f t="shared" si="62"/>
        <v>0</v>
      </c>
      <c r="AP120" s="47">
        <f t="shared" si="63"/>
        <v>0</v>
      </c>
      <c r="AQ120" s="47">
        <f t="shared" si="64"/>
        <v>0</v>
      </c>
      <c r="AR120" s="47">
        <f t="shared" si="64"/>
        <v>0</v>
      </c>
      <c r="AS120" s="50">
        <f t="shared" si="70"/>
        <v>0</v>
      </c>
      <c r="AU120">
        <v>19</v>
      </c>
      <c r="AV120" s="46" t="s">
        <v>24</v>
      </c>
      <c r="AW120" s="103">
        <f t="shared" si="65"/>
        <v>0</v>
      </c>
      <c r="AX120" s="103">
        <f t="shared" si="65"/>
        <v>0</v>
      </c>
      <c r="AY120" s="103">
        <f t="shared" si="65"/>
        <v>0</v>
      </c>
      <c r="AZ120" s="103">
        <f t="shared" si="65"/>
        <v>0</v>
      </c>
      <c r="BA120" s="103">
        <f t="shared" si="65"/>
        <v>0</v>
      </c>
      <c r="BB120" s="104">
        <v>0</v>
      </c>
      <c r="BC120" s="106">
        <v>0</v>
      </c>
      <c r="BD120" s="57">
        <f t="shared" si="76"/>
        <v>0</v>
      </c>
      <c r="BE120" s="103">
        <f t="shared" si="76"/>
        <v>0</v>
      </c>
      <c r="BF120" s="103">
        <f t="shared" si="66"/>
        <v>0</v>
      </c>
      <c r="BG120" s="103">
        <f t="shared" si="67"/>
        <v>0</v>
      </c>
      <c r="BH120" s="103">
        <f t="shared" si="74"/>
        <v>0</v>
      </c>
      <c r="BI120" s="103">
        <v>0</v>
      </c>
      <c r="BJ120" s="211">
        <f t="shared" si="75"/>
        <v>0</v>
      </c>
      <c r="BL120" s="2">
        <v>0</v>
      </c>
    </row>
    <row r="121" spans="3:64" x14ac:dyDescent="0.25">
      <c r="C121" s="46" t="s">
        <v>25</v>
      </c>
      <c r="D121" s="47">
        <f>paste_pd_trips!S81</f>
        <v>0</v>
      </c>
      <c r="E121" s="47">
        <f>paste_pd_trips!T81</f>
        <v>0</v>
      </c>
      <c r="F121" s="47">
        <f>paste_pd_trips!U81</f>
        <v>0</v>
      </c>
      <c r="G121" s="47">
        <f>paste_pd_trips!V81</f>
        <v>0</v>
      </c>
      <c r="H121" s="47">
        <f>paste_pd_trips!W81</f>
        <v>0</v>
      </c>
      <c r="I121" s="47">
        <f>paste_pd_trips!X81</f>
        <v>0</v>
      </c>
      <c r="J121" s="47">
        <f>paste_pd_trips!Y81</f>
        <v>0</v>
      </c>
      <c r="K121" s="47">
        <f>paste_pd_trips!Z81</f>
        <v>3</v>
      </c>
      <c r="L121" s="47">
        <f>paste_pd_trips!AA81</f>
        <v>0</v>
      </c>
      <c r="M121" s="47">
        <f>paste_pd_trips!AB81</f>
        <v>0</v>
      </c>
      <c r="N121" s="47">
        <f>paste_pd_trips!AC81</f>
        <v>0</v>
      </c>
      <c r="O121" s="50">
        <f>paste_pd_trips!AD81</f>
        <v>3</v>
      </c>
      <c r="P121" s="49"/>
      <c r="R121" s="46" t="s">
        <v>25</v>
      </c>
      <c r="S121" s="47">
        <f>paste_pd_trips!C81</f>
        <v>0</v>
      </c>
      <c r="T121" s="47">
        <f>paste_pd_trips!D81</f>
        <v>0</v>
      </c>
      <c r="U121" s="47">
        <f>paste_pd_trips!E81</f>
        <v>0</v>
      </c>
      <c r="V121" s="47">
        <f>paste_pd_trips!F81</f>
        <v>0</v>
      </c>
      <c r="W121" s="47">
        <f>paste_pd_trips!G81</f>
        <v>0</v>
      </c>
      <c r="X121" s="47">
        <f>paste_pd_trips!H81</f>
        <v>0</v>
      </c>
      <c r="Y121" s="47">
        <f>paste_pd_trips!I81</f>
        <v>0</v>
      </c>
      <c r="Z121" s="47">
        <f>paste_pd_trips!J81</f>
        <v>535.03675999999996</v>
      </c>
      <c r="AA121" s="47">
        <f>paste_pd_trips!K81</f>
        <v>0</v>
      </c>
      <c r="AB121" s="47">
        <f>paste_pd_trips!L81</f>
        <v>0</v>
      </c>
      <c r="AC121" s="47">
        <f>paste_pd_trips!M81</f>
        <v>0</v>
      </c>
      <c r="AD121" s="50">
        <f>paste_pd_trips!N81</f>
        <v>535.03675999999996</v>
      </c>
      <c r="AG121" s="46" t="s">
        <v>25</v>
      </c>
      <c r="AH121" s="47">
        <f t="shared" si="69"/>
        <v>0</v>
      </c>
      <c r="AI121" s="47">
        <f t="shared" si="62"/>
        <v>0</v>
      </c>
      <c r="AJ121" s="47">
        <f t="shared" si="62"/>
        <v>0</v>
      </c>
      <c r="AK121" s="47">
        <f t="shared" si="62"/>
        <v>0</v>
      </c>
      <c r="AL121" s="47">
        <f t="shared" si="62"/>
        <v>0</v>
      </c>
      <c r="AM121" s="58">
        <f t="shared" si="62"/>
        <v>0</v>
      </c>
      <c r="AN121" s="59">
        <f t="shared" si="62"/>
        <v>0</v>
      </c>
      <c r="AO121" s="60">
        <f t="shared" si="62"/>
        <v>535.03675999999996</v>
      </c>
      <c r="AP121" s="47">
        <f t="shared" si="63"/>
        <v>0</v>
      </c>
      <c r="AQ121" s="47">
        <f t="shared" si="64"/>
        <v>0</v>
      </c>
      <c r="AR121" s="47">
        <f t="shared" si="64"/>
        <v>0</v>
      </c>
      <c r="AS121" s="50">
        <f t="shared" si="70"/>
        <v>535.03675999999996</v>
      </c>
      <c r="AU121">
        <v>20</v>
      </c>
      <c r="AV121" s="46" t="s">
        <v>25</v>
      </c>
      <c r="AW121" s="103">
        <f t="shared" si="65"/>
        <v>0</v>
      </c>
      <c r="AX121" s="103">
        <f t="shared" si="65"/>
        <v>0</v>
      </c>
      <c r="AY121" s="103">
        <f t="shared" si="65"/>
        <v>0</v>
      </c>
      <c r="AZ121" s="103">
        <f t="shared" si="65"/>
        <v>0</v>
      </c>
      <c r="BA121" s="103">
        <f t="shared" si="65"/>
        <v>0</v>
      </c>
      <c r="BB121" s="107">
        <v>0</v>
      </c>
      <c r="BC121" s="108">
        <v>0</v>
      </c>
      <c r="BD121" s="60">
        <f t="shared" si="76"/>
        <v>76.872459424769701</v>
      </c>
      <c r="BE121" s="103">
        <f t="shared" si="76"/>
        <v>0</v>
      </c>
      <c r="BF121" s="103">
        <f t="shared" si="66"/>
        <v>0</v>
      </c>
      <c r="BG121" s="103">
        <f t="shared" si="67"/>
        <v>0</v>
      </c>
      <c r="BH121" s="103">
        <f t="shared" si="74"/>
        <v>0</v>
      </c>
      <c r="BI121" s="103">
        <v>0</v>
      </c>
      <c r="BJ121" s="211">
        <f t="shared" si="75"/>
        <v>76.872459424769701</v>
      </c>
      <c r="BL121" s="2">
        <f>OBS_PURP_AUTOSUFF!J74</f>
        <v>76.872459424769701</v>
      </c>
    </row>
    <row r="122" spans="3:64" x14ac:dyDescent="0.25">
      <c r="C122" s="46" t="s">
        <v>529</v>
      </c>
      <c r="D122" s="47">
        <f>paste_pd_trips!S82</f>
        <v>0</v>
      </c>
      <c r="E122" s="47">
        <f>paste_pd_trips!T82</f>
        <v>0</v>
      </c>
      <c r="F122" s="47">
        <f>paste_pd_trips!U82</f>
        <v>0</v>
      </c>
      <c r="G122" s="47">
        <f>paste_pd_trips!V82</f>
        <v>0</v>
      </c>
      <c r="H122" s="47">
        <f>paste_pd_trips!W82</f>
        <v>0</v>
      </c>
      <c r="I122" s="47">
        <f>paste_pd_trips!X82</f>
        <v>1</v>
      </c>
      <c r="J122" s="47">
        <f>paste_pd_trips!Y82</f>
        <v>0</v>
      </c>
      <c r="K122" s="47">
        <f>paste_pd_trips!Z82</f>
        <v>0</v>
      </c>
      <c r="L122" s="47">
        <f>paste_pd_trips!AA82</f>
        <v>185</v>
      </c>
      <c r="M122" s="47">
        <f>paste_pd_trips!AB82</f>
        <v>0</v>
      </c>
      <c r="N122" s="47">
        <f>paste_pd_trips!AC82</f>
        <v>0</v>
      </c>
      <c r="O122" s="50">
        <f>paste_pd_trips!AD82</f>
        <v>186</v>
      </c>
      <c r="P122" s="49"/>
      <c r="R122" s="46" t="s">
        <v>529</v>
      </c>
      <c r="S122" s="47">
        <f>paste_pd_trips!C82</f>
        <v>0</v>
      </c>
      <c r="T122" s="47">
        <f>paste_pd_trips!D82</f>
        <v>0</v>
      </c>
      <c r="U122" s="47">
        <f>paste_pd_trips!E82</f>
        <v>0</v>
      </c>
      <c r="V122" s="47">
        <f>paste_pd_trips!F82</f>
        <v>0</v>
      </c>
      <c r="W122" s="47">
        <f>paste_pd_trips!G82</f>
        <v>0</v>
      </c>
      <c r="X122" s="47">
        <f>paste_pd_trips!H82</f>
        <v>532.52560000000005</v>
      </c>
      <c r="Y122" s="47">
        <f>paste_pd_trips!I82</f>
        <v>0</v>
      </c>
      <c r="Z122" s="47">
        <f>paste_pd_trips!J82</f>
        <v>0</v>
      </c>
      <c r="AA122" s="47">
        <f>paste_pd_trips!K82</f>
        <v>89266.100789999997</v>
      </c>
      <c r="AB122" s="47">
        <f>paste_pd_trips!L82</f>
        <v>0</v>
      </c>
      <c r="AC122" s="47">
        <f>paste_pd_trips!M82</f>
        <v>0</v>
      </c>
      <c r="AD122" s="50">
        <f>paste_pd_trips!N82</f>
        <v>89798.626390000005</v>
      </c>
      <c r="AG122" s="46" t="s">
        <v>529</v>
      </c>
      <c r="AH122" s="47">
        <f t="shared" si="69"/>
        <v>0</v>
      </c>
      <c r="AI122" s="47">
        <f t="shared" si="62"/>
        <v>0</v>
      </c>
      <c r="AJ122" s="47">
        <f t="shared" si="62"/>
        <v>0</v>
      </c>
      <c r="AK122" s="47">
        <f t="shared" si="62"/>
        <v>0</v>
      </c>
      <c r="AL122" s="47">
        <f t="shared" si="62"/>
        <v>0</v>
      </c>
      <c r="AM122" s="47">
        <f t="shared" si="62"/>
        <v>532.52560000000005</v>
      </c>
      <c r="AN122" s="47">
        <f t="shared" si="62"/>
        <v>0</v>
      </c>
      <c r="AO122" s="47">
        <f t="shared" si="62"/>
        <v>0</v>
      </c>
      <c r="AP122" s="47">
        <f t="shared" si="63"/>
        <v>93580.550729999988</v>
      </c>
      <c r="AQ122" s="47">
        <f t="shared" si="64"/>
        <v>0</v>
      </c>
      <c r="AR122" s="47">
        <f t="shared" si="64"/>
        <v>0</v>
      </c>
      <c r="AS122" s="50">
        <f t="shared" si="70"/>
        <v>94113.076329999982</v>
      </c>
      <c r="AU122">
        <v>21</v>
      </c>
      <c r="AV122" s="46" t="s">
        <v>529</v>
      </c>
      <c r="AW122" s="103">
        <f t="shared" si="65"/>
        <v>0</v>
      </c>
      <c r="AX122" s="103">
        <f t="shared" si="65"/>
        <v>0</v>
      </c>
      <c r="AY122" s="103">
        <f t="shared" si="65"/>
        <v>0</v>
      </c>
      <c r="AZ122" s="103">
        <f t="shared" si="65"/>
        <v>0</v>
      </c>
      <c r="BA122" s="103">
        <f t="shared" si="65"/>
        <v>0</v>
      </c>
      <c r="BB122" s="103">
        <f>IF(SUM(AM$110:AM$113,AM$125:AM$126)&gt;0,(AM122/SUM(AM$110:AM$113,AM$125:AM$126))*SUM(BB$110:BB$113,BB$125:BB$126),0)</f>
        <v>307.7462903559524</v>
      </c>
      <c r="BC122" s="103">
        <f>IF(SUM(AN$114:AN$117,AN$127:AN$128)&gt;0,(AN122/SUM(AN$114:AN$117,AN$127:AN$128))*SUM(BC$114:BC$117,BC$127:BC$128),0)</f>
        <v>0</v>
      </c>
      <c r="BD122" s="103">
        <f t="shared" ref="BD122:BE124" si="77">IF(SUM(AO$118:AO$121,AO$129:AO$130)&gt;0,(AO122/SUM(AO$118:AO$121,AO$129:AO$130))*SUM(BD$118:BD$121,BD$129:BD$130),0)</f>
        <v>0</v>
      </c>
      <c r="BE122" s="103">
        <f t="shared" si="77"/>
        <v>0</v>
      </c>
      <c r="BF122" s="47">
        <f t="shared" si="66"/>
        <v>93580.550729999988</v>
      </c>
      <c r="BG122" s="103">
        <f t="shared" si="67"/>
        <v>0</v>
      </c>
      <c r="BH122" s="103">
        <f t="shared" si="74"/>
        <v>0</v>
      </c>
      <c r="BI122" s="103">
        <v>0</v>
      </c>
      <c r="BJ122" s="211">
        <f t="shared" si="75"/>
        <v>93888.297020355938</v>
      </c>
      <c r="BL122" s="2"/>
    </row>
    <row r="123" spans="3:64" x14ac:dyDescent="0.25">
      <c r="C123" s="46" t="s">
        <v>530</v>
      </c>
      <c r="D123" s="47">
        <f>paste_pd_trips!S83</f>
        <v>0</v>
      </c>
      <c r="E123" s="47">
        <f>paste_pd_trips!T83</f>
        <v>0</v>
      </c>
      <c r="F123" s="47">
        <f>paste_pd_trips!U83</f>
        <v>0</v>
      </c>
      <c r="G123" s="47">
        <f>paste_pd_trips!V83</f>
        <v>0</v>
      </c>
      <c r="H123" s="47">
        <f>paste_pd_trips!W83</f>
        <v>0</v>
      </c>
      <c r="I123" s="47">
        <f>paste_pd_trips!X83</f>
        <v>0</v>
      </c>
      <c r="J123" s="47">
        <f>paste_pd_trips!Y83</f>
        <v>0</v>
      </c>
      <c r="K123" s="47">
        <f>paste_pd_trips!Z83</f>
        <v>0</v>
      </c>
      <c r="L123" s="47">
        <f>paste_pd_trips!AA83</f>
        <v>0</v>
      </c>
      <c r="M123" s="47">
        <f>paste_pd_trips!AB83</f>
        <v>7</v>
      </c>
      <c r="N123" s="47">
        <f>paste_pd_trips!AC83</f>
        <v>0</v>
      </c>
      <c r="O123" s="50">
        <f>paste_pd_trips!AD83</f>
        <v>7</v>
      </c>
      <c r="P123" s="49"/>
      <c r="R123" s="46" t="s">
        <v>530</v>
      </c>
      <c r="S123" s="47">
        <f>paste_pd_trips!C83</f>
        <v>0</v>
      </c>
      <c r="T123" s="47">
        <f>paste_pd_trips!D83</f>
        <v>0</v>
      </c>
      <c r="U123" s="47">
        <f>paste_pd_trips!E83</f>
        <v>0</v>
      </c>
      <c r="V123" s="47">
        <f>paste_pd_trips!F83</f>
        <v>0</v>
      </c>
      <c r="W123" s="47">
        <f>paste_pd_trips!G83</f>
        <v>0</v>
      </c>
      <c r="X123" s="47">
        <f>paste_pd_trips!H83</f>
        <v>0</v>
      </c>
      <c r="Y123" s="47">
        <f>paste_pd_trips!I83</f>
        <v>0</v>
      </c>
      <c r="Z123" s="47">
        <f>paste_pd_trips!J83</f>
        <v>0</v>
      </c>
      <c r="AA123" s="47">
        <f>paste_pd_trips!K83</f>
        <v>0</v>
      </c>
      <c r="AB123" s="47">
        <f>paste_pd_trips!L83</f>
        <v>1957.2547</v>
      </c>
      <c r="AC123" s="47">
        <f>paste_pd_trips!M83</f>
        <v>0</v>
      </c>
      <c r="AD123" s="50">
        <f>paste_pd_trips!N83</f>
        <v>1957.2547</v>
      </c>
      <c r="AG123" s="46" t="s">
        <v>530</v>
      </c>
      <c r="AH123" s="47">
        <f t="shared" si="69"/>
        <v>0</v>
      </c>
      <c r="AI123" s="47">
        <f t="shared" si="62"/>
        <v>0</v>
      </c>
      <c r="AJ123" s="47">
        <f t="shared" si="62"/>
        <v>0</v>
      </c>
      <c r="AK123" s="47">
        <f t="shared" si="62"/>
        <v>0</v>
      </c>
      <c r="AL123" s="47">
        <f t="shared" si="62"/>
        <v>0</v>
      </c>
      <c r="AM123" s="47">
        <f t="shared" si="62"/>
        <v>0</v>
      </c>
      <c r="AN123" s="47">
        <f t="shared" si="62"/>
        <v>0</v>
      </c>
      <c r="AO123" s="47">
        <f t="shared" si="62"/>
        <v>0</v>
      </c>
      <c r="AP123" s="47">
        <f t="shared" si="63"/>
        <v>0</v>
      </c>
      <c r="AQ123" s="47">
        <f t="shared" si="64"/>
        <v>1957.2547</v>
      </c>
      <c r="AR123" s="47">
        <f t="shared" si="64"/>
        <v>0</v>
      </c>
      <c r="AS123" s="50">
        <f t="shared" si="70"/>
        <v>1957.2547</v>
      </c>
      <c r="AU123">
        <v>22</v>
      </c>
      <c r="AV123" s="46" t="s">
        <v>530</v>
      </c>
      <c r="AW123" s="103">
        <f t="shared" si="65"/>
        <v>0</v>
      </c>
      <c r="AX123" s="103">
        <f t="shared" si="65"/>
        <v>0</v>
      </c>
      <c r="AY123" s="103">
        <f t="shared" si="65"/>
        <v>0</v>
      </c>
      <c r="AZ123" s="103">
        <f t="shared" si="65"/>
        <v>0</v>
      </c>
      <c r="BA123" s="103">
        <f t="shared" si="65"/>
        <v>0</v>
      </c>
      <c r="BB123" s="47">
        <f>IF(SUM(AM$110:AM$113,AM$125:AM$126)&gt;0,(AM123/SUM(AM$110:AM$113,AM$125:AM$126))*SUM(BB$110:BB$113,BB$125:BB$126),0)</f>
        <v>0</v>
      </c>
      <c r="BC123" s="47">
        <f>IF(SUM(AN$114:AN$117,AN$127:AN$128)&gt;0,(AN123/SUM(AN$114:AN$117,AN$127:AN$128))*SUM(BC$114:BC$117,BC$127:BC$128),0)</f>
        <v>0</v>
      </c>
      <c r="BD123" s="47">
        <f t="shared" si="77"/>
        <v>0</v>
      </c>
      <c r="BE123" s="103">
        <f t="shared" si="77"/>
        <v>0</v>
      </c>
      <c r="BF123" s="103">
        <f t="shared" si="66"/>
        <v>0</v>
      </c>
      <c r="BG123" s="47">
        <f t="shared" si="67"/>
        <v>1957.2547</v>
      </c>
      <c r="BH123" s="103">
        <f t="shared" si="74"/>
        <v>0</v>
      </c>
      <c r="BI123" s="47">
        <f>'TM1.5 Targets'!T88+'TM1.5 Targets'!U88</f>
        <v>293.58820499999996</v>
      </c>
      <c r="BJ123" s="211">
        <f t="shared" si="75"/>
        <v>2250.842905</v>
      </c>
      <c r="BL123" s="2"/>
    </row>
    <row r="124" spans="3:64" x14ac:dyDescent="0.25">
      <c r="C124" s="46" t="s">
        <v>531</v>
      </c>
      <c r="D124" s="47">
        <f>paste_pd_trips!S84</f>
        <v>0</v>
      </c>
      <c r="E124" s="47">
        <f>paste_pd_trips!T84</f>
        <v>4</v>
      </c>
      <c r="F124" s="47">
        <f>paste_pd_trips!U84</f>
        <v>7</v>
      </c>
      <c r="G124" s="47">
        <f>paste_pd_trips!V84</f>
        <v>3</v>
      </c>
      <c r="H124" s="47">
        <f>paste_pd_trips!W84</f>
        <v>3</v>
      </c>
      <c r="I124" s="47">
        <f>paste_pd_trips!X84</f>
        <v>0</v>
      </c>
      <c r="J124" s="47">
        <f>paste_pd_trips!Y84</f>
        <v>0</v>
      </c>
      <c r="K124" s="47">
        <f>paste_pd_trips!Z84</f>
        <v>0</v>
      </c>
      <c r="L124" s="47">
        <f>paste_pd_trips!AA84</f>
        <v>1</v>
      </c>
      <c r="M124" s="47">
        <f>paste_pd_trips!AB84</f>
        <v>0</v>
      </c>
      <c r="N124" s="47">
        <f>paste_pd_trips!AC84</f>
        <v>5</v>
      </c>
      <c r="O124" s="50">
        <f>paste_pd_trips!AD84</f>
        <v>23</v>
      </c>
      <c r="P124" s="49"/>
      <c r="R124" s="46" t="s">
        <v>531</v>
      </c>
      <c r="S124" s="47">
        <f>paste_pd_trips!C84</f>
        <v>0</v>
      </c>
      <c r="T124" s="47">
        <f>paste_pd_trips!D84</f>
        <v>647.27475000000004</v>
      </c>
      <c r="U124" s="47">
        <f>paste_pd_trips!E84</f>
        <v>2792.6332000000002</v>
      </c>
      <c r="V124" s="47">
        <f>paste_pd_trips!F84</f>
        <v>678.88175999999999</v>
      </c>
      <c r="W124" s="47">
        <f>paste_pd_trips!G84</f>
        <v>562.25580000000002</v>
      </c>
      <c r="X124" s="47">
        <f>paste_pd_trips!H84</f>
        <v>0</v>
      </c>
      <c r="Y124" s="47">
        <f>paste_pd_trips!I84</f>
        <v>0</v>
      </c>
      <c r="Z124" s="47">
        <f>paste_pd_trips!J84</f>
        <v>0</v>
      </c>
      <c r="AA124" s="47">
        <f>paste_pd_trips!K84</f>
        <v>72.745829999999998</v>
      </c>
      <c r="AB124" s="47">
        <f>paste_pd_trips!L84</f>
        <v>0</v>
      </c>
      <c r="AC124" s="47">
        <f>paste_pd_trips!M84</f>
        <v>1120.01197</v>
      </c>
      <c r="AD124" s="50">
        <f>paste_pd_trips!N84</f>
        <v>5873.8033100000002</v>
      </c>
      <c r="AG124" s="46" t="s">
        <v>531</v>
      </c>
      <c r="AH124" s="47">
        <f t="shared" si="69"/>
        <v>0</v>
      </c>
      <c r="AI124" s="47">
        <f t="shared" si="62"/>
        <v>647.27475000000004</v>
      </c>
      <c r="AJ124" s="47">
        <f t="shared" si="62"/>
        <v>2792.6332000000002</v>
      </c>
      <c r="AK124" s="47">
        <f t="shared" si="62"/>
        <v>678.88175999999999</v>
      </c>
      <c r="AL124" s="47">
        <f t="shared" si="62"/>
        <v>562.25580000000002</v>
      </c>
      <c r="AM124" s="47">
        <f t="shared" si="62"/>
        <v>0</v>
      </c>
      <c r="AN124" s="47">
        <f t="shared" si="62"/>
        <v>0</v>
      </c>
      <c r="AO124" s="47">
        <f t="shared" si="62"/>
        <v>0</v>
      </c>
      <c r="AP124" s="47">
        <f t="shared" si="63"/>
        <v>72.745829999999998</v>
      </c>
      <c r="AQ124" s="47">
        <f t="shared" si="64"/>
        <v>0</v>
      </c>
      <c r="AR124" s="47">
        <f t="shared" si="64"/>
        <v>1120.01197</v>
      </c>
      <c r="AS124" s="50">
        <f t="shared" si="70"/>
        <v>5873.8033099999993</v>
      </c>
      <c r="AU124">
        <v>23</v>
      </c>
      <c r="AV124" s="46" t="s">
        <v>531</v>
      </c>
      <c r="AW124" s="47">
        <f t="shared" si="65"/>
        <v>0</v>
      </c>
      <c r="AX124" s="47">
        <f t="shared" si="65"/>
        <v>647.27475000000004</v>
      </c>
      <c r="AY124" s="47">
        <f t="shared" si="65"/>
        <v>2792.6332000000002</v>
      </c>
      <c r="AZ124" s="47">
        <f t="shared" si="65"/>
        <v>678.88175999999999</v>
      </c>
      <c r="BA124" s="47">
        <f t="shared" si="65"/>
        <v>562.25580000000002</v>
      </c>
      <c r="BB124" s="47">
        <f>IF(SUM(AM$110:AM$113,AM$125:AM$126)&gt;0,(AM124/SUM(AM$110:AM$113,AM$125:AM$126))*SUM(BB$110:BB$113,BB$125:BB$126),0)</f>
        <v>0</v>
      </c>
      <c r="BC124" s="47">
        <f>IF(SUM(AN$114:AN$117,AN$127:AN$128)&gt;0,(AN124/SUM(AN$114:AN$117,AN$127:AN$128))*SUM(BC$114:BC$117,BC$127:BC$128),0)</f>
        <v>0</v>
      </c>
      <c r="BD124" s="47">
        <f t="shared" si="77"/>
        <v>0</v>
      </c>
      <c r="BE124" s="103">
        <f t="shared" si="77"/>
        <v>0</v>
      </c>
      <c r="BF124" s="47">
        <f t="shared" si="66"/>
        <v>72.745829999999998</v>
      </c>
      <c r="BG124" s="47">
        <f t="shared" si="67"/>
        <v>0</v>
      </c>
      <c r="BH124" s="47">
        <f t="shared" si="74"/>
        <v>1120.01197</v>
      </c>
      <c r="BI124" s="103">
        <v>0</v>
      </c>
      <c r="BJ124" s="211">
        <f t="shared" si="75"/>
        <v>5873.8033099999993</v>
      </c>
      <c r="BL124" s="2"/>
    </row>
    <row r="125" spans="3:64" x14ac:dyDescent="0.25">
      <c r="C125" s="46" t="s">
        <v>26</v>
      </c>
      <c r="D125" s="47">
        <f>paste_pd_trips!S85</f>
        <v>0</v>
      </c>
      <c r="E125" s="47">
        <f>paste_pd_trips!T85</f>
        <v>0</v>
      </c>
      <c r="F125" s="47">
        <f>paste_pd_trips!U85</f>
        <v>0</v>
      </c>
      <c r="G125" s="47">
        <f>paste_pd_trips!V85</f>
        <v>0</v>
      </c>
      <c r="H125" s="47">
        <f>paste_pd_trips!W85</f>
        <v>0</v>
      </c>
      <c r="I125" s="47">
        <f>paste_pd_trips!X85</f>
        <v>14</v>
      </c>
      <c r="J125" s="47">
        <f>paste_pd_trips!Y85</f>
        <v>0</v>
      </c>
      <c r="K125" s="47">
        <f>paste_pd_trips!Z85</f>
        <v>1</v>
      </c>
      <c r="L125" s="47">
        <f>paste_pd_trips!AA85</f>
        <v>0</v>
      </c>
      <c r="M125" s="47">
        <f>paste_pd_trips!AB85</f>
        <v>0</v>
      </c>
      <c r="N125" s="47">
        <f>paste_pd_trips!AC85</f>
        <v>0</v>
      </c>
      <c r="O125" s="50">
        <f>paste_pd_trips!AD85</f>
        <v>15</v>
      </c>
      <c r="P125" s="49"/>
      <c r="R125" s="46" t="s">
        <v>26</v>
      </c>
      <c r="S125" s="47">
        <f>paste_pd_trips!C85</f>
        <v>0</v>
      </c>
      <c r="T125" s="47">
        <f>paste_pd_trips!D85</f>
        <v>0</v>
      </c>
      <c r="U125" s="47">
        <f>paste_pd_trips!E85</f>
        <v>0</v>
      </c>
      <c r="V125" s="47">
        <f>paste_pd_trips!F85</f>
        <v>0</v>
      </c>
      <c r="W125" s="47">
        <f>paste_pd_trips!G85</f>
        <v>0</v>
      </c>
      <c r="X125" s="47">
        <f>paste_pd_trips!H85</f>
        <v>5674.7702499999996</v>
      </c>
      <c r="Y125" s="47">
        <f>paste_pd_trips!I85</f>
        <v>0</v>
      </c>
      <c r="Z125" s="47">
        <f>paste_pd_trips!J85</f>
        <v>830.44259999999997</v>
      </c>
      <c r="AA125" s="47">
        <f>paste_pd_trips!K85</f>
        <v>0</v>
      </c>
      <c r="AB125" s="47">
        <f>paste_pd_trips!L85</f>
        <v>0</v>
      </c>
      <c r="AC125" s="47">
        <f>paste_pd_trips!M85</f>
        <v>0</v>
      </c>
      <c r="AD125" s="50">
        <f>paste_pd_trips!N85</f>
        <v>6505.2128499999999</v>
      </c>
      <c r="AG125" s="46" t="s">
        <v>26</v>
      </c>
      <c r="AH125" s="47">
        <f t="shared" si="69"/>
        <v>0</v>
      </c>
      <c r="AI125" s="47">
        <f t="shared" si="62"/>
        <v>0</v>
      </c>
      <c r="AJ125" s="47">
        <f t="shared" si="62"/>
        <v>0</v>
      </c>
      <c r="AK125" s="47">
        <f t="shared" si="62"/>
        <v>0</v>
      </c>
      <c r="AL125" s="47">
        <f t="shared" si="62"/>
        <v>0</v>
      </c>
      <c r="AM125" s="51">
        <f t="shared" si="62"/>
        <v>5674.7702499999996</v>
      </c>
      <c r="AN125" s="52">
        <f t="shared" si="62"/>
        <v>0</v>
      </c>
      <c r="AO125" s="53">
        <f t="shared" si="62"/>
        <v>830.44259999999997</v>
      </c>
      <c r="AP125" s="47">
        <f t="shared" si="63"/>
        <v>0</v>
      </c>
      <c r="AQ125" s="47">
        <f t="shared" si="64"/>
        <v>0</v>
      </c>
      <c r="AR125" s="47">
        <f t="shared" si="64"/>
        <v>0</v>
      </c>
      <c r="AS125" s="50">
        <f t="shared" si="70"/>
        <v>6505.2128499999999</v>
      </c>
      <c r="AU125">
        <v>24</v>
      </c>
      <c r="AV125" s="46" t="s">
        <v>26</v>
      </c>
      <c r="AW125" s="103">
        <f t="shared" si="65"/>
        <v>0</v>
      </c>
      <c r="AX125" s="103">
        <f t="shared" si="65"/>
        <v>0</v>
      </c>
      <c r="AY125" s="103">
        <f t="shared" si="65"/>
        <v>0</v>
      </c>
      <c r="AZ125" s="103">
        <f t="shared" si="65"/>
        <v>0</v>
      </c>
      <c r="BA125" s="103">
        <f t="shared" si="65"/>
        <v>0</v>
      </c>
      <c r="BB125" s="51">
        <f>BL125</f>
        <v>1405.451038268543</v>
      </c>
      <c r="BC125" s="52">
        <v>0</v>
      </c>
      <c r="BD125" s="53">
        <v>0</v>
      </c>
      <c r="BE125" s="103">
        <v>0</v>
      </c>
      <c r="BF125" s="103">
        <f t="shared" si="66"/>
        <v>0</v>
      </c>
      <c r="BG125" s="103">
        <f t="shared" si="67"/>
        <v>0</v>
      </c>
      <c r="BH125" s="103">
        <f t="shared" si="74"/>
        <v>0</v>
      </c>
      <c r="BI125" s="103">
        <v>0</v>
      </c>
      <c r="BJ125" s="211">
        <f t="shared" si="75"/>
        <v>1405.451038268543</v>
      </c>
      <c r="BL125" s="2">
        <f>OBS_PURP_AUTOSUFF!J71</f>
        <v>1405.451038268543</v>
      </c>
    </row>
    <row r="126" spans="3:64" x14ac:dyDescent="0.25">
      <c r="C126" s="46" t="s">
        <v>27</v>
      </c>
      <c r="D126" s="47">
        <f>paste_pd_trips!S86</f>
        <v>0</v>
      </c>
      <c r="E126" s="47">
        <f>paste_pd_trips!T86</f>
        <v>0</v>
      </c>
      <c r="F126" s="47">
        <f>paste_pd_trips!U86</f>
        <v>0</v>
      </c>
      <c r="G126" s="47">
        <f>paste_pd_trips!V86</f>
        <v>0</v>
      </c>
      <c r="H126" s="47">
        <f>paste_pd_trips!W86</f>
        <v>0</v>
      </c>
      <c r="I126" s="47">
        <f>paste_pd_trips!X86</f>
        <v>2</v>
      </c>
      <c r="J126" s="47">
        <f>paste_pd_trips!Y86</f>
        <v>0</v>
      </c>
      <c r="K126" s="47">
        <f>paste_pd_trips!Z86</f>
        <v>0</v>
      </c>
      <c r="L126" s="47">
        <f>paste_pd_trips!AA86</f>
        <v>0</v>
      </c>
      <c r="M126" s="47">
        <f>paste_pd_trips!AB86</f>
        <v>0</v>
      </c>
      <c r="N126" s="47">
        <f>paste_pd_trips!AC86</f>
        <v>0</v>
      </c>
      <c r="O126" s="50">
        <f>paste_pd_trips!AD86</f>
        <v>2</v>
      </c>
      <c r="P126" s="49"/>
      <c r="R126" s="46" t="s">
        <v>27</v>
      </c>
      <c r="S126" s="47">
        <f>paste_pd_trips!C86</f>
        <v>0</v>
      </c>
      <c r="T126" s="47">
        <f>paste_pd_trips!D86</f>
        <v>0</v>
      </c>
      <c r="U126" s="47">
        <f>paste_pd_trips!E86</f>
        <v>0</v>
      </c>
      <c r="V126" s="47">
        <f>paste_pd_trips!F86</f>
        <v>0</v>
      </c>
      <c r="W126" s="47">
        <f>paste_pd_trips!G86</f>
        <v>0</v>
      </c>
      <c r="X126" s="47">
        <f>paste_pd_trips!H86</f>
        <v>1892.69796</v>
      </c>
      <c r="Y126" s="47">
        <f>paste_pd_trips!I86</f>
        <v>0</v>
      </c>
      <c r="Z126" s="47">
        <f>paste_pd_trips!J86</f>
        <v>0</v>
      </c>
      <c r="AA126" s="47">
        <f>paste_pd_trips!K86</f>
        <v>0</v>
      </c>
      <c r="AB126" s="47">
        <f>paste_pd_trips!L86</f>
        <v>0</v>
      </c>
      <c r="AC126" s="47">
        <f>paste_pd_trips!M86</f>
        <v>0</v>
      </c>
      <c r="AD126" s="50">
        <f>paste_pd_trips!N86</f>
        <v>1892.69796</v>
      </c>
      <c r="AG126" s="46" t="s">
        <v>27</v>
      </c>
      <c r="AH126" s="47">
        <f t="shared" si="69"/>
        <v>0</v>
      </c>
      <c r="AI126" s="47">
        <f t="shared" si="62"/>
        <v>0</v>
      </c>
      <c r="AJ126" s="47">
        <f t="shared" si="62"/>
        <v>0</v>
      </c>
      <c r="AK126" s="47">
        <f t="shared" si="62"/>
        <v>0</v>
      </c>
      <c r="AL126" s="47">
        <f t="shared" si="62"/>
        <v>0</v>
      </c>
      <c r="AM126" s="55">
        <f t="shared" si="62"/>
        <v>1892.69796</v>
      </c>
      <c r="AN126" s="56">
        <f t="shared" si="62"/>
        <v>0</v>
      </c>
      <c r="AO126" s="57">
        <f t="shared" si="62"/>
        <v>0</v>
      </c>
      <c r="AP126" s="47">
        <f t="shared" si="63"/>
        <v>0</v>
      </c>
      <c r="AQ126" s="47">
        <f t="shared" si="64"/>
        <v>0</v>
      </c>
      <c r="AR126" s="47">
        <f t="shared" si="64"/>
        <v>0</v>
      </c>
      <c r="AS126" s="50">
        <f t="shared" si="70"/>
        <v>1892.69796</v>
      </c>
      <c r="AU126">
        <v>25</v>
      </c>
      <c r="AV126" s="46" t="s">
        <v>27</v>
      </c>
      <c r="AW126" s="103">
        <f t="shared" si="65"/>
        <v>0</v>
      </c>
      <c r="AX126" s="103">
        <f t="shared" si="65"/>
        <v>0</v>
      </c>
      <c r="AY126" s="103">
        <f t="shared" si="65"/>
        <v>0</v>
      </c>
      <c r="AZ126" s="103">
        <f t="shared" si="65"/>
        <v>0</v>
      </c>
      <c r="BA126" s="103">
        <f t="shared" si="65"/>
        <v>0</v>
      </c>
      <c r="BB126" s="55">
        <f>BL126</f>
        <v>162.6302033850485</v>
      </c>
      <c r="BC126" s="56">
        <v>0</v>
      </c>
      <c r="BD126" s="57">
        <v>0</v>
      </c>
      <c r="BE126" s="103">
        <v>0</v>
      </c>
      <c r="BF126" s="103">
        <f t="shared" si="66"/>
        <v>0</v>
      </c>
      <c r="BG126" s="103">
        <f t="shared" si="67"/>
        <v>0</v>
      </c>
      <c r="BH126" s="103">
        <f t="shared" si="74"/>
        <v>0</v>
      </c>
      <c r="BI126" s="103">
        <v>0</v>
      </c>
      <c r="BJ126" s="211">
        <f t="shared" si="75"/>
        <v>162.6302033850485</v>
      </c>
      <c r="BL126" s="2">
        <f>OBS_PURP_AUTOSUFF!J70</f>
        <v>162.6302033850485</v>
      </c>
    </row>
    <row r="127" spans="3:64" x14ac:dyDescent="0.25">
      <c r="C127" s="46" t="s">
        <v>28</v>
      </c>
      <c r="D127" s="47">
        <f>paste_pd_trips!S87</f>
        <v>0</v>
      </c>
      <c r="E127" s="47">
        <f>paste_pd_trips!T87</f>
        <v>0</v>
      </c>
      <c r="F127" s="47">
        <f>paste_pd_trips!U87</f>
        <v>0</v>
      </c>
      <c r="G127" s="47">
        <f>paste_pd_trips!V87</f>
        <v>0</v>
      </c>
      <c r="H127" s="47">
        <f>paste_pd_trips!W87</f>
        <v>0</v>
      </c>
      <c r="I127" s="47">
        <f>paste_pd_trips!X87</f>
        <v>0</v>
      </c>
      <c r="J127" s="47">
        <f>paste_pd_trips!Y87</f>
        <v>0</v>
      </c>
      <c r="K127" s="47">
        <f>paste_pd_trips!Z87</f>
        <v>0</v>
      </c>
      <c r="L127" s="47">
        <f>paste_pd_trips!AA87</f>
        <v>0</v>
      </c>
      <c r="M127" s="47">
        <f>paste_pd_trips!AB87</f>
        <v>0</v>
      </c>
      <c r="N127" s="47">
        <f>paste_pd_trips!AC87</f>
        <v>0</v>
      </c>
      <c r="O127" s="50">
        <f>paste_pd_trips!AD87</f>
        <v>0</v>
      </c>
      <c r="P127" s="49"/>
      <c r="R127" s="46" t="s">
        <v>28</v>
      </c>
      <c r="S127" s="47">
        <f>paste_pd_trips!C87</f>
        <v>0</v>
      </c>
      <c r="T127" s="47">
        <f>paste_pd_trips!D87</f>
        <v>0</v>
      </c>
      <c r="U127" s="47">
        <f>paste_pd_trips!E87</f>
        <v>0</v>
      </c>
      <c r="V127" s="47">
        <f>paste_pd_trips!F87</f>
        <v>0</v>
      </c>
      <c r="W127" s="47">
        <f>paste_pd_trips!G87</f>
        <v>0</v>
      </c>
      <c r="X127" s="47">
        <f>paste_pd_trips!H87</f>
        <v>0</v>
      </c>
      <c r="Y127" s="47">
        <f>paste_pd_trips!I87</f>
        <v>0</v>
      </c>
      <c r="Z127" s="47">
        <f>paste_pd_trips!J87</f>
        <v>0</v>
      </c>
      <c r="AA127" s="47">
        <f>paste_pd_trips!K87</f>
        <v>0</v>
      </c>
      <c r="AB127" s="47">
        <f>paste_pd_trips!L87</f>
        <v>0</v>
      </c>
      <c r="AC127" s="47">
        <f>paste_pd_trips!M87</f>
        <v>0</v>
      </c>
      <c r="AD127" s="50">
        <f>paste_pd_trips!N87</f>
        <v>0</v>
      </c>
      <c r="AG127" s="46" t="s">
        <v>28</v>
      </c>
      <c r="AH127" s="47">
        <f t="shared" si="69"/>
        <v>0</v>
      </c>
      <c r="AI127" s="47">
        <f t="shared" si="62"/>
        <v>0</v>
      </c>
      <c r="AJ127" s="47">
        <f t="shared" si="62"/>
        <v>0</v>
      </c>
      <c r="AK127" s="47">
        <f t="shared" si="62"/>
        <v>0</v>
      </c>
      <c r="AL127" s="47">
        <f t="shared" si="62"/>
        <v>0</v>
      </c>
      <c r="AM127" s="55">
        <f t="shared" si="62"/>
        <v>0</v>
      </c>
      <c r="AN127" s="56">
        <f t="shared" si="62"/>
        <v>0</v>
      </c>
      <c r="AO127" s="57">
        <f t="shared" si="62"/>
        <v>0</v>
      </c>
      <c r="AP127" s="47">
        <f t="shared" si="63"/>
        <v>0</v>
      </c>
      <c r="AQ127" s="47">
        <f t="shared" si="64"/>
        <v>0</v>
      </c>
      <c r="AR127" s="47">
        <f t="shared" si="64"/>
        <v>0</v>
      </c>
      <c r="AS127" s="50">
        <f t="shared" si="70"/>
        <v>0</v>
      </c>
      <c r="AU127">
        <v>26</v>
      </c>
      <c r="AV127" s="46" t="s">
        <v>28</v>
      </c>
      <c r="AW127" s="103">
        <f t="shared" si="65"/>
        <v>0</v>
      </c>
      <c r="AX127" s="103">
        <f t="shared" si="65"/>
        <v>0</v>
      </c>
      <c r="AY127" s="103">
        <f t="shared" si="65"/>
        <v>0</v>
      </c>
      <c r="AZ127" s="103">
        <f t="shared" si="65"/>
        <v>0</v>
      </c>
      <c r="BA127" s="103">
        <f t="shared" si="65"/>
        <v>0</v>
      </c>
      <c r="BB127" s="104">
        <v>0</v>
      </c>
      <c r="BC127" s="56">
        <f>BL127</f>
        <v>102.05424932357641</v>
      </c>
      <c r="BD127" s="105">
        <v>0</v>
      </c>
      <c r="BE127" s="103">
        <v>0</v>
      </c>
      <c r="BF127" s="103">
        <f t="shared" si="66"/>
        <v>0</v>
      </c>
      <c r="BG127" s="103">
        <f t="shared" si="67"/>
        <v>0</v>
      </c>
      <c r="BH127" s="103">
        <f t="shared" si="74"/>
        <v>0</v>
      </c>
      <c r="BI127" s="103">
        <v>0</v>
      </c>
      <c r="BJ127" s="211">
        <f t="shared" si="75"/>
        <v>102.05424932357641</v>
      </c>
      <c r="BL127" s="2">
        <f>OBS_PURP_AUTOSUFF!J89</f>
        <v>102.05424932357641</v>
      </c>
    </row>
    <row r="128" spans="3:64" x14ac:dyDescent="0.25">
      <c r="C128" s="46" t="s">
        <v>29</v>
      </c>
      <c r="D128" s="47">
        <f>paste_pd_trips!S88</f>
        <v>0</v>
      </c>
      <c r="E128" s="47">
        <f>paste_pd_trips!T88</f>
        <v>0</v>
      </c>
      <c r="F128" s="47">
        <f>paste_pd_trips!U88</f>
        <v>0</v>
      </c>
      <c r="G128" s="47">
        <f>paste_pd_trips!V88</f>
        <v>0</v>
      </c>
      <c r="H128" s="47">
        <f>paste_pd_trips!W88</f>
        <v>0</v>
      </c>
      <c r="I128" s="47">
        <f>paste_pd_trips!X88</f>
        <v>0</v>
      </c>
      <c r="J128" s="47">
        <f>paste_pd_trips!Y88</f>
        <v>0</v>
      </c>
      <c r="K128" s="47">
        <f>paste_pd_trips!Z88</f>
        <v>0</v>
      </c>
      <c r="L128" s="47">
        <f>paste_pd_trips!AA88</f>
        <v>0</v>
      </c>
      <c r="M128" s="47">
        <f>paste_pd_trips!AB88</f>
        <v>0</v>
      </c>
      <c r="N128" s="47">
        <f>paste_pd_trips!AC88</f>
        <v>0</v>
      </c>
      <c r="O128" s="50">
        <f>paste_pd_trips!AD88</f>
        <v>0</v>
      </c>
      <c r="P128" s="49"/>
      <c r="R128" s="46" t="s">
        <v>29</v>
      </c>
      <c r="S128" s="47">
        <f>paste_pd_trips!C88</f>
        <v>0</v>
      </c>
      <c r="T128" s="47">
        <f>paste_pd_trips!D88</f>
        <v>0</v>
      </c>
      <c r="U128" s="47">
        <f>paste_pd_trips!E88</f>
        <v>0</v>
      </c>
      <c r="V128" s="47">
        <f>paste_pd_trips!F88</f>
        <v>0</v>
      </c>
      <c r="W128" s="47">
        <f>paste_pd_trips!G88</f>
        <v>0</v>
      </c>
      <c r="X128" s="47">
        <f>paste_pd_trips!H88</f>
        <v>0</v>
      </c>
      <c r="Y128" s="47">
        <f>paste_pd_trips!I88</f>
        <v>0</v>
      </c>
      <c r="Z128" s="47">
        <f>paste_pd_trips!J88</f>
        <v>0</v>
      </c>
      <c r="AA128" s="47">
        <f>paste_pd_trips!K88</f>
        <v>0</v>
      </c>
      <c r="AB128" s="47">
        <f>paste_pd_trips!L88</f>
        <v>0</v>
      </c>
      <c r="AC128" s="47">
        <f>paste_pd_trips!M88</f>
        <v>0</v>
      </c>
      <c r="AD128" s="50">
        <f>paste_pd_trips!N88</f>
        <v>0</v>
      </c>
      <c r="AG128" s="46" t="s">
        <v>29</v>
      </c>
      <c r="AH128" s="47">
        <f t="shared" si="69"/>
        <v>0</v>
      </c>
      <c r="AI128" s="47">
        <f t="shared" si="62"/>
        <v>0</v>
      </c>
      <c r="AJ128" s="47">
        <f t="shared" si="62"/>
        <v>0</v>
      </c>
      <c r="AK128" s="47">
        <f t="shared" si="62"/>
        <v>0</v>
      </c>
      <c r="AL128" s="47">
        <f t="shared" si="62"/>
        <v>0</v>
      </c>
      <c r="AM128" s="55">
        <f t="shared" si="62"/>
        <v>0</v>
      </c>
      <c r="AN128" s="56">
        <f t="shared" si="62"/>
        <v>0</v>
      </c>
      <c r="AO128" s="57">
        <f t="shared" si="62"/>
        <v>0</v>
      </c>
      <c r="AP128" s="47">
        <f t="shared" si="63"/>
        <v>0</v>
      </c>
      <c r="AQ128" s="47">
        <f t="shared" si="64"/>
        <v>0</v>
      </c>
      <c r="AR128" s="47">
        <f t="shared" si="64"/>
        <v>0</v>
      </c>
      <c r="AS128" s="50">
        <f t="shared" si="70"/>
        <v>0</v>
      </c>
      <c r="AU128">
        <v>27</v>
      </c>
      <c r="AV128" s="46" t="s">
        <v>29</v>
      </c>
      <c r="AW128" s="103">
        <f t="shared" si="65"/>
        <v>0</v>
      </c>
      <c r="AX128" s="103">
        <f t="shared" si="65"/>
        <v>0</v>
      </c>
      <c r="AY128" s="103">
        <f t="shared" si="65"/>
        <v>0</v>
      </c>
      <c r="AZ128" s="103">
        <f t="shared" si="65"/>
        <v>0</v>
      </c>
      <c r="BA128" s="103">
        <f t="shared" si="65"/>
        <v>0</v>
      </c>
      <c r="BB128" s="104">
        <v>0</v>
      </c>
      <c r="BC128" s="56">
        <f>BL128</f>
        <v>51.946526717644801</v>
      </c>
      <c r="BD128" s="105">
        <v>0</v>
      </c>
      <c r="BE128" s="103">
        <v>0</v>
      </c>
      <c r="BF128" s="103">
        <f t="shared" si="66"/>
        <v>0</v>
      </c>
      <c r="BG128" s="103">
        <f t="shared" si="67"/>
        <v>0</v>
      </c>
      <c r="BH128" s="103">
        <f t="shared" si="74"/>
        <v>0</v>
      </c>
      <c r="BI128" s="103">
        <v>0</v>
      </c>
      <c r="BJ128" s="211">
        <f t="shared" si="75"/>
        <v>51.946526717644801</v>
      </c>
      <c r="BL128" s="2">
        <f>OBS_PURP_AUTOSUFF!J88</f>
        <v>51.946526717644801</v>
      </c>
    </row>
    <row r="129" spans="3:66" x14ac:dyDescent="0.25">
      <c r="C129" s="46" t="s">
        <v>30</v>
      </c>
      <c r="D129" s="47">
        <f>paste_pd_trips!S89</f>
        <v>0</v>
      </c>
      <c r="E129" s="47">
        <f>paste_pd_trips!T89</f>
        <v>0</v>
      </c>
      <c r="F129" s="47">
        <f>paste_pd_trips!U89</f>
        <v>0</v>
      </c>
      <c r="G129" s="47">
        <f>paste_pd_trips!V89</f>
        <v>0</v>
      </c>
      <c r="H129" s="47">
        <f>paste_pd_trips!W89</f>
        <v>0</v>
      </c>
      <c r="I129" s="47">
        <f>paste_pd_trips!X89</f>
        <v>0</v>
      </c>
      <c r="J129" s="47">
        <f>paste_pd_trips!Y89</f>
        <v>0</v>
      </c>
      <c r="K129" s="47">
        <f>paste_pd_trips!Z89</f>
        <v>8</v>
      </c>
      <c r="L129" s="47">
        <f>paste_pd_trips!AA89</f>
        <v>0</v>
      </c>
      <c r="M129" s="47">
        <f>paste_pd_trips!AB89</f>
        <v>0</v>
      </c>
      <c r="N129" s="47">
        <f>paste_pd_trips!AC89</f>
        <v>0</v>
      </c>
      <c r="O129" s="50">
        <f>paste_pd_trips!AD89</f>
        <v>8</v>
      </c>
      <c r="P129" s="49"/>
      <c r="R129" s="46" t="s">
        <v>30</v>
      </c>
      <c r="S129" s="47">
        <f>paste_pd_trips!C89</f>
        <v>0</v>
      </c>
      <c r="T129" s="47">
        <f>paste_pd_trips!D89</f>
        <v>0</v>
      </c>
      <c r="U129" s="47">
        <f>paste_pd_trips!E89</f>
        <v>0</v>
      </c>
      <c r="V129" s="47">
        <f>paste_pd_trips!F89</f>
        <v>0</v>
      </c>
      <c r="W129" s="47">
        <f>paste_pd_trips!G89</f>
        <v>0</v>
      </c>
      <c r="X129" s="47">
        <f>paste_pd_trips!H89</f>
        <v>0</v>
      </c>
      <c r="Y129" s="47">
        <f>paste_pd_trips!I89</f>
        <v>0</v>
      </c>
      <c r="Z129" s="47">
        <f>paste_pd_trips!J89</f>
        <v>3567.3577399999999</v>
      </c>
      <c r="AA129" s="47">
        <f>paste_pd_trips!K89</f>
        <v>0</v>
      </c>
      <c r="AB129" s="47">
        <f>paste_pd_trips!L89</f>
        <v>0</v>
      </c>
      <c r="AC129" s="47">
        <f>paste_pd_trips!M89</f>
        <v>0</v>
      </c>
      <c r="AD129" s="50">
        <f>paste_pd_trips!N89</f>
        <v>3567.3577399999999</v>
      </c>
      <c r="AG129" s="46" t="s">
        <v>30</v>
      </c>
      <c r="AH129" s="47">
        <f t="shared" si="69"/>
        <v>0</v>
      </c>
      <c r="AI129" s="47">
        <f t="shared" si="62"/>
        <v>0</v>
      </c>
      <c r="AJ129" s="47">
        <f t="shared" si="62"/>
        <v>0</v>
      </c>
      <c r="AK129" s="47">
        <f t="shared" si="62"/>
        <v>0</v>
      </c>
      <c r="AL129" s="47">
        <f t="shared" si="62"/>
        <v>0</v>
      </c>
      <c r="AM129" s="55">
        <f t="shared" si="62"/>
        <v>0</v>
      </c>
      <c r="AN129" s="56">
        <f t="shared" si="62"/>
        <v>0</v>
      </c>
      <c r="AO129" s="57">
        <f t="shared" si="62"/>
        <v>3567.3577399999999</v>
      </c>
      <c r="AP129" s="47">
        <f t="shared" si="63"/>
        <v>0</v>
      </c>
      <c r="AQ129" s="47">
        <f t="shared" si="64"/>
        <v>0</v>
      </c>
      <c r="AR129" s="47">
        <f t="shared" si="64"/>
        <v>0</v>
      </c>
      <c r="AS129" s="50">
        <f t="shared" si="70"/>
        <v>3567.3577399999999</v>
      </c>
      <c r="AU129">
        <v>28</v>
      </c>
      <c r="AV129" s="46" t="s">
        <v>30</v>
      </c>
      <c r="AW129" s="103">
        <f t="shared" si="65"/>
        <v>0</v>
      </c>
      <c r="AX129" s="103">
        <f t="shared" si="65"/>
        <v>0</v>
      </c>
      <c r="AY129" s="103">
        <f t="shared" si="65"/>
        <v>0</v>
      </c>
      <c r="AZ129" s="103">
        <f t="shared" si="65"/>
        <v>0</v>
      </c>
      <c r="BA129" s="103">
        <f t="shared" si="65"/>
        <v>0</v>
      </c>
      <c r="BB129" s="104">
        <v>0</v>
      </c>
      <c r="BC129" s="106">
        <v>0</v>
      </c>
      <c r="BD129" s="57">
        <f>BL129</f>
        <v>1219.4269982317808</v>
      </c>
      <c r="BE129" s="103">
        <f>BM129</f>
        <v>0</v>
      </c>
      <c r="BF129" s="103">
        <f t="shared" si="66"/>
        <v>0</v>
      </c>
      <c r="BG129" s="103">
        <f t="shared" si="67"/>
        <v>0</v>
      </c>
      <c r="BH129" s="103">
        <f t="shared" si="74"/>
        <v>0</v>
      </c>
      <c r="BI129" s="103">
        <v>0</v>
      </c>
      <c r="BJ129" s="211">
        <f t="shared" si="75"/>
        <v>1219.4269982317808</v>
      </c>
      <c r="BL129" s="2">
        <f>OBS_PURP_AUTOSUFF!J77</f>
        <v>1219.4269982317808</v>
      </c>
    </row>
    <row r="130" spans="3:66" x14ac:dyDescent="0.25">
      <c r="C130" s="46" t="s">
        <v>31</v>
      </c>
      <c r="D130" s="47">
        <f>paste_pd_trips!S90</f>
        <v>0</v>
      </c>
      <c r="E130" s="47">
        <f>paste_pd_trips!T90</f>
        <v>0</v>
      </c>
      <c r="F130" s="47">
        <f>paste_pd_trips!U90</f>
        <v>0</v>
      </c>
      <c r="G130" s="47">
        <f>paste_pd_trips!V90</f>
        <v>0</v>
      </c>
      <c r="H130" s="47">
        <f>paste_pd_trips!W90</f>
        <v>0</v>
      </c>
      <c r="I130" s="47">
        <f>paste_pd_trips!X90</f>
        <v>0</v>
      </c>
      <c r="J130" s="47">
        <f>paste_pd_trips!Y90</f>
        <v>0</v>
      </c>
      <c r="K130" s="47">
        <f>paste_pd_trips!Z90</f>
        <v>1</v>
      </c>
      <c r="L130" s="47">
        <f>paste_pd_trips!AA90</f>
        <v>0</v>
      </c>
      <c r="M130" s="47">
        <f>paste_pd_trips!AB90</f>
        <v>0</v>
      </c>
      <c r="N130" s="47">
        <f>paste_pd_trips!AC90</f>
        <v>0</v>
      </c>
      <c r="O130" s="50">
        <f>paste_pd_trips!AD90</f>
        <v>1</v>
      </c>
      <c r="P130" s="49"/>
      <c r="R130" s="46" t="s">
        <v>31</v>
      </c>
      <c r="S130" s="47">
        <f>paste_pd_trips!C90</f>
        <v>0</v>
      </c>
      <c r="T130" s="47">
        <f>paste_pd_trips!D90</f>
        <v>0</v>
      </c>
      <c r="U130" s="47">
        <f>paste_pd_trips!E90</f>
        <v>0</v>
      </c>
      <c r="V130" s="47">
        <f>paste_pd_trips!F90</f>
        <v>0</v>
      </c>
      <c r="W130" s="47">
        <f>paste_pd_trips!G90</f>
        <v>0</v>
      </c>
      <c r="X130" s="47">
        <f>paste_pd_trips!H90</f>
        <v>0</v>
      </c>
      <c r="Y130" s="47">
        <f>paste_pd_trips!I90</f>
        <v>0</v>
      </c>
      <c r="Z130" s="47">
        <f>paste_pd_trips!J90</f>
        <v>100.5633</v>
      </c>
      <c r="AA130" s="47">
        <f>paste_pd_trips!K90</f>
        <v>0</v>
      </c>
      <c r="AB130" s="47">
        <f>paste_pd_trips!L90</f>
        <v>0</v>
      </c>
      <c r="AC130" s="47">
        <f>paste_pd_trips!M90</f>
        <v>0</v>
      </c>
      <c r="AD130" s="50">
        <f>paste_pd_trips!N90</f>
        <v>100.5633</v>
      </c>
      <c r="AG130" s="46" t="s">
        <v>31</v>
      </c>
      <c r="AH130" s="47">
        <f t="shared" si="69"/>
        <v>0</v>
      </c>
      <c r="AI130" s="47">
        <f t="shared" si="62"/>
        <v>0</v>
      </c>
      <c r="AJ130" s="47">
        <f t="shared" si="62"/>
        <v>0</v>
      </c>
      <c r="AK130" s="47">
        <f t="shared" si="62"/>
        <v>0</v>
      </c>
      <c r="AL130" s="47">
        <f t="shared" si="62"/>
        <v>0</v>
      </c>
      <c r="AM130" s="58">
        <f t="shared" si="62"/>
        <v>0</v>
      </c>
      <c r="AN130" s="59">
        <f t="shared" si="62"/>
        <v>0</v>
      </c>
      <c r="AO130" s="60">
        <f t="shared" si="62"/>
        <v>100.5633</v>
      </c>
      <c r="AP130" s="47">
        <f t="shared" si="63"/>
        <v>0</v>
      </c>
      <c r="AQ130" s="47">
        <f t="shared" si="64"/>
        <v>0</v>
      </c>
      <c r="AR130" s="47">
        <f t="shared" si="64"/>
        <v>0</v>
      </c>
      <c r="AS130" s="50">
        <f t="shared" si="70"/>
        <v>100.5633</v>
      </c>
      <c r="AU130">
        <v>29</v>
      </c>
      <c r="AV130" s="46" t="s">
        <v>31</v>
      </c>
      <c r="AW130" s="103">
        <f t="shared" si="65"/>
        <v>0</v>
      </c>
      <c r="AX130" s="103">
        <f t="shared" si="65"/>
        <v>0</v>
      </c>
      <c r="AY130" s="103">
        <f t="shared" si="65"/>
        <v>0</v>
      </c>
      <c r="AZ130" s="103">
        <f t="shared" si="65"/>
        <v>0</v>
      </c>
      <c r="BA130" s="103">
        <f t="shared" si="65"/>
        <v>0</v>
      </c>
      <c r="BB130" s="107">
        <v>0</v>
      </c>
      <c r="BC130" s="108">
        <v>0</v>
      </c>
      <c r="BD130" s="60">
        <f>BL130</f>
        <v>372.76076273602541</v>
      </c>
      <c r="BE130" s="103">
        <f>BM130</f>
        <v>0</v>
      </c>
      <c r="BF130" s="103">
        <f t="shared" si="66"/>
        <v>0</v>
      </c>
      <c r="BG130" s="103">
        <f t="shared" si="67"/>
        <v>0</v>
      </c>
      <c r="BH130" s="103">
        <f t="shared" si="74"/>
        <v>0</v>
      </c>
      <c r="BI130" s="103">
        <v>0</v>
      </c>
      <c r="BJ130" s="211">
        <f t="shared" si="75"/>
        <v>372.76076273602541</v>
      </c>
      <c r="BL130" s="2">
        <f>OBS_PURP_AUTOSUFF!J76</f>
        <v>372.76076273602541</v>
      </c>
    </row>
    <row r="131" spans="3:66" x14ac:dyDescent="0.25">
      <c r="C131" s="46" t="s">
        <v>604</v>
      </c>
      <c r="D131" s="47">
        <v>0</v>
      </c>
      <c r="E131" s="47">
        <v>0</v>
      </c>
      <c r="F131" s="47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0</v>
      </c>
      <c r="L131" s="47">
        <v>0</v>
      </c>
      <c r="M131" s="47">
        <v>0</v>
      </c>
      <c r="N131" s="47">
        <v>0</v>
      </c>
      <c r="O131" s="50">
        <f t="shared" ref="O131:O137" si="78">SUM(D131:N131)</f>
        <v>0</v>
      </c>
      <c r="P131" s="49"/>
      <c r="R131" s="46" t="s">
        <v>604</v>
      </c>
      <c r="S131" s="47">
        <v>0</v>
      </c>
      <c r="T131" s="47">
        <v>0</v>
      </c>
      <c r="U131" s="47">
        <v>0</v>
      </c>
      <c r="V131" s="47">
        <v>0</v>
      </c>
      <c r="W131" s="47">
        <v>0</v>
      </c>
      <c r="X131" s="47">
        <v>0</v>
      </c>
      <c r="Y131" s="47">
        <v>0</v>
      </c>
      <c r="Z131" s="47">
        <v>0</v>
      </c>
      <c r="AA131" s="47">
        <v>0</v>
      </c>
      <c r="AB131" s="47">
        <v>0</v>
      </c>
      <c r="AC131" s="47">
        <v>0</v>
      </c>
      <c r="AD131" s="50">
        <f>SUM(S131:AC131)</f>
        <v>0</v>
      </c>
      <c r="AG131" s="46" t="s">
        <v>604</v>
      </c>
      <c r="AH131" s="47">
        <v>0</v>
      </c>
      <c r="AI131" s="47">
        <v>0</v>
      </c>
      <c r="AJ131" s="47">
        <v>0</v>
      </c>
      <c r="AK131" s="47">
        <v>0</v>
      </c>
      <c r="AL131" s="47">
        <v>0</v>
      </c>
      <c r="AM131" s="47">
        <v>0</v>
      </c>
      <c r="AN131" s="47">
        <v>0</v>
      </c>
      <c r="AO131" s="47">
        <v>0</v>
      </c>
      <c r="AP131" s="47">
        <v>0</v>
      </c>
      <c r="AQ131" s="47">
        <v>0</v>
      </c>
      <c r="AR131" s="47">
        <v>0</v>
      </c>
      <c r="AS131" s="50">
        <f>SUM(AH131:AR131)</f>
        <v>0</v>
      </c>
      <c r="AU131">
        <v>30</v>
      </c>
      <c r="AV131" s="46" t="s">
        <v>604</v>
      </c>
      <c r="AW131" s="103">
        <f t="shared" ref="AW131:AW137" si="79">AH131</f>
        <v>0</v>
      </c>
      <c r="AX131" s="103">
        <f t="shared" ref="AX131:AX137" si="80">AI131</f>
        <v>0</v>
      </c>
      <c r="AY131" s="103">
        <f t="shared" ref="AY131:AY137" si="81">AJ131</f>
        <v>0</v>
      </c>
      <c r="AZ131" s="103">
        <f t="shared" ref="AZ131:AZ137" si="82">AK131</f>
        <v>0</v>
      </c>
      <c r="BA131" s="103">
        <f t="shared" ref="BA131:BA137" si="83">AL131</f>
        <v>0</v>
      </c>
      <c r="BB131" s="103">
        <v>0</v>
      </c>
      <c r="BC131" s="103">
        <v>0</v>
      </c>
      <c r="BD131" s="103">
        <v>0</v>
      </c>
      <c r="BE131" s="47">
        <f t="shared" ref="BE131:BE136" si="84">BL131</f>
        <v>29.087141935883199</v>
      </c>
      <c r="BF131" s="103">
        <f t="shared" ref="BF131:BF137" si="85">AP131</f>
        <v>0</v>
      </c>
      <c r="BG131" s="103">
        <f t="shared" ref="BG131:BG136" si="86">AQ131</f>
        <v>0</v>
      </c>
      <c r="BH131" s="103">
        <f t="shared" si="74"/>
        <v>0</v>
      </c>
      <c r="BI131" s="103">
        <v>0</v>
      </c>
      <c r="BJ131" s="211">
        <f t="shared" si="75"/>
        <v>29.087141935883199</v>
      </c>
      <c r="BL131" s="54">
        <f>OBS_PURP_AUTOSUFF!J78 + OBS_PURP_AUTOSUFF!J79</f>
        <v>29.087141935883199</v>
      </c>
      <c r="BM131" s="2"/>
      <c r="BN131" s="3"/>
    </row>
    <row r="132" spans="3:66" x14ac:dyDescent="0.25">
      <c r="C132" s="46" t="s">
        <v>605</v>
      </c>
      <c r="D132" s="47">
        <v>0</v>
      </c>
      <c r="E132" s="47">
        <v>0</v>
      </c>
      <c r="F132" s="47">
        <v>0</v>
      </c>
      <c r="G132" s="47">
        <v>0</v>
      </c>
      <c r="H132" s="47">
        <v>0</v>
      </c>
      <c r="I132" s="47">
        <v>0</v>
      </c>
      <c r="J132" s="47">
        <v>0</v>
      </c>
      <c r="K132" s="47">
        <v>0</v>
      </c>
      <c r="L132" s="47">
        <v>0</v>
      </c>
      <c r="M132" s="47">
        <v>0</v>
      </c>
      <c r="N132" s="47">
        <v>0</v>
      </c>
      <c r="O132" s="50">
        <f t="shared" si="78"/>
        <v>0</v>
      </c>
      <c r="P132" s="49"/>
      <c r="R132" s="46" t="s">
        <v>605</v>
      </c>
      <c r="S132" s="47">
        <v>0</v>
      </c>
      <c r="T132" s="47">
        <v>0</v>
      </c>
      <c r="U132" s="47">
        <v>0</v>
      </c>
      <c r="V132" s="47">
        <v>0</v>
      </c>
      <c r="W132" s="47">
        <v>0</v>
      </c>
      <c r="X132" s="47">
        <v>0</v>
      </c>
      <c r="Y132" s="47">
        <v>0</v>
      </c>
      <c r="Z132" s="47">
        <v>0</v>
      </c>
      <c r="AA132" s="47">
        <v>0</v>
      </c>
      <c r="AB132" s="47">
        <v>0</v>
      </c>
      <c r="AC132" s="47">
        <v>0</v>
      </c>
      <c r="AD132" s="50">
        <f t="shared" ref="AD132:AD137" si="87">SUM(S132:AC132)</f>
        <v>0</v>
      </c>
      <c r="AG132" s="46" t="s">
        <v>605</v>
      </c>
      <c r="AH132" s="47">
        <v>0</v>
      </c>
      <c r="AI132" s="47">
        <v>0</v>
      </c>
      <c r="AJ132" s="47">
        <v>0</v>
      </c>
      <c r="AK132" s="47">
        <v>0</v>
      </c>
      <c r="AL132" s="47">
        <v>0</v>
      </c>
      <c r="AM132" s="47">
        <v>0</v>
      </c>
      <c r="AN132" s="47">
        <v>0</v>
      </c>
      <c r="AO132" s="47">
        <v>0</v>
      </c>
      <c r="AP132" s="47">
        <v>0</v>
      </c>
      <c r="AQ132" s="47">
        <v>0</v>
      </c>
      <c r="AR132" s="47">
        <v>0</v>
      </c>
      <c r="AS132" s="50">
        <f t="shared" ref="AS132:AS137" si="88">SUM(AH132:AR132)</f>
        <v>0</v>
      </c>
      <c r="AU132">
        <v>31</v>
      </c>
      <c r="AV132" s="46" t="s">
        <v>605</v>
      </c>
      <c r="AW132" s="103">
        <f t="shared" si="79"/>
        <v>0</v>
      </c>
      <c r="AX132" s="103">
        <f t="shared" si="80"/>
        <v>0</v>
      </c>
      <c r="AY132" s="103">
        <f t="shared" si="81"/>
        <v>0</v>
      </c>
      <c r="AZ132" s="103">
        <f t="shared" si="82"/>
        <v>0</v>
      </c>
      <c r="BA132" s="103">
        <f t="shared" si="83"/>
        <v>0</v>
      </c>
      <c r="BB132" s="103">
        <v>0</v>
      </c>
      <c r="BC132" s="103">
        <v>0</v>
      </c>
      <c r="BD132" s="103">
        <v>0</v>
      </c>
      <c r="BE132" s="47">
        <f t="shared" si="84"/>
        <v>0</v>
      </c>
      <c r="BF132" s="103">
        <f t="shared" si="85"/>
        <v>0</v>
      </c>
      <c r="BG132" s="103">
        <f t="shared" si="86"/>
        <v>0</v>
      </c>
      <c r="BH132" s="103">
        <f t="shared" si="74"/>
        <v>0</v>
      </c>
      <c r="BI132" s="103">
        <v>0</v>
      </c>
      <c r="BJ132" s="211">
        <f t="shared" si="75"/>
        <v>0</v>
      </c>
      <c r="BL132" s="54">
        <f>OBS_PURP_AUTOSUFF!J81</f>
        <v>0</v>
      </c>
      <c r="BM132" s="2"/>
      <c r="BN132" s="3"/>
    </row>
    <row r="133" spans="3:66" x14ac:dyDescent="0.25">
      <c r="C133" s="46" t="s">
        <v>606</v>
      </c>
      <c r="D133" s="47">
        <v>0</v>
      </c>
      <c r="E133" s="47">
        <v>0</v>
      </c>
      <c r="F133" s="47">
        <v>0</v>
      </c>
      <c r="G133" s="47">
        <v>0</v>
      </c>
      <c r="H133" s="47">
        <v>0</v>
      </c>
      <c r="I133" s="47">
        <v>0</v>
      </c>
      <c r="J133" s="47">
        <v>0</v>
      </c>
      <c r="K133" s="47">
        <v>0</v>
      </c>
      <c r="L133" s="47">
        <v>0</v>
      </c>
      <c r="M133" s="47">
        <v>0</v>
      </c>
      <c r="N133" s="47">
        <v>0</v>
      </c>
      <c r="O133" s="50">
        <f t="shared" si="78"/>
        <v>0</v>
      </c>
      <c r="P133" s="49"/>
      <c r="R133" s="46" t="s">
        <v>606</v>
      </c>
      <c r="S133" s="47">
        <v>0</v>
      </c>
      <c r="T133" s="47">
        <v>0</v>
      </c>
      <c r="U133" s="47">
        <v>0</v>
      </c>
      <c r="V133" s="47">
        <v>0</v>
      </c>
      <c r="W133" s="47">
        <v>0</v>
      </c>
      <c r="X133" s="47">
        <v>0</v>
      </c>
      <c r="Y133" s="47">
        <v>0</v>
      </c>
      <c r="Z133" s="47">
        <v>0</v>
      </c>
      <c r="AA133" s="47">
        <v>0</v>
      </c>
      <c r="AB133" s="47">
        <v>0</v>
      </c>
      <c r="AC133" s="47">
        <v>0</v>
      </c>
      <c r="AD133" s="50">
        <f t="shared" si="87"/>
        <v>0</v>
      </c>
      <c r="AG133" s="46" t="s">
        <v>606</v>
      </c>
      <c r="AH133" s="47">
        <v>0</v>
      </c>
      <c r="AI133" s="47">
        <v>0</v>
      </c>
      <c r="AJ133" s="47">
        <v>0</v>
      </c>
      <c r="AK133" s="47">
        <v>0</v>
      </c>
      <c r="AL133" s="47">
        <v>0</v>
      </c>
      <c r="AM133" s="47">
        <v>0</v>
      </c>
      <c r="AN133" s="47">
        <v>0</v>
      </c>
      <c r="AO133" s="47">
        <v>0</v>
      </c>
      <c r="AP133" s="47">
        <v>0</v>
      </c>
      <c r="AQ133" s="47">
        <v>0</v>
      </c>
      <c r="AR133" s="47">
        <v>0</v>
      </c>
      <c r="AS133" s="50">
        <f t="shared" si="88"/>
        <v>0</v>
      </c>
      <c r="AU133">
        <v>32</v>
      </c>
      <c r="AV133" s="46" t="s">
        <v>606</v>
      </c>
      <c r="AW133" s="103">
        <f t="shared" si="79"/>
        <v>0</v>
      </c>
      <c r="AX133" s="103">
        <f t="shared" si="80"/>
        <v>0</v>
      </c>
      <c r="AY133" s="103">
        <f t="shared" si="81"/>
        <v>0</v>
      </c>
      <c r="AZ133" s="103">
        <f t="shared" si="82"/>
        <v>0</v>
      </c>
      <c r="BA133" s="103">
        <f t="shared" si="83"/>
        <v>0</v>
      </c>
      <c r="BB133" s="103">
        <v>0</v>
      </c>
      <c r="BC133" s="103">
        <v>0</v>
      </c>
      <c r="BD133" s="103">
        <v>0</v>
      </c>
      <c r="BE133" s="47">
        <f t="shared" si="84"/>
        <v>0</v>
      </c>
      <c r="BF133" s="103">
        <f t="shared" si="85"/>
        <v>0</v>
      </c>
      <c r="BG133" s="103">
        <f t="shared" si="86"/>
        <v>0</v>
      </c>
      <c r="BH133" s="103">
        <f t="shared" si="74"/>
        <v>0</v>
      </c>
      <c r="BI133" s="103">
        <v>0</v>
      </c>
      <c r="BJ133" s="211">
        <f t="shared" si="75"/>
        <v>0</v>
      </c>
      <c r="BL133" s="54">
        <v>0</v>
      </c>
      <c r="BM133" s="2"/>
      <c r="BN133" s="3"/>
    </row>
    <row r="134" spans="3:66" x14ac:dyDescent="0.25">
      <c r="C134" s="46" t="s">
        <v>607</v>
      </c>
      <c r="D134" s="47">
        <v>0</v>
      </c>
      <c r="E134" s="47">
        <v>0</v>
      </c>
      <c r="F134" s="47">
        <v>0</v>
      </c>
      <c r="G134" s="47">
        <v>0</v>
      </c>
      <c r="H134" s="47">
        <v>0</v>
      </c>
      <c r="I134" s="47">
        <v>0</v>
      </c>
      <c r="J134" s="47">
        <v>0</v>
      </c>
      <c r="K134" s="47">
        <v>0</v>
      </c>
      <c r="L134" s="47">
        <v>0</v>
      </c>
      <c r="M134" s="47">
        <v>0</v>
      </c>
      <c r="N134" s="47">
        <v>0</v>
      </c>
      <c r="O134" s="50">
        <f t="shared" si="78"/>
        <v>0</v>
      </c>
      <c r="P134" s="49"/>
      <c r="R134" s="46" t="s">
        <v>607</v>
      </c>
      <c r="S134" s="47">
        <v>0</v>
      </c>
      <c r="T134" s="47">
        <v>0</v>
      </c>
      <c r="U134" s="47">
        <v>0</v>
      </c>
      <c r="V134" s="47">
        <v>0</v>
      </c>
      <c r="W134" s="47">
        <v>0</v>
      </c>
      <c r="X134" s="47">
        <v>0</v>
      </c>
      <c r="Y134" s="47">
        <v>0</v>
      </c>
      <c r="Z134" s="47">
        <v>0</v>
      </c>
      <c r="AA134" s="47">
        <v>0</v>
      </c>
      <c r="AB134" s="47">
        <v>0</v>
      </c>
      <c r="AC134" s="47">
        <v>0</v>
      </c>
      <c r="AD134" s="50">
        <f t="shared" si="87"/>
        <v>0</v>
      </c>
      <c r="AG134" s="46" t="s">
        <v>607</v>
      </c>
      <c r="AH134" s="47">
        <v>0</v>
      </c>
      <c r="AI134" s="47">
        <v>0</v>
      </c>
      <c r="AJ134" s="47">
        <v>0</v>
      </c>
      <c r="AK134" s="47">
        <v>0</v>
      </c>
      <c r="AL134" s="47">
        <v>0</v>
      </c>
      <c r="AM134" s="47">
        <v>0</v>
      </c>
      <c r="AN134" s="47">
        <v>0</v>
      </c>
      <c r="AO134" s="47">
        <v>0</v>
      </c>
      <c r="AP134" s="47">
        <v>0</v>
      </c>
      <c r="AQ134" s="47">
        <v>0</v>
      </c>
      <c r="AR134" s="47">
        <v>0</v>
      </c>
      <c r="AS134" s="50">
        <f t="shared" si="88"/>
        <v>0</v>
      </c>
      <c r="AU134">
        <v>33</v>
      </c>
      <c r="AV134" s="46" t="s">
        <v>607</v>
      </c>
      <c r="AW134" s="103">
        <f t="shared" si="79"/>
        <v>0</v>
      </c>
      <c r="AX134" s="103">
        <f t="shared" si="80"/>
        <v>0</v>
      </c>
      <c r="AY134" s="103">
        <f t="shared" si="81"/>
        <v>0</v>
      </c>
      <c r="AZ134" s="103">
        <f t="shared" si="82"/>
        <v>0</v>
      </c>
      <c r="BA134" s="103">
        <f t="shared" si="83"/>
        <v>0</v>
      </c>
      <c r="BB134" s="103">
        <v>0</v>
      </c>
      <c r="BC134" s="103">
        <v>0</v>
      </c>
      <c r="BD134" s="103">
        <v>0</v>
      </c>
      <c r="BE134" s="47">
        <f t="shared" si="84"/>
        <v>17.1394559427474</v>
      </c>
      <c r="BF134" s="103">
        <f t="shared" si="85"/>
        <v>0</v>
      </c>
      <c r="BG134" s="103">
        <f t="shared" si="86"/>
        <v>0</v>
      </c>
      <c r="BH134" s="103">
        <f t="shared" si="74"/>
        <v>0</v>
      </c>
      <c r="BI134" s="103">
        <v>0</v>
      </c>
      <c r="BJ134" s="211">
        <f t="shared" si="75"/>
        <v>17.1394559427474</v>
      </c>
      <c r="BL134" s="54">
        <f>OBS_PURP_AUTOSUFF!J80</f>
        <v>17.1394559427474</v>
      </c>
      <c r="BM134" s="2"/>
      <c r="BN134" s="3"/>
    </row>
    <row r="135" spans="3:66" x14ac:dyDescent="0.25">
      <c r="C135" s="46" t="s">
        <v>608</v>
      </c>
      <c r="D135" s="47">
        <v>0</v>
      </c>
      <c r="E135" s="47">
        <v>0</v>
      </c>
      <c r="F135" s="47">
        <v>0</v>
      </c>
      <c r="G135" s="47">
        <v>0</v>
      </c>
      <c r="H135" s="47">
        <v>0</v>
      </c>
      <c r="I135" s="47">
        <v>0</v>
      </c>
      <c r="J135" s="47">
        <v>0</v>
      </c>
      <c r="K135" s="47">
        <v>0</v>
      </c>
      <c r="L135" s="47">
        <v>0</v>
      </c>
      <c r="M135" s="47">
        <v>0</v>
      </c>
      <c r="N135" s="47">
        <v>0</v>
      </c>
      <c r="O135" s="50">
        <f t="shared" si="78"/>
        <v>0</v>
      </c>
      <c r="P135" s="49"/>
      <c r="R135" s="46" t="s">
        <v>608</v>
      </c>
      <c r="S135" s="47">
        <v>0</v>
      </c>
      <c r="T135" s="47">
        <v>0</v>
      </c>
      <c r="U135" s="47">
        <v>0</v>
      </c>
      <c r="V135" s="47">
        <v>0</v>
      </c>
      <c r="W135" s="47">
        <v>0</v>
      </c>
      <c r="X135" s="47">
        <v>0</v>
      </c>
      <c r="Y135" s="47">
        <v>0</v>
      </c>
      <c r="Z135" s="47">
        <v>0</v>
      </c>
      <c r="AA135" s="47">
        <v>0</v>
      </c>
      <c r="AB135" s="47">
        <v>0</v>
      </c>
      <c r="AC135" s="47">
        <v>0</v>
      </c>
      <c r="AD135" s="50">
        <f t="shared" si="87"/>
        <v>0</v>
      </c>
      <c r="AG135" s="46" t="s">
        <v>608</v>
      </c>
      <c r="AH135" s="47">
        <v>0</v>
      </c>
      <c r="AI135" s="47">
        <v>0</v>
      </c>
      <c r="AJ135" s="47">
        <v>0</v>
      </c>
      <c r="AK135" s="47">
        <v>0</v>
      </c>
      <c r="AL135" s="47">
        <v>0</v>
      </c>
      <c r="AM135" s="47">
        <v>0</v>
      </c>
      <c r="AN135" s="47">
        <v>0</v>
      </c>
      <c r="AO135" s="47">
        <v>0</v>
      </c>
      <c r="AP135" s="47">
        <v>0</v>
      </c>
      <c r="AQ135" s="47">
        <v>0</v>
      </c>
      <c r="AR135" s="47">
        <v>0</v>
      </c>
      <c r="AS135" s="50">
        <f t="shared" si="88"/>
        <v>0</v>
      </c>
      <c r="AU135">
        <v>34</v>
      </c>
      <c r="AV135" s="46" t="s">
        <v>608</v>
      </c>
      <c r="AW135" s="103">
        <f t="shared" si="79"/>
        <v>0</v>
      </c>
      <c r="AX135" s="103">
        <f t="shared" si="80"/>
        <v>0</v>
      </c>
      <c r="AY135" s="103">
        <f t="shared" si="81"/>
        <v>0</v>
      </c>
      <c r="AZ135" s="103">
        <f t="shared" si="82"/>
        <v>0</v>
      </c>
      <c r="BA135" s="103">
        <f t="shared" si="83"/>
        <v>0</v>
      </c>
      <c r="BB135" s="103">
        <v>0</v>
      </c>
      <c r="BC135" s="103">
        <v>0</v>
      </c>
      <c r="BD135" s="103">
        <v>0</v>
      </c>
      <c r="BE135" s="47">
        <f t="shared" si="84"/>
        <v>35.593710411383796</v>
      </c>
      <c r="BF135" s="103">
        <f t="shared" si="85"/>
        <v>0</v>
      </c>
      <c r="BG135" s="103">
        <f t="shared" si="86"/>
        <v>0</v>
      </c>
      <c r="BH135" s="103">
        <f t="shared" si="74"/>
        <v>0</v>
      </c>
      <c r="BI135" s="103">
        <v>0</v>
      </c>
      <c r="BJ135" s="211">
        <f t="shared" si="75"/>
        <v>35.593710411383796</v>
      </c>
      <c r="BL135" s="2">
        <f>OBS_PURP_AUTOSUFF!J83</f>
        <v>35.593710411383796</v>
      </c>
      <c r="BM135" s="2"/>
      <c r="BN135" s="3"/>
    </row>
    <row r="136" spans="3:66" x14ac:dyDescent="0.25">
      <c r="C136" s="46" t="s">
        <v>609</v>
      </c>
      <c r="D136" s="47">
        <v>0</v>
      </c>
      <c r="E136" s="47">
        <v>0</v>
      </c>
      <c r="F136" s="47">
        <v>0</v>
      </c>
      <c r="G136" s="47">
        <v>0</v>
      </c>
      <c r="H136" s="47">
        <v>0</v>
      </c>
      <c r="I136" s="47">
        <v>0</v>
      </c>
      <c r="J136" s="47">
        <v>0</v>
      </c>
      <c r="K136" s="47">
        <v>0</v>
      </c>
      <c r="L136" s="47">
        <v>0</v>
      </c>
      <c r="M136" s="47">
        <v>0</v>
      </c>
      <c r="N136" s="47">
        <v>0</v>
      </c>
      <c r="O136" s="50">
        <f t="shared" si="78"/>
        <v>0</v>
      </c>
      <c r="P136" s="49"/>
      <c r="R136" s="46" t="s">
        <v>609</v>
      </c>
      <c r="S136" s="47">
        <v>0</v>
      </c>
      <c r="T136" s="47">
        <v>0</v>
      </c>
      <c r="U136" s="47">
        <v>0</v>
      </c>
      <c r="V136" s="47">
        <v>0</v>
      </c>
      <c r="W136" s="47">
        <v>0</v>
      </c>
      <c r="X136" s="47">
        <v>0</v>
      </c>
      <c r="Y136" s="47">
        <v>0</v>
      </c>
      <c r="Z136" s="47">
        <v>0</v>
      </c>
      <c r="AA136" s="47">
        <v>0</v>
      </c>
      <c r="AB136" s="47">
        <v>0</v>
      </c>
      <c r="AC136" s="47">
        <v>0</v>
      </c>
      <c r="AD136" s="50">
        <f t="shared" si="87"/>
        <v>0</v>
      </c>
      <c r="AG136" s="46" t="s">
        <v>609</v>
      </c>
      <c r="AH136" s="47">
        <v>0</v>
      </c>
      <c r="AI136" s="47">
        <v>0</v>
      </c>
      <c r="AJ136" s="47">
        <v>0</v>
      </c>
      <c r="AK136" s="47">
        <v>0</v>
      </c>
      <c r="AL136" s="47">
        <v>0</v>
      </c>
      <c r="AM136" s="47">
        <v>0</v>
      </c>
      <c r="AN136" s="47">
        <v>0</v>
      </c>
      <c r="AO136" s="47">
        <v>0</v>
      </c>
      <c r="AP136" s="47">
        <v>0</v>
      </c>
      <c r="AQ136" s="47">
        <v>0</v>
      </c>
      <c r="AR136" s="47">
        <v>0</v>
      </c>
      <c r="AS136" s="50">
        <f t="shared" si="88"/>
        <v>0</v>
      </c>
      <c r="AU136">
        <v>35</v>
      </c>
      <c r="AV136" s="46" t="s">
        <v>609</v>
      </c>
      <c r="AW136" s="103">
        <f t="shared" si="79"/>
        <v>0</v>
      </c>
      <c r="AX136" s="103">
        <f t="shared" si="80"/>
        <v>0</v>
      </c>
      <c r="AY136" s="103">
        <f t="shared" si="81"/>
        <v>0</v>
      </c>
      <c r="AZ136" s="103">
        <f t="shared" si="82"/>
        <v>0</v>
      </c>
      <c r="BA136" s="103">
        <f t="shared" si="83"/>
        <v>0</v>
      </c>
      <c r="BB136" s="103">
        <v>0</v>
      </c>
      <c r="BC136" s="103">
        <v>0</v>
      </c>
      <c r="BD136" s="103">
        <v>0</v>
      </c>
      <c r="BE136" s="47">
        <f t="shared" si="84"/>
        <v>8.4369504241887103</v>
      </c>
      <c r="BF136" s="103">
        <f t="shared" si="85"/>
        <v>0</v>
      </c>
      <c r="BG136" s="103">
        <f t="shared" si="86"/>
        <v>0</v>
      </c>
      <c r="BH136" s="103">
        <f t="shared" si="74"/>
        <v>0</v>
      </c>
      <c r="BI136" s="103">
        <v>0</v>
      </c>
      <c r="BJ136" s="211">
        <f t="shared" si="75"/>
        <v>8.4369504241887103</v>
      </c>
      <c r="BL136" s="2">
        <f>OBS_PURP_AUTOSUFF!J82</f>
        <v>8.4369504241887103</v>
      </c>
      <c r="BM136" s="2"/>
      <c r="BN136" s="3"/>
    </row>
    <row r="137" spans="3:66" x14ac:dyDescent="0.25">
      <c r="C137" s="46" t="s">
        <v>603</v>
      </c>
      <c r="D137" s="47">
        <v>0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50">
        <f t="shared" si="78"/>
        <v>0</v>
      </c>
      <c r="P137" s="49"/>
      <c r="R137" s="46" t="s">
        <v>603</v>
      </c>
      <c r="S137" s="47">
        <v>0</v>
      </c>
      <c r="T137" s="47">
        <v>0</v>
      </c>
      <c r="U137" s="47">
        <v>0</v>
      </c>
      <c r="V137" s="47">
        <v>0</v>
      </c>
      <c r="W137" s="47">
        <v>0</v>
      </c>
      <c r="X137" s="47">
        <v>0</v>
      </c>
      <c r="Y137" s="47">
        <v>0</v>
      </c>
      <c r="Z137" s="47">
        <v>0</v>
      </c>
      <c r="AA137" s="47">
        <v>0</v>
      </c>
      <c r="AB137" s="47">
        <v>0</v>
      </c>
      <c r="AC137" s="47">
        <v>0</v>
      </c>
      <c r="AD137" s="50">
        <f t="shared" si="87"/>
        <v>0</v>
      </c>
      <c r="AG137" s="46" t="s">
        <v>603</v>
      </c>
      <c r="AH137" s="47">
        <v>0</v>
      </c>
      <c r="AI137" s="47">
        <v>0</v>
      </c>
      <c r="AJ137" s="47">
        <v>0</v>
      </c>
      <c r="AK137" s="47">
        <v>0</v>
      </c>
      <c r="AL137" s="47">
        <v>0</v>
      </c>
      <c r="AM137" s="47">
        <v>0</v>
      </c>
      <c r="AN137" s="47">
        <v>0</v>
      </c>
      <c r="AO137" s="47">
        <v>0</v>
      </c>
      <c r="AP137" s="47">
        <v>0</v>
      </c>
      <c r="AQ137" s="47">
        <v>0</v>
      </c>
      <c r="AR137" s="47">
        <v>0</v>
      </c>
      <c r="AS137" s="50">
        <f t="shared" si="88"/>
        <v>0</v>
      </c>
      <c r="AU137">
        <v>36</v>
      </c>
      <c r="AV137" s="46" t="s">
        <v>603</v>
      </c>
      <c r="AW137" s="103">
        <f t="shared" si="79"/>
        <v>0</v>
      </c>
      <c r="AX137" s="103">
        <f t="shared" si="80"/>
        <v>0</v>
      </c>
      <c r="AY137" s="103">
        <f t="shared" si="81"/>
        <v>0</v>
      </c>
      <c r="AZ137" s="103">
        <f t="shared" si="82"/>
        <v>0</v>
      </c>
      <c r="BA137" s="103">
        <f t="shared" si="83"/>
        <v>0</v>
      </c>
      <c r="BB137" s="47">
        <f>SUM('TM1.5 Targets'!G89:L90)</f>
        <v>0</v>
      </c>
      <c r="BC137" s="103">
        <v>0</v>
      </c>
      <c r="BD137" s="47">
        <f>SUM('TM1.5 Targets'!M89:R90)</f>
        <v>0</v>
      </c>
      <c r="BE137" s="103"/>
      <c r="BF137" s="103">
        <f t="shared" si="85"/>
        <v>0</v>
      </c>
      <c r="BG137" s="47">
        <f>'TM1.5 Targets'!S89+'TM1.5 Targets'!S90</f>
        <v>97.862735000000001</v>
      </c>
      <c r="BH137" s="103">
        <f t="shared" si="74"/>
        <v>0</v>
      </c>
      <c r="BI137" s="47">
        <f>SUM('TM1.5 Targets'!T89:U90)</f>
        <v>9492.6852950000011</v>
      </c>
      <c r="BJ137" s="211">
        <f t="shared" si="75"/>
        <v>9590.5480300000017</v>
      </c>
      <c r="BL137" s="2">
        <f>OBS_PURP_AUTOSUFF!J118</f>
        <v>6485.408727510985</v>
      </c>
      <c r="BM137" s="2"/>
      <c r="BN137" s="3"/>
    </row>
    <row r="138" spans="3:66" ht="15.75" thickBot="1" x14ac:dyDescent="0.3">
      <c r="C138" s="61" t="s">
        <v>5</v>
      </c>
      <c r="D138" s="62">
        <f>paste_pd_trips!S91</f>
        <v>135</v>
      </c>
      <c r="E138" s="63">
        <f>paste_pd_trips!T91</f>
        <v>1034</v>
      </c>
      <c r="F138" s="63">
        <f>paste_pd_trips!U91</f>
        <v>2825</v>
      </c>
      <c r="G138" s="63">
        <f>paste_pd_trips!V91</f>
        <v>585</v>
      </c>
      <c r="H138" s="63">
        <f>paste_pd_trips!W91</f>
        <v>256</v>
      </c>
      <c r="I138" s="63">
        <f>paste_pd_trips!X91</f>
        <v>181</v>
      </c>
      <c r="J138" s="63">
        <f>paste_pd_trips!Y91</f>
        <v>4</v>
      </c>
      <c r="K138" s="63">
        <f>paste_pd_trips!Z91</f>
        <v>43</v>
      </c>
      <c r="L138" s="63">
        <f>paste_pd_trips!AA91</f>
        <v>288</v>
      </c>
      <c r="M138" s="63">
        <f>paste_pd_trips!AB91</f>
        <v>17</v>
      </c>
      <c r="N138" s="63">
        <f>paste_pd_trips!AC91</f>
        <v>5</v>
      </c>
      <c r="O138" s="64">
        <f>paste_pd_trips!AD91</f>
        <v>5373</v>
      </c>
      <c r="P138" s="49"/>
      <c r="R138" s="61" t="s">
        <v>5</v>
      </c>
      <c r="S138" s="62">
        <f>paste_pd_trips!C91</f>
        <v>47246.299099999997</v>
      </c>
      <c r="T138" s="63">
        <f>paste_pd_trips!D91</f>
        <v>402495.02584000002</v>
      </c>
      <c r="U138" s="63">
        <f>paste_pd_trips!E91</f>
        <v>1307249.2742399999</v>
      </c>
      <c r="V138" s="63">
        <f>paste_pd_trips!F91</f>
        <v>267145.03188999998</v>
      </c>
      <c r="W138" s="63">
        <f>paste_pd_trips!G91</f>
        <v>66137.116810000007</v>
      </c>
      <c r="X138" s="63">
        <f>paste_pd_trips!H91</f>
        <v>95594.724010000005</v>
      </c>
      <c r="Y138" s="63">
        <f>paste_pd_trips!I91</f>
        <v>647.15160000000003</v>
      </c>
      <c r="Z138" s="63">
        <f>paste_pd_trips!J91</f>
        <v>16022.358620000001</v>
      </c>
      <c r="AA138" s="63">
        <f>paste_pd_trips!K91</f>
        <v>134530.65736000001</v>
      </c>
      <c r="AB138" s="63">
        <f>paste_pd_trips!L91</f>
        <v>6044.5362999999998</v>
      </c>
      <c r="AC138" s="63">
        <f>paste_pd_trips!M91</f>
        <v>1120.01197</v>
      </c>
      <c r="AD138" s="64">
        <f>paste_pd_trips!N91</f>
        <v>2344232.18774</v>
      </c>
      <c r="AG138" s="61" t="s">
        <v>5</v>
      </c>
      <c r="AH138" s="62">
        <f>SUM(AH102:AH130)</f>
        <v>47246.299099999997</v>
      </c>
      <c r="AI138" s="63">
        <f t="shared" ref="AI138:AS138" si="89">SUM(AI102:AI130)</f>
        <v>402495.02583999996</v>
      </c>
      <c r="AJ138" s="63">
        <f t="shared" si="89"/>
        <v>1307249.2742400002</v>
      </c>
      <c r="AK138" s="63">
        <f t="shared" si="89"/>
        <v>267145.03189000004</v>
      </c>
      <c r="AL138" s="63">
        <f t="shared" si="89"/>
        <v>66137.116809999992</v>
      </c>
      <c r="AM138" s="63">
        <f t="shared" si="89"/>
        <v>95594.724010000005</v>
      </c>
      <c r="AN138" s="63">
        <f t="shared" si="89"/>
        <v>647.15160000000003</v>
      </c>
      <c r="AO138" s="63">
        <f t="shared" si="89"/>
        <v>16022.358619999999</v>
      </c>
      <c r="AP138" s="63">
        <f t="shared" si="89"/>
        <v>142544.70585999999</v>
      </c>
      <c r="AQ138" s="63">
        <f t="shared" si="89"/>
        <v>6044.5362999999998</v>
      </c>
      <c r="AR138" s="63">
        <f t="shared" si="89"/>
        <v>1120.01197</v>
      </c>
      <c r="AS138" s="64">
        <f t="shared" si="89"/>
        <v>2352246.2362399995</v>
      </c>
      <c r="AV138" s="61" t="s">
        <v>5</v>
      </c>
      <c r="AW138" s="217">
        <f t="shared" ref="AW138:BE138" si="90">SUM(AW102:AW137)</f>
        <v>47246.299099999997</v>
      </c>
      <c r="AX138" s="217">
        <f t="shared" si="90"/>
        <v>402495.02583999996</v>
      </c>
      <c r="AY138" s="217">
        <f t="shared" si="90"/>
        <v>1307249.2742400002</v>
      </c>
      <c r="AZ138" s="217">
        <f t="shared" si="90"/>
        <v>267145.03189000004</v>
      </c>
      <c r="BA138" s="217">
        <f t="shared" si="90"/>
        <v>66137.116809999992</v>
      </c>
      <c r="BB138" s="217">
        <f t="shared" si="90"/>
        <v>55244.145430151322</v>
      </c>
      <c r="BC138" s="217">
        <f t="shared" si="90"/>
        <v>1425.228528935658</v>
      </c>
      <c r="BD138" s="217">
        <f t="shared" si="90"/>
        <v>7030.8755145992245</v>
      </c>
      <c r="BE138" s="217">
        <f t="shared" si="90"/>
        <v>200.89039797305114</v>
      </c>
      <c r="BF138" s="63">
        <f>SUM(BF102:BF137)</f>
        <v>142544.70585999999</v>
      </c>
      <c r="BG138" s="217">
        <f t="shared" ref="BG138:BI138" si="91">SUM(BG102:BG137)</f>
        <v>6142.3990349999995</v>
      </c>
      <c r="BH138" s="217">
        <f t="shared" si="91"/>
        <v>1120.01197</v>
      </c>
      <c r="BI138" s="217">
        <f t="shared" si="91"/>
        <v>28179.040700000005</v>
      </c>
      <c r="BJ138" s="64">
        <f>SUM(BJ102:BJ137)</f>
        <v>2332160.0453166584</v>
      </c>
      <c r="BL138" s="3">
        <f>SUM(BL110:BL136)</f>
        <v>39648.974397996273</v>
      </c>
    </row>
    <row r="139" spans="3:66" x14ac:dyDescent="0.25">
      <c r="C139" s="65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R139" s="65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G139" s="65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V139" s="65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</row>
    <row r="140" spans="3:66" x14ac:dyDescent="0.25">
      <c r="AG140" s="65" t="s">
        <v>536</v>
      </c>
      <c r="AH140" s="49">
        <f t="array" ref="AH140:AR140">TRANSPOSE('Tour Mode Targets'!T41:T51)</f>
        <v>18625.812140000002</v>
      </c>
      <c r="AI140" s="49">
        <v>171592.99051999999</v>
      </c>
      <c r="AJ140" s="49">
        <v>457858.61553000001</v>
      </c>
      <c r="AK140" s="49">
        <v>130952.77046</v>
      </c>
      <c r="AL140" s="49">
        <v>29536.904280000002</v>
      </c>
      <c r="AM140" s="49">
        <v>38976.241159999998</v>
      </c>
      <c r="AN140" s="49">
        <v>161.78790000000001</v>
      </c>
      <c r="AO140" s="49">
        <v>4800.0713500000002</v>
      </c>
      <c r="AP140" s="49">
        <v>61727.397729999997</v>
      </c>
      <c r="AQ140" s="49">
        <v>1833.6992</v>
      </c>
      <c r="AR140" s="49">
        <v>716.33426999999995</v>
      </c>
      <c r="AS140" s="49"/>
      <c r="AV140" s="65" t="s">
        <v>536</v>
      </c>
      <c r="AW140" s="49">
        <f>AH140</f>
        <v>18625.812140000002</v>
      </c>
      <c r="AX140" s="49">
        <f>AI140</f>
        <v>171592.99051999999</v>
      </c>
      <c r="AY140" s="49">
        <f>AJ140</f>
        <v>457858.61553000001</v>
      </c>
      <c r="AZ140" s="49">
        <f>AK140</f>
        <v>130952.77046</v>
      </c>
      <c r="BA140" s="49">
        <f>AL140</f>
        <v>29536.904280000002</v>
      </c>
      <c r="BB140" s="49">
        <f>IF(AM142&gt;0,BB138/AM142,0)</f>
        <v>22524.351184260398</v>
      </c>
      <c r="BC140" s="49">
        <f>IF(AN142&gt;0,BC138/AN142,0)</f>
        <v>511.68784642482012</v>
      </c>
      <c r="BD140" s="49">
        <f>IF(AO142&gt;0,BD138/AO142,0)</f>
        <v>2534.7936344258451</v>
      </c>
      <c r="BE140" s="49">
        <f>IF(AP142&gt;0,BE138/AP142,0)</f>
        <v>86.993350058188653</v>
      </c>
      <c r="BF140" s="49">
        <f>AP140</f>
        <v>61727.397729999997</v>
      </c>
      <c r="BG140" s="49">
        <f>AQ140</f>
        <v>1833.6992</v>
      </c>
      <c r="BH140" s="49">
        <f>AQ140</f>
        <v>1833.6992</v>
      </c>
      <c r="BI140" s="49">
        <f>AR140</f>
        <v>716.33426999999995</v>
      </c>
      <c r="BJ140" s="49"/>
    </row>
    <row r="141" spans="3:66" x14ac:dyDescent="0.25">
      <c r="AG141" s="65" t="s">
        <v>537</v>
      </c>
      <c r="AH141" s="66">
        <f>IF(AH140&gt;0,AH138/AH140,0)</f>
        <v>2.5366034374702973</v>
      </c>
      <c r="AI141" s="66">
        <f t="shared" ref="AI141:AR141" si="92">IF(AI140&gt;0,AI138/AI140,0)</f>
        <v>2.3456379227395492</v>
      </c>
      <c r="AJ141" s="66">
        <f t="shared" si="92"/>
        <v>2.8551374374090948</v>
      </c>
      <c r="AK141" s="66">
        <f t="shared" si="92"/>
        <v>2.0400105393081427</v>
      </c>
      <c r="AL141" s="66">
        <f t="shared" si="92"/>
        <v>2.2391350218371628</v>
      </c>
      <c r="AM141" s="66">
        <f t="shared" si="92"/>
        <v>2.4526409208516919</v>
      </c>
      <c r="AN141" s="66">
        <f t="shared" si="92"/>
        <v>4</v>
      </c>
      <c r="AO141" s="66">
        <f t="shared" si="92"/>
        <v>3.3379417620531826</v>
      </c>
      <c r="AP141" s="66">
        <f t="shared" si="92"/>
        <v>2.3092615451488916</v>
      </c>
      <c r="AQ141" s="66">
        <f t="shared" si="92"/>
        <v>3.2963619660192904</v>
      </c>
      <c r="AR141" s="66">
        <f t="shared" si="92"/>
        <v>1.5635325809555365</v>
      </c>
      <c r="AS141" s="49"/>
      <c r="AV141" s="65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</row>
    <row r="142" spans="3:66" x14ac:dyDescent="0.25">
      <c r="AG142" s="65" t="s">
        <v>538</v>
      </c>
      <c r="AH142" s="67">
        <f t="shared" ref="AH142:AM142" si="93">IF(AH140&gt;0,AH138/AH140,0)</f>
        <v>2.5366034374702973</v>
      </c>
      <c r="AI142" s="67">
        <f t="shared" si="93"/>
        <v>2.3456379227395492</v>
      </c>
      <c r="AJ142" s="67">
        <f t="shared" si="93"/>
        <v>2.8551374374090948</v>
      </c>
      <c r="AK142" s="67">
        <f t="shared" si="93"/>
        <v>2.0400105393081427</v>
      </c>
      <c r="AL142" s="67">
        <f t="shared" si="93"/>
        <v>2.2391350218371628</v>
      </c>
      <c r="AM142" s="67">
        <f t="shared" si="93"/>
        <v>2.4526409208516919</v>
      </c>
      <c r="AN142" s="67">
        <v>2.7853476272570803</v>
      </c>
      <c r="AO142" s="67">
        <v>2.7737467141745387</v>
      </c>
      <c r="AP142" s="67">
        <f>IF(AP140&gt;0,AP138/AP140,0)</f>
        <v>2.3092615451488916</v>
      </c>
      <c r="AQ142" s="67">
        <f>IF(AQ140&gt;0,AQ138/AQ140,0)</f>
        <v>3.2963619660192904</v>
      </c>
      <c r="AR142" s="67">
        <f>IF(AR140&gt;0,AR138/AR140,0)</f>
        <v>1.5635325809555365</v>
      </c>
      <c r="AS142" s="49"/>
      <c r="AV142" s="65" t="s">
        <v>539</v>
      </c>
      <c r="AW142" s="67">
        <f>IF(AW140&gt;0,AW138/AW140,0)</f>
        <v>2.5366034374702973</v>
      </c>
      <c r="AX142" s="67">
        <f t="shared" ref="AX142:BI142" si="94">IF(AX140&gt;0,AX138/AX140,0)</f>
        <v>2.3456379227395492</v>
      </c>
      <c r="AY142" s="67">
        <f t="shared" si="94"/>
        <v>2.8551374374090948</v>
      </c>
      <c r="AZ142" s="67">
        <f t="shared" si="94"/>
        <v>2.0400105393081427</v>
      </c>
      <c r="BA142" s="67">
        <f t="shared" si="94"/>
        <v>2.2391350218371628</v>
      </c>
      <c r="BB142" s="67">
        <f t="shared" si="94"/>
        <v>2.4526409208516919</v>
      </c>
      <c r="BC142" s="67">
        <f t="shared" si="94"/>
        <v>2.7853476272570803</v>
      </c>
      <c r="BD142" s="67">
        <f t="shared" si="94"/>
        <v>2.7737467141745387</v>
      </c>
      <c r="BE142" s="67">
        <f>IF(BE140&gt;0,BE138/BE140,0)</f>
        <v>2.3092615451488916</v>
      </c>
      <c r="BF142" s="67">
        <f t="shared" si="94"/>
        <v>2.3092615451488916</v>
      </c>
      <c r="BG142" s="67">
        <f t="shared" si="94"/>
        <v>3.3497309891393305</v>
      </c>
      <c r="BH142" s="67">
        <f>IF(BH140&gt;0,BH138/BH140,0)</f>
        <v>0.61079372778261565</v>
      </c>
      <c r="BI142" s="67">
        <f t="shared" si="94"/>
        <v>39.33783692911971</v>
      </c>
      <c r="BJ142" s="49"/>
    </row>
    <row r="143" spans="3:66" x14ac:dyDescent="0.25">
      <c r="AG143" s="65" t="s">
        <v>540</v>
      </c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V143" s="65" t="s">
        <v>540</v>
      </c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</row>
    <row r="144" spans="3:66" x14ac:dyDescent="0.25">
      <c r="AG144" s="65" t="s">
        <v>541</v>
      </c>
      <c r="AH144" s="49"/>
      <c r="AI144" s="49"/>
      <c r="AJ144" s="49"/>
      <c r="AK144" s="49"/>
      <c r="AL144" s="49"/>
      <c r="AM144" s="68">
        <f>IF(AM138&gt;0,SUM(AM102:AM109,AM123:AM124)/AM138)</f>
        <v>0.34198852131818602</v>
      </c>
      <c r="AN144" s="68">
        <f>IF(AN138&gt;0,SUM(AN102:AN109,AN123:AN124)/AN138)</f>
        <v>0.75</v>
      </c>
      <c r="AO144" s="68">
        <f>IF(AO138&gt;0,SUM(AO102:AO109,AO123:AO124)/AO138)</f>
        <v>0.46327205725719806</v>
      </c>
      <c r="AP144" s="49"/>
      <c r="AQ144" s="49"/>
      <c r="AR144" s="49"/>
      <c r="AS144" s="49"/>
      <c r="AV144" s="65" t="s">
        <v>541</v>
      </c>
      <c r="AW144" s="49"/>
      <c r="AX144" s="49"/>
      <c r="AY144" s="49"/>
      <c r="AZ144" s="49"/>
      <c r="BA144" s="49"/>
      <c r="BB144" s="68">
        <f>IF(BB138&gt;0,SUM(BB102:BB109,BB123:BB124)/BB138)</f>
        <v>0.34198852131818608</v>
      </c>
      <c r="BC144" s="68">
        <f>IF(BC138&gt;0,SUM(BC102:BC109,BC123:BC124)/BC138)</f>
        <v>0.75</v>
      </c>
      <c r="BD144" s="68">
        <f>IF(BD138&gt;0,SUM(BD102:BD109,BD123:BD124)/BD138)</f>
        <v>0.55071392348821535</v>
      </c>
      <c r="BE144" s="68">
        <f>IF(BE138&gt;0,SUM(BE102:BE109,BE123:BE124)/BE138)</f>
        <v>0.55071392348821535</v>
      </c>
      <c r="BF144" s="49"/>
      <c r="BG144" s="49"/>
      <c r="BH144" s="49"/>
      <c r="BI144" s="49"/>
      <c r="BJ144" s="49"/>
    </row>
    <row r="147" spans="3:68" x14ac:dyDescent="0.25">
      <c r="C147" t="s">
        <v>544</v>
      </c>
      <c r="I147" t="s">
        <v>523</v>
      </c>
      <c r="R147" t="s">
        <v>544</v>
      </c>
      <c r="X147" t="s">
        <v>523</v>
      </c>
      <c r="AG147" t="s">
        <v>544</v>
      </c>
      <c r="AM147" t="s">
        <v>523</v>
      </c>
      <c r="AV147" t="s">
        <v>544</v>
      </c>
      <c r="BB147" t="s">
        <v>523</v>
      </c>
    </row>
    <row r="148" spans="3:68" ht="26.25" x14ac:dyDescent="0.25">
      <c r="C148" s="40" t="s">
        <v>524</v>
      </c>
      <c r="D148" s="41" t="s">
        <v>525</v>
      </c>
      <c r="E148" s="42" t="s">
        <v>526</v>
      </c>
      <c r="F148" s="42" t="s">
        <v>527</v>
      </c>
      <c r="G148" s="42" t="s">
        <v>465</v>
      </c>
      <c r="H148" s="42" t="s">
        <v>528</v>
      </c>
      <c r="I148" s="42" t="s">
        <v>14</v>
      </c>
      <c r="J148" s="42" t="s">
        <v>18</v>
      </c>
      <c r="K148" s="42" t="s">
        <v>22</v>
      </c>
      <c r="L148" s="42" t="s">
        <v>529</v>
      </c>
      <c r="M148" s="42" t="s">
        <v>530</v>
      </c>
      <c r="N148" s="43" t="s">
        <v>531</v>
      </c>
      <c r="O148" s="44" t="s">
        <v>5</v>
      </c>
      <c r="P148" s="45"/>
      <c r="R148" s="40" t="s">
        <v>524</v>
      </c>
      <c r="S148" s="41" t="s">
        <v>525</v>
      </c>
      <c r="T148" s="42" t="s">
        <v>526</v>
      </c>
      <c r="U148" s="42" t="s">
        <v>527</v>
      </c>
      <c r="V148" s="42" t="s">
        <v>465</v>
      </c>
      <c r="W148" s="42" t="s">
        <v>528</v>
      </c>
      <c r="X148" s="42" t="s">
        <v>14</v>
      </c>
      <c r="Y148" s="42" t="s">
        <v>18</v>
      </c>
      <c r="Z148" s="42" t="s">
        <v>22</v>
      </c>
      <c r="AA148" s="42" t="s">
        <v>529</v>
      </c>
      <c r="AB148" s="42" t="s">
        <v>530</v>
      </c>
      <c r="AC148" s="43" t="s">
        <v>531</v>
      </c>
      <c r="AD148" s="44" t="s">
        <v>5</v>
      </c>
      <c r="AG148" s="40" t="s">
        <v>524</v>
      </c>
      <c r="AH148" s="41" t="s">
        <v>525</v>
      </c>
      <c r="AI148" s="42" t="s">
        <v>526</v>
      </c>
      <c r="AJ148" s="42" t="s">
        <v>527</v>
      </c>
      <c r="AK148" s="42" t="s">
        <v>465</v>
      </c>
      <c r="AL148" s="42" t="s">
        <v>528</v>
      </c>
      <c r="AM148" s="42" t="s">
        <v>14</v>
      </c>
      <c r="AN148" s="42" t="s">
        <v>18</v>
      </c>
      <c r="AO148" s="42" t="s">
        <v>22</v>
      </c>
      <c r="AP148" s="42" t="s">
        <v>529</v>
      </c>
      <c r="AQ148" s="42" t="s">
        <v>530</v>
      </c>
      <c r="AR148" s="43" t="s">
        <v>531</v>
      </c>
      <c r="AS148" s="44" t="s">
        <v>5</v>
      </c>
      <c r="AV148" s="40" t="s">
        <v>524</v>
      </c>
      <c r="AW148" s="41" t="s">
        <v>525</v>
      </c>
      <c r="AX148" s="42" t="s">
        <v>526</v>
      </c>
      <c r="AY148" s="42" t="s">
        <v>527</v>
      </c>
      <c r="AZ148" s="42" t="s">
        <v>465</v>
      </c>
      <c r="BA148" s="42" t="s">
        <v>528</v>
      </c>
      <c r="BB148" s="42" t="s">
        <v>14</v>
      </c>
      <c r="BC148" s="42" t="s">
        <v>18</v>
      </c>
      <c r="BD148" s="42" t="s">
        <v>22</v>
      </c>
      <c r="BE148" s="42" t="s">
        <v>604</v>
      </c>
      <c r="BF148" s="42" t="s">
        <v>529</v>
      </c>
      <c r="BG148" s="42" t="s">
        <v>530</v>
      </c>
      <c r="BH148" s="43" t="s">
        <v>531</v>
      </c>
      <c r="BI148" s="43" t="s">
        <v>603</v>
      </c>
      <c r="BJ148" s="44" t="s">
        <v>5</v>
      </c>
    </row>
    <row r="149" spans="3:68" x14ac:dyDescent="0.25">
      <c r="C149" s="46" t="s">
        <v>532</v>
      </c>
      <c r="D149" s="47">
        <f>paste_pd_trips!S92</f>
        <v>4777</v>
      </c>
      <c r="E149" s="47">
        <f>paste_pd_trips!T92</f>
        <v>1543</v>
      </c>
      <c r="F149" s="47">
        <f>paste_pd_trips!U92</f>
        <v>543</v>
      </c>
      <c r="G149" s="47">
        <f>paste_pd_trips!V92</f>
        <v>0</v>
      </c>
      <c r="H149" s="47">
        <f>paste_pd_trips!W92</f>
        <v>4</v>
      </c>
      <c r="I149" s="47">
        <f>paste_pd_trips!X92</f>
        <v>3</v>
      </c>
      <c r="J149" s="47">
        <f>paste_pd_trips!Y92</f>
        <v>25</v>
      </c>
      <c r="K149" s="47">
        <f>paste_pd_trips!Z92</f>
        <v>0</v>
      </c>
      <c r="L149" s="47">
        <f>paste_pd_trips!AA92</f>
        <v>1</v>
      </c>
      <c r="M149" s="47">
        <f>paste_pd_trips!AB92</f>
        <v>8</v>
      </c>
      <c r="N149" s="47">
        <f>paste_pd_trips!AC92</f>
        <v>0</v>
      </c>
      <c r="O149" s="48">
        <f>paste_pd_trips!AD92</f>
        <v>6904</v>
      </c>
      <c r="P149" s="49"/>
      <c r="R149" s="46" t="s">
        <v>532</v>
      </c>
      <c r="S149" s="47">
        <f>paste_pd_trips!C92</f>
        <v>1577301.6015300001</v>
      </c>
      <c r="T149" s="47">
        <f>paste_pd_trips!D92</f>
        <v>648042.56258999999</v>
      </c>
      <c r="U149" s="47">
        <f>paste_pd_trips!E92</f>
        <v>247909.27275999999</v>
      </c>
      <c r="V149" s="47">
        <f>paste_pd_trips!F92</f>
        <v>0</v>
      </c>
      <c r="W149" s="47">
        <f>paste_pd_trips!G92</f>
        <v>1502.9924000000001</v>
      </c>
      <c r="X149" s="47">
        <f>paste_pd_trips!H92</f>
        <v>325.54126000000002</v>
      </c>
      <c r="Y149" s="47">
        <f>paste_pd_trips!I92</f>
        <v>4079.8118100000002</v>
      </c>
      <c r="Z149" s="47">
        <f>paste_pd_trips!J92</f>
        <v>0</v>
      </c>
      <c r="AA149" s="47">
        <f>paste_pd_trips!K92</f>
        <v>143.2911</v>
      </c>
      <c r="AB149" s="47">
        <f>paste_pd_trips!L92</f>
        <v>3101.3916300000001</v>
      </c>
      <c r="AC149" s="47">
        <f>paste_pd_trips!M92</f>
        <v>0</v>
      </c>
      <c r="AD149" s="48">
        <f>paste_pd_trips!N92</f>
        <v>2482406.46508</v>
      </c>
      <c r="AG149" s="46" t="s">
        <v>532</v>
      </c>
      <c r="AH149" s="47">
        <f>S149</f>
        <v>1577301.6015300001</v>
      </c>
      <c r="AI149" s="47">
        <f t="shared" ref="AI149:AO177" si="95">T149</f>
        <v>648042.56258999999</v>
      </c>
      <c r="AJ149" s="47">
        <f t="shared" si="95"/>
        <v>247909.27275999999</v>
      </c>
      <c r="AK149" s="47">
        <f t="shared" si="95"/>
        <v>0</v>
      </c>
      <c r="AL149" s="47">
        <f t="shared" si="95"/>
        <v>1502.9924000000001</v>
      </c>
      <c r="AM149" s="47">
        <f t="shared" si="95"/>
        <v>325.54126000000002</v>
      </c>
      <c r="AN149" s="47">
        <f t="shared" si="95"/>
        <v>4079.8118100000002</v>
      </c>
      <c r="AO149" s="47">
        <f t="shared" si="95"/>
        <v>0</v>
      </c>
      <c r="AP149" s="47">
        <v>0</v>
      </c>
      <c r="AQ149" s="47">
        <f t="shared" ref="AQ149:AR177" si="96">AB149</f>
        <v>3101.3916300000001</v>
      </c>
      <c r="AR149" s="47">
        <f t="shared" si="96"/>
        <v>0</v>
      </c>
      <c r="AS149" s="48">
        <f t="shared" ref="AS149:AS159" si="97">SUM(AH149:AR149)</f>
        <v>2482263.1739799995</v>
      </c>
      <c r="AU149">
        <v>1</v>
      </c>
      <c r="AV149" s="46" t="s">
        <v>532</v>
      </c>
      <c r="AW149" s="47">
        <f t="shared" ref="AW149:BA177" si="98">AH149</f>
        <v>1577301.6015300001</v>
      </c>
      <c r="AX149" s="47">
        <f t="shared" si="98"/>
        <v>648042.56258999999</v>
      </c>
      <c r="AY149" s="47">
        <f t="shared" si="98"/>
        <v>247909.27275999999</v>
      </c>
      <c r="AZ149" s="103">
        <f t="shared" si="98"/>
        <v>0</v>
      </c>
      <c r="BA149" s="103">
        <f t="shared" si="98"/>
        <v>1502.9924000000001</v>
      </c>
      <c r="BB149" s="103">
        <f>IF(SUM(AM$157:AM$160,AM$172:AM$173)&gt;0,(AM149/SUM(AM$157:AM$160,AM$172:AM$173))*SUM(BB$157:BB$160,BB$172:BB$173),0)</f>
        <v>452.28285195782922</v>
      </c>
      <c r="BC149" s="47">
        <f>IF(SUM(AN$161:AN$164,AN$174:AN$175)&gt;0,(AN149/SUM(AN$161:AN$164,AN$174:AN$175))*SUM(BC$161:BC$164,BC$174:BC$175),0)</f>
        <v>8265.113549905569</v>
      </c>
      <c r="BD149" s="103">
        <f>IF(SUM(AO$165:AO$168,AO$176:AO$177)&gt;0,(AO149/SUM(AO$165:AO$168,AO$176:AO$177))*SUM(BD$165:BD$168,BD$176:BD$177),0)</f>
        <v>0</v>
      </c>
      <c r="BE149" s="47">
        <f>(BD149/BP150)*BP152</f>
        <v>0</v>
      </c>
      <c r="BF149" s="47">
        <f t="shared" ref="BF149:BF177" si="99">AP149</f>
        <v>0</v>
      </c>
      <c r="BG149" s="47">
        <f t="shared" ref="BG149:BG177" si="100">AQ149</f>
        <v>3101.3916300000001</v>
      </c>
      <c r="BH149" s="103">
        <f>AR149</f>
        <v>0</v>
      </c>
      <c r="BI149" s="103">
        <v>0</v>
      </c>
      <c r="BJ149" s="48">
        <f t="shared" ref="BJ149:BJ184" si="101">SUM(AW149:BI149)</f>
        <v>2486575.2173118629</v>
      </c>
      <c r="BP149" s="196" t="s">
        <v>677</v>
      </c>
    </row>
    <row r="150" spans="3:68" x14ac:dyDescent="0.25">
      <c r="C150" s="46" t="s">
        <v>533</v>
      </c>
      <c r="D150" s="47">
        <f>paste_pd_trips!S93</f>
        <v>0</v>
      </c>
      <c r="E150" s="47">
        <f>paste_pd_trips!T93</f>
        <v>0</v>
      </c>
      <c r="F150" s="47">
        <f>paste_pd_trips!U93</f>
        <v>0</v>
      </c>
      <c r="G150" s="47">
        <f>paste_pd_trips!V93</f>
        <v>0</v>
      </c>
      <c r="H150" s="47">
        <f>paste_pd_trips!W93</f>
        <v>0</v>
      </c>
      <c r="I150" s="47">
        <f>paste_pd_trips!X93</f>
        <v>0</v>
      </c>
      <c r="J150" s="47">
        <f>paste_pd_trips!Y93</f>
        <v>0</v>
      </c>
      <c r="K150" s="47">
        <f>paste_pd_trips!Z93</f>
        <v>0</v>
      </c>
      <c r="L150" s="47">
        <f>paste_pd_trips!AA93</f>
        <v>0</v>
      </c>
      <c r="M150" s="47">
        <f>paste_pd_trips!AB93</f>
        <v>0</v>
      </c>
      <c r="N150" s="47">
        <f>paste_pd_trips!AC93</f>
        <v>0</v>
      </c>
      <c r="O150" s="50">
        <f>paste_pd_trips!AD93</f>
        <v>0</v>
      </c>
      <c r="P150" s="49"/>
      <c r="R150" s="46" t="s">
        <v>533</v>
      </c>
      <c r="S150" s="47">
        <f>paste_pd_trips!C93</f>
        <v>0</v>
      </c>
      <c r="T150" s="47">
        <f>paste_pd_trips!D93</f>
        <v>0</v>
      </c>
      <c r="U150" s="47">
        <f>paste_pd_trips!E93</f>
        <v>0</v>
      </c>
      <c r="V150" s="47">
        <f>paste_pd_trips!F93</f>
        <v>0</v>
      </c>
      <c r="W150" s="47">
        <f>paste_pd_trips!G93</f>
        <v>0</v>
      </c>
      <c r="X150" s="47">
        <f>paste_pd_trips!H93</f>
        <v>0</v>
      </c>
      <c r="Y150" s="47">
        <f>paste_pd_trips!I93</f>
        <v>0</v>
      </c>
      <c r="Z150" s="47">
        <f>paste_pd_trips!J93</f>
        <v>0</v>
      </c>
      <c r="AA150" s="47">
        <f>paste_pd_trips!K93</f>
        <v>0</v>
      </c>
      <c r="AB150" s="47">
        <f>paste_pd_trips!L93</f>
        <v>0</v>
      </c>
      <c r="AC150" s="47">
        <f>paste_pd_trips!M93</f>
        <v>0</v>
      </c>
      <c r="AD150" s="50">
        <f>paste_pd_trips!N93</f>
        <v>0</v>
      </c>
      <c r="AG150" s="46" t="s">
        <v>533</v>
      </c>
      <c r="AH150" s="47">
        <f t="shared" ref="AH150:AH177" si="102">S150</f>
        <v>0</v>
      </c>
      <c r="AI150" s="47">
        <f t="shared" si="95"/>
        <v>0</v>
      </c>
      <c r="AJ150" s="47">
        <f t="shared" si="95"/>
        <v>0</v>
      </c>
      <c r="AK150" s="47">
        <f t="shared" si="95"/>
        <v>0</v>
      </c>
      <c r="AL150" s="47">
        <f t="shared" si="95"/>
        <v>0</v>
      </c>
      <c r="AM150" s="47">
        <f t="shared" si="95"/>
        <v>0</v>
      </c>
      <c r="AN150" s="47">
        <f t="shared" si="95"/>
        <v>0</v>
      </c>
      <c r="AO150" s="47">
        <f t="shared" si="95"/>
        <v>0</v>
      </c>
      <c r="AP150" s="47">
        <v>0</v>
      </c>
      <c r="AQ150" s="47">
        <f t="shared" si="96"/>
        <v>0</v>
      </c>
      <c r="AR150" s="47">
        <f t="shared" si="96"/>
        <v>0</v>
      </c>
      <c r="AS150" s="50">
        <f t="shared" si="97"/>
        <v>0</v>
      </c>
      <c r="AU150">
        <v>2</v>
      </c>
      <c r="AV150" s="46" t="s">
        <v>533</v>
      </c>
      <c r="AW150" s="47">
        <f t="shared" si="98"/>
        <v>0</v>
      </c>
      <c r="AX150" s="47">
        <f t="shared" si="98"/>
        <v>0</v>
      </c>
      <c r="AY150" s="47">
        <f t="shared" si="98"/>
        <v>0</v>
      </c>
      <c r="AZ150" s="103">
        <f t="shared" si="98"/>
        <v>0</v>
      </c>
      <c r="BA150" s="103">
        <f t="shared" si="98"/>
        <v>0</v>
      </c>
      <c r="BB150" s="103">
        <f t="shared" ref="BB150:BB156" si="103">IF(SUM(AM$157:AM$160,AM$172:AM$173)&gt;0,(AM150/SUM(AM$157:AM$160,AM$172:AM$173))*SUM(BB$157:BB$160,BB$172:BB$173),0)</f>
        <v>0</v>
      </c>
      <c r="BC150" s="47">
        <f t="shared" ref="BC150:BC156" si="104">IF(SUM(AN$161:AN$164,AN$174:AN$175)&gt;0,(AN150/SUM(AN$161:AN$164,AN$174:AN$175))*SUM(BC$161:BC$164,BC$174:BC$175),0)</f>
        <v>0</v>
      </c>
      <c r="BD150" s="103">
        <f t="shared" ref="BD150:BE156" si="105">IF(SUM(AO$165:AO$168,AO$176:AO$177)&gt;0,(AO150/SUM(AO$165:AO$168,AO$176:AO$177))*SUM(BD$165:BD$168,BD$176:BD$177),0)</f>
        <v>0</v>
      </c>
      <c r="BE150" s="47">
        <f>(BD150/BP150)*BP152</f>
        <v>0</v>
      </c>
      <c r="BF150" s="47">
        <f t="shared" si="99"/>
        <v>0</v>
      </c>
      <c r="BG150" s="47">
        <f t="shared" si="100"/>
        <v>0</v>
      </c>
      <c r="BH150" s="103">
        <f t="shared" ref="BH150:BH184" si="106">AR150</f>
        <v>0</v>
      </c>
      <c r="BI150" s="103">
        <v>0</v>
      </c>
      <c r="BJ150" s="50">
        <f t="shared" si="101"/>
        <v>0</v>
      </c>
      <c r="BP150" s="3">
        <f>SUM(BD165:BD168,BD176,BD177)</f>
        <v>15846.022371075473</v>
      </c>
    </row>
    <row r="151" spans="3:68" x14ac:dyDescent="0.25">
      <c r="C151" s="46" t="s">
        <v>526</v>
      </c>
      <c r="D151" s="47">
        <f>paste_pd_trips!S94</f>
        <v>0</v>
      </c>
      <c r="E151" s="47">
        <f>paste_pd_trips!T94</f>
        <v>1982</v>
      </c>
      <c r="F151" s="47">
        <f>paste_pd_trips!U94</f>
        <v>769</v>
      </c>
      <c r="G151" s="47">
        <f>paste_pd_trips!V94</f>
        <v>0</v>
      </c>
      <c r="H151" s="47">
        <f>paste_pd_trips!W94</f>
        <v>6</v>
      </c>
      <c r="I151" s="47">
        <f>paste_pd_trips!X94</f>
        <v>15</v>
      </c>
      <c r="J151" s="47">
        <f>paste_pd_trips!Y94</f>
        <v>5</v>
      </c>
      <c r="K151" s="47">
        <f>paste_pd_trips!Z94</f>
        <v>3</v>
      </c>
      <c r="L151" s="47">
        <f>paste_pd_trips!AA94</f>
        <v>4</v>
      </c>
      <c r="M151" s="47">
        <f>paste_pd_trips!AB94</f>
        <v>2</v>
      </c>
      <c r="N151" s="47">
        <f>paste_pd_trips!AC94</f>
        <v>0</v>
      </c>
      <c r="O151" s="50">
        <f>paste_pd_trips!AD94</f>
        <v>2786</v>
      </c>
      <c r="P151" s="49"/>
      <c r="R151" s="46" t="s">
        <v>526</v>
      </c>
      <c r="S151" s="47">
        <f>paste_pd_trips!C94</f>
        <v>0</v>
      </c>
      <c r="T151" s="47">
        <f>paste_pd_trips!D94</f>
        <v>834128.02116</v>
      </c>
      <c r="U151" s="47">
        <f>paste_pd_trips!E94</f>
        <v>405436.06394000002</v>
      </c>
      <c r="V151" s="47">
        <f>paste_pd_trips!F94</f>
        <v>0</v>
      </c>
      <c r="W151" s="47">
        <f>paste_pd_trips!G94</f>
        <v>1420.2058999999999</v>
      </c>
      <c r="X151" s="47">
        <f>paste_pd_trips!H94</f>
        <v>9152.8466499999995</v>
      </c>
      <c r="Y151" s="47">
        <f>paste_pd_trips!I94</f>
        <v>1317.4269999999999</v>
      </c>
      <c r="Z151" s="47">
        <f>paste_pd_trips!J94</f>
        <v>4509.5204000000003</v>
      </c>
      <c r="AA151" s="47">
        <f>paste_pd_trips!K94</f>
        <v>499.71300000000002</v>
      </c>
      <c r="AB151" s="47">
        <f>paste_pd_trips!L94</f>
        <v>719.90719999999999</v>
      </c>
      <c r="AC151" s="47">
        <f>paste_pd_trips!M94</f>
        <v>0</v>
      </c>
      <c r="AD151" s="50">
        <f>paste_pd_trips!N94</f>
        <v>1257183.7052500001</v>
      </c>
      <c r="AG151" s="46" t="s">
        <v>526</v>
      </c>
      <c r="AH151" s="47">
        <f t="shared" si="102"/>
        <v>0</v>
      </c>
      <c r="AI151" s="47">
        <f t="shared" si="95"/>
        <v>834128.02116</v>
      </c>
      <c r="AJ151" s="47">
        <f t="shared" si="95"/>
        <v>405436.06394000002</v>
      </c>
      <c r="AK151" s="47">
        <f t="shared" si="95"/>
        <v>0</v>
      </c>
      <c r="AL151" s="47">
        <f t="shared" si="95"/>
        <v>1420.2058999999999</v>
      </c>
      <c r="AM151" s="47">
        <f t="shared" si="95"/>
        <v>9152.8466499999995</v>
      </c>
      <c r="AN151" s="47">
        <f t="shared" si="95"/>
        <v>1317.4269999999999</v>
      </c>
      <c r="AO151" s="47">
        <f t="shared" si="95"/>
        <v>4509.5204000000003</v>
      </c>
      <c r="AP151" s="47">
        <v>0</v>
      </c>
      <c r="AQ151" s="47">
        <f t="shared" si="96"/>
        <v>719.90719999999999</v>
      </c>
      <c r="AR151" s="47">
        <f t="shared" si="96"/>
        <v>0</v>
      </c>
      <c r="AS151" s="50">
        <f t="shared" si="97"/>
        <v>1256683.9922499999</v>
      </c>
      <c r="AU151">
        <v>3</v>
      </c>
      <c r="AV151" s="46" t="s">
        <v>526</v>
      </c>
      <c r="AW151" s="103">
        <f t="shared" si="98"/>
        <v>0</v>
      </c>
      <c r="AX151" s="47">
        <f t="shared" si="98"/>
        <v>834128.02116</v>
      </c>
      <c r="AY151" s="47">
        <f t="shared" si="98"/>
        <v>405436.06394000002</v>
      </c>
      <c r="AZ151" s="103">
        <f t="shared" si="98"/>
        <v>0</v>
      </c>
      <c r="BA151" s="103">
        <f t="shared" si="98"/>
        <v>1420.2058999999999</v>
      </c>
      <c r="BB151" s="47">
        <f t="shared" si="103"/>
        <v>12716.285445336982</v>
      </c>
      <c r="BC151" s="47">
        <f t="shared" si="104"/>
        <v>2668.9181402981035</v>
      </c>
      <c r="BD151" s="47">
        <f t="shared" si="105"/>
        <v>11653.555364591381</v>
      </c>
      <c r="BE151" s="47">
        <f>(BD151/BP150)*BP152</f>
        <v>1603.625829237742</v>
      </c>
      <c r="BF151" s="47">
        <f t="shared" si="99"/>
        <v>0</v>
      </c>
      <c r="BG151" s="47">
        <f t="shared" si="100"/>
        <v>719.90719999999999</v>
      </c>
      <c r="BH151" s="103">
        <f t="shared" si="106"/>
        <v>0</v>
      </c>
      <c r="BI151" s="47">
        <f>'TM1.5 Targets'!T105+'TM1.5 Targets'!U105</f>
        <v>17195.844734999955</v>
      </c>
      <c r="BJ151" s="50">
        <f t="shared" si="101"/>
        <v>1287542.427714464</v>
      </c>
      <c r="BP151" s="196" t="s">
        <v>678</v>
      </c>
    </row>
    <row r="152" spans="3:68" x14ac:dyDescent="0.25">
      <c r="C152" s="46" t="s">
        <v>534</v>
      </c>
      <c r="D152" s="47">
        <f>paste_pd_trips!S95</f>
        <v>0</v>
      </c>
      <c r="E152" s="47">
        <f>paste_pd_trips!T95</f>
        <v>0</v>
      </c>
      <c r="F152" s="47">
        <f>paste_pd_trips!U95</f>
        <v>0</v>
      </c>
      <c r="G152" s="47">
        <f>paste_pd_trips!V95</f>
        <v>0</v>
      </c>
      <c r="H152" s="47">
        <f>paste_pd_trips!W95</f>
        <v>0</v>
      </c>
      <c r="I152" s="47">
        <f>paste_pd_trips!X95</f>
        <v>0</v>
      </c>
      <c r="J152" s="47">
        <f>paste_pd_trips!Y95</f>
        <v>0</v>
      </c>
      <c r="K152" s="47">
        <f>paste_pd_trips!Z95</f>
        <v>0</v>
      </c>
      <c r="L152" s="47">
        <f>paste_pd_trips!AA95</f>
        <v>0</v>
      </c>
      <c r="M152" s="47">
        <f>paste_pd_trips!AB95</f>
        <v>0</v>
      </c>
      <c r="N152" s="47">
        <f>paste_pd_trips!AC95</f>
        <v>0</v>
      </c>
      <c r="O152" s="50">
        <f>paste_pd_trips!AD95</f>
        <v>0</v>
      </c>
      <c r="P152" s="49"/>
      <c r="R152" s="46" t="s">
        <v>534</v>
      </c>
      <c r="S152" s="47">
        <f>paste_pd_trips!C95</f>
        <v>0</v>
      </c>
      <c r="T152" s="47">
        <f>paste_pd_trips!D95</f>
        <v>0</v>
      </c>
      <c r="U152" s="47">
        <f>paste_pd_trips!E95</f>
        <v>0</v>
      </c>
      <c r="V152" s="47">
        <f>paste_pd_trips!F95</f>
        <v>0</v>
      </c>
      <c r="W152" s="47">
        <f>paste_pd_trips!G95</f>
        <v>0</v>
      </c>
      <c r="X152" s="47">
        <f>paste_pd_trips!H95</f>
        <v>0</v>
      </c>
      <c r="Y152" s="47">
        <f>paste_pd_trips!I95</f>
        <v>0</v>
      </c>
      <c r="Z152" s="47">
        <f>paste_pd_trips!J95</f>
        <v>0</v>
      </c>
      <c r="AA152" s="47">
        <f>paste_pd_trips!K95</f>
        <v>0</v>
      </c>
      <c r="AB152" s="47">
        <f>paste_pd_trips!L95</f>
        <v>0</v>
      </c>
      <c r="AC152" s="47">
        <f>paste_pd_trips!M95</f>
        <v>0</v>
      </c>
      <c r="AD152" s="50">
        <f>paste_pd_trips!N95</f>
        <v>0</v>
      </c>
      <c r="AG152" s="46" t="s">
        <v>534</v>
      </c>
      <c r="AH152" s="47">
        <f t="shared" si="102"/>
        <v>0</v>
      </c>
      <c r="AI152" s="47">
        <f t="shared" si="95"/>
        <v>0</v>
      </c>
      <c r="AJ152" s="47">
        <f t="shared" si="95"/>
        <v>0</v>
      </c>
      <c r="AK152" s="47">
        <f t="shared" si="95"/>
        <v>0</v>
      </c>
      <c r="AL152" s="47">
        <f t="shared" si="95"/>
        <v>0</v>
      </c>
      <c r="AM152" s="47">
        <f t="shared" si="95"/>
        <v>0</v>
      </c>
      <c r="AN152" s="47">
        <f t="shared" si="95"/>
        <v>0</v>
      </c>
      <c r="AO152" s="47">
        <f t="shared" si="95"/>
        <v>0</v>
      </c>
      <c r="AP152" s="47">
        <v>0</v>
      </c>
      <c r="AQ152" s="47">
        <f t="shared" si="96"/>
        <v>0</v>
      </c>
      <c r="AR152" s="47">
        <f t="shared" si="96"/>
        <v>0</v>
      </c>
      <c r="AS152" s="50">
        <f t="shared" si="97"/>
        <v>0</v>
      </c>
      <c r="AU152">
        <v>4</v>
      </c>
      <c r="AV152" s="46" t="s">
        <v>534</v>
      </c>
      <c r="AW152" s="103">
        <f t="shared" si="98"/>
        <v>0</v>
      </c>
      <c r="AX152" s="47">
        <f t="shared" si="98"/>
        <v>0</v>
      </c>
      <c r="AY152" s="47">
        <f t="shared" si="98"/>
        <v>0</v>
      </c>
      <c r="AZ152" s="103">
        <f t="shared" si="98"/>
        <v>0</v>
      </c>
      <c r="BA152" s="103">
        <f t="shared" si="98"/>
        <v>0</v>
      </c>
      <c r="BB152" s="47">
        <f t="shared" si="103"/>
        <v>0</v>
      </c>
      <c r="BC152" s="47">
        <f t="shared" si="104"/>
        <v>0</v>
      </c>
      <c r="BD152" s="47">
        <f t="shared" si="105"/>
        <v>0</v>
      </c>
      <c r="BE152" s="47">
        <f>(BD152/BP150)*BP152</f>
        <v>0</v>
      </c>
      <c r="BF152" s="47">
        <f t="shared" si="99"/>
        <v>0</v>
      </c>
      <c r="BG152" s="47">
        <f t="shared" si="100"/>
        <v>0</v>
      </c>
      <c r="BH152" s="103">
        <f t="shared" si="106"/>
        <v>0</v>
      </c>
      <c r="BI152" s="103">
        <v>0</v>
      </c>
      <c r="BJ152" s="50">
        <f t="shared" si="101"/>
        <v>0</v>
      </c>
      <c r="BP152" s="3">
        <f>SUM(BE178:BE183)</f>
        <v>2180.5440459952479</v>
      </c>
    </row>
    <row r="153" spans="3:68" x14ac:dyDescent="0.25">
      <c r="C153" s="46" t="s">
        <v>527</v>
      </c>
      <c r="D153" s="47">
        <f>paste_pd_trips!S96</f>
        <v>0</v>
      </c>
      <c r="E153" s="47">
        <f>paste_pd_trips!T96</f>
        <v>0</v>
      </c>
      <c r="F153" s="47">
        <f>paste_pd_trips!U96</f>
        <v>1549</v>
      </c>
      <c r="G153" s="47">
        <f>paste_pd_trips!V96</f>
        <v>0</v>
      </c>
      <c r="H153" s="47">
        <f>paste_pd_trips!W96</f>
        <v>0</v>
      </c>
      <c r="I153" s="47">
        <f>paste_pd_trips!X96</f>
        <v>9</v>
      </c>
      <c r="J153" s="47">
        <f>paste_pd_trips!Y96</f>
        <v>7</v>
      </c>
      <c r="K153" s="47">
        <f>paste_pd_trips!Z96</f>
        <v>2</v>
      </c>
      <c r="L153" s="47">
        <f>paste_pd_trips!AA96</f>
        <v>0</v>
      </c>
      <c r="M153" s="47">
        <f>paste_pd_trips!AB96</f>
        <v>0</v>
      </c>
      <c r="N153" s="47">
        <f>paste_pd_trips!AC96</f>
        <v>0</v>
      </c>
      <c r="O153" s="50">
        <f>paste_pd_trips!AD96</f>
        <v>1567</v>
      </c>
      <c r="P153" s="49"/>
      <c r="R153" s="46" t="s">
        <v>527</v>
      </c>
      <c r="S153" s="47">
        <f>paste_pd_trips!C96</f>
        <v>0</v>
      </c>
      <c r="T153" s="47">
        <f>paste_pd_trips!D96</f>
        <v>0</v>
      </c>
      <c r="U153" s="47">
        <f>paste_pd_trips!E96</f>
        <v>798244.01564</v>
      </c>
      <c r="V153" s="47">
        <f>paste_pd_trips!F96</f>
        <v>0</v>
      </c>
      <c r="W153" s="47">
        <f>paste_pd_trips!G96</f>
        <v>0</v>
      </c>
      <c r="X153" s="47">
        <f>paste_pd_trips!H96</f>
        <v>5931.1918599999999</v>
      </c>
      <c r="Y153" s="47">
        <f>paste_pd_trips!I96</f>
        <v>2819.8121999999998</v>
      </c>
      <c r="Z153" s="47">
        <f>paste_pd_trips!J96</f>
        <v>840.15210000000002</v>
      </c>
      <c r="AA153" s="47">
        <f>paste_pd_trips!K96</f>
        <v>0</v>
      </c>
      <c r="AB153" s="47">
        <f>paste_pd_trips!L96</f>
        <v>0</v>
      </c>
      <c r="AC153" s="47">
        <f>paste_pd_trips!M96</f>
        <v>0</v>
      </c>
      <c r="AD153" s="50">
        <f>paste_pd_trips!N96</f>
        <v>807835.17180000001</v>
      </c>
      <c r="AG153" s="46" t="s">
        <v>527</v>
      </c>
      <c r="AH153" s="47">
        <f t="shared" si="102"/>
        <v>0</v>
      </c>
      <c r="AI153" s="47">
        <f t="shared" si="95"/>
        <v>0</v>
      </c>
      <c r="AJ153" s="47">
        <f t="shared" si="95"/>
        <v>798244.01564</v>
      </c>
      <c r="AK153" s="47">
        <f t="shared" si="95"/>
        <v>0</v>
      </c>
      <c r="AL153" s="47">
        <f t="shared" si="95"/>
        <v>0</v>
      </c>
      <c r="AM153" s="47">
        <f t="shared" si="95"/>
        <v>5931.1918599999999</v>
      </c>
      <c r="AN153" s="47">
        <f t="shared" si="95"/>
        <v>2819.8121999999998</v>
      </c>
      <c r="AO153" s="47">
        <f t="shared" si="95"/>
        <v>840.15210000000002</v>
      </c>
      <c r="AP153" s="47">
        <v>0</v>
      </c>
      <c r="AQ153" s="47">
        <f t="shared" si="96"/>
        <v>0</v>
      </c>
      <c r="AR153" s="47">
        <f t="shared" si="96"/>
        <v>0</v>
      </c>
      <c r="AS153" s="50">
        <f t="shared" si="97"/>
        <v>807835.17180000001</v>
      </c>
      <c r="AU153">
        <v>5</v>
      </c>
      <c r="AV153" s="46" t="s">
        <v>527</v>
      </c>
      <c r="AW153" s="103">
        <f t="shared" si="98"/>
        <v>0</v>
      </c>
      <c r="AX153" s="103">
        <f t="shared" si="98"/>
        <v>0</v>
      </c>
      <c r="AY153" s="47">
        <f t="shared" si="98"/>
        <v>798244.01564</v>
      </c>
      <c r="AZ153" s="47">
        <f t="shared" si="98"/>
        <v>0</v>
      </c>
      <c r="BA153" s="47">
        <f t="shared" si="98"/>
        <v>0</v>
      </c>
      <c r="BB153" s="47">
        <f t="shared" si="103"/>
        <v>8240.3575201185304</v>
      </c>
      <c r="BC153" s="47">
        <f t="shared" si="104"/>
        <v>5712.5350647997238</v>
      </c>
      <c r="BD153" s="47">
        <f t="shared" si="105"/>
        <v>2171.1308839023577</v>
      </c>
      <c r="BE153" s="47">
        <f>(BD153/BP150)*BP152</f>
        <v>298.76560887679545</v>
      </c>
      <c r="BF153" s="47">
        <f t="shared" si="99"/>
        <v>0</v>
      </c>
      <c r="BG153" s="47">
        <f t="shared" si="100"/>
        <v>0</v>
      </c>
      <c r="BH153" s="103">
        <f t="shared" si="106"/>
        <v>0</v>
      </c>
      <c r="BI153" s="47">
        <f>'TM1.5 Targets'!T106+'TM1.5 Targets'!U106</f>
        <v>0</v>
      </c>
      <c r="BJ153" s="50">
        <f t="shared" si="101"/>
        <v>814666.80471769732</v>
      </c>
    </row>
    <row r="154" spans="3:68" x14ac:dyDescent="0.25">
      <c r="C154" s="46" t="s">
        <v>535</v>
      </c>
      <c r="D154" s="47">
        <f>paste_pd_trips!S97</f>
        <v>0</v>
      </c>
      <c r="E154" s="47">
        <f>paste_pd_trips!T97</f>
        <v>0</v>
      </c>
      <c r="F154" s="47">
        <f>paste_pd_trips!U97</f>
        <v>0</v>
      </c>
      <c r="G154" s="47">
        <f>paste_pd_trips!V97</f>
        <v>0</v>
      </c>
      <c r="H154" s="47">
        <f>paste_pd_trips!W97</f>
        <v>0</v>
      </c>
      <c r="I154" s="47">
        <f>paste_pd_trips!X97</f>
        <v>0</v>
      </c>
      <c r="J154" s="47">
        <f>paste_pd_trips!Y97</f>
        <v>0</v>
      </c>
      <c r="K154" s="47">
        <f>paste_pd_trips!Z97</f>
        <v>0</v>
      </c>
      <c r="L154" s="47">
        <f>paste_pd_trips!AA97</f>
        <v>0</v>
      </c>
      <c r="M154" s="47">
        <f>paste_pd_trips!AB97</f>
        <v>0</v>
      </c>
      <c r="N154" s="47">
        <f>paste_pd_trips!AC97</f>
        <v>0</v>
      </c>
      <c r="O154" s="50">
        <f>paste_pd_trips!AD97</f>
        <v>0</v>
      </c>
      <c r="P154" s="49"/>
      <c r="R154" s="46" t="s">
        <v>535</v>
      </c>
      <c r="S154" s="47">
        <f>paste_pd_trips!C97</f>
        <v>0</v>
      </c>
      <c r="T154" s="47">
        <f>paste_pd_trips!D97</f>
        <v>0</v>
      </c>
      <c r="U154" s="47">
        <f>paste_pd_trips!E97</f>
        <v>0</v>
      </c>
      <c r="V154" s="47">
        <f>paste_pd_trips!F97</f>
        <v>0</v>
      </c>
      <c r="W154" s="47">
        <f>paste_pd_trips!G97</f>
        <v>0</v>
      </c>
      <c r="X154" s="47">
        <f>paste_pd_trips!H97</f>
        <v>0</v>
      </c>
      <c r="Y154" s="47">
        <f>paste_pd_trips!I97</f>
        <v>0</v>
      </c>
      <c r="Z154" s="47">
        <f>paste_pd_trips!J97</f>
        <v>0</v>
      </c>
      <c r="AA154" s="47">
        <f>paste_pd_trips!K97</f>
        <v>0</v>
      </c>
      <c r="AB154" s="47">
        <f>paste_pd_trips!L97</f>
        <v>0</v>
      </c>
      <c r="AC154" s="47">
        <f>paste_pd_trips!M97</f>
        <v>0</v>
      </c>
      <c r="AD154" s="50">
        <f>paste_pd_trips!N97</f>
        <v>0</v>
      </c>
      <c r="AG154" s="46" t="s">
        <v>535</v>
      </c>
      <c r="AH154" s="47">
        <f t="shared" si="102"/>
        <v>0</v>
      </c>
      <c r="AI154" s="47">
        <f t="shared" si="95"/>
        <v>0</v>
      </c>
      <c r="AJ154" s="47">
        <f t="shared" si="95"/>
        <v>0</v>
      </c>
      <c r="AK154" s="47">
        <f t="shared" si="95"/>
        <v>0</v>
      </c>
      <c r="AL154" s="47">
        <f t="shared" si="95"/>
        <v>0</v>
      </c>
      <c r="AM154" s="47">
        <f t="shared" si="95"/>
        <v>0</v>
      </c>
      <c r="AN154" s="47">
        <f t="shared" si="95"/>
        <v>0</v>
      </c>
      <c r="AO154" s="47">
        <f t="shared" si="95"/>
        <v>0</v>
      </c>
      <c r="AP154" s="47">
        <v>0</v>
      </c>
      <c r="AQ154" s="47">
        <f t="shared" si="96"/>
        <v>0</v>
      </c>
      <c r="AR154" s="47">
        <f t="shared" si="96"/>
        <v>0</v>
      </c>
      <c r="AS154" s="50">
        <f t="shared" si="97"/>
        <v>0</v>
      </c>
      <c r="AU154">
        <v>6</v>
      </c>
      <c r="AV154" s="46" t="s">
        <v>535</v>
      </c>
      <c r="AW154" s="103">
        <f t="shared" si="98"/>
        <v>0</v>
      </c>
      <c r="AX154" s="103">
        <f t="shared" si="98"/>
        <v>0</v>
      </c>
      <c r="AY154" s="47">
        <f t="shared" si="98"/>
        <v>0</v>
      </c>
      <c r="AZ154" s="47">
        <f t="shared" si="98"/>
        <v>0</v>
      </c>
      <c r="BA154" s="47">
        <f t="shared" si="98"/>
        <v>0</v>
      </c>
      <c r="BB154" s="47">
        <f t="shared" si="103"/>
        <v>0</v>
      </c>
      <c r="BC154" s="47">
        <f t="shared" si="104"/>
        <v>0</v>
      </c>
      <c r="BD154" s="47">
        <f t="shared" si="105"/>
        <v>0</v>
      </c>
      <c r="BE154" s="47">
        <f>(BD154/BP150)*BP152</f>
        <v>0</v>
      </c>
      <c r="BF154" s="47">
        <f t="shared" si="99"/>
        <v>0</v>
      </c>
      <c r="BG154" s="47">
        <f t="shared" si="100"/>
        <v>0</v>
      </c>
      <c r="BH154" s="103">
        <f t="shared" si="106"/>
        <v>0</v>
      </c>
      <c r="BI154" s="103">
        <v>0</v>
      </c>
      <c r="BJ154" s="50">
        <f t="shared" si="101"/>
        <v>0</v>
      </c>
    </row>
    <row r="155" spans="3:68" x14ac:dyDescent="0.25">
      <c r="C155" s="46" t="s">
        <v>465</v>
      </c>
      <c r="D155" s="47">
        <f>paste_pd_trips!S98</f>
        <v>71</v>
      </c>
      <c r="E155" s="47">
        <f>paste_pd_trips!T98</f>
        <v>62</v>
      </c>
      <c r="F155" s="47">
        <f>paste_pd_trips!U98</f>
        <v>57</v>
      </c>
      <c r="G155" s="47">
        <f>paste_pd_trips!V98</f>
        <v>1322</v>
      </c>
      <c r="H155" s="47">
        <f>paste_pd_trips!W98</f>
        <v>8</v>
      </c>
      <c r="I155" s="47">
        <f>paste_pd_trips!X98</f>
        <v>110</v>
      </c>
      <c r="J155" s="47">
        <f>paste_pd_trips!Y98</f>
        <v>11</v>
      </c>
      <c r="K155" s="47">
        <f>paste_pd_trips!Z98</f>
        <v>4</v>
      </c>
      <c r="L155" s="47">
        <f>paste_pd_trips!AA98</f>
        <v>1</v>
      </c>
      <c r="M155" s="47">
        <f>paste_pd_trips!AB98</f>
        <v>0</v>
      </c>
      <c r="N155" s="47">
        <f>paste_pd_trips!AC98</f>
        <v>0</v>
      </c>
      <c r="O155" s="50">
        <f>paste_pd_trips!AD98</f>
        <v>1646</v>
      </c>
      <c r="P155" s="49"/>
      <c r="R155" s="46" t="s">
        <v>465</v>
      </c>
      <c r="S155" s="47">
        <f>paste_pd_trips!C98</f>
        <v>20353.20363</v>
      </c>
      <c r="T155" s="47">
        <f>paste_pd_trips!D98</f>
        <v>22581.96919</v>
      </c>
      <c r="U155" s="47">
        <f>paste_pd_trips!E98</f>
        <v>24248.994869999999</v>
      </c>
      <c r="V155" s="47">
        <f>paste_pd_trips!F98</f>
        <v>648773.67368999997</v>
      </c>
      <c r="W155" s="47">
        <f>paste_pd_trips!G98</f>
        <v>3239.24044</v>
      </c>
      <c r="X155" s="47">
        <f>paste_pd_trips!H98</f>
        <v>71818.92942</v>
      </c>
      <c r="Y155" s="47">
        <f>paste_pd_trips!I98</f>
        <v>1518.4916000000001</v>
      </c>
      <c r="Z155" s="47">
        <f>paste_pd_trips!J98</f>
        <v>5083.9966999999997</v>
      </c>
      <c r="AA155" s="47">
        <f>paste_pd_trips!K98</f>
        <v>76.095960000000005</v>
      </c>
      <c r="AB155" s="47">
        <f>paste_pd_trips!L98</f>
        <v>0</v>
      </c>
      <c r="AC155" s="47">
        <f>paste_pd_trips!M98</f>
        <v>0</v>
      </c>
      <c r="AD155" s="50">
        <f>paste_pd_trips!N98</f>
        <v>797694.59550000005</v>
      </c>
      <c r="AG155" s="46" t="s">
        <v>465</v>
      </c>
      <c r="AH155" s="47">
        <f t="shared" si="102"/>
        <v>20353.20363</v>
      </c>
      <c r="AI155" s="47">
        <f t="shared" si="95"/>
        <v>22581.96919</v>
      </c>
      <c r="AJ155" s="47">
        <f t="shared" si="95"/>
        <v>24248.994869999999</v>
      </c>
      <c r="AK155" s="47">
        <f t="shared" si="95"/>
        <v>648773.67368999997</v>
      </c>
      <c r="AL155" s="47">
        <f t="shared" si="95"/>
        <v>3239.24044</v>
      </c>
      <c r="AM155" s="47">
        <f t="shared" si="95"/>
        <v>71818.92942</v>
      </c>
      <c r="AN155" s="47">
        <f t="shared" si="95"/>
        <v>1518.4916000000001</v>
      </c>
      <c r="AO155" s="47">
        <f t="shared" si="95"/>
        <v>5083.9966999999997</v>
      </c>
      <c r="AP155" s="47">
        <v>0</v>
      </c>
      <c r="AQ155" s="47">
        <f t="shared" si="96"/>
        <v>0</v>
      </c>
      <c r="AR155" s="47">
        <f t="shared" si="96"/>
        <v>0</v>
      </c>
      <c r="AS155" s="50">
        <f t="shared" si="97"/>
        <v>797618.49953999987</v>
      </c>
      <c r="AU155">
        <v>7</v>
      </c>
      <c r="AV155" s="46" t="s">
        <v>465</v>
      </c>
      <c r="AW155" s="47">
        <f t="shared" si="98"/>
        <v>20353.20363</v>
      </c>
      <c r="AX155" s="47">
        <f t="shared" si="98"/>
        <v>22581.96919</v>
      </c>
      <c r="AY155" s="47">
        <f t="shared" si="98"/>
        <v>24248.994869999999</v>
      </c>
      <c r="AZ155" s="47">
        <f t="shared" si="98"/>
        <v>648773.67368999997</v>
      </c>
      <c r="BA155" s="47">
        <f t="shared" si="98"/>
        <v>3239.24044</v>
      </c>
      <c r="BB155" s="47">
        <f t="shared" si="103"/>
        <v>99779.887264169331</v>
      </c>
      <c r="BC155" s="47">
        <f t="shared" si="104"/>
        <v>3076.2461807221903</v>
      </c>
      <c r="BD155" s="47">
        <f t="shared" si="105"/>
        <v>13138.123738579798</v>
      </c>
      <c r="BE155" s="47">
        <f>(BD155/BP150)*BP152</f>
        <v>1807.9147449647733</v>
      </c>
      <c r="BF155" s="47">
        <f t="shared" si="99"/>
        <v>0</v>
      </c>
      <c r="BG155" s="47">
        <f t="shared" si="100"/>
        <v>0</v>
      </c>
      <c r="BH155" s="103">
        <f t="shared" si="106"/>
        <v>0</v>
      </c>
      <c r="BI155" s="47">
        <f>'TM1.5 Targets'!T102+'TM1.5 Targets'!U102</f>
        <v>0</v>
      </c>
      <c r="BJ155" s="50">
        <f t="shared" si="101"/>
        <v>836999.25374843599</v>
      </c>
    </row>
    <row r="156" spans="3:68" x14ac:dyDescent="0.25">
      <c r="C156" s="46" t="s">
        <v>528</v>
      </c>
      <c r="D156" s="47">
        <f>paste_pd_trips!S99</f>
        <v>0</v>
      </c>
      <c r="E156" s="47">
        <f>paste_pd_trips!T99</f>
        <v>0</v>
      </c>
      <c r="F156" s="47">
        <f>paste_pd_trips!U99</f>
        <v>0</v>
      </c>
      <c r="G156" s="47">
        <f>paste_pd_trips!V99</f>
        <v>0</v>
      </c>
      <c r="H156" s="47">
        <f>paste_pd_trips!W99</f>
        <v>222</v>
      </c>
      <c r="I156" s="47">
        <f>paste_pd_trips!X99</f>
        <v>0</v>
      </c>
      <c r="J156" s="47">
        <f>paste_pd_trips!Y99</f>
        <v>0</v>
      </c>
      <c r="K156" s="47">
        <f>paste_pd_trips!Z99</f>
        <v>0</v>
      </c>
      <c r="L156" s="47">
        <f>paste_pd_trips!AA99</f>
        <v>0</v>
      </c>
      <c r="M156" s="47">
        <f>paste_pd_trips!AB99</f>
        <v>0</v>
      </c>
      <c r="N156" s="47">
        <f>paste_pd_trips!AC99</f>
        <v>0</v>
      </c>
      <c r="O156" s="50">
        <f>paste_pd_trips!AD99</f>
        <v>222</v>
      </c>
      <c r="P156" s="49"/>
      <c r="R156" s="46" t="s">
        <v>528</v>
      </c>
      <c r="S156" s="47">
        <f>paste_pd_trips!C99</f>
        <v>0</v>
      </c>
      <c r="T156" s="47">
        <f>paste_pd_trips!D99</f>
        <v>0</v>
      </c>
      <c r="U156" s="47">
        <f>paste_pd_trips!E99</f>
        <v>0</v>
      </c>
      <c r="V156" s="47">
        <f>paste_pd_trips!F99</f>
        <v>0</v>
      </c>
      <c r="W156" s="47">
        <f>paste_pd_trips!G99</f>
        <v>78380.826329999996</v>
      </c>
      <c r="X156" s="47">
        <f>paste_pd_trips!H99</f>
        <v>0</v>
      </c>
      <c r="Y156" s="47">
        <f>paste_pd_trips!I99</f>
        <v>0</v>
      </c>
      <c r="Z156" s="47">
        <f>paste_pd_trips!J99</f>
        <v>0</v>
      </c>
      <c r="AA156" s="47">
        <f>paste_pd_trips!K99</f>
        <v>0</v>
      </c>
      <c r="AB156" s="47">
        <f>paste_pd_trips!L99</f>
        <v>0</v>
      </c>
      <c r="AC156" s="47">
        <f>paste_pd_trips!M99</f>
        <v>0</v>
      </c>
      <c r="AD156" s="50">
        <f>paste_pd_trips!N99</f>
        <v>78380.826329999996</v>
      </c>
      <c r="AG156" s="46" t="s">
        <v>528</v>
      </c>
      <c r="AH156" s="47">
        <f t="shared" si="102"/>
        <v>0</v>
      </c>
      <c r="AI156" s="47">
        <f t="shared" si="95"/>
        <v>0</v>
      </c>
      <c r="AJ156" s="47">
        <f t="shared" si="95"/>
        <v>0</v>
      </c>
      <c r="AK156" s="47">
        <f t="shared" si="95"/>
        <v>0</v>
      </c>
      <c r="AL156" s="47">
        <f t="shared" si="95"/>
        <v>78380.826329999996</v>
      </c>
      <c r="AM156" s="47">
        <f t="shared" si="95"/>
        <v>0</v>
      </c>
      <c r="AN156" s="47">
        <f t="shared" si="95"/>
        <v>0</v>
      </c>
      <c r="AO156" s="47">
        <f t="shared" si="95"/>
        <v>0</v>
      </c>
      <c r="AP156" s="47">
        <v>0</v>
      </c>
      <c r="AQ156" s="47">
        <f t="shared" si="96"/>
        <v>0</v>
      </c>
      <c r="AR156" s="47">
        <f t="shared" si="96"/>
        <v>0</v>
      </c>
      <c r="AS156" s="50">
        <f t="shared" si="97"/>
        <v>78380.826329999996</v>
      </c>
      <c r="AU156">
        <v>8</v>
      </c>
      <c r="AV156" s="46" t="s">
        <v>528</v>
      </c>
      <c r="AW156" s="103">
        <f t="shared" si="98"/>
        <v>0</v>
      </c>
      <c r="AX156" s="103">
        <f t="shared" si="98"/>
        <v>0</v>
      </c>
      <c r="AY156" s="103">
        <f t="shared" si="98"/>
        <v>0</v>
      </c>
      <c r="AZ156" s="103">
        <f t="shared" si="98"/>
        <v>0</v>
      </c>
      <c r="BA156" s="47">
        <f t="shared" si="98"/>
        <v>78380.826329999996</v>
      </c>
      <c r="BB156" s="103">
        <f t="shared" si="103"/>
        <v>0</v>
      </c>
      <c r="BC156" s="103">
        <f t="shared" si="104"/>
        <v>0</v>
      </c>
      <c r="BD156" s="103">
        <f t="shared" si="105"/>
        <v>0</v>
      </c>
      <c r="BE156" s="103">
        <f t="shared" si="105"/>
        <v>0</v>
      </c>
      <c r="BF156" s="103">
        <f t="shared" si="99"/>
        <v>0</v>
      </c>
      <c r="BG156" s="103">
        <f t="shared" si="100"/>
        <v>0</v>
      </c>
      <c r="BH156" s="103">
        <f t="shared" si="106"/>
        <v>0</v>
      </c>
      <c r="BI156" s="103">
        <v>0</v>
      </c>
      <c r="BJ156" s="50">
        <f t="shared" si="101"/>
        <v>78380.826329999996</v>
      </c>
    </row>
    <row r="157" spans="3:68" x14ac:dyDescent="0.25">
      <c r="C157" s="46" t="s">
        <v>14</v>
      </c>
      <c r="D157" s="47">
        <f>paste_pd_trips!S100</f>
        <v>0</v>
      </c>
      <c r="E157" s="47">
        <f>paste_pd_trips!T100</f>
        <v>0</v>
      </c>
      <c r="F157" s="47">
        <f>paste_pd_trips!U100</f>
        <v>0</v>
      </c>
      <c r="G157" s="47">
        <f>paste_pd_trips!V100</f>
        <v>0</v>
      </c>
      <c r="H157" s="47">
        <f>paste_pd_trips!W100</f>
        <v>0</v>
      </c>
      <c r="I157" s="47">
        <f>paste_pd_trips!X100</f>
        <v>170</v>
      </c>
      <c r="J157" s="47">
        <f>paste_pd_trips!Y100</f>
        <v>0</v>
      </c>
      <c r="K157" s="47">
        <f>paste_pd_trips!Z100</f>
        <v>0</v>
      </c>
      <c r="L157" s="47">
        <f>paste_pd_trips!AA100</f>
        <v>0</v>
      </c>
      <c r="M157" s="47">
        <f>paste_pd_trips!AB100</f>
        <v>0</v>
      </c>
      <c r="N157" s="47">
        <f>paste_pd_trips!AC100</f>
        <v>0</v>
      </c>
      <c r="O157" s="50">
        <f>paste_pd_trips!AD100</f>
        <v>170</v>
      </c>
      <c r="P157" s="49"/>
      <c r="R157" s="46" t="s">
        <v>14</v>
      </c>
      <c r="S157" s="47">
        <f>paste_pd_trips!C100</f>
        <v>0</v>
      </c>
      <c r="T157" s="47">
        <f>paste_pd_trips!D100</f>
        <v>0</v>
      </c>
      <c r="U157" s="47">
        <f>paste_pd_trips!E100</f>
        <v>0</v>
      </c>
      <c r="V157" s="47">
        <f>paste_pd_trips!F100</f>
        <v>0</v>
      </c>
      <c r="W157" s="47">
        <f>paste_pd_trips!G100</f>
        <v>0</v>
      </c>
      <c r="X157" s="47">
        <f>paste_pd_trips!H100</f>
        <v>120227.95236</v>
      </c>
      <c r="Y157" s="47">
        <f>paste_pd_trips!I100</f>
        <v>0</v>
      </c>
      <c r="Z157" s="47">
        <f>paste_pd_trips!J100</f>
        <v>0</v>
      </c>
      <c r="AA157" s="47">
        <f>paste_pd_trips!K100</f>
        <v>0</v>
      </c>
      <c r="AB157" s="47">
        <f>paste_pd_trips!L100</f>
        <v>0</v>
      </c>
      <c r="AC157" s="47">
        <f>paste_pd_trips!M100</f>
        <v>0</v>
      </c>
      <c r="AD157" s="50">
        <f>paste_pd_trips!N100</f>
        <v>120227.95236</v>
      </c>
      <c r="AG157" s="46" t="s">
        <v>14</v>
      </c>
      <c r="AH157" s="47">
        <f t="shared" si="102"/>
        <v>0</v>
      </c>
      <c r="AI157" s="47">
        <f t="shared" si="95"/>
        <v>0</v>
      </c>
      <c r="AJ157" s="47">
        <f t="shared" si="95"/>
        <v>0</v>
      </c>
      <c r="AK157" s="47">
        <f t="shared" si="95"/>
        <v>0</v>
      </c>
      <c r="AL157" s="47">
        <f t="shared" si="95"/>
        <v>0</v>
      </c>
      <c r="AM157" s="51">
        <f t="shared" si="95"/>
        <v>120227.95236</v>
      </c>
      <c r="AN157" s="52">
        <f t="shared" si="95"/>
        <v>0</v>
      </c>
      <c r="AO157" s="53">
        <f t="shared" si="95"/>
        <v>0</v>
      </c>
      <c r="AP157" s="47">
        <v>0</v>
      </c>
      <c r="AQ157" s="47">
        <f t="shared" si="96"/>
        <v>0</v>
      </c>
      <c r="AR157" s="47">
        <f t="shared" si="96"/>
        <v>0</v>
      </c>
      <c r="AS157" s="50">
        <f t="shared" si="97"/>
        <v>120227.95236</v>
      </c>
      <c r="AU157">
        <v>9</v>
      </c>
      <c r="AV157" s="46" t="s">
        <v>14</v>
      </c>
      <c r="AW157" s="103">
        <f t="shared" si="98"/>
        <v>0</v>
      </c>
      <c r="AX157" s="103">
        <f t="shared" si="98"/>
        <v>0</v>
      </c>
      <c r="AY157" s="103">
        <f t="shared" si="98"/>
        <v>0</v>
      </c>
      <c r="AZ157" s="103">
        <f t="shared" si="98"/>
        <v>0</v>
      </c>
      <c r="BA157" s="103">
        <f t="shared" si="98"/>
        <v>0</v>
      </c>
      <c r="BB157" s="51">
        <f>BL157</f>
        <v>151437.7539010834</v>
      </c>
      <c r="BC157" s="52">
        <v>0</v>
      </c>
      <c r="BD157" s="53">
        <v>0</v>
      </c>
      <c r="BE157" s="103">
        <v>0</v>
      </c>
      <c r="BF157" s="103">
        <f t="shared" si="99"/>
        <v>0</v>
      </c>
      <c r="BG157" s="103">
        <f t="shared" si="100"/>
        <v>0</v>
      </c>
      <c r="BH157" s="103">
        <f t="shared" si="106"/>
        <v>0</v>
      </c>
      <c r="BI157" s="103">
        <v>0</v>
      </c>
      <c r="BJ157" s="50">
        <f t="shared" si="101"/>
        <v>151437.7539010834</v>
      </c>
      <c r="BL157" s="2">
        <f>$BK$186*(OBS_PURP_AUTOSUFF!J95+OBS_PURP_AUTOSUFF!J96)</f>
        <v>151437.7539010834</v>
      </c>
    </row>
    <row r="158" spans="3:68" x14ac:dyDescent="0.25">
      <c r="C158" s="46" t="s">
        <v>15</v>
      </c>
      <c r="D158" s="47">
        <f>paste_pd_trips!S101</f>
        <v>0</v>
      </c>
      <c r="E158" s="47">
        <f>paste_pd_trips!T101</f>
        <v>0</v>
      </c>
      <c r="F158" s="47">
        <f>paste_pd_trips!U101</f>
        <v>0</v>
      </c>
      <c r="G158" s="47">
        <f>paste_pd_trips!V101</f>
        <v>0</v>
      </c>
      <c r="H158" s="47">
        <f>paste_pd_trips!W101</f>
        <v>0</v>
      </c>
      <c r="I158" s="47">
        <f>paste_pd_trips!X101</f>
        <v>2</v>
      </c>
      <c r="J158" s="47">
        <f>paste_pd_trips!Y101</f>
        <v>0</v>
      </c>
      <c r="K158" s="47">
        <f>paste_pd_trips!Z101</f>
        <v>0</v>
      </c>
      <c r="L158" s="47">
        <f>paste_pd_trips!AA101</f>
        <v>0</v>
      </c>
      <c r="M158" s="47">
        <f>paste_pd_trips!AB101</f>
        <v>0</v>
      </c>
      <c r="N158" s="47">
        <f>paste_pd_trips!AC101</f>
        <v>0</v>
      </c>
      <c r="O158" s="50">
        <f>paste_pd_trips!AD101</f>
        <v>2</v>
      </c>
      <c r="P158" s="49"/>
      <c r="R158" s="46" t="s">
        <v>15</v>
      </c>
      <c r="S158" s="47">
        <f>paste_pd_trips!C101</f>
        <v>0</v>
      </c>
      <c r="T158" s="47">
        <f>paste_pd_trips!D101</f>
        <v>0</v>
      </c>
      <c r="U158" s="47">
        <f>paste_pd_trips!E101</f>
        <v>0</v>
      </c>
      <c r="V158" s="47">
        <f>paste_pd_trips!F101</f>
        <v>0</v>
      </c>
      <c r="W158" s="47">
        <f>paste_pd_trips!G101</f>
        <v>0</v>
      </c>
      <c r="X158" s="47">
        <f>paste_pd_trips!H101</f>
        <v>220.73060000000001</v>
      </c>
      <c r="Y158" s="47">
        <f>paste_pd_trips!I101</f>
        <v>0</v>
      </c>
      <c r="Z158" s="47">
        <f>paste_pd_trips!J101</f>
        <v>0</v>
      </c>
      <c r="AA158" s="47">
        <f>paste_pd_trips!K101</f>
        <v>0</v>
      </c>
      <c r="AB158" s="47">
        <f>paste_pd_trips!L101</f>
        <v>0</v>
      </c>
      <c r="AC158" s="47">
        <f>paste_pd_trips!M101</f>
        <v>0</v>
      </c>
      <c r="AD158" s="50">
        <f>paste_pd_trips!N101</f>
        <v>220.73060000000001</v>
      </c>
      <c r="AG158" s="46" t="s">
        <v>15</v>
      </c>
      <c r="AH158" s="47">
        <f t="shared" si="102"/>
        <v>0</v>
      </c>
      <c r="AI158" s="47">
        <f t="shared" si="95"/>
        <v>0</v>
      </c>
      <c r="AJ158" s="47">
        <f t="shared" si="95"/>
        <v>0</v>
      </c>
      <c r="AK158" s="47">
        <f t="shared" si="95"/>
        <v>0</v>
      </c>
      <c r="AL158" s="47">
        <f t="shared" si="95"/>
        <v>0</v>
      </c>
      <c r="AM158" s="55">
        <f t="shared" si="95"/>
        <v>220.73060000000001</v>
      </c>
      <c r="AN158" s="56">
        <f t="shared" si="95"/>
        <v>0</v>
      </c>
      <c r="AO158" s="57">
        <f t="shared" si="95"/>
        <v>0</v>
      </c>
      <c r="AP158" s="47">
        <v>0</v>
      </c>
      <c r="AQ158" s="47">
        <f t="shared" si="96"/>
        <v>0</v>
      </c>
      <c r="AR158" s="47">
        <f t="shared" si="96"/>
        <v>0</v>
      </c>
      <c r="AS158" s="50">
        <f t="shared" si="97"/>
        <v>220.73060000000001</v>
      </c>
      <c r="AU158">
        <v>10</v>
      </c>
      <c r="AV158" s="46" t="s">
        <v>15</v>
      </c>
      <c r="AW158" s="103">
        <f t="shared" si="98"/>
        <v>0</v>
      </c>
      <c r="AX158" s="103">
        <f t="shared" si="98"/>
        <v>0</v>
      </c>
      <c r="AY158" s="103">
        <f t="shared" si="98"/>
        <v>0</v>
      </c>
      <c r="AZ158" s="103">
        <f t="shared" si="98"/>
        <v>0</v>
      </c>
      <c r="BA158" s="103">
        <f t="shared" si="98"/>
        <v>0</v>
      </c>
      <c r="BB158" s="55">
        <f>BL158</f>
        <v>139.15545951659121</v>
      </c>
      <c r="BC158" s="56">
        <v>0</v>
      </c>
      <c r="BD158" s="57">
        <v>0</v>
      </c>
      <c r="BE158" s="103">
        <v>0</v>
      </c>
      <c r="BF158" s="103">
        <f t="shared" si="99"/>
        <v>0</v>
      </c>
      <c r="BG158" s="103">
        <f t="shared" si="100"/>
        <v>0</v>
      </c>
      <c r="BH158" s="103">
        <f t="shared" si="106"/>
        <v>0</v>
      </c>
      <c r="BI158" s="103">
        <v>0</v>
      </c>
      <c r="BJ158" s="50">
        <f t="shared" si="101"/>
        <v>139.15545951659121</v>
      </c>
      <c r="BL158" s="2">
        <f>$BK$186*OBS_PURP_AUTOSUFF!J98</f>
        <v>139.15545951659121</v>
      </c>
    </row>
    <row r="159" spans="3:68" x14ac:dyDescent="0.25">
      <c r="C159" s="46" t="s">
        <v>16</v>
      </c>
      <c r="D159" s="47">
        <f>paste_pd_trips!S102</f>
        <v>0</v>
      </c>
      <c r="E159" s="47">
        <f>paste_pd_trips!T102</f>
        <v>0</v>
      </c>
      <c r="F159" s="47">
        <f>paste_pd_trips!U102</f>
        <v>0</v>
      </c>
      <c r="G159" s="47">
        <f>paste_pd_trips!V102</f>
        <v>0</v>
      </c>
      <c r="H159" s="47">
        <f>paste_pd_trips!W102</f>
        <v>0</v>
      </c>
      <c r="I159" s="47">
        <f>paste_pd_trips!X102</f>
        <v>7</v>
      </c>
      <c r="J159" s="47">
        <f>paste_pd_trips!Y102</f>
        <v>0</v>
      </c>
      <c r="K159" s="47">
        <f>paste_pd_trips!Z102</f>
        <v>0</v>
      </c>
      <c r="L159" s="47">
        <f>paste_pd_trips!AA102</f>
        <v>0</v>
      </c>
      <c r="M159" s="47">
        <f>paste_pd_trips!AB102</f>
        <v>0</v>
      </c>
      <c r="N159" s="47">
        <f>paste_pd_trips!AC102</f>
        <v>0</v>
      </c>
      <c r="O159" s="50">
        <f>paste_pd_trips!AD102</f>
        <v>7</v>
      </c>
      <c r="P159" s="49"/>
      <c r="R159" s="46" t="s">
        <v>16</v>
      </c>
      <c r="S159" s="47">
        <f>paste_pd_trips!C102</f>
        <v>0</v>
      </c>
      <c r="T159" s="47">
        <f>paste_pd_trips!D102</f>
        <v>0</v>
      </c>
      <c r="U159" s="47">
        <f>paste_pd_trips!E102</f>
        <v>0</v>
      </c>
      <c r="V159" s="47">
        <f>paste_pd_trips!F102</f>
        <v>0</v>
      </c>
      <c r="W159" s="47">
        <f>paste_pd_trips!G102</f>
        <v>0</v>
      </c>
      <c r="X159" s="47">
        <f>paste_pd_trips!H102</f>
        <v>1094.2727600000001</v>
      </c>
      <c r="Y159" s="47">
        <f>paste_pd_trips!I102</f>
        <v>0</v>
      </c>
      <c r="Z159" s="47">
        <f>paste_pd_trips!J102</f>
        <v>0</v>
      </c>
      <c r="AA159" s="47">
        <f>paste_pd_trips!K102</f>
        <v>0</v>
      </c>
      <c r="AB159" s="47">
        <f>paste_pd_trips!L102</f>
        <v>0</v>
      </c>
      <c r="AC159" s="47">
        <f>paste_pd_trips!M102</f>
        <v>0</v>
      </c>
      <c r="AD159" s="50">
        <f>paste_pd_trips!N102</f>
        <v>1094.2727600000001</v>
      </c>
      <c r="AG159" s="46" t="s">
        <v>16</v>
      </c>
      <c r="AH159" s="47">
        <f t="shared" si="102"/>
        <v>0</v>
      </c>
      <c r="AI159" s="47">
        <f t="shared" si="95"/>
        <v>0</v>
      </c>
      <c r="AJ159" s="47">
        <f t="shared" si="95"/>
        <v>0</v>
      </c>
      <c r="AK159" s="47">
        <f t="shared" si="95"/>
        <v>0</v>
      </c>
      <c r="AL159" s="47">
        <f t="shared" si="95"/>
        <v>0</v>
      </c>
      <c r="AM159" s="55">
        <f t="shared" si="95"/>
        <v>1094.2727600000001</v>
      </c>
      <c r="AN159" s="56">
        <f t="shared" si="95"/>
        <v>0</v>
      </c>
      <c r="AO159" s="57">
        <f t="shared" si="95"/>
        <v>0</v>
      </c>
      <c r="AP159" s="47">
        <v>0</v>
      </c>
      <c r="AQ159" s="47">
        <f t="shared" si="96"/>
        <v>0</v>
      </c>
      <c r="AR159" s="47">
        <f t="shared" si="96"/>
        <v>0</v>
      </c>
      <c r="AS159" s="50">
        <f t="shared" si="97"/>
        <v>1094.2727600000001</v>
      </c>
      <c r="AU159">
        <v>11</v>
      </c>
      <c r="AV159" s="46" t="s">
        <v>16</v>
      </c>
      <c r="AW159" s="103">
        <f t="shared" si="98"/>
        <v>0</v>
      </c>
      <c r="AX159" s="103">
        <f t="shared" si="98"/>
        <v>0</v>
      </c>
      <c r="AY159" s="103">
        <f t="shared" si="98"/>
        <v>0</v>
      </c>
      <c r="AZ159" s="103">
        <f t="shared" si="98"/>
        <v>0</v>
      </c>
      <c r="BA159" s="103">
        <f t="shared" si="98"/>
        <v>0</v>
      </c>
      <c r="BB159" s="55">
        <f>BL159</f>
        <v>0</v>
      </c>
      <c r="BC159" s="56">
        <v>0</v>
      </c>
      <c r="BD159" s="57">
        <v>0</v>
      </c>
      <c r="BE159" s="103">
        <v>0</v>
      </c>
      <c r="BF159" s="103">
        <f t="shared" si="99"/>
        <v>0</v>
      </c>
      <c r="BG159" s="103">
        <f t="shared" si="100"/>
        <v>0</v>
      </c>
      <c r="BH159" s="103">
        <f t="shared" si="106"/>
        <v>0</v>
      </c>
      <c r="BI159" s="103">
        <v>0</v>
      </c>
      <c r="BJ159" s="50">
        <f t="shared" si="101"/>
        <v>0</v>
      </c>
      <c r="BL159" s="2">
        <v>0</v>
      </c>
    </row>
    <row r="160" spans="3:68" x14ac:dyDescent="0.25">
      <c r="C160" s="46" t="s">
        <v>17</v>
      </c>
      <c r="D160" s="47">
        <f>paste_pd_trips!S103</f>
        <v>0</v>
      </c>
      <c r="E160" s="47">
        <f>paste_pd_trips!T103</f>
        <v>0</v>
      </c>
      <c r="F160" s="47">
        <f>paste_pd_trips!U103</f>
        <v>0</v>
      </c>
      <c r="G160" s="47">
        <f>paste_pd_trips!V103</f>
        <v>0</v>
      </c>
      <c r="H160" s="47">
        <f>paste_pd_trips!W103</f>
        <v>0</v>
      </c>
      <c r="I160" s="47">
        <f>paste_pd_trips!X103</f>
        <v>24</v>
      </c>
      <c r="J160" s="47">
        <f>paste_pd_trips!Y103</f>
        <v>0</v>
      </c>
      <c r="K160" s="47">
        <f>paste_pd_trips!Z103</f>
        <v>0</v>
      </c>
      <c r="L160" s="47">
        <f>paste_pd_trips!AA103</f>
        <v>0</v>
      </c>
      <c r="M160" s="47">
        <f>paste_pd_trips!AB103</f>
        <v>0</v>
      </c>
      <c r="N160" s="47">
        <f>paste_pd_trips!AC103</f>
        <v>0</v>
      </c>
      <c r="O160" s="50">
        <f>paste_pd_trips!AD103</f>
        <v>24</v>
      </c>
      <c r="P160" s="49"/>
      <c r="R160" s="46" t="s">
        <v>17</v>
      </c>
      <c r="S160" s="47">
        <f>paste_pd_trips!C103</f>
        <v>0</v>
      </c>
      <c r="T160" s="47">
        <f>paste_pd_trips!D103</f>
        <v>0</v>
      </c>
      <c r="U160" s="47">
        <f>paste_pd_trips!E103</f>
        <v>0</v>
      </c>
      <c r="V160" s="47">
        <f>paste_pd_trips!F103</f>
        <v>0</v>
      </c>
      <c r="W160" s="47">
        <f>paste_pd_trips!G103</f>
        <v>0</v>
      </c>
      <c r="X160" s="47">
        <f>paste_pd_trips!H103</f>
        <v>8617.3311799999992</v>
      </c>
      <c r="Y160" s="47">
        <f>paste_pd_trips!I103</f>
        <v>0</v>
      </c>
      <c r="Z160" s="47">
        <f>paste_pd_trips!J103</f>
        <v>0</v>
      </c>
      <c r="AA160" s="47">
        <f>paste_pd_trips!K103</f>
        <v>0</v>
      </c>
      <c r="AB160" s="47">
        <f>paste_pd_trips!L103</f>
        <v>0</v>
      </c>
      <c r="AC160" s="47">
        <f>paste_pd_trips!M103</f>
        <v>0</v>
      </c>
      <c r="AD160" s="50">
        <f>paste_pd_trips!N103</f>
        <v>8617.3311799999992</v>
      </c>
      <c r="AG160" s="46" t="s">
        <v>17</v>
      </c>
      <c r="AH160" s="47">
        <f t="shared" si="102"/>
        <v>0</v>
      </c>
      <c r="AI160" s="47">
        <f t="shared" si="95"/>
        <v>0</v>
      </c>
      <c r="AJ160" s="47">
        <f t="shared" si="95"/>
        <v>0</v>
      </c>
      <c r="AK160" s="47">
        <f t="shared" si="95"/>
        <v>0</v>
      </c>
      <c r="AL160" s="47">
        <f t="shared" si="95"/>
        <v>0</v>
      </c>
      <c r="AM160" s="55">
        <f t="shared" si="95"/>
        <v>8617.3311799999992</v>
      </c>
      <c r="AN160" s="56">
        <f t="shared" si="95"/>
        <v>0</v>
      </c>
      <c r="AO160" s="57">
        <f t="shared" si="95"/>
        <v>0</v>
      </c>
      <c r="AP160" s="47">
        <v>0</v>
      </c>
      <c r="AQ160" s="47">
        <f t="shared" si="96"/>
        <v>0</v>
      </c>
      <c r="AR160" s="47">
        <f t="shared" si="96"/>
        <v>0</v>
      </c>
      <c r="AS160" s="50">
        <f t="shared" ref="AS160:AS175" si="107">SUM(AH160:AR160)</f>
        <v>8617.3311799999992</v>
      </c>
      <c r="AU160">
        <v>12</v>
      </c>
      <c r="AV160" s="46" t="s">
        <v>17</v>
      </c>
      <c r="AW160" s="103">
        <f t="shared" si="98"/>
        <v>0</v>
      </c>
      <c r="AX160" s="103">
        <f t="shared" si="98"/>
        <v>0</v>
      </c>
      <c r="AY160" s="103">
        <f t="shared" si="98"/>
        <v>0</v>
      </c>
      <c r="AZ160" s="103">
        <f t="shared" si="98"/>
        <v>0</v>
      </c>
      <c r="BA160" s="103">
        <f t="shared" si="98"/>
        <v>0</v>
      </c>
      <c r="BB160" s="55">
        <f>BL160</f>
        <v>28613.072535082778</v>
      </c>
      <c r="BC160" s="56">
        <v>0</v>
      </c>
      <c r="BD160" s="57">
        <v>0</v>
      </c>
      <c r="BE160" s="103">
        <v>0</v>
      </c>
      <c r="BF160" s="103">
        <f t="shared" si="99"/>
        <v>0</v>
      </c>
      <c r="BG160" s="103">
        <f t="shared" si="100"/>
        <v>0</v>
      </c>
      <c r="BH160" s="103">
        <f t="shared" si="106"/>
        <v>0</v>
      </c>
      <c r="BI160" s="103">
        <v>0</v>
      </c>
      <c r="BJ160" s="50">
        <f t="shared" si="101"/>
        <v>28613.072535082778</v>
      </c>
      <c r="BL160" s="2">
        <f>$BK$186*OBS_PURP_AUTOSUFF!J97</f>
        <v>28613.072535082778</v>
      </c>
    </row>
    <row r="161" spans="3:64" x14ac:dyDescent="0.25">
      <c r="C161" s="46" t="s">
        <v>18</v>
      </c>
      <c r="D161" s="47">
        <f>paste_pd_trips!S104</f>
        <v>0</v>
      </c>
      <c r="E161" s="47">
        <f>paste_pd_trips!T104</f>
        <v>0</v>
      </c>
      <c r="F161" s="47">
        <f>paste_pd_trips!U104</f>
        <v>0</v>
      </c>
      <c r="G161" s="47">
        <f>paste_pd_trips!V104</f>
        <v>0</v>
      </c>
      <c r="H161" s="47">
        <f>paste_pd_trips!W104</f>
        <v>0</v>
      </c>
      <c r="I161" s="47">
        <f>paste_pd_trips!X104</f>
        <v>0</v>
      </c>
      <c r="J161" s="47">
        <f>paste_pd_trips!Y104</f>
        <v>5</v>
      </c>
      <c r="K161" s="47">
        <f>paste_pd_trips!Z104</f>
        <v>0</v>
      </c>
      <c r="L161" s="47">
        <f>paste_pd_trips!AA104</f>
        <v>0</v>
      </c>
      <c r="M161" s="47">
        <f>paste_pd_trips!AB104</f>
        <v>0</v>
      </c>
      <c r="N161" s="47">
        <f>paste_pd_trips!AC104</f>
        <v>0</v>
      </c>
      <c r="O161" s="50">
        <f>paste_pd_trips!AD104</f>
        <v>5</v>
      </c>
      <c r="P161" s="49"/>
      <c r="R161" s="46" t="s">
        <v>18</v>
      </c>
      <c r="S161" s="47">
        <f>paste_pd_trips!C104</f>
        <v>0</v>
      </c>
      <c r="T161" s="47">
        <f>paste_pd_trips!D104</f>
        <v>0</v>
      </c>
      <c r="U161" s="47">
        <f>paste_pd_trips!E104</f>
        <v>0</v>
      </c>
      <c r="V161" s="47">
        <f>paste_pd_trips!F104</f>
        <v>0</v>
      </c>
      <c r="W161" s="47">
        <f>paste_pd_trips!G104</f>
        <v>0</v>
      </c>
      <c r="X161" s="47">
        <f>paste_pd_trips!H104</f>
        <v>0</v>
      </c>
      <c r="Y161" s="47">
        <f>paste_pd_trips!I104</f>
        <v>874.35226</v>
      </c>
      <c r="Z161" s="47">
        <f>paste_pd_trips!J104</f>
        <v>0</v>
      </c>
      <c r="AA161" s="47">
        <f>paste_pd_trips!K104</f>
        <v>0</v>
      </c>
      <c r="AB161" s="47">
        <f>paste_pd_trips!L104</f>
        <v>0</v>
      </c>
      <c r="AC161" s="47">
        <f>paste_pd_trips!M104</f>
        <v>0</v>
      </c>
      <c r="AD161" s="50">
        <f>paste_pd_trips!N104</f>
        <v>874.35226</v>
      </c>
      <c r="AG161" s="46" t="s">
        <v>18</v>
      </c>
      <c r="AH161" s="47">
        <f t="shared" si="102"/>
        <v>0</v>
      </c>
      <c r="AI161" s="47">
        <f t="shared" si="95"/>
        <v>0</v>
      </c>
      <c r="AJ161" s="47">
        <f t="shared" si="95"/>
        <v>0</v>
      </c>
      <c r="AK161" s="47">
        <f t="shared" si="95"/>
        <v>0</v>
      </c>
      <c r="AL161" s="47">
        <f t="shared" si="95"/>
        <v>0</v>
      </c>
      <c r="AM161" s="55">
        <f t="shared" si="95"/>
        <v>0</v>
      </c>
      <c r="AN161" s="56">
        <f t="shared" si="95"/>
        <v>874.35226</v>
      </c>
      <c r="AO161" s="57">
        <f t="shared" si="95"/>
        <v>0</v>
      </c>
      <c r="AP161" s="47">
        <v>0</v>
      </c>
      <c r="AQ161" s="47">
        <f t="shared" si="96"/>
        <v>0</v>
      </c>
      <c r="AR161" s="47">
        <f t="shared" si="96"/>
        <v>0</v>
      </c>
      <c r="AS161" s="50">
        <f t="shared" si="107"/>
        <v>874.35226</v>
      </c>
      <c r="AU161">
        <v>13</v>
      </c>
      <c r="AV161" s="46" t="s">
        <v>18</v>
      </c>
      <c r="AW161" s="103">
        <f t="shared" si="98"/>
        <v>0</v>
      </c>
      <c r="AX161" s="103">
        <f t="shared" si="98"/>
        <v>0</v>
      </c>
      <c r="AY161" s="103">
        <f t="shared" si="98"/>
        <v>0</v>
      </c>
      <c r="AZ161" s="103">
        <f t="shared" si="98"/>
        <v>0</v>
      </c>
      <c r="BA161" s="103">
        <f t="shared" si="98"/>
        <v>0</v>
      </c>
      <c r="BB161" s="104">
        <v>0</v>
      </c>
      <c r="BC161" s="56">
        <f>BL161</f>
        <v>1170.189095571583</v>
      </c>
      <c r="BD161" s="105">
        <v>0</v>
      </c>
      <c r="BE161" s="103">
        <v>0</v>
      </c>
      <c r="BF161" s="103">
        <f t="shared" si="99"/>
        <v>0</v>
      </c>
      <c r="BG161" s="103">
        <f t="shared" si="100"/>
        <v>0</v>
      </c>
      <c r="BH161" s="103">
        <f t="shared" si="106"/>
        <v>0</v>
      </c>
      <c r="BI161" s="103">
        <v>0</v>
      </c>
      <c r="BJ161" s="50">
        <f t="shared" si="101"/>
        <v>1170.189095571583</v>
      </c>
      <c r="BL161" s="2">
        <f>$BK$186*(OBS_PURP_AUTOSUFF!J113+OBS_PURP_AUTOSUFF!J114)</f>
        <v>1170.189095571583</v>
      </c>
    </row>
    <row r="162" spans="3:64" x14ac:dyDescent="0.25">
      <c r="C162" s="46" t="s">
        <v>19</v>
      </c>
      <c r="D162" s="47">
        <f>paste_pd_trips!S105</f>
        <v>0</v>
      </c>
      <c r="E162" s="47">
        <f>paste_pd_trips!T105</f>
        <v>0</v>
      </c>
      <c r="F162" s="47">
        <f>paste_pd_trips!U105</f>
        <v>0</v>
      </c>
      <c r="G162" s="47">
        <f>paste_pd_trips!V105</f>
        <v>0</v>
      </c>
      <c r="H162" s="47">
        <f>paste_pd_trips!W105</f>
        <v>0</v>
      </c>
      <c r="I162" s="47">
        <f>paste_pd_trips!X105</f>
        <v>0</v>
      </c>
      <c r="J162" s="47">
        <f>paste_pd_trips!Y105</f>
        <v>1</v>
      </c>
      <c r="K162" s="47">
        <f>paste_pd_trips!Z105</f>
        <v>0</v>
      </c>
      <c r="L162" s="47">
        <f>paste_pd_trips!AA105</f>
        <v>0</v>
      </c>
      <c r="M162" s="47">
        <f>paste_pd_trips!AB105</f>
        <v>0</v>
      </c>
      <c r="N162" s="47">
        <f>paste_pd_trips!AC105</f>
        <v>0</v>
      </c>
      <c r="O162" s="50">
        <f>paste_pd_trips!AD105</f>
        <v>1</v>
      </c>
      <c r="P162" s="49"/>
      <c r="R162" s="46" t="s">
        <v>19</v>
      </c>
      <c r="S162" s="47">
        <f>paste_pd_trips!C105</f>
        <v>0</v>
      </c>
      <c r="T162" s="47">
        <f>paste_pd_trips!D105</f>
        <v>0</v>
      </c>
      <c r="U162" s="47">
        <f>paste_pd_trips!E105</f>
        <v>0</v>
      </c>
      <c r="V162" s="47">
        <f>paste_pd_trips!F105</f>
        <v>0</v>
      </c>
      <c r="W162" s="47">
        <f>paste_pd_trips!G105</f>
        <v>0</v>
      </c>
      <c r="X162" s="47">
        <f>paste_pd_trips!H105</f>
        <v>0</v>
      </c>
      <c r="Y162" s="47">
        <f>paste_pd_trips!I105</f>
        <v>149.3389</v>
      </c>
      <c r="Z162" s="47">
        <f>paste_pd_trips!J105</f>
        <v>0</v>
      </c>
      <c r="AA162" s="47">
        <f>paste_pd_trips!K105</f>
        <v>0</v>
      </c>
      <c r="AB162" s="47">
        <f>paste_pd_trips!L105</f>
        <v>0</v>
      </c>
      <c r="AC162" s="47">
        <f>paste_pd_trips!M105</f>
        <v>0</v>
      </c>
      <c r="AD162" s="50">
        <f>paste_pd_trips!N105</f>
        <v>149.3389</v>
      </c>
      <c r="AG162" s="46" t="s">
        <v>19</v>
      </c>
      <c r="AH162" s="47">
        <f t="shared" si="102"/>
        <v>0</v>
      </c>
      <c r="AI162" s="47">
        <f t="shared" si="95"/>
        <v>0</v>
      </c>
      <c r="AJ162" s="47">
        <f t="shared" si="95"/>
        <v>0</v>
      </c>
      <c r="AK162" s="47">
        <f t="shared" si="95"/>
        <v>0</v>
      </c>
      <c r="AL162" s="47">
        <f t="shared" si="95"/>
        <v>0</v>
      </c>
      <c r="AM162" s="55">
        <f t="shared" si="95"/>
        <v>0</v>
      </c>
      <c r="AN162" s="56">
        <f t="shared" si="95"/>
        <v>149.3389</v>
      </c>
      <c r="AO162" s="57">
        <f t="shared" si="95"/>
        <v>0</v>
      </c>
      <c r="AP162" s="47">
        <v>0</v>
      </c>
      <c r="AQ162" s="47">
        <f t="shared" si="96"/>
        <v>0</v>
      </c>
      <c r="AR162" s="47">
        <f t="shared" si="96"/>
        <v>0</v>
      </c>
      <c r="AS162" s="50">
        <f t="shared" si="107"/>
        <v>149.3389</v>
      </c>
      <c r="AU162">
        <v>14</v>
      </c>
      <c r="AV162" s="46" t="s">
        <v>19</v>
      </c>
      <c r="AW162" s="103">
        <f t="shared" si="98"/>
        <v>0</v>
      </c>
      <c r="AX162" s="103">
        <f t="shared" si="98"/>
        <v>0</v>
      </c>
      <c r="AY162" s="103">
        <f t="shared" si="98"/>
        <v>0</v>
      </c>
      <c r="AZ162" s="103">
        <f t="shared" si="98"/>
        <v>0</v>
      </c>
      <c r="BA162" s="103">
        <f t="shared" si="98"/>
        <v>0</v>
      </c>
      <c r="BB162" s="104">
        <v>0</v>
      </c>
      <c r="BC162" s="56">
        <f>BL162</f>
        <v>265.01514319613307</v>
      </c>
      <c r="BD162" s="105">
        <v>0</v>
      </c>
      <c r="BE162" s="103">
        <v>0</v>
      </c>
      <c r="BF162" s="103">
        <f t="shared" si="99"/>
        <v>0</v>
      </c>
      <c r="BG162" s="103">
        <f t="shared" si="100"/>
        <v>0</v>
      </c>
      <c r="BH162" s="103">
        <f t="shared" si="106"/>
        <v>0</v>
      </c>
      <c r="BI162" s="103">
        <v>0</v>
      </c>
      <c r="BJ162" s="50">
        <f t="shared" si="101"/>
        <v>265.01514319613307</v>
      </c>
      <c r="BL162" s="2">
        <f>$BK$186*OBS_PURP_AUTOSUFF!J116</f>
        <v>265.01514319613307</v>
      </c>
    </row>
    <row r="163" spans="3:64" x14ac:dyDescent="0.25">
      <c r="C163" s="46" t="s">
        <v>20</v>
      </c>
      <c r="D163" s="47">
        <f>paste_pd_trips!S106</f>
        <v>0</v>
      </c>
      <c r="E163" s="47">
        <f>paste_pd_trips!T106</f>
        <v>0</v>
      </c>
      <c r="F163" s="47">
        <f>paste_pd_trips!U106</f>
        <v>0</v>
      </c>
      <c r="G163" s="47">
        <f>paste_pd_trips!V106</f>
        <v>0</v>
      </c>
      <c r="H163" s="47">
        <f>paste_pd_trips!W106</f>
        <v>0</v>
      </c>
      <c r="I163" s="47">
        <f>paste_pd_trips!X106</f>
        <v>0</v>
      </c>
      <c r="J163" s="47">
        <f>paste_pd_trips!Y106</f>
        <v>0</v>
      </c>
      <c r="K163" s="47">
        <f>paste_pd_trips!Z106</f>
        <v>0</v>
      </c>
      <c r="L163" s="47">
        <f>paste_pd_trips!AA106</f>
        <v>0</v>
      </c>
      <c r="M163" s="47">
        <f>paste_pd_trips!AB106</f>
        <v>0</v>
      </c>
      <c r="N163" s="47">
        <f>paste_pd_trips!AC106</f>
        <v>0</v>
      </c>
      <c r="O163" s="50">
        <f>paste_pd_trips!AD106</f>
        <v>0</v>
      </c>
      <c r="P163" s="49"/>
      <c r="R163" s="46" t="s">
        <v>20</v>
      </c>
      <c r="S163" s="47">
        <f>paste_pd_trips!C106</f>
        <v>0</v>
      </c>
      <c r="T163" s="47">
        <f>paste_pd_trips!D106</f>
        <v>0</v>
      </c>
      <c r="U163" s="47">
        <f>paste_pd_trips!E106</f>
        <v>0</v>
      </c>
      <c r="V163" s="47">
        <f>paste_pd_trips!F106</f>
        <v>0</v>
      </c>
      <c r="W163" s="47">
        <f>paste_pd_trips!G106</f>
        <v>0</v>
      </c>
      <c r="X163" s="47">
        <f>paste_pd_trips!H106</f>
        <v>0</v>
      </c>
      <c r="Y163" s="47">
        <f>paste_pd_trips!I106</f>
        <v>0</v>
      </c>
      <c r="Z163" s="47">
        <f>paste_pd_trips!J106</f>
        <v>0</v>
      </c>
      <c r="AA163" s="47">
        <f>paste_pd_trips!K106</f>
        <v>0</v>
      </c>
      <c r="AB163" s="47">
        <f>paste_pd_trips!L106</f>
        <v>0</v>
      </c>
      <c r="AC163" s="47">
        <f>paste_pd_trips!M106</f>
        <v>0</v>
      </c>
      <c r="AD163" s="50">
        <f>paste_pd_trips!N106</f>
        <v>0</v>
      </c>
      <c r="AG163" s="46" t="s">
        <v>20</v>
      </c>
      <c r="AH163" s="47">
        <f t="shared" si="102"/>
        <v>0</v>
      </c>
      <c r="AI163" s="47">
        <f t="shared" si="95"/>
        <v>0</v>
      </c>
      <c r="AJ163" s="47">
        <f t="shared" si="95"/>
        <v>0</v>
      </c>
      <c r="AK163" s="47">
        <f t="shared" si="95"/>
        <v>0</v>
      </c>
      <c r="AL163" s="47">
        <f t="shared" si="95"/>
        <v>0</v>
      </c>
      <c r="AM163" s="55">
        <f t="shared" si="95"/>
        <v>0</v>
      </c>
      <c r="AN163" s="56">
        <f t="shared" si="95"/>
        <v>0</v>
      </c>
      <c r="AO163" s="57">
        <f t="shared" si="95"/>
        <v>0</v>
      </c>
      <c r="AP163" s="47">
        <v>0</v>
      </c>
      <c r="AQ163" s="47">
        <f t="shared" si="96"/>
        <v>0</v>
      </c>
      <c r="AR163" s="47">
        <f t="shared" si="96"/>
        <v>0</v>
      </c>
      <c r="AS163" s="50">
        <f t="shared" si="107"/>
        <v>0</v>
      </c>
      <c r="AU163">
        <v>15</v>
      </c>
      <c r="AV163" s="46" t="s">
        <v>20</v>
      </c>
      <c r="AW163" s="103">
        <f t="shared" si="98"/>
        <v>0</v>
      </c>
      <c r="AX163" s="103">
        <f t="shared" si="98"/>
        <v>0</v>
      </c>
      <c r="AY163" s="103">
        <f t="shared" si="98"/>
        <v>0</v>
      </c>
      <c r="AZ163" s="103">
        <f t="shared" si="98"/>
        <v>0</v>
      </c>
      <c r="BA163" s="103">
        <f t="shared" si="98"/>
        <v>0</v>
      </c>
      <c r="BB163" s="104">
        <v>0</v>
      </c>
      <c r="BC163" s="56">
        <f>BL163</f>
        <v>0</v>
      </c>
      <c r="BD163" s="105">
        <v>0</v>
      </c>
      <c r="BE163" s="103">
        <v>0</v>
      </c>
      <c r="BF163" s="103">
        <f t="shared" si="99"/>
        <v>0</v>
      </c>
      <c r="BG163" s="103">
        <f t="shared" si="100"/>
        <v>0</v>
      </c>
      <c r="BH163" s="103">
        <f t="shared" si="106"/>
        <v>0</v>
      </c>
      <c r="BI163" s="103">
        <v>0</v>
      </c>
      <c r="BJ163" s="50">
        <f t="shared" si="101"/>
        <v>0</v>
      </c>
      <c r="BL163" s="2">
        <v>0</v>
      </c>
    </row>
    <row r="164" spans="3:64" x14ac:dyDescent="0.25">
      <c r="C164" s="46" t="s">
        <v>21</v>
      </c>
      <c r="D164" s="47">
        <f>paste_pd_trips!S107</f>
        <v>0</v>
      </c>
      <c r="E164" s="47">
        <f>paste_pd_trips!T107</f>
        <v>0</v>
      </c>
      <c r="F164" s="47">
        <f>paste_pd_trips!U107</f>
        <v>0</v>
      </c>
      <c r="G164" s="47">
        <f>paste_pd_trips!V107</f>
        <v>0</v>
      </c>
      <c r="H164" s="47">
        <f>paste_pd_trips!W107</f>
        <v>0</v>
      </c>
      <c r="I164" s="47">
        <f>paste_pd_trips!X107</f>
        <v>0</v>
      </c>
      <c r="J164" s="47">
        <f>paste_pd_trips!Y107</f>
        <v>3</v>
      </c>
      <c r="K164" s="47">
        <f>paste_pd_trips!Z107</f>
        <v>0</v>
      </c>
      <c r="L164" s="47">
        <f>paste_pd_trips!AA107</f>
        <v>0</v>
      </c>
      <c r="M164" s="47">
        <f>paste_pd_trips!AB107</f>
        <v>0</v>
      </c>
      <c r="N164" s="47">
        <f>paste_pd_trips!AC107</f>
        <v>0</v>
      </c>
      <c r="O164" s="50">
        <f>paste_pd_trips!AD107</f>
        <v>3</v>
      </c>
      <c r="P164" s="49"/>
      <c r="R164" s="46" t="s">
        <v>21</v>
      </c>
      <c r="S164" s="47">
        <f>paste_pd_trips!C107</f>
        <v>0</v>
      </c>
      <c r="T164" s="47">
        <f>paste_pd_trips!D107</f>
        <v>0</v>
      </c>
      <c r="U164" s="47">
        <f>paste_pd_trips!E107</f>
        <v>0</v>
      </c>
      <c r="V164" s="47">
        <f>paste_pd_trips!F107</f>
        <v>0</v>
      </c>
      <c r="W164" s="47">
        <f>paste_pd_trips!G107</f>
        <v>0</v>
      </c>
      <c r="X164" s="47">
        <f>paste_pd_trips!H107</f>
        <v>0</v>
      </c>
      <c r="Y164" s="47">
        <f>paste_pd_trips!I107</f>
        <v>339.62495999999999</v>
      </c>
      <c r="Z164" s="47">
        <f>paste_pd_trips!J107</f>
        <v>0</v>
      </c>
      <c r="AA164" s="47">
        <f>paste_pd_trips!K107</f>
        <v>0</v>
      </c>
      <c r="AB164" s="47">
        <f>paste_pd_trips!L107</f>
        <v>0</v>
      </c>
      <c r="AC164" s="47">
        <f>paste_pd_trips!M107</f>
        <v>0</v>
      </c>
      <c r="AD164" s="50">
        <f>paste_pd_trips!N107</f>
        <v>339.62495999999999</v>
      </c>
      <c r="AG164" s="46" t="s">
        <v>21</v>
      </c>
      <c r="AH164" s="47">
        <f t="shared" si="102"/>
        <v>0</v>
      </c>
      <c r="AI164" s="47">
        <f t="shared" si="95"/>
        <v>0</v>
      </c>
      <c r="AJ164" s="47">
        <f t="shared" si="95"/>
        <v>0</v>
      </c>
      <c r="AK164" s="47">
        <f t="shared" si="95"/>
        <v>0</v>
      </c>
      <c r="AL164" s="47">
        <f t="shared" si="95"/>
        <v>0</v>
      </c>
      <c r="AM164" s="55">
        <f t="shared" si="95"/>
        <v>0</v>
      </c>
      <c r="AN164" s="56">
        <f t="shared" si="95"/>
        <v>339.62495999999999</v>
      </c>
      <c r="AO164" s="57">
        <f t="shared" si="95"/>
        <v>0</v>
      </c>
      <c r="AP164" s="47">
        <v>0</v>
      </c>
      <c r="AQ164" s="47">
        <f t="shared" si="96"/>
        <v>0</v>
      </c>
      <c r="AR164" s="47">
        <f t="shared" si="96"/>
        <v>0</v>
      </c>
      <c r="AS164" s="50">
        <f t="shared" si="107"/>
        <v>339.62495999999999</v>
      </c>
      <c r="AU164">
        <v>16</v>
      </c>
      <c r="AV164" s="46" t="s">
        <v>21</v>
      </c>
      <c r="AW164" s="103">
        <f t="shared" si="98"/>
        <v>0</v>
      </c>
      <c r="AX164" s="103">
        <f t="shared" si="98"/>
        <v>0</v>
      </c>
      <c r="AY164" s="103">
        <f t="shared" si="98"/>
        <v>0</v>
      </c>
      <c r="AZ164" s="103">
        <f t="shared" si="98"/>
        <v>0</v>
      </c>
      <c r="BA164" s="103">
        <f t="shared" si="98"/>
        <v>0</v>
      </c>
      <c r="BB164" s="104">
        <v>0</v>
      </c>
      <c r="BC164" s="56">
        <f>BL164</f>
        <v>530.05293067324249</v>
      </c>
      <c r="BD164" s="105">
        <v>0</v>
      </c>
      <c r="BE164" s="103">
        <v>0</v>
      </c>
      <c r="BF164" s="103">
        <f t="shared" si="99"/>
        <v>0</v>
      </c>
      <c r="BG164" s="103">
        <f t="shared" si="100"/>
        <v>0</v>
      </c>
      <c r="BH164" s="103">
        <f t="shared" si="106"/>
        <v>0</v>
      </c>
      <c r="BI164" s="103">
        <v>0</v>
      </c>
      <c r="BJ164" s="50">
        <f t="shared" si="101"/>
        <v>530.05293067324249</v>
      </c>
      <c r="BL164" s="2">
        <f>$BK$186*OBS_PURP_AUTOSUFF!J115</f>
        <v>530.05293067324249</v>
      </c>
    </row>
    <row r="165" spans="3:64" x14ac:dyDescent="0.25">
      <c r="C165" s="46" t="s">
        <v>22</v>
      </c>
      <c r="D165" s="47">
        <f>paste_pd_trips!S108</f>
        <v>0</v>
      </c>
      <c r="E165" s="47">
        <f>paste_pd_trips!T108</f>
        <v>0</v>
      </c>
      <c r="F165" s="47">
        <f>paste_pd_trips!U108</f>
        <v>0</v>
      </c>
      <c r="G165" s="47">
        <f>paste_pd_trips!V108</f>
        <v>0</v>
      </c>
      <c r="H165" s="47">
        <f>paste_pd_trips!W108</f>
        <v>0</v>
      </c>
      <c r="I165" s="47">
        <f>paste_pd_trips!X108</f>
        <v>0</v>
      </c>
      <c r="J165" s="47">
        <f>paste_pd_trips!Y108</f>
        <v>0</v>
      </c>
      <c r="K165" s="47">
        <f>paste_pd_trips!Z108</f>
        <v>3</v>
      </c>
      <c r="L165" s="47">
        <f>paste_pd_trips!AA108</f>
        <v>0</v>
      </c>
      <c r="M165" s="47">
        <f>paste_pd_trips!AB108</f>
        <v>0</v>
      </c>
      <c r="N165" s="47">
        <f>paste_pd_trips!AC108</f>
        <v>0</v>
      </c>
      <c r="O165" s="50">
        <f>paste_pd_trips!AD108</f>
        <v>3</v>
      </c>
      <c r="P165" s="49"/>
      <c r="R165" s="46" t="s">
        <v>22</v>
      </c>
      <c r="S165" s="47">
        <f>paste_pd_trips!C108</f>
        <v>0</v>
      </c>
      <c r="T165" s="47">
        <f>paste_pd_trips!D108</f>
        <v>0</v>
      </c>
      <c r="U165" s="47">
        <f>paste_pd_trips!E108</f>
        <v>0</v>
      </c>
      <c r="V165" s="47">
        <f>paste_pd_trips!F108</f>
        <v>0</v>
      </c>
      <c r="W165" s="47">
        <f>paste_pd_trips!G108</f>
        <v>0</v>
      </c>
      <c r="X165" s="47">
        <f>paste_pd_trips!H108</f>
        <v>0</v>
      </c>
      <c r="Y165" s="47">
        <f>paste_pd_trips!I108</f>
        <v>0</v>
      </c>
      <c r="Z165" s="47">
        <f>paste_pd_trips!J108</f>
        <v>1258.4466199999999</v>
      </c>
      <c r="AA165" s="47">
        <f>paste_pd_trips!K108</f>
        <v>0</v>
      </c>
      <c r="AB165" s="47">
        <f>paste_pd_trips!L108</f>
        <v>0</v>
      </c>
      <c r="AC165" s="47">
        <f>paste_pd_trips!M108</f>
        <v>0</v>
      </c>
      <c r="AD165" s="50">
        <f>paste_pd_trips!N108</f>
        <v>1258.4466199999999</v>
      </c>
      <c r="AG165" s="46" t="s">
        <v>22</v>
      </c>
      <c r="AH165" s="47">
        <f t="shared" si="102"/>
        <v>0</v>
      </c>
      <c r="AI165" s="47">
        <f t="shared" si="95"/>
        <v>0</v>
      </c>
      <c r="AJ165" s="47">
        <f t="shared" si="95"/>
        <v>0</v>
      </c>
      <c r="AK165" s="47">
        <f t="shared" si="95"/>
        <v>0</v>
      </c>
      <c r="AL165" s="47">
        <f t="shared" si="95"/>
        <v>0</v>
      </c>
      <c r="AM165" s="55">
        <f t="shared" si="95"/>
        <v>0</v>
      </c>
      <c r="AN165" s="56">
        <f t="shared" si="95"/>
        <v>0</v>
      </c>
      <c r="AO165" s="57">
        <f t="shared" si="95"/>
        <v>1258.4466199999999</v>
      </c>
      <c r="AP165" s="47">
        <v>0</v>
      </c>
      <c r="AQ165" s="47">
        <f t="shared" si="96"/>
        <v>0</v>
      </c>
      <c r="AR165" s="47">
        <f t="shared" si="96"/>
        <v>0</v>
      </c>
      <c r="AS165" s="50">
        <f t="shared" si="107"/>
        <v>1258.4466199999999</v>
      </c>
      <c r="AU165">
        <v>17</v>
      </c>
      <c r="AV165" s="46" t="s">
        <v>22</v>
      </c>
      <c r="AW165" s="103">
        <f t="shared" si="98"/>
        <v>0</v>
      </c>
      <c r="AX165" s="103">
        <f t="shared" si="98"/>
        <v>0</v>
      </c>
      <c r="AY165" s="103">
        <f t="shared" si="98"/>
        <v>0</v>
      </c>
      <c r="AZ165" s="103">
        <f t="shared" si="98"/>
        <v>0</v>
      </c>
      <c r="BA165" s="103">
        <f t="shared" si="98"/>
        <v>0</v>
      </c>
      <c r="BB165" s="104">
        <v>0</v>
      </c>
      <c r="BC165" s="106">
        <v>0</v>
      </c>
      <c r="BD165" s="57">
        <f t="shared" ref="BD165:BE168" si="108">BL165</f>
        <v>6385.0212608671409</v>
      </c>
      <c r="BE165" s="103">
        <f t="shared" si="108"/>
        <v>0</v>
      </c>
      <c r="BF165" s="103">
        <f t="shared" si="99"/>
        <v>0</v>
      </c>
      <c r="BG165" s="103">
        <f t="shared" si="100"/>
        <v>0</v>
      </c>
      <c r="BH165" s="103">
        <f t="shared" si="106"/>
        <v>0</v>
      </c>
      <c r="BI165" s="103">
        <v>0</v>
      </c>
      <c r="BJ165" s="50">
        <f t="shared" si="101"/>
        <v>6385.0212608671409</v>
      </c>
      <c r="BL165" s="2">
        <f>$BK$186*(OBS_PURP_AUTOSUFF!J101+OBS_PURP_AUTOSUFF!J102)</f>
        <v>6385.0212608671409</v>
      </c>
    </row>
    <row r="166" spans="3:64" x14ac:dyDescent="0.25">
      <c r="C166" s="46" t="s">
        <v>23</v>
      </c>
      <c r="D166" s="47">
        <f>paste_pd_trips!S109</f>
        <v>0</v>
      </c>
      <c r="E166" s="47">
        <f>paste_pd_trips!T109</f>
        <v>0</v>
      </c>
      <c r="F166" s="47">
        <f>paste_pd_trips!U109</f>
        <v>0</v>
      </c>
      <c r="G166" s="47">
        <f>paste_pd_trips!V109</f>
        <v>0</v>
      </c>
      <c r="H166" s="47">
        <f>paste_pd_trips!W109</f>
        <v>0</v>
      </c>
      <c r="I166" s="47">
        <f>paste_pd_trips!X109</f>
        <v>0</v>
      </c>
      <c r="J166" s="47">
        <f>paste_pd_trips!Y109</f>
        <v>0</v>
      </c>
      <c r="K166" s="47">
        <f>paste_pd_trips!Z109</f>
        <v>0</v>
      </c>
      <c r="L166" s="47">
        <f>paste_pd_trips!AA109</f>
        <v>0</v>
      </c>
      <c r="M166" s="47">
        <f>paste_pd_trips!AB109</f>
        <v>0</v>
      </c>
      <c r="N166" s="47">
        <f>paste_pd_trips!AC109</f>
        <v>0</v>
      </c>
      <c r="O166" s="50">
        <f>paste_pd_trips!AD109</f>
        <v>0</v>
      </c>
      <c r="P166" s="49"/>
      <c r="R166" s="46" t="s">
        <v>23</v>
      </c>
      <c r="S166" s="47">
        <f>paste_pd_trips!C109</f>
        <v>0</v>
      </c>
      <c r="T166" s="47">
        <f>paste_pd_trips!D109</f>
        <v>0</v>
      </c>
      <c r="U166" s="47">
        <f>paste_pd_trips!E109</f>
        <v>0</v>
      </c>
      <c r="V166" s="47">
        <f>paste_pd_trips!F109</f>
        <v>0</v>
      </c>
      <c r="W166" s="47">
        <f>paste_pd_trips!G109</f>
        <v>0</v>
      </c>
      <c r="X166" s="47">
        <f>paste_pd_trips!H109</f>
        <v>0</v>
      </c>
      <c r="Y166" s="47">
        <f>paste_pd_trips!I109</f>
        <v>0</v>
      </c>
      <c r="Z166" s="47">
        <f>paste_pd_trips!J109</f>
        <v>0</v>
      </c>
      <c r="AA166" s="47">
        <f>paste_pd_trips!K109</f>
        <v>0</v>
      </c>
      <c r="AB166" s="47">
        <f>paste_pd_trips!L109</f>
        <v>0</v>
      </c>
      <c r="AC166" s="47">
        <f>paste_pd_trips!M109</f>
        <v>0</v>
      </c>
      <c r="AD166" s="50">
        <f>paste_pd_trips!N109</f>
        <v>0</v>
      </c>
      <c r="AG166" s="46" t="s">
        <v>23</v>
      </c>
      <c r="AH166" s="47">
        <f t="shared" si="102"/>
        <v>0</v>
      </c>
      <c r="AI166" s="47">
        <f t="shared" si="95"/>
        <v>0</v>
      </c>
      <c r="AJ166" s="47">
        <f t="shared" si="95"/>
        <v>0</v>
      </c>
      <c r="AK166" s="47">
        <f t="shared" si="95"/>
        <v>0</v>
      </c>
      <c r="AL166" s="47">
        <f t="shared" si="95"/>
        <v>0</v>
      </c>
      <c r="AM166" s="55">
        <f t="shared" si="95"/>
        <v>0</v>
      </c>
      <c r="AN166" s="56">
        <f t="shared" si="95"/>
        <v>0</v>
      </c>
      <c r="AO166" s="57">
        <f t="shared" si="95"/>
        <v>0</v>
      </c>
      <c r="AP166" s="47">
        <v>0</v>
      </c>
      <c r="AQ166" s="47">
        <f t="shared" si="96"/>
        <v>0</v>
      </c>
      <c r="AR166" s="47">
        <f t="shared" si="96"/>
        <v>0</v>
      </c>
      <c r="AS166" s="50">
        <f t="shared" si="107"/>
        <v>0</v>
      </c>
      <c r="AU166">
        <v>18</v>
      </c>
      <c r="AV166" s="46" t="s">
        <v>23</v>
      </c>
      <c r="AW166" s="103">
        <f t="shared" si="98"/>
        <v>0</v>
      </c>
      <c r="AX166" s="103">
        <f t="shared" si="98"/>
        <v>0</v>
      </c>
      <c r="AY166" s="103">
        <f t="shared" si="98"/>
        <v>0</v>
      </c>
      <c r="AZ166" s="103">
        <f t="shared" si="98"/>
        <v>0</v>
      </c>
      <c r="BA166" s="103">
        <f t="shared" si="98"/>
        <v>0</v>
      </c>
      <c r="BB166" s="104">
        <v>0</v>
      </c>
      <c r="BC166" s="106">
        <v>0</v>
      </c>
      <c r="BD166" s="57">
        <f t="shared" si="108"/>
        <v>161.10228711298168</v>
      </c>
      <c r="BE166" s="103">
        <f t="shared" si="108"/>
        <v>0</v>
      </c>
      <c r="BF166" s="103">
        <f t="shared" si="99"/>
        <v>0</v>
      </c>
      <c r="BG166" s="103">
        <f t="shared" si="100"/>
        <v>0</v>
      </c>
      <c r="BH166" s="103">
        <f t="shared" si="106"/>
        <v>0</v>
      </c>
      <c r="BI166" s="103">
        <v>0</v>
      </c>
      <c r="BJ166" s="50">
        <f t="shared" si="101"/>
        <v>161.10228711298168</v>
      </c>
      <c r="BL166" s="2">
        <f>$BK$186*OBS_PURP_AUTOSUFF!J104</f>
        <v>161.10228711298168</v>
      </c>
    </row>
    <row r="167" spans="3:64" x14ac:dyDescent="0.25">
      <c r="C167" s="46" t="s">
        <v>24</v>
      </c>
      <c r="D167" s="47">
        <f>paste_pd_trips!S110</f>
        <v>0</v>
      </c>
      <c r="E167" s="47">
        <f>paste_pd_trips!T110</f>
        <v>0</v>
      </c>
      <c r="F167" s="47">
        <f>paste_pd_trips!U110</f>
        <v>0</v>
      </c>
      <c r="G167" s="47">
        <f>paste_pd_trips!V110</f>
        <v>0</v>
      </c>
      <c r="H167" s="47">
        <f>paste_pd_trips!W110</f>
        <v>0</v>
      </c>
      <c r="I167" s="47">
        <f>paste_pd_trips!X110</f>
        <v>0</v>
      </c>
      <c r="J167" s="47">
        <f>paste_pd_trips!Y110</f>
        <v>0</v>
      </c>
      <c r="K167" s="47">
        <f>paste_pd_trips!Z110</f>
        <v>0</v>
      </c>
      <c r="L167" s="47">
        <f>paste_pd_trips!AA110</f>
        <v>0</v>
      </c>
      <c r="M167" s="47">
        <f>paste_pd_trips!AB110</f>
        <v>0</v>
      </c>
      <c r="N167" s="47">
        <f>paste_pd_trips!AC110</f>
        <v>0</v>
      </c>
      <c r="O167" s="50">
        <f>paste_pd_trips!AD110</f>
        <v>0</v>
      </c>
      <c r="P167" s="49"/>
      <c r="R167" s="46" t="s">
        <v>24</v>
      </c>
      <c r="S167" s="47">
        <f>paste_pd_trips!C110</f>
        <v>0</v>
      </c>
      <c r="T167" s="47">
        <f>paste_pd_trips!D110</f>
        <v>0</v>
      </c>
      <c r="U167" s="47">
        <f>paste_pd_trips!E110</f>
        <v>0</v>
      </c>
      <c r="V167" s="47">
        <f>paste_pd_trips!F110</f>
        <v>0</v>
      </c>
      <c r="W167" s="47">
        <f>paste_pd_trips!G110</f>
        <v>0</v>
      </c>
      <c r="X167" s="47">
        <f>paste_pd_trips!H110</f>
        <v>0</v>
      </c>
      <c r="Y167" s="47">
        <f>paste_pd_trips!I110</f>
        <v>0</v>
      </c>
      <c r="Z167" s="47">
        <f>paste_pd_trips!J110</f>
        <v>0</v>
      </c>
      <c r="AA167" s="47">
        <f>paste_pd_trips!K110</f>
        <v>0</v>
      </c>
      <c r="AB167" s="47">
        <f>paste_pd_trips!L110</f>
        <v>0</v>
      </c>
      <c r="AC167" s="47">
        <f>paste_pd_trips!M110</f>
        <v>0</v>
      </c>
      <c r="AD167" s="50">
        <f>paste_pd_trips!N110</f>
        <v>0</v>
      </c>
      <c r="AG167" s="46" t="s">
        <v>24</v>
      </c>
      <c r="AH167" s="47">
        <f t="shared" si="102"/>
        <v>0</v>
      </c>
      <c r="AI167" s="47">
        <f t="shared" si="95"/>
        <v>0</v>
      </c>
      <c r="AJ167" s="47">
        <f t="shared" si="95"/>
        <v>0</v>
      </c>
      <c r="AK167" s="47">
        <f t="shared" si="95"/>
        <v>0</v>
      </c>
      <c r="AL167" s="47">
        <f t="shared" si="95"/>
        <v>0</v>
      </c>
      <c r="AM167" s="55">
        <f t="shared" si="95"/>
        <v>0</v>
      </c>
      <c r="AN167" s="56">
        <f t="shared" si="95"/>
        <v>0</v>
      </c>
      <c r="AO167" s="57">
        <f t="shared" si="95"/>
        <v>0</v>
      </c>
      <c r="AP167" s="47">
        <v>0</v>
      </c>
      <c r="AQ167" s="47">
        <f t="shared" si="96"/>
        <v>0</v>
      </c>
      <c r="AR167" s="47">
        <f t="shared" si="96"/>
        <v>0</v>
      </c>
      <c r="AS167" s="50">
        <f t="shared" si="107"/>
        <v>0</v>
      </c>
      <c r="AU167">
        <v>19</v>
      </c>
      <c r="AV167" s="46" t="s">
        <v>24</v>
      </c>
      <c r="AW167" s="103">
        <f t="shared" si="98"/>
        <v>0</v>
      </c>
      <c r="AX167" s="103">
        <f t="shared" si="98"/>
        <v>0</v>
      </c>
      <c r="AY167" s="103">
        <f t="shared" si="98"/>
        <v>0</v>
      </c>
      <c r="AZ167" s="103">
        <f t="shared" si="98"/>
        <v>0</v>
      </c>
      <c r="BA167" s="103">
        <f t="shared" si="98"/>
        <v>0</v>
      </c>
      <c r="BB167" s="104">
        <v>0</v>
      </c>
      <c r="BC167" s="106">
        <v>0</v>
      </c>
      <c r="BD167" s="57">
        <f t="shared" si="108"/>
        <v>0</v>
      </c>
      <c r="BE167" s="103">
        <f t="shared" si="108"/>
        <v>0</v>
      </c>
      <c r="BF167" s="103">
        <f t="shared" si="99"/>
        <v>0</v>
      </c>
      <c r="BG167" s="103">
        <f t="shared" si="100"/>
        <v>0</v>
      </c>
      <c r="BH167" s="103">
        <f t="shared" si="106"/>
        <v>0</v>
      </c>
      <c r="BI167" s="103">
        <v>0</v>
      </c>
      <c r="BJ167" s="50">
        <f t="shared" si="101"/>
        <v>0</v>
      </c>
      <c r="BL167" s="2">
        <v>0</v>
      </c>
    </row>
    <row r="168" spans="3:64" x14ac:dyDescent="0.25">
      <c r="C168" s="46" t="s">
        <v>25</v>
      </c>
      <c r="D168" s="47">
        <f>paste_pd_trips!S111</f>
        <v>0</v>
      </c>
      <c r="E168" s="47">
        <f>paste_pd_trips!T111</f>
        <v>0</v>
      </c>
      <c r="F168" s="47">
        <f>paste_pd_trips!U111</f>
        <v>0</v>
      </c>
      <c r="G168" s="47">
        <f>paste_pd_trips!V111</f>
        <v>0</v>
      </c>
      <c r="H168" s="47">
        <f>paste_pd_trips!W111</f>
        <v>0</v>
      </c>
      <c r="I168" s="47">
        <f>paste_pd_trips!X111</f>
        <v>0</v>
      </c>
      <c r="J168" s="47">
        <f>paste_pd_trips!Y111</f>
        <v>0</v>
      </c>
      <c r="K168" s="47">
        <f>paste_pd_trips!Z111</f>
        <v>3</v>
      </c>
      <c r="L168" s="47">
        <f>paste_pd_trips!AA111</f>
        <v>0</v>
      </c>
      <c r="M168" s="47">
        <f>paste_pd_trips!AB111</f>
        <v>0</v>
      </c>
      <c r="N168" s="47">
        <f>paste_pd_trips!AC111</f>
        <v>0</v>
      </c>
      <c r="O168" s="50">
        <f>paste_pd_trips!AD111</f>
        <v>3</v>
      </c>
      <c r="P168" s="49"/>
      <c r="R168" s="46" t="s">
        <v>25</v>
      </c>
      <c r="S168" s="47">
        <f>paste_pd_trips!C111</f>
        <v>0</v>
      </c>
      <c r="T168" s="47">
        <f>paste_pd_trips!D111</f>
        <v>0</v>
      </c>
      <c r="U168" s="47">
        <f>paste_pd_trips!E111</f>
        <v>0</v>
      </c>
      <c r="V168" s="47">
        <f>paste_pd_trips!F111</f>
        <v>0</v>
      </c>
      <c r="W168" s="47">
        <f>paste_pd_trips!G111</f>
        <v>0</v>
      </c>
      <c r="X168" s="47">
        <f>paste_pd_trips!H111</f>
        <v>0</v>
      </c>
      <c r="Y168" s="47">
        <f>paste_pd_trips!I111</f>
        <v>0</v>
      </c>
      <c r="Z168" s="47">
        <f>paste_pd_trips!J111</f>
        <v>346.32522</v>
      </c>
      <c r="AA168" s="47">
        <f>paste_pd_trips!K111</f>
        <v>0</v>
      </c>
      <c r="AB168" s="47">
        <f>paste_pd_trips!L111</f>
        <v>0</v>
      </c>
      <c r="AC168" s="47">
        <f>paste_pd_trips!M111</f>
        <v>0</v>
      </c>
      <c r="AD168" s="50">
        <f>paste_pd_trips!N111</f>
        <v>346.32522</v>
      </c>
      <c r="AG168" s="46" t="s">
        <v>25</v>
      </c>
      <c r="AH168" s="47">
        <f t="shared" si="102"/>
        <v>0</v>
      </c>
      <c r="AI168" s="47">
        <f t="shared" si="95"/>
        <v>0</v>
      </c>
      <c r="AJ168" s="47">
        <f t="shared" si="95"/>
        <v>0</v>
      </c>
      <c r="AK168" s="47">
        <f t="shared" si="95"/>
        <v>0</v>
      </c>
      <c r="AL168" s="47">
        <f t="shared" si="95"/>
        <v>0</v>
      </c>
      <c r="AM168" s="58">
        <f t="shared" si="95"/>
        <v>0</v>
      </c>
      <c r="AN168" s="59">
        <f t="shared" si="95"/>
        <v>0</v>
      </c>
      <c r="AO168" s="60">
        <f t="shared" si="95"/>
        <v>346.32522</v>
      </c>
      <c r="AP168" s="47">
        <v>0</v>
      </c>
      <c r="AQ168" s="47">
        <f t="shared" si="96"/>
        <v>0</v>
      </c>
      <c r="AR168" s="47">
        <f t="shared" si="96"/>
        <v>0</v>
      </c>
      <c r="AS168" s="50">
        <f t="shared" si="107"/>
        <v>346.32522</v>
      </c>
      <c r="AU168">
        <v>20</v>
      </c>
      <c r="AV168" s="46" t="s">
        <v>25</v>
      </c>
      <c r="AW168" s="103">
        <f t="shared" si="98"/>
        <v>0</v>
      </c>
      <c r="AX168" s="103">
        <f t="shared" si="98"/>
        <v>0</v>
      </c>
      <c r="AY168" s="103">
        <f t="shared" si="98"/>
        <v>0</v>
      </c>
      <c r="AZ168" s="103">
        <f t="shared" si="98"/>
        <v>0</v>
      </c>
      <c r="BA168" s="103">
        <f t="shared" si="98"/>
        <v>0</v>
      </c>
      <c r="BB168" s="107">
        <v>0</v>
      </c>
      <c r="BC168" s="108">
        <v>0</v>
      </c>
      <c r="BD168" s="60">
        <f t="shared" si="108"/>
        <v>1487.0782290251491</v>
      </c>
      <c r="BE168" s="103">
        <f t="shared" si="108"/>
        <v>0</v>
      </c>
      <c r="BF168" s="103">
        <f t="shared" si="99"/>
        <v>0</v>
      </c>
      <c r="BG168" s="103">
        <f t="shared" si="100"/>
        <v>0</v>
      </c>
      <c r="BH168" s="103">
        <f t="shared" si="106"/>
        <v>0</v>
      </c>
      <c r="BI168" s="103">
        <v>0</v>
      </c>
      <c r="BJ168" s="50">
        <f t="shared" si="101"/>
        <v>1487.0782290251491</v>
      </c>
      <c r="BL168" s="2">
        <f>$BK$186*OBS_PURP_AUTOSUFF!J103</f>
        <v>1487.0782290251491</v>
      </c>
    </row>
    <row r="169" spans="3:64" x14ac:dyDescent="0.25">
      <c r="C169" s="46" t="s">
        <v>529</v>
      </c>
      <c r="D169" s="47">
        <f>paste_pd_trips!S112</f>
        <v>0</v>
      </c>
      <c r="E169" s="47">
        <f>paste_pd_trips!T112</f>
        <v>0</v>
      </c>
      <c r="F169" s="47">
        <f>paste_pd_trips!U112</f>
        <v>0</v>
      </c>
      <c r="G169" s="47">
        <f>paste_pd_trips!V112</f>
        <v>0</v>
      </c>
      <c r="H169" s="47">
        <f>paste_pd_trips!W112</f>
        <v>0</v>
      </c>
      <c r="I169" s="47">
        <f>paste_pd_trips!X112</f>
        <v>0</v>
      </c>
      <c r="J169" s="47">
        <f>paste_pd_trips!Y112</f>
        <v>0</v>
      </c>
      <c r="K169" s="47">
        <f>paste_pd_trips!Z112</f>
        <v>0</v>
      </c>
      <c r="L169" s="47">
        <f>paste_pd_trips!AA112</f>
        <v>5</v>
      </c>
      <c r="M169" s="47">
        <f>paste_pd_trips!AB112</f>
        <v>0</v>
      </c>
      <c r="N169" s="47">
        <f>paste_pd_trips!AC112</f>
        <v>0</v>
      </c>
      <c r="O169" s="50">
        <f>paste_pd_trips!AD112</f>
        <v>5</v>
      </c>
      <c r="P169" s="49"/>
      <c r="R169" s="46" t="s">
        <v>529</v>
      </c>
      <c r="S169" s="47">
        <f>paste_pd_trips!C112</f>
        <v>0</v>
      </c>
      <c r="T169" s="47">
        <f>paste_pd_trips!D112</f>
        <v>0</v>
      </c>
      <c r="U169" s="47">
        <f>paste_pd_trips!E112</f>
        <v>0</v>
      </c>
      <c r="V169" s="47">
        <f>paste_pd_trips!F112</f>
        <v>0</v>
      </c>
      <c r="W169" s="47">
        <f>paste_pd_trips!G112</f>
        <v>0</v>
      </c>
      <c r="X169" s="47">
        <f>paste_pd_trips!H112</f>
        <v>0</v>
      </c>
      <c r="Y169" s="47">
        <f>paste_pd_trips!I112</f>
        <v>0</v>
      </c>
      <c r="Z169" s="47">
        <f>paste_pd_trips!J112</f>
        <v>0</v>
      </c>
      <c r="AA169" s="47">
        <f>paste_pd_trips!K112</f>
        <v>557.58141999999998</v>
      </c>
      <c r="AB169" s="47">
        <f>paste_pd_trips!L112</f>
        <v>0</v>
      </c>
      <c r="AC169" s="47">
        <f>paste_pd_trips!M112</f>
        <v>0</v>
      </c>
      <c r="AD169" s="50">
        <f>paste_pd_trips!N112</f>
        <v>557.58141999999998</v>
      </c>
      <c r="AG169" s="46" t="s">
        <v>529</v>
      </c>
      <c r="AH169" s="47">
        <f t="shared" si="102"/>
        <v>0</v>
      </c>
      <c r="AI169" s="47">
        <f t="shared" si="95"/>
        <v>0</v>
      </c>
      <c r="AJ169" s="47">
        <f t="shared" si="95"/>
        <v>0</v>
      </c>
      <c r="AK169" s="47">
        <f t="shared" si="95"/>
        <v>0</v>
      </c>
      <c r="AL169" s="47">
        <f t="shared" si="95"/>
        <v>0</v>
      </c>
      <c r="AM169" s="47">
        <f t="shared" si="95"/>
        <v>0</v>
      </c>
      <c r="AN169" s="47">
        <f t="shared" si="95"/>
        <v>0</v>
      </c>
      <c r="AO169" s="47">
        <f t="shared" si="95"/>
        <v>0</v>
      </c>
      <c r="AP169" s="47">
        <v>0</v>
      </c>
      <c r="AQ169" s="47">
        <f t="shared" si="96"/>
        <v>0</v>
      </c>
      <c r="AR169" s="47">
        <f t="shared" si="96"/>
        <v>0</v>
      </c>
      <c r="AS169" s="50">
        <f t="shared" si="107"/>
        <v>0</v>
      </c>
      <c r="AU169">
        <v>21</v>
      </c>
      <c r="AV169" s="46" t="s">
        <v>529</v>
      </c>
      <c r="AW169" s="103">
        <f t="shared" si="98"/>
        <v>0</v>
      </c>
      <c r="AX169" s="103">
        <f t="shared" si="98"/>
        <v>0</v>
      </c>
      <c r="AY169" s="103">
        <f t="shared" si="98"/>
        <v>0</v>
      </c>
      <c r="AZ169" s="103">
        <f t="shared" si="98"/>
        <v>0</v>
      </c>
      <c r="BA169" s="103">
        <f t="shared" si="98"/>
        <v>0</v>
      </c>
      <c r="BB169" s="103">
        <f>IF(SUM(AM$157:AM$160,AM$172:AM$173)&gt;0,(AM169/SUM(AM$157:AM$160,AM$172:AM$173))*SUM(BB$157:BB$160,BB$172:BB$173),0)</f>
        <v>0</v>
      </c>
      <c r="BC169" s="103">
        <f>IF(SUM(AN$161:AN$164,AN$174:AN$175)&gt;0,(AN169/SUM(AN$161:AN$164,AN$174:AN$175))*SUM(BC$161:BC$164,BC$174:BC$175),0)</f>
        <v>0</v>
      </c>
      <c r="BD169" s="103">
        <f t="shared" ref="BD169:BE171" si="109">IF(SUM(AO$165:AO$168,AO$176:AO$177)&gt;0,(AO169/SUM(AO$165:AO$168,AO$176:AO$177))*SUM(BD$165:BD$168,BD$176:BD$177),0)</f>
        <v>0</v>
      </c>
      <c r="BE169" s="103">
        <f t="shared" si="109"/>
        <v>0</v>
      </c>
      <c r="BF169" s="47">
        <f t="shared" si="99"/>
        <v>0</v>
      </c>
      <c r="BG169" s="103">
        <f t="shared" si="100"/>
        <v>0</v>
      </c>
      <c r="BH169" s="103">
        <f t="shared" si="106"/>
        <v>0</v>
      </c>
      <c r="BI169" s="103">
        <v>0</v>
      </c>
      <c r="BJ169" s="50">
        <f t="shared" si="101"/>
        <v>0</v>
      </c>
      <c r="BL169" s="2"/>
    </row>
    <row r="170" spans="3:64" x14ac:dyDescent="0.25">
      <c r="C170" s="46" t="s">
        <v>530</v>
      </c>
      <c r="D170" s="47">
        <f>paste_pd_trips!S113</f>
        <v>0</v>
      </c>
      <c r="E170" s="47">
        <f>paste_pd_trips!T113</f>
        <v>0</v>
      </c>
      <c r="F170" s="47">
        <f>paste_pd_trips!U113</f>
        <v>0</v>
      </c>
      <c r="G170" s="47">
        <f>paste_pd_trips!V113</f>
        <v>0</v>
      </c>
      <c r="H170" s="47">
        <f>paste_pd_trips!W113</f>
        <v>0</v>
      </c>
      <c r="I170" s="47">
        <f>paste_pd_trips!X113</f>
        <v>4</v>
      </c>
      <c r="J170" s="47">
        <f>paste_pd_trips!Y113</f>
        <v>0</v>
      </c>
      <c r="K170" s="47">
        <f>paste_pd_trips!Z113</f>
        <v>0</v>
      </c>
      <c r="L170" s="47">
        <f>paste_pd_trips!AA113</f>
        <v>0</v>
      </c>
      <c r="M170" s="47">
        <f>paste_pd_trips!AB113</f>
        <v>28</v>
      </c>
      <c r="N170" s="47">
        <f>paste_pd_trips!AC113</f>
        <v>0</v>
      </c>
      <c r="O170" s="50">
        <f>paste_pd_trips!AD113</f>
        <v>32</v>
      </c>
      <c r="P170" s="49"/>
      <c r="R170" s="46" t="s">
        <v>530</v>
      </c>
      <c r="S170" s="47">
        <f>paste_pd_trips!C113</f>
        <v>0</v>
      </c>
      <c r="T170" s="47">
        <f>paste_pd_trips!D113</f>
        <v>0</v>
      </c>
      <c r="U170" s="47">
        <f>paste_pd_trips!E113</f>
        <v>0</v>
      </c>
      <c r="V170" s="47">
        <f>paste_pd_trips!F113</f>
        <v>0</v>
      </c>
      <c r="W170" s="47">
        <f>paste_pd_trips!G113</f>
        <v>0</v>
      </c>
      <c r="X170" s="47">
        <f>paste_pd_trips!H113</f>
        <v>2329.0155</v>
      </c>
      <c r="Y170" s="47">
        <f>paste_pd_trips!I113</f>
        <v>0</v>
      </c>
      <c r="Z170" s="47">
        <f>paste_pd_trips!J113</f>
        <v>0</v>
      </c>
      <c r="AA170" s="47">
        <f>paste_pd_trips!K113</f>
        <v>0</v>
      </c>
      <c r="AB170" s="47">
        <f>paste_pd_trips!L113</f>
        <v>15861.57653</v>
      </c>
      <c r="AC170" s="47">
        <f>paste_pd_trips!M113</f>
        <v>0</v>
      </c>
      <c r="AD170" s="50">
        <f>paste_pd_trips!N113</f>
        <v>18190.59203</v>
      </c>
      <c r="AG170" s="46" t="s">
        <v>530</v>
      </c>
      <c r="AH170" s="47">
        <f t="shared" si="102"/>
        <v>0</v>
      </c>
      <c r="AI170" s="47">
        <f t="shared" si="95"/>
        <v>0</v>
      </c>
      <c r="AJ170" s="47">
        <f t="shared" si="95"/>
        <v>0</v>
      </c>
      <c r="AK170" s="47">
        <f t="shared" si="95"/>
        <v>0</v>
      </c>
      <c r="AL170" s="47">
        <f t="shared" si="95"/>
        <v>0</v>
      </c>
      <c r="AM170" s="47">
        <f t="shared" si="95"/>
        <v>2329.0155</v>
      </c>
      <c r="AN170" s="47">
        <f t="shared" si="95"/>
        <v>0</v>
      </c>
      <c r="AO170" s="47">
        <f t="shared" si="95"/>
        <v>0</v>
      </c>
      <c r="AP170" s="47">
        <v>0</v>
      </c>
      <c r="AQ170" s="47">
        <f t="shared" si="96"/>
        <v>15861.57653</v>
      </c>
      <c r="AR170" s="47">
        <f t="shared" si="96"/>
        <v>0</v>
      </c>
      <c r="AS170" s="50">
        <f t="shared" si="107"/>
        <v>18190.59203</v>
      </c>
      <c r="AU170">
        <v>22</v>
      </c>
      <c r="AV170" s="46" t="s">
        <v>530</v>
      </c>
      <c r="AW170" s="103">
        <f t="shared" si="98"/>
        <v>0</v>
      </c>
      <c r="AX170" s="103">
        <f t="shared" si="98"/>
        <v>0</v>
      </c>
      <c r="AY170" s="103">
        <f t="shared" si="98"/>
        <v>0</v>
      </c>
      <c r="AZ170" s="103">
        <f t="shared" si="98"/>
        <v>0</v>
      </c>
      <c r="BA170" s="103">
        <f t="shared" si="98"/>
        <v>0</v>
      </c>
      <c r="BB170" s="47">
        <f>IF(SUM(AM$157:AM$160,AM$172:AM$173)&gt;0,(AM170/SUM(AM$157:AM$160,AM$172:AM$173))*SUM(BB$157:BB$160,BB$172:BB$173),0)</f>
        <v>3235.7611830647502</v>
      </c>
      <c r="BC170" s="47">
        <f>IF(SUM(AN$161:AN$164,AN$174:AN$175)&gt;0,(AN170/SUM(AN$161:AN$164,AN$174:AN$175))*SUM(BC$161:BC$164,BC$174:BC$175),0)</f>
        <v>0</v>
      </c>
      <c r="BD170" s="47">
        <f t="shared" si="109"/>
        <v>0</v>
      </c>
      <c r="BE170" s="103">
        <f t="shared" si="109"/>
        <v>0</v>
      </c>
      <c r="BF170" s="103">
        <f t="shared" si="99"/>
        <v>0</v>
      </c>
      <c r="BG170" s="47">
        <f t="shared" si="100"/>
        <v>15861.57653</v>
      </c>
      <c r="BH170" s="103">
        <f t="shared" si="106"/>
        <v>0</v>
      </c>
      <c r="BI170" s="47">
        <f>'TM1.5 Targets'!T119+'TM1.5 Targets'!U119</f>
        <v>2379.2364794999999</v>
      </c>
      <c r="BJ170" s="50">
        <f t="shared" si="101"/>
        <v>21476.574192564749</v>
      </c>
      <c r="BL170" s="2"/>
    </row>
    <row r="171" spans="3:64" x14ac:dyDescent="0.25">
      <c r="C171" s="46" t="s">
        <v>531</v>
      </c>
      <c r="D171" s="47">
        <f>paste_pd_trips!S114</f>
        <v>2</v>
      </c>
      <c r="E171" s="47">
        <f>paste_pd_trips!T114</f>
        <v>4</v>
      </c>
      <c r="F171" s="47">
        <f>paste_pd_trips!U114</f>
        <v>1</v>
      </c>
      <c r="G171" s="47">
        <f>paste_pd_trips!V114</f>
        <v>12</v>
      </c>
      <c r="H171" s="47">
        <f>paste_pd_trips!W114</f>
        <v>0</v>
      </c>
      <c r="I171" s="47">
        <f>paste_pd_trips!X114</f>
        <v>6</v>
      </c>
      <c r="J171" s="47">
        <f>paste_pd_trips!Y114</f>
        <v>0</v>
      </c>
      <c r="K171" s="47">
        <f>paste_pd_trips!Z114</f>
        <v>0</v>
      </c>
      <c r="L171" s="47">
        <f>paste_pd_trips!AA114</f>
        <v>0</v>
      </c>
      <c r="M171" s="47">
        <f>paste_pd_trips!AB114</f>
        <v>1</v>
      </c>
      <c r="N171" s="47">
        <f>paste_pd_trips!AC114</f>
        <v>30</v>
      </c>
      <c r="O171" s="50">
        <f>paste_pd_trips!AD114</f>
        <v>56</v>
      </c>
      <c r="P171" s="49"/>
      <c r="R171" s="46" t="s">
        <v>531</v>
      </c>
      <c r="S171" s="47">
        <f>paste_pd_trips!C114</f>
        <v>396.34530000000001</v>
      </c>
      <c r="T171" s="47">
        <f>paste_pd_trips!D114</f>
        <v>2067.6664000000001</v>
      </c>
      <c r="U171" s="47">
        <f>paste_pd_trips!E114</f>
        <v>1053.306</v>
      </c>
      <c r="V171" s="47">
        <f>paste_pd_trips!F114</f>
        <v>3945.3287999999998</v>
      </c>
      <c r="W171" s="47">
        <f>paste_pd_trips!G114</f>
        <v>0</v>
      </c>
      <c r="X171" s="47">
        <f>paste_pd_trips!H114</f>
        <v>4945.6035700000002</v>
      </c>
      <c r="Y171" s="47">
        <f>paste_pd_trips!I114</f>
        <v>0</v>
      </c>
      <c r="Z171" s="47">
        <f>paste_pd_trips!J114</f>
        <v>0</v>
      </c>
      <c r="AA171" s="47">
        <f>paste_pd_trips!K114</f>
        <v>0</v>
      </c>
      <c r="AB171" s="47">
        <f>paste_pd_trips!L114</f>
        <v>686.20849999999996</v>
      </c>
      <c r="AC171" s="47">
        <f>paste_pd_trips!M114</f>
        <v>13362.85656</v>
      </c>
      <c r="AD171" s="50">
        <f>paste_pd_trips!N114</f>
        <v>26457.315129999999</v>
      </c>
      <c r="AG171" s="46" t="s">
        <v>531</v>
      </c>
      <c r="AH171" s="47">
        <f t="shared" si="102"/>
        <v>396.34530000000001</v>
      </c>
      <c r="AI171" s="47">
        <f t="shared" si="95"/>
        <v>2067.6664000000001</v>
      </c>
      <c r="AJ171" s="47">
        <f t="shared" si="95"/>
        <v>1053.306</v>
      </c>
      <c r="AK171" s="47">
        <f t="shared" si="95"/>
        <v>3945.3287999999998</v>
      </c>
      <c r="AL171" s="47">
        <f t="shared" si="95"/>
        <v>0</v>
      </c>
      <c r="AM171" s="47">
        <f t="shared" si="95"/>
        <v>4945.6035700000002</v>
      </c>
      <c r="AN171" s="47">
        <f t="shared" si="95"/>
        <v>0</v>
      </c>
      <c r="AO171" s="47">
        <f t="shared" si="95"/>
        <v>0</v>
      </c>
      <c r="AP171" s="47">
        <v>0</v>
      </c>
      <c r="AQ171" s="47">
        <f t="shared" si="96"/>
        <v>686.20849999999996</v>
      </c>
      <c r="AR171" s="47">
        <f t="shared" si="96"/>
        <v>13362.85656</v>
      </c>
      <c r="AS171" s="50">
        <f t="shared" si="107"/>
        <v>26457.315130000003</v>
      </c>
      <c r="AU171">
        <v>23</v>
      </c>
      <c r="AV171" s="46" t="s">
        <v>531</v>
      </c>
      <c r="AW171" s="47">
        <f t="shared" si="98"/>
        <v>396.34530000000001</v>
      </c>
      <c r="AX171" s="47">
        <f t="shared" si="98"/>
        <v>2067.6664000000001</v>
      </c>
      <c r="AY171" s="47">
        <f t="shared" si="98"/>
        <v>1053.306</v>
      </c>
      <c r="AZ171" s="47">
        <f t="shared" si="98"/>
        <v>3945.3287999999998</v>
      </c>
      <c r="BA171" s="47">
        <f t="shared" si="98"/>
        <v>0</v>
      </c>
      <c r="BB171" s="47">
        <f>IF(SUM(AM$157:AM$160,AM$172:AM$173)&gt;0,(AM171/SUM(AM$157:AM$160,AM$172:AM$173))*SUM(BB$157:BB$160,BB$172:BB$173),0)</f>
        <v>6871.0543397553392</v>
      </c>
      <c r="BC171" s="47">
        <f>IF(SUM(AN$161:AN$164,AN$174:AN$175)&gt;0,(AN171/SUM(AN$161:AN$164,AN$174:AN$175))*SUM(BC$161:BC$164,BC$174:BC$175),0)</f>
        <v>0</v>
      </c>
      <c r="BD171" s="47">
        <f t="shared" si="109"/>
        <v>0</v>
      </c>
      <c r="BE171" s="103">
        <f t="shared" si="109"/>
        <v>0</v>
      </c>
      <c r="BF171" s="47">
        <f t="shared" si="99"/>
        <v>0</v>
      </c>
      <c r="BG171" s="47">
        <f t="shared" si="100"/>
        <v>686.20849999999996</v>
      </c>
      <c r="BH171" s="47">
        <f t="shared" si="106"/>
        <v>13362.85656</v>
      </c>
      <c r="BI171" s="103">
        <v>0</v>
      </c>
      <c r="BJ171" s="50">
        <f t="shared" si="101"/>
        <v>28382.765899755341</v>
      </c>
      <c r="BL171" s="2"/>
    </row>
    <row r="172" spans="3:64" x14ac:dyDescent="0.25">
      <c r="C172" s="46" t="s">
        <v>26</v>
      </c>
      <c r="D172" s="47">
        <f>paste_pd_trips!S115</f>
        <v>0</v>
      </c>
      <c r="E172" s="47">
        <f>paste_pd_trips!T115</f>
        <v>0</v>
      </c>
      <c r="F172" s="47">
        <f>paste_pd_trips!U115</f>
        <v>0</v>
      </c>
      <c r="G172" s="47">
        <f>paste_pd_trips!V115</f>
        <v>0</v>
      </c>
      <c r="H172" s="47">
        <f>paste_pd_trips!W115</f>
        <v>0</v>
      </c>
      <c r="I172" s="47">
        <f>paste_pd_trips!X115</f>
        <v>28</v>
      </c>
      <c r="J172" s="47">
        <f>paste_pd_trips!Y115</f>
        <v>3</v>
      </c>
      <c r="K172" s="47">
        <f>paste_pd_trips!Z115</f>
        <v>2</v>
      </c>
      <c r="L172" s="47">
        <f>paste_pd_trips!AA115</f>
        <v>0</v>
      </c>
      <c r="M172" s="47">
        <f>paste_pd_trips!AB115</f>
        <v>0</v>
      </c>
      <c r="N172" s="47">
        <f>paste_pd_trips!AC115</f>
        <v>0</v>
      </c>
      <c r="O172" s="50">
        <f>paste_pd_trips!AD115</f>
        <v>33</v>
      </c>
      <c r="P172" s="49"/>
      <c r="R172" s="46" t="s">
        <v>26</v>
      </c>
      <c r="S172" s="47">
        <f>paste_pd_trips!C115</f>
        <v>0</v>
      </c>
      <c r="T172" s="47">
        <f>paste_pd_trips!D115</f>
        <v>0</v>
      </c>
      <c r="U172" s="47">
        <f>paste_pd_trips!E115</f>
        <v>0</v>
      </c>
      <c r="V172" s="47">
        <f>paste_pd_trips!F115</f>
        <v>0</v>
      </c>
      <c r="W172" s="47">
        <f>paste_pd_trips!G115</f>
        <v>0</v>
      </c>
      <c r="X172" s="47">
        <f>paste_pd_trips!H115</f>
        <v>10065.264520000001</v>
      </c>
      <c r="Y172" s="47">
        <f>paste_pd_trips!I115</f>
        <v>520.42489999999998</v>
      </c>
      <c r="Z172" s="47">
        <f>paste_pd_trips!J115</f>
        <v>4053.5105199999998</v>
      </c>
      <c r="AA172" s="47">
        <f>paste_pd_trips!K115</f>
        <v>0</v>
      </c>
      <c r="AB172" s="47">
        <f>paste_pd_trips!L115</f>
        <v>0</v>
      </c>
      <c r="AC172" s="47">
        <f>paste_pd_trips!M115</f>
        <v>0</v>
      </c>
      <c r="AD172" s="50">
        <f>paste_pd_trips!N115</f>
        <v>14639.19994</v>
      </c>
      <c r="AG172" s="46" t="s">
        <v>26</v>
      </c>
      <c r="AH172" s="47">
        <f t="shared" si="102"/>
        <v>0</v>
      </c>
      <c r="AI172" s="47">
        <f t="shared" si="95"/>
        <v>0</v>
      </c>
      <c r="AJ172" s="47">
        <f t="shared" si="95"/>
        <v>0</v>
      </c>
      <c r="AK172" s="47">
        <f t="shared" si="95"/>
        <v>0</v>
      </c>
      <c r="AL172" s="47">
        <f t="shared" si="95"/>
        <v>0</v>
      </c>
      <c r="AM172" s="51">
        <f t="shared" si="95"/>
        <v>10065.264520000001</v>
      </c>
      <c r="AN172" s="52">
        <f t="shared" si="95"/>
        <v>520.42489999999998</v>
      </c>
      <c r="AO172" s="53">
        <f t="shared" si="95"/>
        <v>4053.5105199999998</v>
      </c>
      <c r="AP172" s="47">
        <v>0</v>
      </c>
      <c r="AQ172" s="47">
        <f t="shared" si="96"/>
        <v>0</v>
      </c>
      <c r="AR172" s="47">
        <f t="shared" si="96"/>
        <v>0</v>
      </c>
      <c r="AS172" s="50">
        <f t="shared" si="107"/>
        <v>14639.19994</v>
      </c>
      <c r="AU172">
        <v>24</v>
      </c>
      <c r="AV172" s="46" t="s">
        <v>26</v>
      </c>
      <c r="AW172" s="103">
        <f t="shared" si="98"/>
        <v>0</v>
      </c>
      <c r="AX172" s="103">
        <f t="shared" si="98"/>
        <v>0</v>
      </c>
      <c r="AY172" s="103">
        <f t="shared" si="98"/>
        <v>0</v>
      </c>
      <c r="AZ172" s="103">
        <f t="shared" si="98"/>
        <v>0</v>
      </c>
      <c r="BA172" s="103">
        <f t="shared" si="98"/>
        <v>0</v>
      </c>
      <c r="BB172" s="51">
        <f>BL172</f>
        <v>14026.333774508161</v>
      </c>
      <c r="BC172" s="52">
        <v>0</v>
      </c>
      <c r="BD172" s="53">
        <v>0</v>
      </c>
      <c r="BE172" s="103">
        <v>0</v>
      </c>
      <c r="BF172" s="103">
        <f t="shared" si="99"/>
        <v>0</v>
      </c>
      <c r="BG172" s="103">
        <f t="shared" si="100"/>
        <v>0</v>
      </c>
      <c r="BH172" s="103">
        <f t="shared" si="106"/>
        <v>0</v>
      </c>
      <c r="BI172" s="103">
        <v>0</v>
      </c>
      <c r="BJ172" s="50">
        <f t="shared" si="101"/>
        <v>14026.333774508161</v>
      </c>
      <c r="BL172" s="2">
        <f>$BK$186*OBS_PURP_AUTOSUFF!J100</f>
        <v>14026.333774508161</v>
      </c>
    </row>
    <row r="173" spans="3:64" x14ac:dyDescent="0.25">
      <c r="C173" s="46" t="s">
        <v>27</v>
      </c>
      <c r="D173" s="47">
        <f>paste_pd_trips!S116</f>
        <v>0</v>
      </c>
      <c r="E173" s="47">
        <f>paste_pd_trips!T116</f>
        <v>0</v>
      </c>
      <c r="F173" s="47">
        <f>paste_pd_trips!U116</f>
        <v>0</v>
      </c>
      <c r="G173" s="47">
        <f>paste_pd_trips!V116</f>
        <v>0</v>
      </c>
      <c r="H173" s="47">
        <f>paste_pd_trips!W116</f>
        <v>0</v>
      </c>
      <c r="I173" s="47">
        <f>paste_pd_trips!X116</f>
        <v>2</v>
      </c>
      <c r="J173" s="47">
        <f>paste_pd_trips!Y116</f>
        <v>0</v>
      </c>
      <c r="K173" s="47">
        <f>paste_pd_trips!Z116</f>
        <v>1</v>
      </c>
      <c r="L173" s="47">
        <f>paste_pd_trips!AA116</f>
        <v>0</v>
      </c>
      <c r="M173" s="47">
        <f>paste_pd_trips!AB116</f>
        <v>0</v>
      </c>
      <c r="N173" s="47">
        <f>paste_pd_trips!AC116</f>
        <v>0</v>
      </c>
      <c r="O173" s="50">
        <f>paste_pd_trips!AD116</f>
        <v>3</v>
      </c>
      <c r="P173" s="49"/>
      <c r="R173" s="46" t="s">
        <v>27</v>
      </c>
      <c r="S173" s="47">
        <f>paste_pd_trips!C116</f>
        <v>0</v>
      </c>
      <c r="T173" s="47">
        <f>paste_pd_trips!D116</f>
        <v>0</v>
      </c>
      <c r="U173" s="47">
        <f>paste_pd_trips!E116</f>
        <v>0</v>
      </c>
      <c r="V173" s="47">
        <f>paste_pd_trips!F116</f>
        <v>0</v>
      </c>
      <c r="W173" s="47">
        <f>paste_pd_trips!G116</f>
        <v>0</v>
      </c>
      <c r="X173" s="47">
        <f>paste_pd_trips!H116</f>
        <v>250.16239999999999</v>
      </c>
      <c r="Y173" s="47">
        <f>paste_pd_trips!I116</f>
        <v>0</v>
      </c>
      <c r="Z173" s="47">
        <f>paste_pd_trips!J116</f>
        <v>466.54570000000001</v>
      </c>
      <c r="AA173" s="47">
        <f>paste_pd_trips!K116</f>
        <v>0</v>
      </c>
      <c r="AB173" s="47">
        <f>paste_pd_trips!L116</f>
        <v>0</v>
      </c>
      <c r="AC173" s="47">
        <f>paste_pd_trips!M116</f>
        <v>0</v>
      </c>
      <c r="AD173" s="50">
        <f>paste_pd_trips!N116</f>
        <v>716.70809999999994</v>
      </c>
      <c r="AG173" s="46" t="s">
        <v>27</v>
      </c>
      <c r="AH173" s="47">
        <f t="shared" si="102"/>
        <v>0</v>
      </c>
      <c r="AI173" s="47">
        <f t="shared" si="95"/>
        <v>0</v>
      </c>
      <c r="AJ173" s="47">
        <f t="shared" si="95"/>
        <v>0</v>
      </c>
      <c r="AK173" s="47">
        <f t="shared" si="95"/>
        <v>0</v>
      </c>
      <c r="AL173" s="47">
        <f t="shared" si="95"/>
        <v>0</v>
      </c>
      <c r="AM173" s="55">
        <f t="shared" si="95"/>
        <v>250.16239999999999</v>
      </c>
      <c r="AN173" s="56">
        <f t="shared" si="95"/>
        <v>0</v>
      </c>
      <c r="AO173" s="57">
        <f t="shared" si="95"/>
        <v>466.54570000000001</v>
      </c>
      <c r="AP173" s="47">
        <v>0</v>
      </c>
      <c r="AQ173" s="47">
        <f t="shared" si="96"/>
        <v>0</v>
      </c>
      <c r="AR173" s="47">
        <f t="shared" si="96"/>
        <v>0</v>
      </c>
      <c r="AS173" s="50">
        <f t="shared" si="107"/>
        <v>716.70810000000006</v>
      </c>
      <c r="AU173">
        <v>25</v>
      </c>
      <c r="AV173" s="46" t="s">
        <v>27</v>
      </c>
      <c r="AW173" s="103">
        <f t="shared" si="98"/>
        <v>0</v>
      </c>
      <c r="AX173" s="103">
        <f t="shared" si="98"/>
        <v>0</v>
      </c>
      <c r="AY173" s="103">
        <f t="shared" si="98"/>
        <v>0</v>
      </c>
      <c r="AZ173" s="103">
        <f t="shared" si="98"/>
        <v>0</v>
      </c>
      <c r="BA173" s="103">
        <f t="shared" si="98"/>
        <v>0</v>
      </c>
      <c r="BB173" s="55">
        <f>BL173</f>
        <v>950.209388173207</v>
      </c>
      <c r="BC173" s="56">
        <v>0</v>
      </c>
      <c r="BD173" s="57">
        <v>0</v>
      </c>
      <c r="BE173" s="103">
        <v>0</v>
      </c>
      <c r="BF173" s="103">
        <f t="shared" si="99"/>
        <v>0</v>
      </c>
      <c r="BG173" s="103">
        <f t="shared" si="100"/>
        <v>0</v>
      </c>
      <c r="BH173" s="103">
        <f t="shared" si="106"/>
        <v>0</v>
      </c>
      <c r="BI173" s="103">
        <v>0</v>
      </c>
      <c r="BJ173" s="50">
        <f t="shared" si="101"/>
        <v>950.209388173207</v>
      </c>
      <c r="BL173" s="2">
        <f>$BK$186*OBS_PURP_AUTOSUFF!J99</f>
        <v>950.209388173207</v>
      </c>
    </row>
    <row r="174" spans="3:64" x14ac:dyDescent="0.25">
      <c r="C174" s="46" t="s">
        <v>28</v>
      </c>
      <c r="D174" s="47">
        <f>paste_pd_trips!S117</f>
        <v>0</v>
      </c>
      <c r="E174" s="47">
        <f>paste_pd_trips!T117</f>
        <v>0</v>
      </c>
      <c r="F174" s="47">
        <f>paste_pd_trips!U117</f>
        <v>0</v>
      </c>
      <c r="G174" s="47">
        <f>paste_pd_trips!V117</f>
        <v>0</v>
      </c>
      <c r="H174" s="47">
        <f>paste_pd_trips!W117</f>
        <v>0</v>
      </c>
      <c r="I174" s="47">
        <f>paste_pd_trips!X117</f>
        <v>0</v>
      </c>
      <c r="J174" s="47">
        <f>paste_pd_trips!Y117</f>
        <v>9</v>
      </c>
      <c r="K174" s="47">
        <f>paste_pd_trips!Z117</f>
        <v>0</v>
      </c>
      <c r="L174" s="47">
        <f>paste_pd_trips!AA117</f>
        <v>0</v>
      </c>
      <c r="M174" s="47">
        <f>paste_pd_trips!AB117</f>
        <v>0</v>
      </c>
      <c r="N174" s="47">
        <f>paste_pd_trips!AC117</f>
        <v>0</v>
      </c>
      <c r="O174" s="50">
        <f>paste_pd_trips!AD117</f>
        <v>9</v>
      </c>
      <c r="P174" s="49"/>
      <c r="R174" s="46" t="s">
        <v>28</v>
      </c>
      <c r="S174" s="47">
        <f>paste_pd_trips!C117</f>
        <v>0</v>
      </c>
      <c r="T174" s="47">
        <f>paste_pd_trips!D117</f>
        <v>0</v>
      </c>
      <c r="U174" s="47">
        <f>paste_pd_trips!E117</f>
        <v>0</v>
      </c>
      <c r="V174" s="47">
        <f>paste_pd_trips!F117</f>
        <v>0</v>
      </c>
      <c r="W174" s="47">
        <f>paste_pd_trips!G117</f>
        <v>0</v>
      </c>
      <c r="X174" s="47">
        <f>paste_pd_trips!H117</f>
        <v>0</v>
      </c>
      <c r="Y174" s="47">
        <f>paste_pd_trips!I117</f>
        <v>2444.0299</v>
      </c>
      <c r="Z174" s="47">
        <f>paste_pd_trips!J117</f>
        <v>0</v>
      </c>
      <c r="AA174" s="47">
        <f>paste_pd_trips!K117</f>
        <v>0</v>
      </c>
      <c r="AB174" s="47">
        <f>paste_pd_trips!L117</f>
        <v>0</v>
      </c>
      <c r="AC174" s="47">
        <f>paste_pd_trips!M117</f>
        <v>0</v>
      </c>
      <c r="AD174" s="50">
        <f>paste_pd_trips!N117</f>
        <v>2444.0299</v>
      </c>
      <c r="AG174" s="46" t="s">
        <v>28</v>
      </c>
      <c r="AH174" s="47">
        <f t="shared" si="102"/>
        <v>0</v>
      </c>
      <c r="AI174" s="47">
        <f t="shared" si="95"/>
        <v>0</v>
      </c>
      <c r="AJ174" s="47">
        <f t="shared" si="95"/>
        <v>0</v>
      </c>
      <c r="AK174" s="47">
        <f t="shared" si="95"/>
        <v>0</v>
      </c>
      <c r="AL174" s="47">
        <f t="shared" si="95"/>
        <v>0</v>
      </c>
      <c r="AM174" s="55">
        <f t="shared" si="95"/>
        <v>0</v>
      </c>
      <c r="AN174" s="56">
        <f t="shared" si="95"/>
        <v>2444.0299</v>
      </c>
      <c r="AO174" s="57">
        <f t="shared" si="95"/>
        <v>0</v>
      </c>
      <c r="AP174" s="47">
        <v>0</v>
      </c>
      <c r="AQ174" s="47">
        <f t="shared" si="96"/>
        <v>0</v>
      </c>
      <c r="AR174" s="47">
        <f t="shared" si="96"/>
        <v>0</v>
      </c>
      <c r="AS174" s="50">
        <f t="shared" si="107"/>
        <v>2444.0299</v>
      </c>
      <c r="AU174">
        <v>26</v>
      </c>
      <c r="AV174" s="46" t="s">
        <v>28</v>
      </c>
      <c r="AW174" s="103">
        <f t="shared" si="98"/>
        <v>0</v>
      </c>
      <c r="AX174" s="103">
        <f t="shared" si="98"/>
        <v>0</v>
      </c>
      <c r="AY174" s="103">
        <f t="shared" si="98"/>
        <v>0</v>
      </c>
      <c r="AZ174" s="103">
        <f t="shared" si="98"/>
        <v>0</v>
      </c>
      <c r="BA174" s="103">
        <f t="shared" si="98"/>
        <v>0</v>
      </c>
      <c r="BB174" s="104">
        <v>0</v>
      </c>
      <c r="BC174" s="56">
        <f>BL174</f>
        <v>6485.408727510985</v>
      </c>
      <c r="BD174" s="105">
        <v>0</v>
      </c>
      <c r="BE174" s="103">
        <v>0</v>
      </c>
      <c r="BF174" s="103">
        <f t="shared" si="99"/>
        <v>0</v>
      </c>
      <c r="BG174" s="103">
        <f t="shared" si="100"/>
        <v>0</v>
      </c>
      <c r="BH174" s="103">
        <f t="shared" si="106"/>
        <v>0</v>
      </c>
      <c r="BI174" s="103">
        <v>0</v>
      </c>
      <c r="BJ174" s="50">
        <f t="shared" si="101"/>
        <v>6485.408727510985</v>
      </c>
      <c r="BL174" s="2">
        <f>$BK$186*OBS_PURP_AUTOSUFF!J118</f>
        <v>6485.408727510985</v>
      </c>
    </row>
    <row r="175" spans="3:64" x14ac:dyDescent="0.25">
      <c r="C175" s="46" t="s">
        <v>29</v>
      </c>
      <c r="D175" s="47">
        <f>paste_pd_trips!S118</f>
        <v>0</v>
      </c>
      <c r="E175" s="47">
        <f>paste_pd_trips!T118</f>
        <v>0</v>
      </c>
      <c r="F175" s="47">
        <f>paste_pd_trips!U118</f>
        <v>0</v>
      </c>
      <c r="G175" s="47">
        <f>paste_pd_trips!V118</f>
        <v>0</v>
      </c>
      <c r="H175" s="47">
        <f>paste_pd_trips!W118</f>
        <v>0</v>
      </c>
      <c r="I175" s="47">
        <f>paste_pd_trips!X118</f>
        <v>0</v>
      </c>
      <c r="J175" s="47">
        <f>paste_pd_trips!Y118</f>
        <v>3</v>
      </c>
      <c r="K175" s="47">
        <f>paste_pd_trips!Z118</f>
        <v>0</v>
      </c>
      <c r="L175" s="47">
        <f>paste_pd_trips!AA118</f>
        <v>0</v>
      </c>
      <c r="M175" s="47">
        <f>paste_pd_trips!AB118</f>
        <v>0</v>
      </c>
      <c r="N175" s="47">
        <f>paste_pd_trips!AC118</f>
        <v>0</v>
      </c>
      <c r="O175" s="50">
        <f>paste_pd_trips!AD118</f>
        <v>3</v>
      </c>
      <c r="P175" s="49"/>
      <c r="R175" s="46" t="s">
        <v>29</v>
      </c>
      <c r="S175" s="47">
        <f>paste_pd_trips!C118</f>
        <v>0</v>
      </c>
      <c r="T175" s="47">
        <f>paste_pd_trips!D118</f>
        <v>0</v>
      </c>
      <c r="U175" s="47">
        <f>paste_pd_trips!E118</f>
        <v>0</v>
      </c>
      <c r="V175" s="47">
        <f>paste_pd_trips!F118</f>
        <v>0</v>
      </c>
      <c r="W175" s="47">
        <f>paste_pd_trips!G118</f>
        <v>0</v>
      </c>
      <c r="X175" s="47">
        <f>paste_pd_trips!H118</f>
        <v>0</v>
      </c>
      <c r="Y175" s="47">
        <f>paste_pd_trips!I118</f>
        <v>654.89434000000006</v>
      </c>
      <c r="Z175" s="47">
        <f>paste_pd_trips!J118</f>
        <v>0</v>
      </c>
      <c r="AA175" s="47">
        <f>paste_pd_trips!K118</f>
        <v>0</v>
      </c>
      <c r="AB175" s="47">
        <f>paste_pd_trips!L118</f>
        <v>0</v>
      </c>
      <c r="AC175" s="47">
        <f>paste_pd_trips!M118</f>
        <v>0</v>
      </c>
      <c r="AD175" s="50">
        <f>paste_pd_trips!N118</f>
        <v>654.89434000000006</v>
      </c>
      <c r="AG175" s="46" t="s">
        <v>29</v>
      </c>
      <c r="AH175" s="47">
        <f t="shared" si="102"/>
        <v>0</v>
      </c>
      <c r="AI175" s="47">
        <f t="shared" si="95"/>
        <v>0</v>
      </c>
      <c r="AJ175" s="47">
        <f t="shared" si="95"/>
        <v>0</v>
      </c>
      <c r="AK175" s="47">
        <f t="shared" si="95"/>
        <v>0</v>
      </c>
      <c r="AL175" s="47">
        <f t="shared" si="95"/>
        <v>0</v>
      </c>
      <c r="AM175" s="55">
        <f t="shared" si="95"/>
        <v>0</v>
      </c>
      <c r="AN175" s="56">
        <f t="shared" si="95"/>
        <v>654.89434000000006</v>
      </c>
      <c r="AO175" s="57">
        <f t="shared" si="95"/>
        <v>0</v>
      </c>
      <c r="AP175" s="47">
        <v>0</v>
      </c>
      <c r="AQ175" s="47">
        <f t="shared" si="96"/>
        <v>0</v>
      </c>
      <c r="AR175" s="47">
        <f t="shared" si="96"/>
        <v>0</v>
      </c>
      <c r="AS175" s="50">
        <f t="shared" si="107"/>
        <v>654.89434000000006</v>
      </c>
      <c r="AU175">
        <v>27</v>
      </c>
      <c r="AV175" s="46" t="s">
        <v>29</v>
      </c>
      <c r="AW175" s="103">
        <f t="shared" si="98"/>
        <v>0</v>
      </c>
      <c r="AX175" s="103">
        <f t="shared" si="98"/>
        <v>0</v>
      </c>
      <c r="AY175" s="103">
        <f t="shared" si="98"/>
        <v>0</v>
      </c>
      <c r="AZ175" s="103">
        <f t="shared" si="98"/>
        <v>0</v>
      </c>
      <c r="BA175" s="103">
        <f t="shared" si="98"/>
        <v>0</v>
      </c>
      <c r="BB175" s="104">
        <v>0</v>
      </c>
      <c r="BC175" s="56">
        <f>BL175</f>
        <v>589.19304261308912</v>
      </c>
      <c r="BD175" s="105">
        <v>0</v>
      </c>
      <c r="BE175" s="103">
        <v>0</v>
      </c>
      <c r="BF175" s="103">
        <f t="shared" si="99"/>
        <v>0</v>
      </c>
      <c r="BG175" s="103">
        <f t="shared" si="100"/>
        <v>0</v>
      </c>
      <c r="BH175" s="103">
        <f t="shared" si="106"/>
        <v>0</v>
      </c>
      <c r="BI175" s="103">
        <v>0</v>
      </c>
      <c r="BJ175" s="50">
        <f t="shared" si="101"/>
        <v>589.19304261308912</v>
      </c>
      <c r="BL175" s="2">
        <f>$BK$186*OBS_PURP_AUTOSUFF!J117</f>
        <v>589.19304261308912</v>
      </c>
    </row>
    <row r="176" spans="3:64" x14ac:dyDescent="0.25">
      <c r="C176" s="46" t="s">
        <v>30</v>
      </c>
      <c r="D176" s="47">
        <f>paste_pd_trips!S119</f>
        <v>0</v>
      </c>
      <c r="E176" s="47">
        <f>paste_pd_trips!T119</f>
        <v>0</v>
      </c>
      <c r="F176" s="47">
        <f>paste_pd_trips!U119</f>
        <v>0</v>
      </c>
      <c r="G176" s="47">
        <f>paste_pd_trips!V119</f>
        <v>0</v>
      </c>
      <c r="H176" s="47">
        <f>paste_pd_trips!W119</f>
        <v>0</v>
      </c>
      <c r="I176" s="47">
        <f>paste_pd_trips!X119</f>
        <v>0</v>
      </c>
      <c r="J176" s="47">
        <f>paste_pd_trips!Y119</f>
        <v>0</v>
      </c>
      <c r="K176" s="47">
        <f>paste_pd_trips!Z119</f>
        <v>3</v>
      </c>
      <c r="L176" s="47">
        <f>paste_pd_trips!AA119</f>
        <v>0</v>
      </c>
      <c r="M176" s="47">
        <f>paste_pd_trips!AB119</f>
        <v>0</v>
      </c>
      <c r="N176" s="47">
        <f>paste_pd_trips!AC119</f>
        <v>0</v>
      </c>
      <c r="O176" s="50">
        <f>paste_pd_trips!AD119</f>
        <v>3</v>
      </c>
      <c r="P176" s="49"/>
      <c r="R176" s="46" t="s">
        <v>30</v>
      </c>
      <c r="S176" s="47">
        <f>paste_pd_trips!C119</f>
        <v>0</v>
      </c>
      <c r="T176" s="47">
        <f>paste_pd_trips!D119</f>
        <v>0</v>
      </c>
      <c r="U176" s="47">
        <f>paste_pd_trips!E119</f>
        <v>0</v>
      </c>
      <c r="V176" s="47">
        <f>paste_pd_trips!F119</f>
        <v>0</v>
      </c>
      <c r="W176" s="47">
        <f>paste_pd_trips!G119</f>
        <v>0</v>
      </c>
      <c r="X176" s="47">
        <f>paste_pd_trips!H119</f>
        <v>0</v>
      </c>
      <c r="Y176" s="47">
        <f>paste_pd_trips!I119</f>
        <v>0</v>
      </c>
      <c r="Z176" s="47">
        <f>paste_pd_trips!J119</f>
        <v>4237.1080000000002</v>
      </c>
      <c r="AA176" s="47">
        <f>paste_pd_trips!K119</f>
        <v>0</v>
      </c>
      <c r="AB176" s="47">
        <f>paste_pd_trips!L119</f>
        <v>0</v>
      </c>
      <c r="AC176" s="47">
        <f>paste_pd_trips!M119</f>
        <v>0</v>
      </c>
      <c r="AD176" s="50">
        <f>paste_pd_trips!N119</f>
        <v>4237.1080000000002</v>
      </c>
      <c r="AG176" s="46" t="s">
        <v>30</v>
      </c>
      <c r="AH176" s="47">
        <f t="shared" si="102"/>
        <v>0</v>
      </c>
      <c r="AI176" s="47">
        <f t="shared" si="95"/>
        <v>0</v>
      </c>
      <c r="AJ176" s="47">
        <f t="shared" si="95"/>
        <v>0</v>
      </c>
      <c r="AK176" s="47">
        <f t="shared" si="95"/>
        <v>0</v>
      </c>
      <c r="AL176" s="47">
        <f t="shared" si="95"/>
        <v>0</v>
      </c>
      <c r="AM176" s="55">
        <f t="shared" si="95"/>
        <v>0</v>
      </c>
      <c r="AN176" s="56">
        <f t="shared" si="95"/>
        <v>0</v>
      </c>
      <c r="AO176" s="57">
        <f t="shared" si="95"/>
        <v>4237.1080000000002</v>
      </c>
      <c r="AP176" s="47">
        <v>0</v>
      </c>
      <c r="AQ176" s="47">
        <f t="shared" si="96"/>
        <v>0</v>
      </c>
      <c r="AR176" s="47">
        <f t="shared" si="96"/>
        <v>0</v>
      </c>
      <c r="AS176" s="50">
        <f t="shared" ref="AS176:AS184" si="110">SUM(AH176:AR176)</f>
        <v>4237.1080000000002</v>
      </c>
      <c r="AU176">
        <v>28</v>
      </c>
      <c r="AV176" s="46" t="s">
        <v>30</v>
      </c>
      <c r="AW176" s="103">
        <f t="shared" si="98"/>
        <v>0</v>
      </c>
      <c r="AX176" s="103">
        <f t="shared" si="98"/>
        <v>0</v>
      </c>
      <c r="AY176" s="103">
        <f t="shared" si="98"/>
        <v>0</v>
      </c>
      <c r="AZ176" s="103">
        <f t="shared" si="98"/>
        <v>0</v>
      </c>
      <c r="BA176" s="103">
        <f t="shared" si="98"/>
        <v>0</v>
      </c>
      <c r="BB176" s="104">
        <v>0</v>
      </c>
      <c r="BC176" s="106">
        <v>0</v>
      </c>
      <c r="BD176" s="57">
        <f>BL176</f>
        <v>6148.3103649600589</v>
      </c>
      <c r="BE176" s="103">
        <f>BM176</f>
        <v>0</v>
      </c>
      <c r="BF176" s="103">
        <f t="shared" si="99"/>
        <v>0</v>
      </c>
      <c r="BG176" s="103">
        <f t="shared" si="100"/>
        <v>0</v>
      </c>
      <c r="BH176" s="103">
        <f t="shared" si="106"/>
        <v>0</v>
      </c>
      <c r="BI176" s="103">
        <v>0</v>
      </c>
      <c r="BJ176" s="50">
        <f t="shared" si="101"/>
        <v>6148.3103649600589</v>
      </c>
      <c r="BL176" s="2">
        <f>$BK$186*OBS_PURP_AUTOSUFF!J106</f>
        <v>6148.3103649600589</v>
      </c>
    </row>
    <row r="177" spans="3:66" x14ac:dyDescent="0.25">
      <c r="C177" s="46" t="s">
        <v>31</v>
      </c>
      <c r="D177" s="47">
        <f>paste_pd_trips!S120</f>
        <v>0</v>
      </c>
      <c r="E177" s="47">
        <f>paste_pd_trips!T120</f>
        <v>0</v>
      </c>
      <c r="F177" s="47">
        <f>paste_pd_trips!U120</f>
        <v>0</v>
      </c>
      <c r="G177" s="47">
        <f>paste_pd_trips!V120</f>
        <v>0</v>
      </c>
      <c r="H177" s="47">
        <f>paste_pd_trips!W120</f>
        <v>0</v>
      </c>
      <c r="I177" s="47">
        <f>paste_pd_trips!X120</f>
        <v>0</v>
      </c>
      <c r="J177" s="47">
        <f>paste_pd_trips!Y120</f>
        <v>0</v>
      </c>
      <c r="K177" s="47">
        <f>paste_pd_trips!Z120</f>
        <v>2</v>
      </c>
      <c r="L177" s="47">
        <f>paste_pd_trips!AA120</f>
        <v>0</v>
      </c>
      <c r="M177" s="47">
        <f>paste_pd_trips!AB120</f>
        <v>0</v>
      </c>
      <c r="N177" s="47">
        <f>paste_pd_trips!AC120</f>
        <v>0</v>
      </c>
      <c r="O177" s="50">
        <f>paste_pd_trips!AD120</f>
        <v>2</v>
      </c>
      <c r="P177" s="49"/>
      <c r="R177" s="46" t="s">
        <v>31</v>
      </c>
      <c r="S177" s="47">
        <f>paste_pd_trips!C120</f>
        <v>0</v>
      </c>
      <c r="T177" s="47">
        <f>paste_pd_trips!D120</f>
        <v>0</v>
      </c>
      <c r="U177" s="47">
        <f>paste_pd_trips!E120</f>
        <v>0</v>
      </c>
      <c r="V177" s="47">
        <f>paste_pd_trips!F120</f>
        <v>0</v>
      </c>
      <c r="W177" s="47">
        <f>paste_pd_trips!G120</f>
        <v>0</v>
      </c>
      <c r="X177" s="47">
        <f>paste_pd_trips!H120</f>
        <v>0</v>
      </c>
      <c r="Y177" s="47">
        <f>paste_pd_trips!I120</f>
        <v>0</v>
      </c>
      <c r="Z177" s="47">
        <f>paste_pd_trips!J120</f>
        <v>289.9794</v>
      </c>
      <c r="AA177" s="47">
        <f>paste_pd_trips!K120</f>
        <v>0</v>
      </c>
      <c r="AB177" s="47">
        <f>paste_pd_trips!L120</f>
        <v>0</v>
      </c>
      <c r="AC177" s="47">
        <f>paste_pd_trips!M120</f>
        <v>0</v>
      </c>
      <c r="AD177" s="50">
        <f>paste_pd_trips!N120</f>
        <v>289.9794</v>
      </c>
      <c r="AG177" s="46" t="s">
        <v>31</v>
      </c>
      <c r="AH177" s="47">
        <f t="shared" si="102"/>
        <v>0</v>
      </c>
      <c r="AI177" s="47">
        <f t="shared" si="95"/>
        <v>0</v>
      </c>
      <c r="AJ177" s="47">
        <f t="shared" si="95"/>
        <v>0</v>
      </c>
      <c r="AK177" s="47">
        <f t="shared" si="95"/>
        <v>0</v>
      </c>
      <c r="AL177" s="47">
        <f t="shared" si="95"/>
        <v>0</v>
      </c>
      <c r="AM177" s="58">
        <f t="shared" si="95"/>
        <v>0</v>
      </c>
      <c r="AN177" s="59">
        <f t="shared" si="95"/>
        <v>0</v>
      </c>
      <c r="AO177" s="60">
        <f t="shared" si="95"/>
        <v>289.9794</v>
      </c>
      <c r="AP177" s="47">
        <v>0</v>
      </c>
      <c r="AQ177" s="47">
        <f t="shared" si="96"/>
        <v>0</v>
      </c>
      <c r="AR177" s="47">
        <f t="shared" si="96"/>
        <v>0</v>
      </c>
      <c r="AS177" s="50">
        <f t="shared" si="110"/>
        <v>289.9794</v>
      </c>
      <c r="AU177">
        <v>29</v>
      </c>
      <c r="AV177" s="46" t="s">
        <v>31</v>
      </c>
      <c r="AW177" s="103">
        <f t="shared" si="98"/>
        <v>0</v>
      </c>
      <c r="AX177" s="103">
        <f t="shared" si="98"/>
        <v>0</v>
      </c>
      <c r="AY177" s="103">
        <f t="shared" si="98"/>
        <v>0</v>
      </c>
      <c r="AZ177" s="103">
        <f t="shared" si="98"/>
        <v>0</v>
      </c>
      <c r="BA177" s="103">
        <f t="shared" si="98"/>
        <v>0</v>
      </c>
      <c r="BB177" s="107">
        <v>0</v>
      </c>
      <c r="BC177" s="108">
        <v>0</v>
      </c>
      <c r="BD177" s="60">
        <f>BL177</f>
        <v>1664.5102291101439</v>
      </c>
      <c r="BE177" s="103">
        <f>BM177</f>
        <v>0</v>
      </c>
      <c r="BF177" s="103">
        <f t="shared" si="99"/>
        <v>0</v>
      </c>
      <c r="BG177" s="103">
        <f t="shared" si="100"/>
        <v>0</v>
      </c>
      <c r="BH177" s="103">
        <f t="shared" si="106"/>
        <v>0</v>
      </c>
      <c r="BI177" s="103">
        <v>0</v>
      </c>
      <c r="BJ177" s="50">
        <f t="shared" si="101"/>
        <v>1664.5102291101439</v>
      </c>
      <c r="BL177" s="2">
        <f>$BK$186*OBS_PURP_AUTOSUFF!J105</f>
        <v>1664.5102291101439</v>
      </c>
    </row>
    <row r="178" spans="3:66" x14ac:dyDescent="0.25">
      <c r="C178" s="46" t="s">
        <v>604</v>
      </c>
      <c r="D178" s="47">
        <v>0</v>
      </c>
      <c r="E178" s="47">
        <v>0</v>
      </c>
      <c r="F178" s="47">
        <v>0</v>
      </c>
      <c r="G178" s="47">
        <v>0</v>
      </c>
      <c r="H178" s="47">
        <v>0</v>
      </c>
      <c r="I178" s="47">
        <v>0</v>
      </c>
      <c r="J178" s="47">
        <v>0</v>
      </c>
      <c r="K178" s="47">
        <v>0</v>
      </c>
      <c r="L178" s="47">
        <v>0</v>
      </c>
      <c r="M178" s="47">
        <v>0</v>
      </c>
      <c r="N178" s="47">
        <v>0</v>
      </c>
      <c r="O178" s="50">
        <f t="shared" ref="O178:O184" si="111">SUM(D178:N178)</f>
        <v>0</v>
      </c>
      <c r="P178" s="49"/>
      <c r="R178" s="46" t="s">
        <v>604</v>
      </c>
      <c r="S178" s="47">
        <v>0</v>
      </c>
      <c r="T178" s="47">
        <v>0</v>
      </c>
      <c r="U178" s="47">
        <v>0</v>
      </c>
      <c r="V178" s="47">
        <v>0</v>
      </c>
      <c r="W178" s="47">
        <v>0</v>
      </c>
      <c r="X178" s="47">
        <v>0</v>
      </c>
      <c r="Y178" s="47">
        <v>0</v>
      </c>
      <c r="Z178" s="47">
        <v>0</v>
      </c>
      <c r="AA178" s="47">
        <v>0</v>
      </c>
      <c r="AB178" s="47">
        <v>0</v>
      </c>
      <c r="AC178" s="47">
        <v>0</v>
      </c>
      <c r="AD178" s="50">
        <f t="shared" ref="AD178:AD184" si="112">SUM(S178:AC178)</f>
        <v>0</v>
      </c>
      <c r="AG178" s="46" t="s">
        <v>604</v>
      </c>
      <c r="AH178" s="47">
        <v>0</v>
      </c>
      <c r="AI178" s="47">
        <v>0</v>
      </c>
      <c r="AJ178" s="47">
        <v>0</v>
      </c>
      <c r="AK178" s="47">
        <v>0</v>
      </c>
      <c r="AL178" s="47">
        <v>0</v>
      </c>
      <c r="AM178" s="47">
        <v>0</v>
      </c>
      <c r="AN178" s="47">
        <v>0</v>
      </c>
      <c r="AO178" s="47">
        <v>0</v>
      </c>
      <c r="AP178" s="47">
        <v>0</v>
      </c>
      <c r="AQ178" s="47">
        <v>0</v>
      </c>
      <c r="AR178" s="47">
        <v>0</v>
      </c>
      <c r="AS178" s="50">
        <f t="shared" si="110"/>
        <v>0</v>
      </c>
      <c r="AU178">
        <v>30</v>
      </c>
      <c r="AV178" s="46" t="s">
        <v>604</v>
      </c>
      <c r="AW178" s="103">
        <f t="shared" ref="AW178:AW184" si="113">AH178</f>
        <v>0</v>
      </c>
      <c r="AX178" s="103">
        <f t="shared" ref="AX178:AX184" si="114">AI178</f>
        <v>0</v>
      </c>
      <c r="AY178" s="103">
        <f t="shared" ref="AY178:AY184" si="115">AJ178</f>
        <v>0</v>
      </c>
      <c r="AZ178" s="103">
        <f t="shared" ref="AZ178:AZ184" si="116">AK178</f>
        <v>0</v>
      </c>
      <c r="BA178" s="103">
        <f t="shared" ref="BA178:BA184" si="117">AL178</f>
        <v>0</v>
      </c>
      <c r="BB178" s="103">
        <v>0</v>
      </c>
      <c r="BC178" s="103">
        <v>0</v>
      </c>
      <c r="BD178" s="103">
        <v>0</v>
      </c>
      <c r="BE178" s="47">
        <f t="shared" ref="BE178:BE183" si="118">BL178</f>
        <v>768.63723719273912</v>
      </c>
      <c r="BF178" s="103">
        <f t="shared" ref="BF178:BF184" si="119">AP178</f>
        <v>0</v>
      </c>
      <c r="BG178" s="103">
        <f t="shared" ref="BG178:BG183" si="120">AQ178</f>
        <v>0</v>
      </c>
      <c r="BH178" s="103">
        <f t="shared" si="106"/>
        <v>0</v>
      </c>
      <c r="BI178" s="103">
        <v>0</v>
      </c>
      <c r="BJ178" s="50">
        <f t="shared" si="101"/>
        <v>768.63723719273912</v>
      </c>
      <c r="BL178" s="54">
        <f>OBS_PURP_AUTOSUFF!J107+OBS_PURP_AUTOSUFF!J108</f>
        <v>768.63723719273912</v>
      </c>
      <c r="BM178" s="2"/>
      <c r="BN178" s="3"/>
    </row>
    <row r="179" spans="3:66" x14ac:dyDescent="0.25">
      <c r="C179" s="46" t="s">
        <v>605</v>
      </c>
      <c r="D179" s="47">
        <v>0</v>
      </c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50">
        <f t="shared" si="111"/>
        <v>0</v>
      </c>
      <c r="P179" s="49"/>
      <c r="R179" s="46" t="s">
        <v>605</v>
      </c>
      <c r="S179" s="47">
        <v>0</v>
      </c>
      <c r="T179" s="47">
        <v>0</v>
      </c>
      <c r="U179" s="47">
        <v>0</v>
      </c>
      <c r="V179" s="47">
        <v>0</v>
      </c>
      <c r="W179" s="47">
        <v>0</v>
      </c>
      <c r="X179" s="47">
        <v>0</v>
      </c>
      <c r="Y179" s="47">
        <v>0</v>
      </c>
      <c r="Z179" s="47">
        <v>0</v>
      </c>
      <c r="AA179" s="47">
        <v>0</v>
      </c>
      <c r="AB179" s="47">
        <v>0</v>
      </c>
      <c r="AC179" s="47">
        <v>0</v>
      </c>
      <c r="AD179" s="50">
        <f t="shared" si="112"/>
        <v>0</v>
      </c>
      <c r="AG179" s="46" t="s">
        <v>605</v>
      </c>
      <c r="AH179" s="47">
        <v>0</v>
      </c>
      <c r="AI179" s="47">
        <v>0</v>
      </c>
      <c r="AJ179" s="47">
        <v>0</v>
      </c>
      <c r="AK179" s="47">
        <v>0</v>
      </c>
      <c r="AL179" s="47">
        <v>0</v>
      </c>
      <c r="AM179" s="47">
        <v>0</v>
      </c>
      <c r="AN179" s="47">
        <v>0</v>
      </c>
      <c r="AO179" s="47">
        <v>0</v>
      </c>
      <c r="AP179" s="47">
        <v>0</v>
      </c>
      <c r="AQ179" s="47">
        <v>0</v>
      </c>
      <c r="AR179" s="47">
        <v>0</v>
      </c>
      <c r="AS179" s="50">
        <f t="shared" si="110"/>
        <v>0</v>
      </c>
      <c r="AU179">
        <v>31</v>
      </c>
      <c r="AV179" s="46" t="s">
        <v>605</v>
      </c>
      <c r="AW179" s="103">
        <f t="shared" si="113"/>
        <v>0</v>
      </c>
      <c r="AX179" s="103">
        <f t="shared" si="114"/>
        <v>0</v>
      </c>
      <c r="AY179" s="103">
        <f t="shared" si="115"/>
        <v>0</v>
      </c>
      <c r="AZ179" s="103">
        <f t="shared" si="116"/>
        <v>0</v>
      </c>
      <c r="BA179" s="103">
        <f t="shared" si="117"/>
        <v>0</v>
      </c>
      <c r="BB179" s="103">
        <v>0</v>
      </c>
      <c r="BC179" s="103">
        <v>0</v>
      </c>
      <c r="BD179" s="103">
        <v>0</v>
      </c>
      <c r="BE179" s="47">
        <f t="shared" si="118"/>
        <v>68.048435405965805</v>
      </c>
      <c r="BF179" s="103">
        <f t="shared" si="119"/>
        <v>0</v>
      </c>
      <c r="BG179" s="103">
        <f t="shared" si="120"/>
        <v>0</v>
      </c>
      <c r="BH179" s="103">
        <f t="shared" si="106"/>
        <v>0</v>
      </c>
      <c r="BI179" s="103">
        <v>0</v>
      </c>
      <c r="BJ179" s="50">
        <f t="shared" si="101"/>
        <v>68.048435405965805</v>
      </c>
      <c r="BL179" s="54">
        <f>OBS_PURP_AUTOSUFF!J110</f>
        <v>68.048435405965805</v>
      </c>
      <c r="BM179" s="2"/>
      <c r="BN179" s="3"/>
    </row>
    <row r="180" spans="3:66" x14ac:dyDescent="0.25">
      <c r="C180" s="46" t="s">
        <v>606</v>
      </c>
      <c r="D180" s="47">
        <v>0</v>
      </c>
      <c r="E180" s="47">
        <v>0</v>
      </c>
      <c r="F180" s="47">
        <v>0</v>
      </c>
      <c r="G180" s="47">
        <v>0</v>
      </c>
      <c r="H180" s="47">
        <v>0</v>
      </c>
      <c r="I180" s="47">
        <v>0</v>
      </c>
      <c r="J180" s="47">
        <v>0</v>
      </c>
      <c r="K180" s="47">
        <v>0</v>
      </c>
      <c r="L180" s="47">
        <v>0</v>
      </c>
      <c r="M180" s="47">
        <v>0</v>
      </c>
      <c r="N180" s="47">
        <v>0</v>
      </c>
      <c r="O180" s="50">
        <f t="shared" si="111"/>
        <v>0</v>
      </c>
      <c r="P180" s="49"/>
      <c r="R180" s="46" t="s">
        <v>606</v>
      </c>
      <c r="S180" s="47">
        <v>0</v>
      </c>
      <c r="T180" s="47">
        <v>0</v>
      </c>
      <c r="U180" s="47">
        <v>0</v>
      </c>
      <c r="V180" s="47">
        <v>0</v>
      </c>
      <c r="W180" s="47">
        <v>0</v>
      </c>
      <c r="X180" s="47">
        <v>0</v>
      </c>
      <c r="Y180" s="47">
        <v>0</v>
      </c>
      <c r="Z180" s="47">
        <v>0</v>
      </c>
      <c r="AA180" s="47">
        <v>0</v>
      </c>
      <c r="AB180" s="47">
        <v>0</v>
      </c>
      <c r="AC180" s="47">
        <v>0</v>
      </c>
      <c r="AD180" s="50">
        <f t="shared" si="112"/>
        <v>0</v>
      </c>
      <c r="AG180" s="46" t="s">
        <v>606</v>
      </c>
      <c r="AH180" s="47">
        <v>0</v>
      </c>
      <c r="AI180" s="47">
        <v>0</v>
      </c>
      <c r="AJ180" s="47">
        <v>0</v>
      </c>
      <c r="AK180" s="47">
        <v>0</v>
      </c>
      <c r="AL180" s="47">
        <v>0</v>
      </c>
      <c r="AM180" s="47">
        <v>0</v>
      </c>
      <c r="AN180" s="47">
        <v>0</v>
      </c>
      <c r="AO180" s="47">
        <v>0</v>
      </c>
      <c r="AP180" s="47">
        <v>0</v>
      </c>
      <c r="AQ180" s="47">
        <v>0</v>
      </c>
      <c r="AR180" s="47">
        <v>0</v>
      </c>
      <c r="AS180" s="50">
        <f t="shared" si="110"/>
        <v>0</v>
      </c>
      <c r="AU180">
        <v>32</v>
      </c>
      <c r="AV180" s="46" t="s">
        <v>606</v>
      </c>
      <c r="AW180" s="103">
        <f t="shared" si="113"/>
        <v>0</v>
      </c>
      <c r="AX180" s="103">
        <f t="shared" si="114"/>
        <v>0</v>
      </c>
      <c r="AY180" s="103">
        <f t="shared" si="115"/>
        <v>0</v>
      </c>
      <c r="AZ180" s="103">
        <f t="shared" si="116"/>
        <v>0</v>
      </c>
      <c r="BA180" s="103">
        <f t="shared" si="117"/>
        <v>0</v>
      </c>
      <c r="BB180" s="103">
        <v>0</v>
      </c>
      <c r="BC180" s="103">
        <v>0</v>
      </c>
      <c r="BD180" s="103">
        <v>0</v>
      </c>
      <c r="BE180" s="47">
        <f t="shared" si="118"/>
        <v>0</v>
      </c>
      <c r="BF180" s="103">
        <f t="shared" si="119"/>
        <v>0</v>
      </c>
      <c r="BG180" s="103">
        <f t="shared" si="120"/>
        <v>0</v>
      </c>
      <c r="BH180" s="103">
        <f t="shared" si="106"/>
        <v>0</v>
      </c>
      <c r="BI180" s="103">
        <v>0</v>
      </c>
      <c r="BJ180" s="50">
        <f t="shared" si="101"/>
        <v>0</v>
      </c>
      <c r="BL180" s="54">
        <v>0</v>
      </c>
      <c r="BM180" s="2"/>
      <c r="BN180" s="3"/>
    </row>
    <row r="181" spans="3:66" x14ac:dyDescent="0.25">
      <c r="C181" s="46" t="s">
        <v>607</v>
      </c>
      <c r="D181" s="47">
        <v>0</v>
      </c>
      <c r="E181" s="47">
        <v>0</v>
      </c>
      <c r="F181" s="47">
        <v>0</v>
      </c>
      <c r="G181" s="47">
        <v>0</v>
      </c>
      <c r="H181" s="47">
        <v>0</v>
      </c>
      <c r="I181" s="47">
        <v>0</v>
      </c>
      <c r="J181" s="47">
        <v>0</v>
      </c>
      <c r="K181" s="47">
        <v>0</v>
      </c>
      <c r="L181" s="47">
        <v>0</v>
      </c>
      <c r="M181" s="47">
        <v>0</v>
      </c>
      <c r="N181" s="47">
        <v>0</v>
      </c>
      <c r="O181" s="50">
        <f t="shared" si="111"/>
        <v>0</v>
      </c>
      <c r="P181" s="49"/>
      <c r="R181" s="46" t="s">
        <v>607</v>
      </c>
      <c r="S181" s="47">
        <v>0</v>
      </c>
      <c r="T181" s="47">
        <v>0</v>
      </c>
      <c r="U181" s="47">
        <v>0</v>
      </c>
      <c r="V181" s="47">
        <v>0</v>
      </c>
      <c r="W181" s="47">
        <v>0</v>
      </c>
      <c r="X181" s="47">
        <v>0</v>
      </c>
      <c r="Y181" s="47">
        <v>0</v>
      </c>
      <c r="Z181" s="47">
        <v>0</v>
      </c>
      <c r="AA181" s="47">
        <v>0</v>
      </c>
      <c r="AB181" s="47">
        <v>0</v>
      </c>
      <c r="AC181" s="47">
        <v>0</v>
      </c>
      <c r="AD181" s="50">
        <f t="shared" si="112"/>
        <v>0</v>
      </c>
      <c r="AG181" s="46" t="s">
        <v>607</v>
      </c>
      <c r="AH181" s="47">
        <v>0</v>
      </c>
      <c r="AI181" s="47">
        <v>0</v>
      </c>
      <c r="AJ181" s="47">
        <v>0</v>
      </c>
      <c r="AK181" s="47">
        <v>0</v>
      </c>
      <c r="AL181" s="47">
        <v>0</v>
      </c>
      <c r="AM181" s="47">
        <v>0</v>
      </c>
      <c r="AN181" s="47">
        <v>0</v>
      </c>
      <c r="AO181" s="47">
        <v>0</v>
      </c>
      <c r="AP181" s="47">
        <v>0</v>
      </c>
      <c r="AQ181" s="47">
        <v>0</v>
      </c>
      <c r="AR181" s="47">
        <v>0</v>
      </c>
      <c r="AS181" s="50">
        <f t="shared" si="110"/>
        <v>0</v>
      </c>
      <c r="AU181">
        <v>33</v>
      </c>
      <c r="AV181" s="46" t="s">
        <v>607</v>
      </c>
      <c r="AW181" s="103">
        <f t="shared" si="113"/>
        <v>0</v>
      </c>
      <c r="AX181" s="103">
        <f t="shared" si="114"/>
        <v>0</v>
      </c>
      <c r="AY181" s="103">
        <f t="shared" si="115"/>
        <v>0</v>
      </c>
      <c r="AZ181" s="103">
        <f t="shared" si="116"/>
        <v>0</v>
      </c>
      <c r="BA181" s="103">
        <f t="shared" si="117"/>
        <v>0</v>
      </c>
      <c r="BB181" s="103">
        <v>0</v>
      </c>
      <c r="BC181" s="103">
        <v>0</v>
      </c>
      <c r="BD181" s="103">
        <v>0</v>
      </c>
      <c r="BE181" s="47">
        <f t="shared" si="118"/>
        <v>112.08002657499981</v>
      </c>
      <c r="BF181" s="103">
        <f t="shared" si="119"/>
        <v>0</v>
      </c>
      <c r="BG181" s="103">
        <f t="shared" si="120"/>
        <v>0</v>
      </c>
      <c r="BH181" s="103">
        <f t="shared" si="106"/>
        <v>0</v>
      </c>
      <c r="BI181" s="103">
        <v>0</v>
      </c>
      <c r="BJ181" s="50">
        <f t="shared" si="101"/>
        <v>112.08002657499981</v>
      </c>
      <c r="BL181" s="54">
        <f>OBS_PURP_AUTOSUFF!J109</f>
        <v>112.08002657499981</v>
      </c>
      <c r="BM181" s="2"/>
      <c r="BN181" s="3"/>
    </row>
    <row r="182" spans="3:66" x14ac:dyDescent="0.25">
      <c r="C182" s="46" t="s">
        <v>608</v>
      </c>
      <c r="D182" s="47">
        <v>0</v>
      </c>
      <c r="E182" s="47">
        <v>0</v>
      </c>
      <c r="F182" s="47">
        <v>0</v>
      </c>
      <c r="G182" s="47">
        <v>0</v>
      </c>
      <c r="H182" s="47">
        <v>0</v>
      </c>
      <c r="I182" s="47">
        <v>0</v>
      </c>
      <c r="J182" s="47">
        <v>0</v>
      </c>
      <c r="K182" s="47">
        <v>0</v>
      </c>
      <c r="L182" s="47">
        <v>0</v>
      </c>
      <c r="M182" s="47">
        <v>0</v>
      </c>
      <c r="N182" s="47">
        <v>0</v>
      </c>
      <c r="O182" s="50">
        <f t="shared" si="111"/>
        <v>0</v>
      </c>
      <c r="P182" s="49"/>
      <c r="R182" s="46" t="s">
        <v>608</v>
      </c>
      <c r="S182" s="47">
        <v>0</v>
      </c>
      <c r="T182" s="47">
        <v>0</v>
      </c>
      <c r="U182" s="47">
        <v>0</v>
      </c>
      <c r="V182" s="47">
        <v>0</v>
      </c>
      <c r="W182" s="47">
        <v>0</v>
      </c>
      <c r="X182" s="47">
        <v>0</v>
      </c>
      <c r="Y182" s="47">
        <v>0</v>
      </c>
      <c r="Z182" s="47">
        <v>0</v>
      </c>
      <c r="AA182" s="47">
        <v>0</v>
      </c>
      <c r="AB182" s="47">
        <v>0</v>
      </c>
      <c r="AC182" s="47">
        <v>0</v>
      </c>
      <c r="AD182" s="50">
        <f t="shared" si="112"/>
        <v>0</v>
      </c>
      <c r="AG182" s="46" t="s">
        <v>608</v>
      </c>
      <c r="AH182" s="47">
        <v>0</v>
      </c>
      <c r="AI182" s="47">
        <v>0</v>
      </c>
      <c r="AJ182" s="47">
        <v>0</v>
      </c>
      <c r="AK182" s="47">
        <v>0</v>
      </c>
      <c r="AL182" s="47">
        <v>0</v>
      </c>
      <c r="AM182" s="47">
        <v>0</v>
      </c>
      <c r="AN182" s="47">
        <v>0</v>
      </c>
      <c r="AO182" s="47">
        <v>0</v>
      </c>
      <c r="AP182" s="47">
        <v>0</v>
      </c>
      <c r="AQ182" s="47">
        <v>0</v>
      </c>
      <c r="AR182" s="47">
        <v>0</v>
      </c>
      <c r="AS182" s="50">
        <f t="shared" si="110"/>
        <v>0</v>
      </c>
      <c r="AU182">
        <v>34</v>
      </c>
      <c r="AV182" s="46" t="s">
        <v>608</v>
      </c>
      <c r="AW182" s="103">
        <f t="shared" si="113"/>
        <v>0</v>
      </c>
      <c r="AX182" s="103">
        <f t="shared" si="114"/>
        <v>0</v>
      </c>
      <c r="AY182" s="103">
        <f t="shared" si="115"/>
        <v>0</v>
      </c>
      <c r="AZ182" s="103">
        <f t="shared" si="116"/>
        <v>0</v>
      </c>
      <c r="BA182" s="103">
        <f t="shared" si="117"/>
        <v>0</v>
      </c>
      <c r="BB182" s="103">
        <v>0</v>
      </c>
      <c r="BC182" s="103">
        <v>0</v>
      </c>
      <c r="BD182" s="103">
        <v>0</v>
      </c>
      <c r="BE182" s="47">
        <f t="shared" si="118"/>
        <v>1224.0668452626389</v>
      </c>
      <c r="BF182" s="103">
        <f t="shared" si="119"/>
        <v>0</v>
      </c>
      <c r="BG182" s="103">
        <f t="shared" si="120"/>
        <v>0</v>
      </c>
      <c r="BH182" s="103">
        <f t="shared" si="106"/>
        <v>0</v>
      </c>
      <c r="BI182" s="103">
        <v>0</v>
      </c>
      <c r="BJ182" s="50">
        <f t="shared" si="101"/>
        <v>1224.0668452626389</v>
      </c>
      <c r="BL182" s="2">
        <f>OBS_PURP_AUTOSUFF!J112</f>
        <v>1224.0668452626389</v>
      </c>
      <c r="BM182" s="2"/>
      <c r="BN182" s="3"/>
    </row>
    <row r="183" spans="3:66" x14ac:dyDescent="0.25">
      <c r="C183" s="46" t="s">
        <v>609</v>
      </c>
      <c r="D183" s="47">
        <v>0</v>
      </c>
      <c r="E183" s="47">
        <v>0</v>
      </c>
      <c r="F183" s="47">
        <v>0</v>
      </c>
      <c r="G183" s="47">
        <v>0</v>
      </c>
      <c r="H183" s="47">
        <v>0</v>
      </c>
      <c r="I183" s="47">
        <v>0</v>
      </c>
      <c r="J183" s="47">
        <v>0</v>
      </c>
      <c r="K183" s="47">
        <v>0</v>
      </c>
      <c r="L183" s="47">
        <v>0</v>
      </c>
      <c r="M183" s="47">
        <v>0</v>
      </c>
      <c r="N183" s="47">
        <v>0</v>
      </c>
      <c r="O183" s="50">
        <f t="shared" si="111"/>
        <v>0</v>
      </c>
      <c r="P183" s="49"/>
      <c r="R183" s="46" t="s">
        <v>609</v>
      </c>
      <c r="S183" s="47">
        <v>0</v>
      </c>
      <c r="T183" s="47">
        <v>0</v>
      </c>
      <c r="U183" s="47">
        <v>0</v>
      </c>
      <c r="V183" s="47">
        <v>0</v>
      </c>
      <c r="W183" s="47">
        <v>0</v>
      </c>
      <c r="X183" s="47">
        <v>0</v>
      </c>
      <c r="Y183" s="47">
        <v>0</v>
      </c>
      <c r="Z183" s="47">
        <v>0</v>
      </c>
      <c r="AA183" s="47">
        <v>0</v>
      </c>
      <c r="AB183" s="47">
        <v>0</v>
      </c>
      <c r="AC183" s="47">
        <v>0</v>
      </c>
      <c r="AD183" s="50">
        <f t="shared" si="112"/>
        <v>0</v>
      </c>
      <c r="AG183" s="46" t="s">
        <v>609</v>
      </c>
      <c r="AH183" s="47">
        <v>0</v>
      </c>
      <c r="AI183" s="47">
        <v>0</v>
      </c>
      <c r="AJ183" s="47">
        <v>0</v>
      </c>
      <c r="AK183" s="47">
        <v>0</v>
      </c>
      <c r="AL183" s="47">
        <v>0</v>
      </c>
      <c r="AM183" s="47">
        <v>0</v>
      </c>
      <c r="AN183" s="47">
        <v>0</v>
      </c>
      <c r="AO183" s="47">
        <v>0</v>
      </c>
      <c r="AP183" s="47">
        <v>0</v>
      </c>
      <c r="AQ183" s="47">
        <v>0</v>
      </c>
      <c r="AR183" s="47">
        <v>0</v>
      </c>
      <c r="AS183" s="50">
        <f t="shared" si="110"/>
        <v>0</v>
      </c>
      <c r="AU183">
        <v>35</v>
      </c>
      <c r="AV183" s="46" t="s">
        <v>609</v>
      </c>
      <c r="AW183" s="103">
        <f t="shared" si="113"/>
        <v>0</v>
      </c>
      <c r="AX183" s="103">
        <f t="shared" si="114"/>
        <v>0</v>
      </c>
      <c r="AY183" s="103">
        <f t="shared" si="115"/>
        <v>0</v>
      </c>
      <c r="AZ183" s="103">
        <f t="shared" si="116"/>
        <v>0</v>
      </c>
      <c r="BA183" s="103">
        <f t="shared" si="117"/>
        <v>0</v>
      </c>
      <c r="BB183" s="103">
        <v>0</v>
      </c>
      <c r="BC183" s="103">
        <v>0</v>
      </c>
      <c r="BD183" s="103">
        <v>0</v>
      </c>
      <c r="BE183" s="47">
        <f t="shared" si="118"/>
        <v>7.7115015589044198</v>
      </c>
      <c r="BF183" s="103">
        <f t="shared" si="119"/>
        <v>0</v>
      </c>
      <c r="BG183" s="103">
        <f t="shared" si="120"/>
        <v>0</v>
      </c>
      <c r="BH183" s="103">
        <f t="shared" si="106"/>
        <v>0</v>
      </c>
      <c r="BI183" s="103">
        <v>0</v>
      </c>
      <c r="BJ183" s="50">
        <f t="shared" si="101"/>
        <v>7.7115015589044198</v>
      </c>
      <c r="BL183" s="2">
        <f>OBS_PURP_AUTOSUFF!J111</f>
        <v>7.7115015589044198</v>
      </c>
      <c r="BM183" s="2"/>
      <c r="BN183" s="3"/>
    </row>
    <row r="184" spans="3:66" x14ac:dyDescent="0.25">
      <c r="C184" s="46" t="s">
        <v>603</v>
      </c>
      <c r="D184" s="47">
        <v>0</v>
      </c>
      <c r="E184" s="47">
        <v>0</v>
      </c>
      <c r="F184" s="47">
        <v>0</v>
      </c>
      <c r="G184" s="47">
        <v>0</v>
      </c>
      <c r="H184" s="47">
        <v>0</v>
      </c>
      <c r="I184" s="47">
        <v>0</v>
      </c>
      <c r="J184" s="47">
        <v>0</v>
      </c>
      <c r="K184" s="47">
        <v>0</v>
      </c>
      <c r="L184" s="47">
        <v>0</v>
      </c>
      <c r="M184" s="47">
        <v>0</v>
      </c>
      <c r="N184" s="47">
        <v>0</v>
      </c>
      <c r="O184" s="50">
        <f t="shared" si="111"/>
        <v>0</v>
      </c>
      <c r="P184" s="49"/>
      <c r="R184" s="46" t="s">
        <v>603</v>
      </c>
      <c r="S184" s="47">
        <v>0</v>
      </c>
      <c r="T184" s="47">
        <v>0</v>
      </c>
      <c r="U184" s="47">
        <v>0</v>
      </c>
      <c r="V184" s="47">
        <v>0</v>
      </c>
      <c r="W184" s="47">
        <v>0</v>
      </c>
      <c r="X184" s="47">
        <v>0</v>
      </c>
      <c r="Y184" s="47">
        <v>0</v>
      </c>
      <c r="Z184" s="47">
        <v>0</v>
      </c>
      <c r="AA184" s="47">
        <v>0</v>
      </c>
      <c r="AB184" s="47">
        <v>0</v>
      </c>
      <c r="AC184" s="47">
        <v>0</v>
      </c>
      <c r="AD184" s="50">
        <f t="shared" si="112"/>
        <v>0</v>
      </c>
      <c r="AG184" s="46" t="s">
        <v>603</v>
      </c>
      <c r="AH184" s="47">
        <v>0</v>
      </c>
      <c r="AI184" s="47">
        <v>0</v>
      </c>
      <c r="AJ184" s="47">
        <v>0</v>
      </c>
      <c r="AK184" s="47">
        <v>0</v>
      </c>
      <c r="AL184" s="47">
        <v>0</v>
      </c>
      <c r="AM184" s="47">
        <v>0</v>
      </c>
      <c r="AN184" s="47">
        <v>0</v>
      </c>
      <c r="AO184" s="47">
        <v>0</v>
      </c>
      <c r="AP184" s="47">
        <v>0</v>
      </c>
      <c r="AQ184" s="47">
        <v>0</v>
      </c>
      <c r="AR184" s="47">
        <v>0</v>
      </c>
      <c r="AS184" s="50">
        <f t="shared" si="110"/>
        <v>0</v>
      </c>
      <c r="AU184">
        <v>36</v>
      </c>
      <c r="AV184" s="46" t="s">
        <v>603</v>
      </c>
      <c r="AW184" s="103">
        <f t="shared" si="113"/>
        <v>0</v>
      </c>
      <c r="AX184" s="103">
        <f t="shared" si="114"/>
        <v>0</v>
      </c>
      <c r="AY184" s="103">
        <f t="shared" si="115"/>
        <v>0</v>
      </c>
      <c r="AZ184" s="103">
        <f t="shared" si="116"/>
        <v>0</v>
      </c>
      <c r="BA184" s="103">
        <f t="shared" si="117"/>
        <v>0</v>
      </c>
      <c r="BB184" s="47">
        <f>SUM('TM1.5 Targets'!G120:L121)</f>
        <v>18297.146344420638</v>
      </c>
      <c r="BC184" s="103">
        <v>0</v>
      </c>
      <c r="BD184" s="47">
        <f>SUM('TM1.5 Targets'!M120:R121)</f>
        <v>0</v>
      </c>
      <c r="BE184" s="103"/>
      <c r="BF184" s="103">
        <f t="shared" si="119"/>
        <v>0</v>
      </c>
      <c r="BG184" s="47">
        <f>'TM1.5 Targets'!S120+'TM1.5 Targets'!S121</f>
        <v>793.0788265000001</v>
      </c>
      <c r="BH184" s="103">
        <f t="shared" si="106"/>
        <v>0</v>
      </c>
      <c r="BI184" s="47">
        <f>SUM('TM1.5 Targets'!T120:U121)</f>
        <v>76928.646170500011</v>
      </c>
      <c r="BJ184" s="50">
        <f t="shared" si="101"/>
        <v>96018.871341420658</v>
      </c>
      <c r="BL184" s="2">
        <f>OBS_PURP_AUTOSUFF!J165</f>
        <v>0</v>
      </c>
      <c r="BM184" s="2"/>
      <c r="BN184" s="3"/>
    </row>
    <row r="185" spans="3:66" ht="15.75" thickBot="1" x14ac:dyDescent="0.3">
      <c r="C185" s="61" t="s">
        <v>5</v>
      </c>
      <c r="D185" s="62">
        <f>paste_pd_trips!S121</f>
        <v>4850</v>
      </c>
      <c r="E185" s="63">
        <f>paste_pd_trips!T121</f>
        <v>3591</v>
      </c>
      <c r="F185" s="63">
        <f>paste_pd_trips!U121</f>
        <v>2919</v>
      </c>
      <c r="G185" s="63">
        <f>paste_pd_trips!V121</f>
        <v>1334</v>
      </c>
      <c r="H185" s="63">
        <f>paste_pd_trips!W121</f>
        <v>240</v>
      </c>
      <c r="I185" s="63">
        <f>paste_pd_trips!X121</f>
        <v>380</v>
      </c>
      <c r="J185" s="63">
        <f>paste_pd_trips!Y121</f>
        <v>72</v>
      </c>
      <c r="K185" s="63">
        <f>paste_pd_trips!Z121</f>
        <v>23</v>
      </c>
      <c r="L185" s="63">
        <f>paste_pd_trips!AA121</f>
        <v>11</v>
      </c>
      <c r="M185" s="63">
        <f>paste_pd_trips!AB121</f>
        <v>39</v>
      </c>
      <c r="N185" s="63">
        <f>paste_pd_trips!AC121</f>
        <v>30</v>
      </c>
      <c r="O185" s="64">
        <f>paste_pd_trips!AD121</f>
        <v>13489</v>
      </c>
      <c r="P185" s="49"/>
      <c r="R185" s="61" t="s">
        <v>5</v>
      </c>
      <c r="S185" s="62">
        <f>paste_pd_trips!C121</f>
        <v>1598051.1504599999</v>
      </c>
      <c r="T185" s="63">
        <f>paste_pd_trips!D121</f>
        <v>1506820.2193400001</v>
      </c>
      <c r="U185" s="63">
        <f>paste_pd_trips!E121</f>
        <v>1476891.6532099999</v>
      </c>
      <c r="V185" s="63">
        <f>paste_pd_trips!F121</f>
        <v>652719.00248999998</v>
      </c>
      <c r="W185" s="63">
        <f>paste_pd_trips!G121</f>
        <v>84543.265069999994</v>
      </c>
      <c r="X185" s="63">
        <f>paste_pd_trips!H121</f>
        <v>234978.84208</v>
      </c>
      <c r="Y185" s="63">
        <f>paste_pd_trips!I121</f>
        <v>14718.20787</v>
      </c>
      <c r="Z185" s="63">
        <f>paste_pd_trips!J121</f>
        <v>21085.58466</v>
      </c>
      <c r="AA185" s="63">
        <f>paste_pd_trips!K121</f>
        <v>1276.68148</v>
      </c>
      <c r="AB185" s="63">
        <f>paste_pd_trips!L121</f>
        <v>20369.083859999999</v>
      </c>
      <c r="AC185" s="63">
        <f>paste_pd_trips!M121</f>
        <v>13362.85656</v>
      </c>
      <c r="AD185" s="64">
        <f>paste_pd_trips!N121</f>
        <v>5624816.5470799999</v>
      </c>
      <c r="AG185" s="61" t="s">
        <v>5</v>
      </c>
      <c r="AH185" s="62">
        <f t="shared" ref="AH185:AS185" si="121">SUM(AH149:AH177)</f>
        <v>1598051.1504599999</v>
      </c>
      <c r="AI185" s="63">
        <f t="shared" si="121"/>
        <v>1506820.2193400001</v>
      </c>
      <c r="AJ185" s="63">
        <f t="shared" si="121"/>
        <v>1476891.6532100001</v>
      </c>
      <c r="AK185" s="63">
        <f t="shared" si="121"/>
        <v>652719.00248999998</v>
      </c>
      <c r="AL185" s="63">
        <f t="shared" si="121"/>
        <v>84543.265069999994</v>
      </c>
      <c r="AM185" s="63">
        <f t="shared" si="121"/>
        <v>234978.84208000003</v>
      </c>
      <c r="AN185" s="63">
        <f t="shared" si="121"/>
        <v>14718.207869999998</v>
      </c>
      <c r="AO185" s="63">
        <f t="shared" si="121"/>
        <v>21085.58466</v>
      </c>
      <c r="AP185" s="63">
        <f t="shared" si="121"/>
        <v>0</v>
      </c>
      <c r="AQ185" s="63">
        <f t="shared" si="121"/>
        <v>20369.083860000002</v>
      </c>
      <c r="AR185" s="63">
        <f t="shared" si="121"/>
        <v>13362.85656</v>
      </c>
      <c r="AS185" s="64">
        <f t="shared" si="121"/>
        <v>5623539.8655999992</v>
      </c>
      <c r="AV185" s="61" t="s">
        <v>5</v>
      </c>
      <c r="AW185" s="217">
        <f t="shared" ref="AW185:BD185" si="122">SUM(AW149:AW184)</f>
        <v>1598051.1504599999</v>
      </c>
      <c r="AX185" s="217">
        <f t="shared" si="122"/>
        <v>1506820.2193400001</v>
      </c>
      <c r="AY185" s="217">
        <f t="shared" si="122"/>
        <v>1476891.6532100001</v>
      </c>
      <c r="AZ185" s="217">
        <f t="shared" si="122"/>
        <v>652719.00248999998</v>
      </c>
      <c r="BA185" s="217">
        <f t="shared" si="122"/>
        <v>84543.265069999994</v>
      </c>
      <c r="BB185" s="217">
        <f t="shared" si="122"/>
        <v>344759.30000718741</v>
      </c>
      <c r="BC185" s="217">
        <f t="shared" si="122"/>
        <v>28762.67187529062</v>
      </c>
      <c r="BD185" s="217">
        <f t="shared" si="122"/>
        <v>42808.832358149011</v>
      </c>
      <c r="BE185" s="63">
        <f>SUM(BE149:BE184)</f>
        <v>5890.8502290745573</v>
      </c>
      <c r="BF185" s="217">
        <f t="shared" ref="BF185:BI185" si="123">SUM(BF149:BF184)</f>
        <v>0</v>
      </c>
      <c r="BG185" s="217">
        <f t="shared" si="123"/>
        <v>21162.162686500003</v>
      </c>
      <c r="BH185" s="217">
        <f t="shared" si="123"/>
        <v>13362.85656</v>
      </c>
      <c r="BI185" s="217">
        <f t="shared" si="123"/>
        <v>96503.727384999962</v>
      </c>
      <c r="BJ185" s="64">
        <f>SUM(BJ149:BJ177)</f>
        <v>5774076.2762837829</v>
      </c>
      <c r="BL185" s="3">
        <f>SUM(BL157:BL183)</f>
        <v>222232.95041499982</v>
      </c>
    </row>
    <row r="186" spans="3:66" x14ac:dyDescent="0.25">
      <c r="C186" s="65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R186" s="65"/>
      <c r="S186" s="49"/>
      <c r="T186" s="49"/>
      <c r="U186" s="49"/>
      <c r="V186" s="49"/>
      <c r="W186" s="49"/>
      <c r="X186" s="49"/>
      <c r="Y186" s="49"/>
      <c r="Z186" s="49"/>
      <c r="AA186" s="49"/>
      <c r="AB186" s="49"/>
      <c r="AC186" s="49"/>
      <c r="AD186" s="49"/>
      <c r="AG186" s="65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V186" s="65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>
        <f>SUM(AM185:AO185)/SUM(AM185:AO185,AM279:AO279)</f>
        <v>1</v>
      </c>
    </row>
    <row r="187" spans="3:66" x14ac:dyDescent="0.25">
      <c r="AG187" s="65" t="s">
        <v>536</v>
      </c>
      <c r="AH187" s="49">
        <f t="array" ref="AH187:AR187">TRANSPOSE('Tour Mode Targets'!T57:T67)</f>
        <v>559845.22769999993</v>
      </c>
      <c r="AI187" s="49">
        <v>552573.75876999996</v>
      </c>
      <c r="AJ187" s="49">
        <v>469787.73839999997</v>
      </c>
      <c r="AK187" s="49">
        <v>301124.27280000004</v>
      </c>
      <c r="AL187" s="49">
        <v>31867.80545</v>
      </c>
      <c r="AM187" s="49">
        <v>78227.131909999996</v>
      </c>
      <c r="AN187" s="49">
        <v>2956.8208599999998</v>
      </c>
      <c r="AO187" s="49">
        <v>5716.6402800000005</v>
      </c>
      <c r="AP187" s="49">
        <v>0</v>
      </c>
      <c r="AQ187" s="49">
        <v>9951.1456299999991</v>
      </c>
      <c r="AR187" s="49">
        <v>7090.8604300000006</v>
      </c>
      <c r="AS187" s="49"/>
      <c r="AV187" s="65" t="s">
        <v>536</v>
      </c>
      <c r="AW187" s="49">
        <f>AH187</f>
        <v>559845.22769999993</v>
      </c>
      <c r="AX187" s="49">
        <f>AI187</f>
        <v>552573.75876999996</v>
      </c>
      <c r="AY187" s="49">
        <f>AJ187</f>
        <v>469787.73839999997</v>
      </c>
      <c r="AZ187" s="49">
        <f>AK187</f>
        <v>301124.27280000004</v>
      </c>
      <c r="BA187" s="49">
        <f>AL187</f>
        <v>31867.80545</v>
      </c>
      <c r="BB187" s="49">
        <f>IF(AM189&gt;0,BB185/AM189,0)</f>
        <v>128472.61054168435</v>
      </c>
      <c r="BC187" s="49">
        <f>IF(AN189&gt;0,BC185/AN189,0)</f>
        <v>10326.420872505298</v>
      </c>
      <c r="BD187" s="49">
        <f>IF(AO189&gt;0,BD185/AO189,0)</f>
        <v>15433.576591325078</v>
      </c>
      <c r="BE187" s="49">
        <f>IF(AP189&gt;0,BE185/AP189,0)</f>
        <v>0</v>
      </c>
      <c r="BF187" s="49">
        <f>AP187</f>
        <v>0</v>
      </c>
      <c r="BG187" s="49">
        <f>AQ187</f>
        <v>9951.1456299999991</v>
      </c>
      <c r="BH187" s="49">
        <f>AQ187</f>
        <v>9951.1456299999991</v>
      </c>
      <c r="BI187" s="49">
        <f>AR187</f>
        <v>7090.8604300000006</v>
      </c>
      <c r="BJ187" s="49"/>
    </row>
    <row r="188" spans="3:66" x14ac:dyDescent="0.25">
      <c r="AG188" s="65" t="s">
        <v>537</v>
      </c>
      <c r="AH188" s="66">
        <f>IF(AH187&gt;0,AH185/AH187,0)</f>
        <v>2.85445167948513</v>
      </c>
      <c r="AI188" s="66">
        <f t="shared" ref="AI188:AR188" si="124">IF(AI187&gt;0,AI185/AI187,0)</f>
        <v>2.7269123721946231</v>
      </c>
      <c r="AJ188" s="66">
        <f t="shared" si="124"/>
        <v>3.1437424447048961</v>
      </c>
      <c r="AK188" s="66">
        <f t="shared" si="124"/>
        <v>2.1676067373138044</v>
      </c>
      <c r="AL188" s="66">
        <f t="shared" si="124"/>
        <v>2.6529365256307598</v>
      </c>
      <c r="AM188" s="66">
        <f t="shared" si="124"/>
        <v>3.003802342521547</v>
      </c>
      <c r="AN188" s="66">
        <f t="shared" si="124"/>
        <v>4.9777137563890159</v>
      </c>
      <c r="AO188" s="66">
        <f t="shared" si="124"/>
        <v>3.6884574902795877</v>
      </c>
      <c r="AP188" s="66">
        <f t="shared" si="124"/>
        <v>0</v>
      </c>
      <c r="AQ188" s="66">
        <f t="shared" si="124"/>
        <v>2.0469084281705969</v>
      </c>
      <c r="AR188" s="66">
        <f t="shared" si="124"/>
        <v>1.8845183446940301</v>
      </c>
      <c r="AS188" s="49"/>
      <c r="AV188" s="65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</row>
    <row r="189" spans="3:66" x14ac:dyDescent="0.25">
      <c r="AG189" s="65" t="s">
        <v>538</v>
      </c>
      <c r="AH189" s="67">
        <f>IF(AH187&gt;0,AH185/AH187,0)</f>
        <v>2.85445167948513</v>
      </c>
      <c r="AI189" s="67">
        <f>IF(AI187&gt;0,AI185/AI187,0)</f>
        <v>2.7269123721946231</v>
      </c>
      <c r="AJ189" s="67">
        <f>IF(AJ187&gt;0,AJ185/AJ187,0)</f>
        <v>3.1437424447048961</v>
      </c>
      <c r="AK189" s="67">
        <f>IF(AK187&gt;0,AK185/AK187,0)</f>
        <v>2.1676067373138044</v>
      </c>
      <c r="AL189" s="67">
        <f>IF(AL187&gt;0,AL185/AL187,0)</f>
        <v>2.6529365256307598</v>
      </c>
      <c r="AM189" s="67">
        <v>2.6835237374998813</v>
      </c>
      <c r="AN189" s="67">
        <v>2.7853476272570803</v>
      </c>
      <c r="AO189" s="67">
        <v>2.7737467141745387</v>
      </c>
      <c r="AP189" s="67">
        <f>IF(AP187&gt;0,AP185/AP187,0)</f>
        <v>0</v>
      </c>
      <c r="AQ189" s="67">
        <f>IF(AQ187&gt;0,AQ185/AQ187,0)</f>
        <v>2.0469084281705969</v>
      </c>
      <c r="AR189" s="67">
        <f>IF(AR187&gt;0,AR185/AR187,0)</f>
        <v>1.8845183446940301</v>
      </c>
      <c r="AS189" s="49"/>
      <c r="AV189" s="65" t="s">
        <v>539</v>
      </c>
      <c r="AW189" s="67">
        <f>IF(AW187&gt;0,AW185/AW187,0)</f>
        <v>2.85445167948513</v>
      </c>
      <c r="AX189" s="67">
        <f t="shared" ref="AX189:BI189" si="125">IF(AX187&gt;0,AX185/AX187,0)</f>
        <v>2.7269123721946231</v>
      </c>
      <c r="AY189" s="67">
        <f t="shared" si="125"/>
        <v>3.1437424447048961</v>
      </c>
      <c r="AZ189" s="67">
        <f t="shared" si="125"/>
        <v>2.1676067373138044</v>
      </c>
      <c r="BA189" s="67">
        <f t="shared" si="125"/>
        <v>2.6529365256307598</v>
      </c>
      <c r="BB189" s="67">
        <f t="shared" si="125"/>
        <v>2.6835237374998813</v>
      </c>
      <c r="BC189" s="67">
        <f t="shared" si="125"/>
        <v>2.7853476272570803</v>
      </c>
      <c r="BD189" s="67">
        <f t="shared" si="125"/>
        <v>2.7737467141745387</v>
      </c>
      <c r="BE189" s="67">
        <f>IF(BE187&gt;0,BE185/BE187,0)</f>
        <v>0</v>
      </c>
      <c r="BF189" s="67">
        <f t="shared" si="125"/>
        <v>0</v>
      </c>
      <c r="BG189" s="67">
        <f t="shared" si="125"/>
        <v>2.1266056666583029</v>
      </c>
      <c r="BH189" s="67">
        <f>IF(BH187&gt;0,BH185/BH187,0)</f>
        <v>1.3428460457572462</v>
      </c>
      <c r="BI189" s="67">
        <f t="shared" si="125"/>
        <v>13.609593410795698</v>
      </c>
      <c r="BJ189" s="49"/>
    </row>
    <row r="190" spans="3:66" x14ac:dyDescent="0.25">
      <c r="AG190" s="65" t="s">
        <v>540</v>
      </c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V190" s="65" t="s">
        <v>540</v>
      </c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</row>
    <row r="191" spans="3:66" x14ac:dyDescent="0.25">
      <c r="AG191" s="65" t="s">
        <v>541</v>
      </c>
      <c r="AH191" s="49"/>
      <c r="AI191" s="49"/>
      <c r="AJ191" s="49"/>
      <c r="AK191" s="49"/>
      <c r="AL191" s="49"/>
      <c r="AM191" s="68">
        <f>IF(AM185&gt;0,SUM(AM149:AM156,AM170:AM171)/AM185)</f>
        <v>0.40217718081964932</v>
      </c>
      <c r="AN191" s="68">
        <f>IF(AN185&gt;0,SUM(AN149:AN156,AN170:AN171)/AN185)</f>
        <v>0.66146250249963345</v>
      </c>
      <c r="AO191" s="68">
        <f>IF(AO185&gt;0,SUM(AO149:AO156,AO170:AO171)/AO185)</f>
        <v>0.49482475199243536</v>
      </c>
      <c r="AP191" s="49"/>
      <c r="AQ191" s="49"/>
      <c r="AR191" s="49"/>
      <c r="AS191" s="49"/>
      <c r="AV191" s="65" t="s">
        <v>541</v>
      </c>
      <c r="AW191" s="49"/>
      <c r="AX191" s="49"/>
      <c r="AY191" s="49"/>
      <c r="AZ191" s="49"/>
      <c r="BA191" s="49"/>
      <c r="BB191" s="68">
        <f>IF(BB185&gt;0,SUM(BB149:BB156,BB170:BB171)/BB185)</f>
        <v>0.38083273925218425</v>
      </c>
      <c r="BC191" s="68">
        <f>IF(BC185&gt;0,SUM(BC149:BC156,BC170:BC171)/BC185)</f>
        <v>0.68570865117259938</v>
      </c>
      <c r="BD191" s="68">
        <f>IF(BD185&gt;0,SUM(BD149:BD156,BD170:BD171)/BD185)</f>
        <v>0.62984221950966024</v>
      </c>
      <c r="BE191" s="68">
        <f>IF(BE185&gt;0,SUM(BE149:BE156,BE170:BE171)/BE185)</f>
        <v>0.62984221950966035</v>
      </c>
      <c r="BF191" s="49"/>
      <c r="BG191" s="49"/>
      <c r="BH191" s="49"/>
      <c r="BI191" s="49"/>
      <c r="BJ191" s="49"/>
    </row>
    <row r="194" spans="3:68" x14ac:dyDescent="0.25">
      <c r="C194" t="s">
        <v>545</v>
      </c>
      <c r="I194" t="s">
        <v>523</v>
      </c>
      <c r="R194" t="s">
        <v>545</v>
      </c>
      <c r="X194" t="s">
        <v>523</v>
      </c>
      <c r="AG194" t="s">
        <v>545</v>
      </c>
      <c r="AM194" t="s">
        <v>523</v>
      </c>
      <c r="AV194" t="s">
        <v>545</v>
      </c>
      <c r="BB194" t="s">
        <v>523</v>
      </c>
    </row>
    <row r="195" spans="3:68" ht="26.25" x14ac:dyDescent="0.25">
      <c r="C195" s="40" t="s">
        <v>524</v>
      </c>
      <c r="D195" s="41" t="s">
        <v>525</v>
      </c>
      <c r="E195" s="42" t="s">
        <v>526</v>
      </c>
      <c r="F195" s="42" t="s">
        <v>527</v>
      </c>
      <c r="G195" s="42" t="s">
        <v>465</v>
      </c>
      <c r="H195" s="42" t="s">
        <v>528</v>
      </c>
      <c r="I195" s="42" t="s">
        <v>14</v>
      </c>
      <c r="J195" s="42" t="s">
        <v>18</v>
      </c>
      <c r="K195" s="42" t="s">
        <v>22</v>
      </c>
      <c r="L195" s="42" t="s">
        <v>529</v>
      </c>
      <c r="M195" s="42" t="s">
        <v>530</v>
      </c>
      <c r="N195" s="43" t="s">
        <v>531</v>
      </c>
      <c r="O195" s="44" t="s">
        <v>5</v>
      </c>
      <c r="P195" s="45"/>
      <c r="R195" s="40" t="s">
        <v>524</v>
      </c>
      <c r="S195" s="41" t="s">
        <v>525</v>
      </c>
      <c r="T195" s="42" t="s">
        <v>526</v>
      </c>
      <c r="U195" s="42" t="s">
        <v>527</v>
      </c>
      <c r="V195" s="42" t="s">
        <v>465</v>
      </c>
      <c r="W195" s="42" t="s">
        <v>528</v>
      </c>
      <c r="X195" s="42" t="s">
        <v>14</v>
      </c>
      <c r="Y195" s="42" t="s">
        <v>18</v>
      </c>
      <c r="Z195" s="42" t="s">
        <v>22</v>
      </c>
      <c r="AA195" s="42" t="s">
        <v>529</v>
      </c>
      <c r="AB195" s="42" t="s">
        <v>530</v>
      </c>
      <c r="AC195" s="43" t="s">
        <v>531</v>
      </c>
      <c r="AD195" s="44" t="s">
        <v>5</v>
      </c>
      <c r="AG195" s="40" t="s">
        <v>524</v>
      </c>
      <c r="AH195" s="41" t="s">
        <v>525</v>
      </c>
      <c r="AI195" s="42" t="s">
        <v>526</v>
      </c>
      <c r="AJ195" s="42" t="s">
        <v>527</v>
      </c>
      <c r="AK195" s="42" t="s">
        <v>465</v>
      </c>
      <c r="AL195" s="42" t="s">
        <v>528</v>
      </c>
      <c r="AM195" s="42" t="s">
        <v>14</v>
      </c>
      <c r="AN195" s="42" t="s">
        <v>18</v>
      </c>
      <c r="AO195" s="42" t="s">
        <v>22</v>
      </c>
      <c r="AP195" s="42" t="s">
        <v>529</v>
      </c>
      <c r="AQ195" s="42" t="s">
        <v>530</v>
      </c>
      <c r="AR195" s="43" t="s">
        <v>531</v>
      </c>
      <c r="AS195" s="44" t="s">
        <v>5</v>
      </c>
      <c r="AV195" s="40" t="s">
        <v>524</v>
      </c>
      <c r="AW195" s="41" t="s">
        <v>525</v>
      </c>
      <c r="AX195" s="42" t="s">
        <v>526</v>
      </c>
      <c r="AY195" s="42" t="s">
        <v>527</v>
      </c>
      <c r="AZ195" s="42" t="s">
        <v>465</v>
      </c>
      <c r="BA195" s="42" t="s">
        <v>528</v>
      </c>
      <c r="BB195" s="42" t="s">
        <v>14</v>
      </c>
      <c r="BC195" s="42" t="s">
        <v>18</v>
      </c>
      <c r="BD195" s="42" t="s">
        <v>22</v>
      </c>
      <c r="BE195" s="42" t="s">
        <v>604</v>
      </c>
      <c r="BF195" s="42" t="s">
        <v>529</v>
      </c>
      <c r="BG195" s="42" t="s">
        <v>530</v>
      </c>
      <c r="BH195" s="43" t="s">
        <v>531</v>
      </c>
      <c r="BI195" s="43" t="s">
        <v>603</v>
      </c>
      <c r="BJ195" s="44" t="s">
        <v>5</v>
      </c>
    </row>
    <row r="196" spans="3:68" x14ac:dyDescent="0.25">
      <c r="C196" s="46" t="s">
        <v>532</v>
      </c>
      <c r="D196" s="47">
        <f>paste_pd_trips!S122</f>
        <v>3718</v>
      </c>
      <c r="E196" s="47">
        <f>paste_pd_trips!T122</f>
        <v>503</v>
      </c>
      <c r="F196" s="47">
        <f>paste_pd_trips!U122</f>
        <v>240</v>
      </c>
      <c r="G196" s="47">
        <f>paste_pd_trips!V122</f>
        <v>0</v>
      </c>
      <c r="H196" s="47">
        <f>paste_pd_trips!W122</f>
        <v>10</v>
      </c>
      <c r="I196" s="47">
        <f>paste_pd_trips!X122</f>
        <v>2</v>
      </c>
      <c r="J196" s="47">
        <f>paste_pd_trips!Y122</f>
        <v>11</v>
      </c>
      <c r="K196" s="47">
        <f>paste_pd_trips!Z122</f>
        <v>0</v>
      </c>
      <c r="L196" s="47">
        <f>paste_pd_trips!AA122</f>
        <v>0</v>
      </c>
      <c r="M196" s="47">
        <f>paste_pd_trips!AB122</f>
        <v>0</v>
      </c>
      <c r="N196" s="47">
        <f>paste_pd_trips!AC122</f>
        <v>0</v>
      </c>
      <c r="O196" s="48">
        <f>paste_pd_trips!AD122</f>
        <v>4484</v>
      </c>
      <c r="P196" s="49"/>
      <c r="R196" s="46" t="s">
        <v>532</v>
      </c>
      <c r="S196" s="47">
        <f>paste_pd_trips!C122</f>
        <v>1271087.2199899999</v>
      </c>
      <c r="T196" s="47">
        <f>paste_pd_trips!D122</f>
        <v>215588.3823</v>
      </c>
      <c r="U196" s="47">
        <f>paste_pd_trips!E122</f>
        <v>105635.24109</v>
      </c>
      <c r="V196" s="47">
        <f>paste_pd_trips!F122</f>
        <v>0</v>
      </c>
      <c r="W196" s="47">
        <f>paste_pd_trips!G122</f>
        <v>3338.4960799999999</v>
      </c>
      <c r="X196" s="47">
        <f>paste_pd_trips!H122</f>
        <v>1414.8638000000001</v>
      </c>
      <c r="Y196" s="47">
        <f>paste_pd_trips!I122</f>
        <v>3205.0258399999998</v>
      </c>
      <c r="Z196" s="47">
        <f>paste_pd_trips!J122</f>
        <v>0</v>
      </c>
      <c r="AA196" s="47">
        <f>paste_pd_trips!K122</f>
        <v>0</v>
      </c>
      <c r="AB196" s="47">
        <f>paste_pd_trips!L122</f>
        <v>0</v>
      </c>
      <c r="AC196" s="47">
        <f>paste_pd_trips!M122</f>
        <v>0</v>
      </c>
      <c r="AD196" s="48">
        <f>paste_pd_trips!N122</f>
        <v>1600269.2291000001</v>
      </c>
      <c r="AG196" s="46" t="s">
        <v>532</v>
      </c>
      <c r="AH196" s="47">
        <f>S196</f>
        <v>1271087.2199899999</v>
      </c>
      <c r="AI196" s="47">
        <f t="shared" ref="AI196:AO224" si="126">T196</f>
        <v>215588.3823</v>
      </c>
      <c r="AJ196" s="47">
        <f t="shared" si="126"/>
        <v>105635.24109</v>
      </c>
      <c r="AK196" s="47">
        <f t="shared" si="126"/>
        <v>0</v>
      </c>
      <c r="AL196" s="47">
        <f t="shared" si="126"/>
        <v>3338.4960799999999</v>
      </c>
      <c r="AM196" s="47">
        <f t="shared" si="126"/>
        <v>1414.8638000000001</v>
      </c>
      <c r="AN196" s="47">
        <f t="shared" si="126"/>
        <v>3205.0258399999998</v>
      </c>
      <c r="AO196" s="47">
        <f t="shared" si="126"/>
        <v>0</v>
      </c>
      <c r="AP196" s="47">
        <v>0</v>
      </c>
      <c r="AQ196" s="47">
        <f t="shared" ref="AQ196:AR224" si="127">AB196</f>
        <v>0</v>
      </c>
      <c r="AR196" s="47">
        <f t="shared" si="127"/>
        <v>0</v>
      </c>
      <c r="AS196" s="48">
        <f t="shared" ref="AS196:AS206" si="128">SUM(AH196:AR196)</f>
        <v>1600269.2290999996</v>
      </c>
      <c r="AU196">
        <v>1</v>
      </c>
      <c r="AV196" s="46" t="s">
        <v>532</v>
      </c>
      <c r="AW196" s="47">
        <f t="shared" ref="AW196:BA224" si="129">AH196</f>
        <v>1271087.2199899999</v>
      </c>
      <c r="AX196" s="47">
        <f t="shared" si="129"/>
        <v>215588.3823</v>
      </c>
      <c r="AY196" s="47">
        <f t="shared" si="129"/>
        <v>105635.24109</v>
      </c>
      <c r="AZ196" s="103">
        <f t="shared" si="129"/>
        <v>0</v>
      </c>
      <c r="BA196" s="103">
        <f t="shared" si="129"/>
        <v>3338.4960799999999</v>
      </c>
      <c r="BB196" s="103">
        <f>IF(SUM(AM$204:AM$207,AM$219:AM$220)&gt;0,(AM196/SUM(AM$204:AM$207,AM$219:AM$220))*SUM(BB$204:BB$207,BB$219:BB$220),0)</f>
        <v>1975.906228594755</v>
      </c>
      <c r="BC196" s="47">
        <f>IF(SUM(AN$208:AN$211,AN$221:AN$222)&gt;0,(AN196/SUM(AN$208:AN$211,AN$221:AN$222))*SUM(BC$208:BC$211,BC$221:BC$222),0)</f>
        <v>3226.0211041117959</v>
      </c>
      <c r="BD196" s="103">
        <f>IF(SUM(AO$212:AO$215,AO$223:AO$224)&gt;0,(AO196/SUM(AO$212:AO$215,AO$223:AO$224))*SUM(BD$212:BD$215,BD$223:BD$224),0)</f>
        <v>0</v>
      </c>
      <c r="BE196" s="47">
        <f>(BD196/BP197)*BP199</f>
        <v>0</v>
      </c>
      <c r="BF196" s="47">
        <f t="shared" ref="BF196:BF224" si="130">AP196</f>
        <v>0</v>
      </c>
      <c r="BG196" s="47">
        <f t="shared" ref="BG196:BG224" si="131">AQ196</f>
        <v>0</v>
      </c>
      <c r="BH196" s="103">
        <f>AR196</f>
        <v>0</v>
      </c>
      <c r="BI196" s="103">
        <v>0</v>
      </c>
      <c r="BJ196" s="48">
        <f t="shared" ref="BJ196:BJ231" si="132">SUM(AW196:BI196)</f>
        <v>1600851.2667927062</v>
      </c>
      <c r="BP196" s="196" t="s">
        <v>677</v>
      </c>
    </row>
    <row r="197" spans="3:68" x14ac:dyDescent="0.25">
      <c r="C197" s="46" t="s">
        <v>533</v>
      </c>
      <c r="D197" s="47">
        <f>paste_pd_trips!S123</f>
        <v>0</v>
      </c>
      <c r="E197" s="47">
        <f>paste_pd_trips!T123</f>
        <v>0</v>
      </c>
      <c r="F197" s="47">
        <f>paste_pd_trips!U123</f>
        <v>0</v>
      </c>
      <c r="G197" s="47">
        <f>paste_pd_trips!V123</f>
        <v>0</v>
      </c>
      <c r="H197" s="47">
        <f>paste_pd_trips!W123</f>
        <v>0</v>
      </c>
      <c r="I197" s="47">
        <f>paste_pd_trips!X123</f>
        <v>0</v>
      </c>
      <c r="J197" s="47">
        <f>paste_pd_trips!Y123</f>
        <v>0</v>
      </c>
      <c r="K197" s="47">
        <f>paste_pd_trips!Z123</f>
        <v>0</v>
      </c>
      <c r="L197" s="47">
        <f>paste_pd_trips!AA123</f>
        <v>0</v>
      </c>
      <c r="M197" s="47">
        <f>paste_pd_trips!AB123</f>
        <v>0</v>
      </c>
      <c r="N197" s="47">
        <f>paste_pd_trips!AC123</f>
        <v>0</v>
      </c>
      <c r="O197" s="50">
        <f>paste_pd_trips!AD123</f>
        <v>0</v>
      </c>
      <c r="P197" s="49"/>
      <c r="R197" s="46" t="s">
        <v>533</v>
      </c>
      <c r="S197" s="47">
        <f>paste_pd_trips!C123</f>
        <v>0</v>
      </c>
      <c r="T197" s="47">
        <f>paste_pd_trips!D123</f>
        <v>0</v>
      </c>
      <c r="U197" s="47">
        <f>paste_pd_trips!E123</f>
        <v>0</v>
      </c>
      <c r="V197" s="47">
        <f>paste_pd_trips!F123</f>
        <v>0</v>
      </c>
      <c r="W197" s="47">
        <f>paste_pd_trips!G123</f>
        <v>0</v>
      </c>
      <c r="X197" s="47">
        <f>paste_pd_trips!H123</f>
        <v>0</v>
      </c>
      <c r="Y197" s="47">
        <f>paste_pd_trips!I123</f>
        <v>0</v>
      </c>
      <c r="Z197" s="47">
        <f>paste_pd_trips!J123</f>
        <v>0</v>
      </c>
      <c r="AA197" s="47">
        <f>paste_pd_trips!K123</f>
        <v>0</v>
      </c>
      <c r="AB197" s="47">
        <f>paste_pd_trips!L123</f>
        <v>0</v>
      </c>
      <c r="AC197" s="47">
        <f>paste_pd_trips!M123</f>
        <v>0</v>
      </c>
      <c r="AD197" s="50">
        <f>paste_pd_trips!N123</f>
        <v>0</v>
      </c>
      <c r="AG197" s="46" t="s">
        <v>533</v>
      </c>
      <c r="AH197" s="47">
        <f t="shared" ref="AH197:AH224" si="133">S197</f>
        <v>0</v>
      </c>
      <c r="AI197" s="47">
        <f t="shared" si="126"/>
        <v>0</v>
      </c>
      <c r="AJ197" s="47">
        <f t="shared" si="126"/>
        <v>0</v>
      </c>
      <c r="AK197" s="47">
        <f t="shared" si="126"/>
        <v>0</v>
      </c>
      <c r="AL197" s="47">
        <f t="shared" si="126"/>
        <v>0</v>
      </c>
      <c r="AM197" s="47">
        <f t="shared" si="126"/>
        <v>0</v>
      </c>
      <c r="AN197" s="47">
        <f t="shared" si="126"/>
        <v>0</v>
      </c>
      <c r="AO197" s="47">
        <f t="shared" si="126"/>
        <v>0</v>
      </c>
      <c r="AP197" s="47">
        <v>0</v>
      </c>
      <c r="AQ197" s="47">
        <f t="shared" si="127"/>
        <v>0</v>
      </c>
      <c r="AR197" s="47">
        <f t="shared" si="127"/>
        <v>0</v>
      </c>
      <c r="AS197" s="50">
        <f t="shared" si="128"/>
        <v>0</v>
      </c>
      <c r="AU197">
        <v>2</v>
      </c>
      <c r="AV197" s="46" t="s">
        <v>533</v>
      </c>
      <c r="AW197" s="47">
        <f t="shared" si="129"/>
        <v>0</v>
      </c>
      <c r="AX197" s="47">
        <f t="shared" si="129"/>
        <v>0</v>
      </c>
      <c r="AY197" s="47">
        <f t="shared" si="129"/>
        <v>0</v>
      </c>
      <c r="AZ197" s="103">
        <f t="shared" si="129"/>
        <v>0</v>
      </c>
      <c r="BA197" s="103">
        <f t="shared" si="129"/>
        <v>0</v>
      </c>
      <c r="BB197" s="103">
        <f t="shared" ref="BB197:BB203" si="134">IF(SUM(AM$204:AM$207,AM$219:AM$220)&gt;0,(AM197/SUM(AM$204:AM$207,AM$219:AM$220))*SUM(BB$204:BB$207,BB$219:BB$220),0)</f>
        <v>0</v>
      </c>
      <c r="BC197" s="47">
        <f t="shared" ref="BC197:BC203" si="135">IF(SUM(AN$208:AN$211,AN$221:AN$222)&gt;0,(AN197/SUM(AN$208:AN$211,AN$221:AN$222))*SUM(BC$208:BC$211,BC$221:BC$222),0)</f>
        <v>0</v>
      </c>
      <c r="BD197" s="103">
        <f t="shared" ref="BD197:BE203" si="136">IF(SUM(AO$212:AO$215,AO$223:AO$224)&gt;0,(AO197/SUM(AO$212:AO$215,AO$223:AO$224))*SUM(BD$212:BD$215,BD$223:BD$224),0)</f>
        <v>0</v>
      </c>
      <c r="BE197" s="47">
        <f>(BD197/BP197)*BP199</f>
        <v>0</v>
      </c>
      <c r="BF197" s="47">
        <f t="shared" si="130"/>
        <v>0</v>
      </c>
      <c r="BG197" s="47">
        <f t="shared" si="131"/>
        <v>0</v>
      </c>
      <c r="BH197" s="103">
        <f t="shared" ref="BH197:BH231" si="137">AR197</f>
        <v>0</v>
      </c>
      <c r="BI197" s="103">
        <v>0</v>
      </c>
      <c r="BJ197" s="50">
        <f t="shared" si="132"/>
        <v>0</v>
      </c>
      <c r="BP197" s="3">
        <f>SUM(BD212:BD215,BD223,BD224)</f>
        <v>23908.624778089335</v>
      </c>
    </row>
    <row r="198" spans="3:68" x14ac:dyDescent="0.25">
      <c r="C198" s="46" t="s">
        <v>526</v>
      </c>
      <c r="D198" s="47">
        <f>paste_pd_trips!S124</f>
        <v>0</v>
      </c>
      <c r="E198" s="47">
        <f>paste_pd_trips!T124</f>
        <v>1291</v>
      </c>
      <c r="F198" s="47">
        <f>paste_pd_trips!U124</f>
        <v>319</v>
      </c>
      <c r="G198" s="47">
        <f>paste_pd_trips!V124</f>
        <v>0</v>
      </c>
      <c r="H198" s="47">
        <f>paste_pd_trips!W124</f>
        <v>3</v>
      </c>
      <c r="I198" s="47">
        <f>paste_pd_trips!X124</f>
        <v>19</v>
      </c>
      <c r="J198" s="47">
        <f>paste_pd_trips!Y124</f>
        <v>4</v>
      </c>
      <c r="K198" s="47">
        <f>paste_pd_trips!Z124</f>
        <v>6</v>
      </c>
      <c r="L198" s="47">
        <f>paste_pd_trips!AA124</f>
        <v>1</v>
      </c>
      <c r="M198" s="47">
        <f>paste_pd_trips!AB124</f>
        <v>3</v>
      </c>
      <c r="N198" s="47">
        <f>paste_pd_trips!AC124</f>
        <v>0</v>
      </c>
      <c r="O198" s="50">
        <f>paste_pd_trips!AD124</f>
        <v>1646</v>
      </c>
      <c r="P198" s="49"/>
      <c r="R198" s="46" t="s">
        <v>526</v>
      </c>
      <c r="S198" s="47">
        <f>paste_pd_trips!C124</f>
        <v>0</v>
      </c>
      <c r="T198" s="47">
        <f>paste_pd_trips!D124</f>
        <v>530201.17821000004</v>
      </c>
      <c r="U198" s="47">
        <f>paste_pd_trips!E124</f>
        <v>133619.11022</v>
      </c>
      <c r="V198" s="47">
        <f>paste_pd_trips!F124</f>
        <v>0</v>
      </c>
      <c r="W198" s="47">
        <f>paste_pd_trips!G124</f>
        <v>2421.4385299999999</v>
      </c>
      <c r="X198" s="47">
        <f>paste_pd_trips!H124</f>
        <v>8904.3589200000006</v>
      </c>
      <c r="Y198" s="47">
        <f>paste_pd_trips!I124</f>
        <v>635.27408000000003</v>
      </c>
      <c r="Z198" s="47">
        <f>paste_pd_trips!J124</f>
        <v>886.22436000000005</v>
      </c>
      <c r="AA198" s="47">
        <f>paste_pd_trips!K124</f>
        <v>497.98869999999999</v>
      </c>
      <c r="AB198" s="47">
        <f>paste_pd_trips!L124</f>
        <v>228.36679000000001</v>
      </c>
      <c r="AC198" s="47">
        <f>paste_pd_trips!M124</f>
        <v>0</v>
      </c>
      <c r="AD198" s="50">
        <f>paste_pd_trips!N124</f>
        <v>677393.93981000001</v>
      </c>
      <c r="AG198" s="46" t="s">
        <v>526</v>
      </c>
      <c r="AH198" s="47">
        <f t="shared" si="133"/>
        <v>0</v>
      </c>
      <c r="AI198" s="47">
        <f t="shared" si="126"/>
        <v>530201.17821000004</v>
      </c>
      <c r="AJ198" s="47">
        <f t="shared" si="126"/>
        <v>133619.11022</v>
      </c>
      <c r="AK198" s="47">
        <f t="shared" si="126"/>
        <v>0</v>
      </c>
      <c r="AL198" s="47">
        <f t="shared" si="126"/>
        <v>2421.4385299999999</v>
      </c>
      <c r="AM198" s="47">
        <f t="shared" si="126"/>
        <v>8904.3589200000006</v>
      </c>
      <c r="AN198" s="47">
        <f t="shared" si="126"/>
        <v>635.27408000000003</v>
      </c>
      <c r="AO198" s="47">
        <f t="shared" si="126"/>
        <v>886.22436000000005</v>
      </c>
      <c r="AP198" s="47">
        <v>0</v>
      </c>
      <c r="AQ198" s="47">
        <f t="shared" si="127"/>
        <v>228.36679000000001</v>
      </c>
      <c r="AR198" s="47">
        <f t="shared" si="127"/>
        <v>0</v>
      </c>
      <c r="AS198" s="50">
        <f t="shared" si="128"/>
        <v>676895.95111000014</v>
      </c>
      <c r="AU198">
        <v>3</v>
      </c>
      <c r="AV198" s="46" t="s">
        <v>526</v>
      </c>
      <c r="AW198" s="103">
        <f t="shared" si="129"/>
        <v>0</v>
      </c>
      <c r="AX198" s="47">
        <f t="shared" si="129"/>
        <v>530201.17821000004</v>
      </c>
      <c r="AY198" s="47">
        <f t="shared" si="129"/>
        <v>133619.11022</v>
      </c>
      <c r="AZ198" s="103">
        <f t="shared" si="129"/>
        <v>0</v>
      </c>
      <c r="BA198" s="103">
        <f t="shared" si="129"/>
        <v>2421.4385299999999</v>
      </c>
      <c r="BB198" s="47">
        <f t="shared" si="134"/>
        <v>12435.245181671384</v>
      </c>
      <c r="BC198" s="47">
        <f t="shared" si="135"/>
        <v>639.43559000298285</v>
      </c>
      <c r="BD198" s="47">
        <f t="shared" si="136"/>
        <v>1870.6276966289488</v>
      </c>
      <c r="BE198" s="47">
        <f>(BD198/BP197)*BP199</f>
        <v>298.11292955408567</v>
      </c>
      <c r="BF198" s="47">
        <f t="shared" si="130"/>
        <v>0</v>
      </c>
      <c r="BG198" s="47">
        <f t="shared" si="131"/>
        <v>228.36679000000001</v>
      </c>
      <c r="BH198" s="103">
        <f t="shared" si="137"/>
        <v>0</v>
      </c>
      <c r="BI198" s="47">
        <f>'TM1.5 Targets'!T136+'TM1.5 Targets'!U136</f>
        <v>1027.6505549999956</v>
      </c>
      <c r="BJ198" s="50">
        <f t="shared" si="132"/>
        <v>682741.16570285743</v>
      </c>
      <c r="BP198" s="196" t="s">
        <v>678</v>
      </c>
    </row>
    <row r="199" spans="3:68" x14ac:dyDescent="0.25">
      <c r="C199" s="46" t="s">
        <v>534</v>
      </c>
      <c r="D199" s="47">
        <f>paste_pd_trips!S125</f>
        <v>0</v>
      </c>
      <c r="E199" s="47">
        <f>paste_pd_trips!T125</f>
        <v>0</v>
      </c>
      <c r="F199" s="47">
        <f>paste_pd_trips!U125</f>
        <v>0</v>
      </c>
      <c r="G199" s="47">
        <f>paste_pd_trips!V125</f>
        <v>0</v>
      </c>
      <c r="H199" s="47">
        <f>paste_pd_trips!W125</f>
        <v>0</v>
      </c>
      <c r="I199" s="47">
        <f>paste_pd_trips!X125</f>
        <v>0</v>
      </c>
      <c r="J199" s="47">
        <f>paste_pd_trips!Y125</f>
        <v>0</v>
      </c>
      <c r="K199" s="47">
        <f>paste_pd_trips!Z125</f>
        <v>0</v>
      </c>
      <c r="L199" s="47">
        <f>paste_pd_trips!AA125</f>
        <v>0</v>
      </c>
      <c r="M199" s="47">
        <f>paste_pd_trips!AB125</f>
        <v>0</v>
      </c>
      <c r="N199" s="47">
        <f>paste_pd_trips!AC125</f>
        <v>0</v>
      </c>
      <c r="O199" s="50">
        <f>paste_pd_trips!AD125</f>
        <v>0</v>
      </c>
      <c r="P199" s="49"/>
      <c r="R199" s="46" t="s">
        <v>534</v>
      </c>
      <c r="S199" s="47">
        <f>paste_pd_trips!C125</f>
        <v>0</v>
      </c>
      <c r="T199" s="47">
        <f>paste_pd_trips!D125</f>
        <v>0</v>
      </c>
      <c r="U199" s="47">
        <f>paste_pd_trips!E125</f>
        <v>0</v>
      </c>
      <c r="V199" s="47">
        <f>paste_pd_trips!F125</f>
        <v>0</v>
      </c>
      <c r="W199" s="47">
        <f>paste_pd_trips!G125</f>
        <v>0</v>
      </c>
      <c r="X199" s="47">
        <f>paste_pd_trips!H125</f>
        <v>0</v>
      </c>
      <c r="Y199" s="47">
        <f>paste_pd_trips!I125</f>
        <v>0</v>
      </c>
      <c r="Z199" s="47">
        <f>paste_pd_trips!J125</f>
        <v>0</v>
      </c>
      <c r="AA199" s="47">
        <f>paste_pd_trips!K125</f>
        <v>0</v>
      </c>
      <c r="AB199" s="47">
        <f>paste_pd_trips!L125</f>
        <v>0</v>
      </c>
      <c r="AC199" s="47">
        <f>paste_pd_trips!M125</f>
        <v>0</v>
      </c>
      <c r="AD199" s="50">
        <f>paste_pd_trips!N125</f>
        <v>0</v>
      </c>
      <c r="AG199" s="46" t="s">
        <v>534</v>
      </c>
      <c r="AH199" s="47">
        <f t="shared" si="133"/>
        <v>0</v>
      </c>
      <c r="AI199" s="47">
        <f t="shared" si="126"/>
        <v>0</v>
      </c>
      <c r="AJ199" s="47">
        <f t="shared" si="126"/>
        <v>0</v>
      </c>
      <c r="AK199" s="47">
        <f t="shared" si="126"/>
        <v>0</v>
      </c>
      <c r="AL199" s="47">
        <f t="shared" si="126"/>
        <v>0</v>
      </c>
      <c r="AM199" s="47">
        <f t="shared" si="126"/>
        <v>0</v>
      </c>
      <c r="AN199" s="47">
        <f t="shared" si="126"/>
        <v>0</v>
      </c>
      <c r="AO199" s="47">
        <f t="shared" si="126"/>
        <v>0</v>
      </c>
      <c r="AP199" s="47">
        <v>0</v>
      </c>
      <c r="AQ199" s="47">
        <f t="shared" si="127"/>
        <v>0</v>
      </c>
      <c r="AR199" s="47">
        <f t="shared" si="127"/>
        <v>0</v>
      </c>
      <c r="AS199" s="50">
        <f t="shared" si="128"/>
        <v>0</v>
      </c>
      <c r="AU199">
        <v>4</v>
      </c>
      <c r="AV199" s="46" t="s">
        <v>534</v>
      </c>
      <c r="AW199" s="103">
        <f t="shared" si="129"/>
        <v>0</v>
      </c>
      <c r="AX199" s="47">
        <f t="shared" si="129"/>
        <v>0</v>
      </c>
      <c r="AY199" s="47">
        <f t="shared" si="129"/>
        <v>0</v>
      </c>
      <c r="AZ199" s="103">
        <f t="shared" si="129"/>
        <v>0</v>
      </c>
      <c r="BA199" s="103">
        <f t="shared" si="129"/>
        <v>0</v>
      </c>
      <c r="BB199" s="47">
        <f t="shared" si="134"/>
        <v>0</v>
      </c>
      <c r="BC199" s="47">
        <f t="shared" si="135"/>
        <v>0</v>
      </c>
      <c r="BD199" s="47">
        <f t="shared" si="136"/>
        <v>0</v>
      </c>
      <c r="BE199" s="47">
        <f>(BD199/BP197)*BP199</f>
        <v>0</v>
      </c>
      <c r="BF199" s="47">
        <f t="shared" si="130"/>
        <v>0</v>
      </c>
      <c r="BG199" s="47">
        <f t="shared" si="131"/>
        <v>0</v>
      </c>
      <c r="BH199" s="103">
        <f t="shared" si="137"/>
        <v>0</v>
      </c>
      <c r="BI199" s="103">
        <v>0</v>
      </c>
      <c r="BJ199" s="50">
        <f t="shared" si="132"/>
        <v>0</v>
      </c>
      <c r="BP199" s="3">
        <f>SUM(BE225:BE230)</f>
        <v>3810.2024187121788</v>
      </c>
    </row>
    <row r="200" spans="3:68" x14ac:dyDescent="0.25">
      <c r="C200" s="46" t="s">
        <v>527</v>
      </c>
      <c r="D200" s="47">
        <f>paste_pd_trips!S126</f>
        <v>0</v>
      </c>
      <c r="E200" s="47">
        <f>paste_pd_trips!T126</f>
        <v>0</v>
      </c>
      <c r="F200" s="47">
        <f>paste_pd_trips!U126</f>
        <v>943</v>
      </c>
      <c r="G200" s="47">
        <f>paste_pd_trips!V126</f>
        <v>0</v>
      </c>
      <c r="H200" s="47">
        <f>paste_pd_trips!W126</f>
        <v>7</v>
      </c>
      <c r="I200" s="47">
        <f>paste_pd_trips!X126</f>
        <v>19</v>
      </c>
      <c r="J200" s="47">
        <f>paste_pd_trips!Y126</f>
        <v>1</v>
      </c>
      <c r="K200" s="47">
        <f>paste_pd_trips!Z126</f>
        <v>1</v>
      </c>
      <c r="L200" s="47">
        <f>paste_pd_trips!AA126</f>
        <v>3</v>
      </c>
      <c r="M200" s="47">
        <f>paste_pd_trips!AB126</f>
        <v>1</v>
      </c>
      <c r="N200" s="47">
        <f>paste_pd_trips!AC126</f>
        <v>0</v>
      </c>
      <c r="O200" s="50">
        <f>paste_pd_trips!AD126</f>
        <v>975</v>
      </c>
      <c r="P200" s="49"/>
      <c r="R200" s="46" t="s">
        <v>527</v>
      </c>
      <c r="S200" s="47">
        <f>paste_pd_trips!C126</f>
        <v>0</v>
      </c>
      <c r="T200" s="47">
        <f>paste_pd_trips!D126</f>
        <v>0</v>
      </c>
      <c r="U200" s="47">
        <f>paste_pd_trips!E126</f>
        <v>398209.34201999998</v>
      </c>
      <c r="V200" s="47">
        <f>paste_pd_trips!F126</f>
        <v>0</v>
      </c>
      <c r="W200" s="47">
        <f>paste_pd_trips!G126</f>
        <v>1972.12691</v>
      </c>
      <c r="X200" s="47">
        <f>paste_pd_trips!H126</f>
        <v>11976.746419999999</v>
      </c>
      <c r="Y200" s="47">
        <f>paste_pd_trips!I126</f>
        <v>484.72410000000002</v>
      </c>
      <c r="Z200" s="47">
        <f>paste_pd_trips!J126</f>
        <v>75.545169999999999</v>
      </c>
      <c r="AA200" s="47">
        <f>paste_pd_trips!K126</f>
        <v>1684.9804999999999</v>
      </c>
      <c r="AB200" s="47">
        <f>paste_pd_trips!L126</f>
        <v>76.095960000000005</v>
      </c>
      <c r="AC200" s="47">
        <f>paste_pd_trips!M126</f>
        <v>0</v>
      </c>
      <c r="AD200" s="50">
        <f>paste_pd_trips!N126</f>
        <v>414479.56108000001</v>
      </c>
      <c r="AG200" s="46" t="s">
        <v>527</v>
      </c>
      <c r="AH200" s="47">
        <f t="shared" si="133"/>
        <v>0</v>
      </c>
      <c r="AI200" s="47">
        <f t="shared" si="126"/>
        <v>0</v>
      </c>
      <c r="AJ200" s="47">
        <f t="shared" si="126"/>
        <v>398209.34201999998</v>
      </c>
      <c r="AK200" s="47">
        <f t="shared" si="126"/>
        <v>0</v>
      </c>
      <c r="AL200" s="47">
        <f t="shared" si="126"/>
        <v>1972.12691</v>
      </c>
      <c r="AM200" s="47">
        <f t="shared" si="126"/>
        <v>11976.746419999999</v>
      </c>
      <c r="AN200" s="47">
        <f t="shared" si="126"/>
        <v>484.72410000000002</v>
      </c>
      <c r="AO200" s="47">
        <f t="shared" si="126"/>
        <v>75.545169999999999</v>
      </c>
      <c r="AP200" s="47">
        <v>0</v>
      </c>
      <c r="AQ200" s="47">
        <f t="shared" si="127"/>
        <v>76.095960000000005</v>
      </c>
      <c r="AR200" s="47">
        <f t="shared" si="127"/>
        <v>0</v>
      </c>
      <c r="AS200" s="50">
        <f t="shared" si="128"/>
        <v>412794.58057999995</v>
      </c>
      <c r="AU200">
        <v>5</v>
      </c>
      <c r="AV200" s="46" t="s">
        <v>527</v>
      </c>
      <c r="AW200" s="103">
        <f t="shared" si="129"/>
        <v>0</v>
      </c>
      <c r="AX200" s="103">
        <f t="shared" si="129"/>
        <v>0</v>
      </c>
      <c r="AY200" s="47">
        <f t="shared" si="129"/>
        <v>398209.34201999998</v>
      </c>
      <c r="AZ200" s="47">
        <f t="shared" si="129"/>
        <v>0</v>
      </c>
      <c r="BA200" s="47">
        <f t="shared" si="129"/>
        <v>1972.12691</v>
      </c>
      <c r="BB200" s="47">
        <f t="shared" si="134"/>
        <v>16725.940581402909</v>
      </c>
      <c r="BC200" s="47">
        <f t="shared" si="135"/>
        <v>487.89939748866323</v>
      </c>
      <c r="BD200" s="47">
        <f t="shared" si="136"/>
        <v>159.45949324676923</v>
      </c>
      <c r="BE200" s="47">
        <f>(BD200/BP197)*BP199</f>
        <v>25.41229169367611</v>
      </c>
      <c r="BF200" s="47">
        <f t="shared" si="130"/>
        <v>0</v>
      </c>
      <c r="BG200" s="47">
        <f t="shared" si="131"/>
        <v>76.095960000000005</v>
      </c>
      <c r="BH200" s="103">
        <f t="shared" si="137"/>
        <v>0</v>
      </c>
      <c r="BI200" s="47">
        <f>'TM1.5 Targets'!T137+'TM1.5 Targets'!U137</f>
        <v>342.43181999999962</v>
      </c>
      <c r="BJ200" s="50">
        <f t="shared" si="132"/>
        <v>417998.708473832</v>
      </c>
    </row>
    <row r="201" spans="3:68" x14ac:dyDescent="0.25">
      <c r="C201" s="46" t="s">
        <v>535</v>
      </c>
      <c r="D201" s="47">
        <f>paste_pd_trips!S127</f>
        <v>0</v>
      </c>
      <c r="E201" s="47">
        <f>paste_pd_trips!T127</f>
        <v>0</v>
      </c>
      <c r="F201" s="47">
        <f>paste_pd_trips!U127</f>
        <v>0</v>
      </c>
      <c r="G201" s="47">
        <f>paste_pd_trips!V127</f>
        <v>0</v>
      </c>
      <c r="H201" s="47">
        <f>paste_pd_trips!W127</f>
        <v>0</v>
      </c>
      <c r="I201" s="47">
        <f>paste_pd_trips!X127</f>
        <v>0</v>
      </c>
      <c r="J201" s="47">
        <f>paste_pd_trips!Y127</f>
        <v>0</v>
      </c>
      <c r="K201" s="47">
        <f>paste_pd_trips!Z127</f>
        <v>0</v>
      </c>
      <c r="L201" s="47">
        <f>paste_pd_trips!AA127</f>
        <v>0</v>
      </c>
      <c r="M201" s="47">
        <f>paste_pd_trips!AB127</f>
        <v>0</v>
      </c>
      <c r="N201" s="47">
        <f>paste_pd_trips!AC127</f>
        <v>0</v>
      </c>
      <c r="O201" s="50">
        <f>paste_pd_trips!AD127</f>
        <v>0</v>
      </c>
      <c r="P201" s="49"/>
      <c r="R201" s="46" t="s">
        <v>535</v>
      </c>
      <c r="S201" s="47">
        <f>paste_pd_trips!C127</f>
        <v>0</v>
      </c>
      <c r="T201" s="47">
        <f>paste_pd_trips!D127</f>
        <v>0</v>
      </c>
      <c r="U201" s="47">
        <f>paste_pd_trips!E127</f>
        <v>0</v>
      </c>
      <c r="V201" s="47">
        <f>paste_pd_trips!F127</f>
        <v>0</v>
      </c>
      <c r="W201" s="47">
        <f>paste_pd_trips!G127</f>
        <v>0</v>
      </c>
      <c r="X201" s="47">
        <f>paste_pd_trips!H127</f>
        <v>0</v>
      </c>
      <c r="Y201" s="47">
        <f>paste_pd_trips!I127</f>
        <v>0</v>
      </c>
      <c r="Z201" s="47">
        <f>paste_pd_trips!J127</f>
        <v>0</v>
      </c>
      <c r="AA201" s="47">
        <f>paste_pd_trips!K127</f>
        <v>0</v>
      </c>
      <c r="AB201" s="47">
        <f>paste_pd_trips!L127</f>
        <v>0</v>
      </c>
      <c r="AC201" s="47">
        <f>paste_pd_trips!M127</f>
        <v>0</v>
      </c>
      <c r="AD201" s="50">
        <f>paste_pd_trips!N127</f>
        <v>0</v>
      </c>
      <c r="AG201" s="46" t="s">
        <v>535</v>
      </c>
      <c r="AH201" s="47">
        <f t="shared" si="133"/>
        <v>0</v>
      </c>
      <c r="AI201" s="47">
        <f t="shared" si="126"/>
        <v>0</v>
      </c>
      <c r="AJ201" s="47">
        <f t="shared" si="126"/>
        <v>0</v>
      </c>
      <c r="AK201" s="47">
        <f t="shared" si="126"/>
        <v>0</v>
      </c>
      <c r="AL201" s="47">
        <f t="shared" si="126"/>
        <v>0</v>
      </c>
      <c r="AM201" s="47">
        <f t="shared" si="126"/>
        <v>0</v>
      </c>
      <c r="AN201" s="47">
        <f t="shared" si="126"/>
        <v>0</v>
      </c>
      <c r="AO201" s="47">
        <f t="shared" si="126"/>
        <v>0</v>
      </c>
      <c r="AP201" s="47">
        <v>0</v>
      </c>
      <c r="AQ201" s="47">
        <f t="shared" si="127"/>
        <v>0</v>
      </c>
      <c r="AR201" s="47">
        <f t="shared" si="127"/>
        <v>0</v>
      </c>
      <c r="AS201" s="50">
        <f t="shared" si="128"/>
        <v>0</v>
      </c>
      <c r="AU201">
        <v>6</v>
      </c>
      <c r="AV201" s="46" t="s">
        <v>535</v>
      </c>
      <c r="AW201" s="103">
        <f t="shared" si="129"/>
        <v>0</v>
      </c>
      <c r="AX201" s="103">
        <f t="shared" si="129"/>
        <v>0</v>
      </c>
      <c r="AY201" s="47">
        <f t="shared" si="129"/>
        <v>0</v>
      </c>
      <c r="AZ201" s="47">
        <f t="shared" si="129"/>
        <v>0</v>
      </c>
      <c r="BA201" s="47">
        <f t="shared" si="129"/>
        <v>0</v>
      </c>
      <c r="BB201" s="47">
        <f t="shared" si="134"/>
        <v>0</v>
      </c>
      <c r="BC201" s="47">
        <f t="shared" si="135"/>
        <v>0</v>
      </c>
      <c r="BD201" s="47">
        <f t="shared" si="136"/>
        <v>0</v>
      </c>
      <c r="BE201" s="47">
        <f>(BD201/BP197)*BP199</f>
        <v>0</v>
      </c>
      <c r="BF201" s="47">
        <f t="shared" si="130"/>
        <v>0</v>
      </c>
      <c r="BG201" s="47">
        <f t="shared" si="131"/>
        <v>0</v>
      </c>
      <c r="BH201" s="103">
        <f t="shared" si="137"/>
        <v>0</v>
      </c>
      <c r="BI201" s="103">
        <v>0</v>
      </c>
      <c r="BJ201" s="50">
        <f t="shared" si="132"/>
        <v>0</v>
      </c>
    </row>
    <row r="202" spans="3:68" x14ac:dyDescent="0.25">
      <c r="C202" s="46" t="s">
        <v>465</v>
      </c>
      <c r="D202" s="47">
        <f>paste_pd_trips!S128</f>
        <v>79</v>
      </c>
      <c r="E202" s="47">
        <f>paste_pd_trips!T128</f>
        <v>96</v>
      </c>
      <c r="F202" s="47">
        <f>paste_pd_trips!U128</f>
        <v>68</v>
      </c>
      <c r="G202" s="47">
        <f>paste_pd_trips!V128</f>
        <v>1701</v>
      </c>
      <c r="H202" s="47">
        <f>paste_pd_trips!W128</f>
        <v>20</v>
      </c>
      <c r="I202" s="47">
        <f>paste_pd_trips!X128</f>
        <v>93</v>
      </c>
      <c r="J202" s="47">
        <f>paste_pd_trips!Y128</f>
        <v>7</v>
      </c>
      <c r="K202" s="47">
        <f>paste_pd_trips!Z128</f>
        <v>13</v>
      </c>
      <c r="L202" s="47">
        <f>paste_pd_trips!AA128</f>
        <v>1</v>
      </c>
      <c r="M202" s="47">
        <f>paste_pd_trips!AB128</f>
        <v>1</v>
      </c>
      <c r="N202" s="47">
        <f>paste_pd_trips!AC128</f>
        <v>0</v>
      </c>
      <c r="O202" s="50">
        <f>paste_pd_trips!AD128</f>
        <v>2079</v>
      </c>
      <c r="P202" s="49"/>
      <c r="R202" s="46" t="s">
        <v>465</v>
      </c>
      <c r="S202" s="47">
        <f>paste_pd_trips!C128</f>
        <v>35088.3076</v>
      </c>
      <c r="T202" s="47">
        <f>paste_pd_trips!D128</f>
        <v>29197.011429999999</v>
      </c>
      <c r="U202" s="47">
        <f>paste_pd_trips!E128</f>
        <v>18612.28112</v>
      </c>
      <c r="V202" s="47">
        <f>paste_pd_trips!F128</f>
        <v>674469.91888000001</v>
      </c>
      <c r="W202" s="47">
        <f>paste_pd_trips!G128</f>
        <v>5813.3427300000003</v>
      </c>
      <c r="X202" s="47">
        <f>paste_pd_trips!H128</f>
        <v>43577.391539999997</v>
      </c>
      <c r="Y202" s="47">
        <f>paste_pd_trips!I128</f>
        <v>1120.0174199999999</v>
      </c>
      <c r="Z202" s="47">
        <f>paste_pd_trips!J128</f>
        <v>4122.6403700000001</v>
      </c>
      <c r="AA202" s="47">
        <f>paste_pd_trips!K128</f>
        <v>593.49590000000001</v>
      </c>
      <c r="AB202" s="47">
        <f>paste_pd_trips!L128</f>
        <v>238.72499999999999</v>
      </c>
      <c r="AC202" s="47">
        <f>paste_pd_trips!M128</f>
        <v>0</v>
      </c>
      <c r="AD202" s="50">
        <f>paste_pd_trips!N128</f>
        <v>812833.13199000002</v>
      </c>
      <c r="AG202" s="46" t="s">
        <v>465</v>
      </c>
      <c r="AH202" s="47">
        <f t="shared" si="133"/>
        <v>35088.3076</v>
      </c>
      <c r="AI202" s="47">
        <f t="shared" si="126"/>
        <v>29197.011429999999</v>
      </c>
      <c r="AJ202" s="47">
        <f t="shared" si="126"/>
        <v>18612.28112</v>
      </c>
      <c r="AK202" s="47">
        <f t="shared" si="126"/>
        <v>674469.91888000001</v>
      </c>
      <c r="AL202" s="47">
        <f t="shared" si="126"/>
        <v>5813.3427300000003</v>
      </c>
      <c r="AM202" s="47">
        <f t="shared" si="126"/>
        <v>43577.391539999997</v>
      </c>
      <c r="AN202" s="47">
        <f t="shared" si="126"/>
        <v>1120.0174199999999</v>
      </c>
      <c r="AO202" s="47">
        <f t="shared" si="126"/>
        <v>4122.6403700000001</v>
      </c>
      <c r="AP202" s="47">
        <v>0</v>
      </c>
      <c r="AQ202" s="47">
        <f t="shared" si="127"/>
        <v>238.72499999999999</v>
      </c>
      <c r="AR202" s="47">
        <f t="shared" si="127"/>
        <v>0</v>
      </c>
      <c r="AS202" s="50">
        <f t="shared" si="128"/>
        <v>812239.63609000004</v>
      </c>
      <c r="AU202">
        <v>7</v>
      </c>
      <c r="AV202" s="46" t="s">
        <v>465</v>
      </c>
      <c r="AW202" s="47">
        <f t="shared" si="129"/>
        <v>35088.3076</v>
      </c>
      <c r="AX202" s="47">
        <f t="shared" si="129"/>
        <v>29197.011429999999</v>
      </c>
      <c r="AY202" s="47">
        <f t="shared" si="129"/>
        <v>18612.28112</v>
      </c>
      <c r="AZ202" s="47">
        <f t="shared" si="129"/>
        <v>674469.91888000001</v>
      </c>
      <c r="BA202" s="47">
        <f t="shared" si="129"/>
        <v>5813.3427300000003</v>
      </c>
      <c r="BB202" s="47">
        <f t="shared" si="134"/>
        <v>60857.334373667887</v>
      </c>
      <c r="BC202" s="47">
        <f t="shared" si="135"/>
        <v>1127.3543535277224</v>
      </c>
      <c r="BD202" s="47">
        <f t="shared" si="136"/>
        <v>8702.0009914448947</v>
      </c>
      <c r="BE202" s="47">
        <f>(BD202/BP197)*BP199</f>
        <v>1386.7960007312815</v>
      </c>
      <c r="BF202" s="47">
        <f t="shared" si="130"/>
        <v>0</v>
      </c>
      <c r="BG202" s="47">
        <f t="shared" si="131"/>
        <v>238.72499999999999</v>
      </c>
      <c r="BH202" s="103">
        <f t="shared" si="137"/>
        <v>0</v>
      </c>
      <c r="BI202" s="47">
        <f>'TM1.5 Targets'!T133+'TM1.5 Targets'!U133</f>
        <v>1074.2625</v>
      </c>
      <c r="BJ202" s="50">
        <f t="shared" si="132"/>
        <v>836567.33497937175</v>
      </c>
    </row>
    <row r="203" spans="3:68" x14ac:dyDescent="0.25">
      <c r="C203" s="46" t="s">
        <v>528</v>
      </c>
      <c r="D203" s="47">
        <f>paste_pd_trips!S129</f>
        <v>0</v>
      </c>
      <c r="E203" s="47">
        <f>paste_pd_trips!T129</f>
        <v>0</v>
      </c>
      <c r="F203" s="47">
        <f>paste_pd_trips!U129</f>
        <v>0</v>
      </c>
      <c r="G203" s="47">
        <f>paste_pd_trips!V129</f>
        <v>0</v>
      </c>
      <c r="H203" s="47">
        <f>paste_pd_trips!W129</f>
        <v>285</v>
      </c>
      <c r="I203" s="47">
        <f>paste_pd_trips!X129</f>
        <v>12</v>
      </c>
      <c r="J203" s="47">
        <f>paste_pd_trips!Y129</f>
        <v>0</v>
      </c>
      <c r="K203" s="47">
        <f>paste_pd_trips!Z129</f>
        <v>0</v>
      </c>
      <c r="L203" s="47">
        <f>paste_pd_trips!AA129</f>
        <v>0</v>
      </c>
      <c r="M203" s="47">
        <f>paste_pd_trips!AB129</f>
        <v>0</v>
      </c>
      <c r="N203" s="47">
        <f>paste_pd_trips!AC129</f>
        <v>0</v>
      </c>
      <c r="O203" s="50">
        <f>paste_pd_trips!AD129</f>
        <v>297</v>
      </c>
      <c r="P203" s="49"/>
      <c r="R203" s="46" t="s">
        <v>528</v>
      </c>
      <c r="S203" s="47">
        <f>paste_pd_trips!C129</f>
        <v>0</v>
      </c>
      <c r="T203" s="47">
        <f>paste_pd_trips!D129</f>
        <v>0</v>
      </c>
      <c r="U203" s="47">
        <f>paste_pd_trips!E129</f>
        <v>0</v>
      </c>
      <c r="V203" s="47">
        <f>paste_pd_trips!F129</f>
        <v>0</v>
      </c>
      <c r="W203" s="47">
        <f>paste_pd_trips!G129</f>
        <v>115740.55499999999</v>
      </c>
      <c r="X203" s="47">
        <f>paste_pd_trips!H129</f>
        <v>1147.38256</v>
      </c>
      <c r="Y203" s="47">
        <f>paste_pd_trips!I129</f>
        <v>0</v>
      </c>
      <c r="Z203" s="47">
        <f>paste_pd_trips!J129</f>
        <v>0</v>
      </c>
      <c r="AA203" s="47">
        <f>paste_pd_trips!K129</f>
        <v>0</v>
      </c>
      <c r="AB203" s="47">
        <f>paste_pd_trips!L129</f>
        <v>0</v>
      </c>
      <c r="AC203" s="47">
        <f>paste_pd_trips!M129</f>
        <v>0</v>
      </c>
      <c r="AD203" s="50">
        <f>paste_pd_trips!N129</f>
        <v>116887.93756000001</v>
      </c>
      <c r="AG203" s="46" t="s">
        <v>528</v>
      </c>
      <c r="AH203" s="47">
        <f t="shared" si="133"/>
        <v>0</v>
      </c>
      <c r="AI203" s="47">
        <f t="shared" si="126"/>
        <v>0</v>
      </c>
      <c r="AJ203" s="47">
        <f t="shared" si="126"/>
        <v>0</v>
      </c>
      <c r="AK203" s="47">
        <f t="shared" si="126"/>
        <v>0</v>
      </c>
      <c r="AL203" s="47">
        <f t="shared" si="126"/>
        <v>115740.55499999999</v>
      </c>
      <c r="AM203" s="47">
        <f t="shared" si="126"/>
        <v>1147.38256</v>
      </c>
      <c r="AN203" s="47">
        <f t="shared" si="126"/>
        <v>0</v>
      </c>
      <c r="AO203" s="47">
        <f t="shared" si="126"/>
        <v>0</v>
      </c>
      <c r="AP203" s="47">
        <v>0</v>
      </c>
      <c r="AQ203" s="47">
        <f t="shared" si="127"/>
        <v>0</v>
      </c>
      <c r="AR203" s="47">
        <f t="shared" si="127"/>
        <v>0</v>
      </c>
      <c r="AS203" s="50">
        <f t="shared" si="128"/>
        <v>116887.93755999999</v>
      </c>
      <c r="AU203">
        <v>8</v>
      </c>
      <c r="AV203" s="46" t="s">
        <v>528</v>
      </c>
      <c r="AW203" s="103">
        <f t="shared" si="129"/>
        <v>0</v>
      </c>
      <c r="AX203" s="103">
        <f t="shared" si="129"/>
        <v>0</v>
      </c>
      <c r="AY203" s="103">
        <f t="shared" si="129"/>
        <v>0</v>
      </c>
      <c r="AZ203" s="103">
        <f t="shared" si="129"/>
        <v>0</v>
      </c>
      <c r="BA203" s="47">
        <f t="shared" si="129"/>
        <v>115740.55499999999</v>
      </c>
      <c r="BB203" s="103">
        <f t="shared" si="134"/>
        <v>1602.3594263172151</v>
      </c>
      <c r="BC203" s="103">
        <f t="shared" si="135"/>
        <v>0</v>
      </c>
      <c r="BD203" s="103">
        <f t="shared" si="136"/>
        <v>0</v>
      </c>
      <c r="BE203" s="103">
        <f t="shared" si="136"/>
        <v>0</v>
      </c>
      <c r="BF203" s="103">
        <f t="shared" si="130"/>
        <v>0</v>
      </c>
      <c r="BG203" s="103">
        <f t="shared" si="131"/>
        <v>0</v>
      </c>
      <c r="BH203" s="103">
        <f t="shared" si="137"/>
        <v>0</v>
      </c>
      <c r="BI203" s="103">
        <v>0</v>
      </c>
      <c r="BJ203" s="50">
        <f t="shared" si="132"/>
        <v>117342.91442631721</v>
      </c>
    </row>
    <row r="204" spans="3:68" x14ac:dyDescent="0.25">
      <c r="C204" s="46" t="s">
        <v>14</v>
      </c>
      <c r="D204" s="47">
        <f>paste_pd_trips!S130</f>
        <v>0</v>
      </c>
      <c r="E204" s="47">
        <f>paste_pd_trips!T130</f>
        <v>0</v>
      </c>
      <c r="F204" s="47">
        <f>paste_pd_trips!U130</f>
        <v>0</v>
      </c>
      <c r="G204" s="47">
        <f>paste_pd_trips!V130</f>
        <v>0</v>
      </c>
      <c r="H204" s="47">
        <f>paste_pd_trips!W130</f>
        <v>0</v>
      </c>
      <c r="I204" s="47">
        <f>paste_pd_trips!X130</f>
        <v>136</v>
      </c>
      <c r="J204" s="47">
        <f>paste_pd_trips!Y130</f>
        <v>2</v>
      </c>
      <c r="K204" s="47">
        <f>paste_pd_trips!Z130</f>
        <v>5</v>
      </c>
      <c r="L204" s="47">
        <f>paste_pd_trips!AA130</f>
        <v>0</v>
      </c>
      <c r="M204" s="47">
        <f>paste_pd_trips!AB130</f>
        <v>0</v>
      </c>
      <c r="N204" s="47">
        <f>paste_pd_trips!AC130</f>
        <v>0</v>
      </c>
      <c r="O204" s="50">
        <f>paste_pd_trips!AD130</f>
        <v>143</v>
      </c>
      <c r="P204" s="49"/>
      <c r="R204" s="46" t="s">
        <v>14</v>
      </c>
      <c r="S204" s="47">
        <f>paste_pd_trips!C130</f>
        <v>0</v>
      </c>
      <c r="T204" s="47">
        <f>paste_pd_trips!D130</f>
        <v>0</v>
      </c>
      <c r="U204" s="47">
        <f>paste_pd_trips!E130</f>
        <v>0</v>
      </c>
      <c r="V204" s="47">
        <f>paste_pd_trips!F130</f>
        <v>0</v>
      </c>
      <c r="W204" s="47">
        <f>paste_pd_trips!G130</f>
        <v>0</v>
      </c>
      <c r="X204" s="47">
        <f>paste_pd_trips!H130</f>
        <v>68949.526960000003</v>
      </c>
      <c r="Y204" s="47">
        <f>paste_pd_trips!I130</f>
        <v>367.27994000000001</v>
      </c>
      <c r="Z204" s="47">
        <f>paste_pd_trips!J130</f>
        <v>2758.1024600000001</v>
      </c>
      <c r="AA204" s="47">
        <f>paste_pd_trips!K130</f>
        <v>0</v>
      </c>
      <c r="AB204" s="47">
        <f>paste_pd_trips!L130</f>
        <v>0</v>
      </c>
      <c r="AC204" s="47">
        <f>paste_pd_trips!M130</f>
        <v>0</v>
      </c>
      <c r="AD204" s="50">
        <f>paste_pd_trips!N130</f>
        <v>72074.909360000005</v>
      </c>
      <c r="AG204" s="46" t="s">
        <v>14</v>
      </c>
      <c r="AH204" s="47">
        <f t="shared" si="133"/>
        <v>0</v>
      </c>
      <c r="AI204" s="47">
        <f t="shared" si="126"/>
        <v>0</v>
      </c>
      <c r="AJ204" s="47">
        <f t="shared" si="126"/>
        <v>0</v>
      </c>
      <c r="AK204" s="47">
        <f t="shared" si="126"/>
        <v>0</v>
      </c>
      <c r="AL204" s="47">
        <f t="shared" si="126"/>
        <v>0</v>
      </c>
      <c r="AM204" s="51">
        <f t="shared" si="126"/>
        <v>68949.526960000003</v>
      </c>
      <c r="AN204" s="52">
        <f t="shared" si="126"/>
        <v>367.27994000000001</v>
      </c>
      <c r="AO204" s="53">
        <f t="shared" si="126"/>
        <v>2758.1024600000001</v>
      </c>
      <c r="AP204" s="47">
        <v>0</v>
      </c>
      <c r="AQ204" s="47">
        <f t="shared" si="127"/>
        <v>0</v>
      </c>
      <c r="AR204" s="47">
        <f t="shared" si="127"/>
        <v>0</v>
      </c>
      <c r="AS204" s="50">
        <f t="shared" si="128"/>
        <v>72074.909359999991</v>
      </c>
      <c r="AU204">
        <v>9</v>
      </c>
      <c r="AV204" s="46" t="s">
        <v>14</v>
      </c>
      <c r="AW204" s="103">
        <f t="shared" si="129"/>
        <v>0</v>
      </c>
      <c r="AX204" s="103">
        <f t="shared" si="129"/>
        <v>0</v>
      </c>
      <c r="AY204" s="103">
        <f t="shared" si="129"/>
        <v>0</v>
      </c>
      <c r="AZ204" s="103">
        <f t="shared" si="129"/>
        <v>0</v>
      </c>
      <c r="BA204" s="103">
        <f t="shared" si="129"/>
        <v>0</v>
      </c>
      <c r="BB204" s="51">
        <f>BL204</f>
        <v>122881.07873264333</v>
      </c>
      <c r="BC204" s="52">
        <v>0</v>
      </c>
      <c r="BD204" s="53">
        <v>0</v>
      </c>
      <c r="BE204" s="103">
        <v>0</v>
      </c>
      <c r="BF204" s="103">
        <f t="shared" si="130"/>
        <v>0</v>
      </c>
      <c r="BG204" s="103">
        <f t="shared" si="131"/>
        <v>0</v>
      </c>
      <c r="BH204" s="103">
        <f t="shared" si="137"/>
        <v>0</v>
      </c>
      <c r="BI204" s="103">
        <v>0</v>
      </c>
      <c r="BJ204" s="50">
        <f t="shared" si="132"/>
        <v>122881.07873264333</v>
      </c>
      <c r="BL204" s="2">
        <f>(OBS_PURP_AUTOSUFF!J124+OBS_PURP_AUTOSUFF!J125)*$BK$233</f>
        <v>122881.07873264333</v>
      </c>
    </row>
    <row r="205" spans="3:68" x14ac:dyDescent="0.25">
      <c r="C205" s="46" t="s">
        <v>15</v>
      </c>
      <c r="D205" s="47">
        <f>paste_pd_trips!S131</f>
        <v>0</v>
      </c>
      <c r="E205" s="47">
        <f>paste_pd_trips!T131</f>
        <v>0</v>
      </c>
      <c r="F205" s="47">
        <f>paste_pd_trips!U131</f>
        <v>0</v>
      </c>
      <c r="G205" s="47">
        <f>paste_pd_trips!V131</f>
        <v>0</v>
      </c>
      <c r="H205" s="47">
        <f>paste_pd_trips!W131</f>
        <v>0</v>
      </c>
      <c r="I205" s="47">
        <f>paste_pd_trips!X131</f>
        <v>0</v>
      </c>
      <c r="J205" s="47">
        <f>paste_pd_trips!Y131</f>
        <v>0</v>
      </c>
      <c r="K205" s="47">
        <f>paste_pd_trips!Z131</f>
        <v>0</v>
      </c>
      <c r="L205" s="47">
        <f>paste_pd_trips!AA131</f>
        <v>0</v>
      </c>
      <c r="M205" s="47">
        <f>paste_pd_trips!AB131</f>
        <v>0</v>
      </c>
      <c r="N205" s="47">
        <f>paste_pd_trips!AC131</f>
        <v>0</v>
      </c>
      <c r="O205" s="50">
        <f>paste_pd_trips!AD131</f>
        <v>0</v>
      </c>
      <c r="P205" s="49"/>
      <c r="R205" s="46" t="s">
        <v>15</v>
      </c>
      <c r="S205" s="47">
        <f>paste_pd_trips!C131</f>
        <v>0</v>
      </c>
      <c r="T205" s="47">
        <f>paste_pd_trips!D131</f>
        <v>0</v>
      </c>
      <c r="U205" s="47">
        <f>paste_pd_trips!E131</f>
        <v>0</v>
      </c>
      <c r="V205" s="47">
        <f>paste_pd_trips!F131</f>
        <v>0</v>
      </c>
      <c r="W205" s="47">
        <f>paste_pd_trips!G131</f>
        <v>0</v>
      </c>
      <c r="X205" s="47">
        <f>paste_pd_trips!H131</f>
        <v>0</v>
      </c>
      <c r="Y205" s="47">
        <f>paste_pd_trips!I131</f>
        <v>0</v>
      </c>
      <c r="Z205" s="47">
        <f>paste_pd_trips!J131</f>
        <v>0</v>
      </c>
      <c r="AA205" s="47">
        <f>paste_pd_trips!K131</f>
        <v>0</v>
      </c>
      <c r="AB205" s="47">
        <f>paste_pd_trips!L131</f>
        <v>0</v>
      </c>
      <c r="AC205" s="47">
        <f>paste_pd_trips!M131</f>
        <v>0</v>
      </c>
      <c r="AD205" s="50">
        <f>paste_pd_trips!N131</f>
        <v>0</v>
      </c>
      <c r="AG205" s="46" t="s">
        <v>15</v>
      </c>
      <c r="AH205" s="47">
        <f t="shared" si="133"/>
        <v>0</v>
      </c>
      <c r="AI205" s="47">
        <f t="shared" si="126"/>
        <v>0</v>
      </c>
      <c r="AJ205" s="47">
        <f t="shared" si="126"/>
        <v>0</v>
      </c>
      <c r="AK205" s="47">
        <f t="shared" si="126"/>
        <v>0</v>
      </c>
      <c r="AL205" s="47">
        <f t="shared" si="126"/>
        <v>0</v>
      </c>
      <c r="AM205" s="55">
        <f t="shared" si="126"/>
        <v>0</v>
      </c>
      <c r="AN205" s="56">
        <f t="shared" si="126"/>
        <v>0</v>
      </c>
      <c r="AO205" s="57">
        <f t="shared" si="126"/>
        <v>0</v>
      </c>
      <c r="AP205" s="47">
        <v>0</v>
      </c>
      <c r="AQ205" s="47">
        <f t="shared" si="127"/>
        <v>0</v>
      </c>
      <c r="AR205" s="47">
        <f t="shared" si="127"/>
        <v>0</v>
      </c>
      <c r="AS205" s="50">
        <f t="shared" si="128"/>
        <v>0</v>
      </c>
      <c r="AU205">
        <v>10</v>
      </c>
      <c r="AV205" s="46" t="s">
        <v>15</v>
      </c>
      <c r="AW205" s="103">
        <f t="shared" si="129"/>
        <v>0</v>
      </c>
      <c r="AX205" s="103">
        <f t="shared" si="129"/>
        <v>0</v>
      </c>
      <c r="AY205" s="103">
        <f t="shared" si="129"/>
        <v>0</v>
      </c>
      <c r="AZ205" s="103">
        <f t="shared" si="129"/>
        <v>0</v>
      </c>
      <c r="BA205" s="103">
        <f t="shared" si="129"/>
        <v>0</v>
      </c>
      <c r="BB205" s="55">
        <f>BL205</f>
        <v>376.98915776947291</v>
      </c>
      <c r="BC205" s="56">
        <v>0</v>
      </c>
      <c r="BD205" s="57">
        <v>0</v>
      </c>
      <c r="BE205" s="103">
        <v>0</v>
      </c>
      <c r="BF205" s="103">
        <f t="shared" si="130"/>
        <v>0</v>
      </c>
      <c r="BG205" s="103">
        <f t="shared" si="131"/>
        <v>0</v>
      </c>
      <c r="BH205" s="103">
        <f t="shared" si="137"/>
        <v>0</v>
      </c>
      <c r="BI205" s="103">
        <v>0</v>
      </c>
      <c r="BJ205" s="50">
        <f t="shared" si="132"/>
        <v>376.98915776947291</v>
      </c>
      <c r="BL205" s="2">
        <f>OBS_PURP_AUTOSUFF!J127*$BK$233</f>
        <v>376.98915776947291</v>
      </c>
    </row>
    <row r="206" spans="3:68" x14ac:dyDescent="0.25">
      <c r="C206" s="46" t="s">
        <v>16</v>
      </c>
      <c r="D206" s="47">
        <f>paste_pd_trips!S132</f>
        <v>0</v>
      </c>
      <c r="E206" s="47">
        <f>paste_pd_trips!T132</f>
        <v>0</v>
      </c>
      <c r="F206" s="47">
        <f>paste_pd_trips!U132</f>
        <v>0</v>
      </c>
      <c r="G206" s="47">
        <f>paste_pd_trips!V132</f>
        <v>0</v>
      </c>
      <c r="H206" s="47">
        <f>paste_pd_trips!W132</f>
        <v>0</v>
      </c>
      <c r="I206" s="47">
        <f>paste_pd_trips!X132</f>
        <v>4</v>
      </c>
      <c r="J206" s="47">
        <f>paste_pd_trips!Y132</f>
        <v>0</v>
      </c>
      <c r="K206" s="47">
        <f>paste_pd_trips!Z132</f>
        <v>0</v>
      </c>
      <c r="L206" s="47">
        <f>paste_pd_trips!AA132</f>
        <v>0</v>
      </c>
      <c r="M206" s="47">
        <f>paste_pd_trips!AB132</f>
        <v>0</v>
      </c>
      <c r="N206" s="47">
        <f>paste_pd_trips!AC132</f>
        <v>0</v>
      </c>
      <c r="O206" s="50">
        <f>paste_pd_trips!AD132</f>
        <v>4</v>
      </c>
      <c r="P206" s="49"/>
      <c r="R206" s="46" t="s">
        <v>16</v>
      </c>
      <c r="S206" s="47">
        <f>paste_pd_trips!C132</f>
        <v>0</v>
      </c>
      <c r="T206" s="47">
        <f>paste_pd_trips!D132</f>
        <v>0</v>
      </c>
      <c r="U206" s="47">
        <f>paste_pd_trips!E132</f>
        <v>0</v>
      </c>
      <c r="V206" s="47">
        <f>paste_pd_trips!F132</f>
        <v>0</v>
      </c>
      <c r="W206" s="47">
        <f>paste_pd_trips!G132</f>
        <v>0</v>
      </c>
      <c r="X206" s="47">
        <f>paste_pd_trips!H132</f>
        <v>1150.6425300000001</v>
      </c>
      <c r="Y206" s="47">
        <f>paste_pd_trips!I132</f>
        <v>0</v>
      </c>
      <c r="Z206" s="47">
        <f>paste_pd_trips!J132</f>
        <v>0</v>
      </c>
      <c r="AA206" s="47">
        <f>paste_pd_trips!K132</f>
        <v>0</v>
      </c>
      <c r="AB206" s="47">
        <f>paste_pd_trips!L132</f>
        <v>0</v>
      </c>
      <c r="AC206" s="47">
        <f>paste_pd_trips!M132</f>
        <v>0</v>
      </c>
      <c r="AD206" s="50">
        <f>paste_pd_trips!N132</f>
        <v>1150.6425300000001</v>
      </c>
      <c r="AG206" s="46" t="s">
        <v>16</v>
      </c>
      <c r="AH206" s="47">
        <f t="shared" si="133"/>
        <v>0</v>
      </c>
      <c r="AI206" s="47">
        <f t="shared" si="126"/>
        <v>0</v>
      </c>
      <c r="AJ206" s="47">
        <f t="shared" si="126"/>
        <v>0</v>
      </c>
      <c r="AK206" s="47">
        <f t="shared" si="126"/>
        <v>0</v>
      </c>
      <c r="AL206" s="47">
        <f t="shared" si="126"/>
        <v>0</v>
      </c>
      <c r="AM206" s="55">
        <f t="shared" si="126"/>
        <v>1150.6425300000001</v>
      </c>
      <c r="AN206" s="56">
        <f t="shared" si="126"/>
        <v>0</v>
      </c>
      <c r="AO206" s="57">
        <f t="shared" si="126"/>
        <v>0</v>
      </c>
      <c r="AP206" s="47">
        <v>0</v>
      </c>
      <c r="AQ206" s="47">
        <f t="shared" si="127"/>
        <v>0</v>
      </c>
      <c r="AR206" s="47">
        <f t="shared" si="127"/>
        <v>0</v>
      </c>
      <c r="AS206" s="50">
        <f t="shared" si="128"/>
        <v>1150.6425300000001</v>
      </c>
      <c r="AU206">
        <v>11</v>
      </c>
      <c r="AV206" s="46" t="s">
        <v>16</v>
      </c>
      <c r="AW206" s="103">
        <f t="shared" si="129"/>
        <v>0</v>
      </c>
      <c r="AX206" s="103">
        <f t="shared" si="129"/>
        <v>0</v>
      </c>
      <c r="AY206" s="103">
        <f t="shared" si="129"/>
        <v>0</v>
      </c>
      <c r="AZ206" s="103">
        <f t="shared" si="129"/>
        <v>0</v>
      </c>
      <c r="BA206" s="103">
        <f t="shared" si="129"/>
        <v>0</v>
      </c>
      <c r="BB206" s="55">
        <f>BL206</f>
        <v>0</v>
      </c>
      <c r="BC206" s="56">
        <v>0</v>
      </c>
      <c r="BD206" s="57">
        <v>0</v>
      </c>
      <c r="BE206" s="103">
        <v>0</v>
      </c>
      <c r="BF206" s="103">
        <f t="shared" si="130"/>
        <v>0</v>
      </c>
      <c r="BG206" s="103">
        <f t="shared" si="131"/>
        <v>0</v>
      </c>
      <c r="BH206" s="103">
        <f t="shared" si="137"/>
        <v>0</v>
      </c>
      <c r="BI206" s="103">
        <v>0</v>
      </c>
      <c r="BJ206" s="50">
        <f t="shared" si="132"/>
        <v>0</v>
      </c>
      <c r="BL206" s="2">
        <v>0</v>
      </c>
    </row>
    <row r="207" spans="3:68" x14ac:dyDescent="0.25">
      <c r="C207" s="46" t="s">
        <v>17</v>
      </c>
      <c r="D207" s="47">
        <f>paste_pd_trips!S133</f>
        <v>0</v>
      </c>
      <c r="E207" s="47">
        <f>paste_pd_trips!T133</f>
        <v>0</v>
      </c>
      <c r="F207" s="47">
        <f>paste_pd_trips!U133</f>
        <v>0</v>
      </c>
      <c r="G207" s="47">
        <f>paste_pd_trips!V133</f>
        <v>0</v>
      </c>
      <c r="H207" s="47">
        <f>paste_pd_trips!W133</f>
        <v>0</v>
      </c>
      <c r="I207" s="47">
        <f>paste_pd_trips!X133</f>
        <v>48</v>
      </c>
      <c r="J207" s="47">
        <f>paste_pd_trips!Y133</f>
        <v>0</v>
      </c>
      <c r="K207" s="47">
        <f>paste_pd_trips!Z133</f>
        <v>1</v>
      </c>
      <c r="L207" s="47">
        <f>paste_pd_trips!AA133</f>
        <v>0</v>
      </c>
      <c r="M207" s="47">
        <f>paste_pd_trips!AB133</f>
        <v>0</v>
      </c>
      <c r="N207" s="47">
        <f>paste_pd_trips!AC133</f>
        <v>0</v>
      </c>
      <c r="O207" s="50">
        <f>paste_pd_trips!AD133</f>
        <v>49</v>
      </c>
      <c r="P207" s="49"/>
      <c r="R207" s="46" t="s">
        <v>17</v>
      </c>
      <c r="S207" s="47">
        <f>paste_pd_trips!C133</f>
        <v>0</v>
      </c>
      <c r="T207" s="47">
        <f>paste_pd_trips!D133</f>
        <v>0</v>
      </c>
      <c r="U207" s="47">
        <f>paste_pd_trips!E133</f>
        <v>0</v>
      </c>
      <c r="V207" s="47">
        <f>paste_pd_trips!F133</f>
        <v>0</v>
      </c>
      <c r="W207" s="47">
        <f>paste_pd_trips!G133</f>
        <v>0</v>
      </c>
      <c r="X207" s="47">
        <f>paste_pd_trips!H133</f>
        <v>10096.800499999999</v>
      </c>
      <c r="Y207" s="47">
        <f>paste_pd_trips!I133</f>
        <v>0</v>
      </c>
      <c r="Z207" s="47">
        <f>paste_pd_trips!J133</f>
        <v>1075.21</v>
      </c>
      <c r="AA207" s="47">
        <f>paste_pd_trips!K133</f>
        <v>0</v>
      </c>
      <c r="AB207" s="47">
        <f>paste_pd_trips!L133</f>
        <v>0</v>
      </c>
      <c r="AC207" s="47">
        <f>paste_pd_trips!M133</f>
        <v>0</v>
      </c>
      <c r="AD207" s="50">
        <f>paste_pd_trips!N133</f>
        <v>11172.0105</v>
      </c>
      <c r="AG207" s="46" t="s">
        <v>17</v>
      </c>
      <c r="AH207" s="47">
        <f t="shared" si="133"/>
        <v>0</v>
      </c>
      <c r="AI207" s="47">
        <f t="shared" si="126"/>
        <v>0</v>
      </c>
      <c r="AJ207" s="47">
        <f t="shared" si="126"/>
        <v>0</v>
      </c>
      <c r="AK207" s="47">
        <f t="shared" si="126"/>
        <v>0</v>
      </c>
      <c r="AL207" s="47">
        <f t="shared" si="126"/>
        <v>0</v>
      </c>
      <c r="AM207" s="55">
        <f t="shared" si="126"/>
        <v>10096.800499999999</v>
      </c>
      <c r="AN207" s="56">
        <f t="shared" si="126"/>
        <v>0</v>
      </c>
      <c r="AO207" s="57">
        <f t="shared" si="126"/>
        <v>1075.21</v>
      </c>
      <c r="AP207" s="47">
        <v>0</v>
      </c>
      <c r="AQ207" s="47">
        <f t="shared" si="127"/>
        <v>0</v>
      </c>
      <c r="AR207" s="47">
        <f t="shared" si="127"/>
        <v>0</v>
      </c>
      <c r="AS207" s="50">
        <f t="shared" ref="AS207:AS222" si="138">SUM(AH207:AR207)</f>
        <v>11172.0105</v>
      </c>
      <c r="AU207">
        <v>12</v>
      </c>
      <c r="AV207" s="46" t="s">
        <v>17</v>
      </c>
      <c r="AW207" s="103">
        <f t="shared" si="129"/>
        <v>0</v>
      </c>
      <c r="AX207" s="103">
        <f t="shared" si="129"/>
        <v>0</v>
      </c>
      <c r="AY207" s="103">
        <f t="shared" si="129"/>
        <v>0</v>
      </c>
      <c r="AZ207" s="103">
        <f t="shared" si="129"/>
        <v>0</v>
      </c>
      <c r="BA207" s="103">
        <f t="shared" si="129"/>
        <v>0</v>
      </c>
      <c r="BB207" s="55">
        <f>BL207</f>
        <v>32426.143841039953</v>
      </c>
      <c r="BC207" s="56">
        <v>0</v>
      </c>
      <c r="BD207" s="57">
        <v>0</v>
      </c>
      <c r="BE207" s="103">
        <v>0</v>
      </c>
      <c r="BF207" s="103">
        <f t="shared" si="130"/>
        <v>0</v>
      </c>
      <c r="BG207" s="103">
        <f t="shared" si="131"/>
        <v>0</v>
      </c>
      <c r="BH207" s="103">
        <f t="shared" si="137"/>
        <v>0</v>
      </c>
      <c r="BI207" s="103">
        <v>0</v>
      </c>
      <c r="BJ207" s="50">
        <f t="shared" si="132"/>
        <v>32426.143841039953</v>
      </c>
      <c r="BL207" s="2">
        <f>OBS_PURP_AUTOSUFF!J126*$BK$233</f>
        <v>32426.143841039953</v>
      </c>
    </row>
    <row r="208" spans="3:68" x14ac:dyDescent="0.25">
      <c r="C208" s="46" t="s">
        <v>18</v>
      </c>
      <c r="D208" s="47">
        <f>paste_pd_trips!S134</f>
        <v>0</v>
      </c>
      <c r="E208" s="47">
        <f>paste_pd_trips!T134</f>
        <v>0</v>
      </c>
      <c r="F208" s="47">
        <f>paste_pd_trips!U134</f>
        <v>0</v>
      </c>
      <c r="G208" s="47">
        <f>paste_pd_trips!V134</f>
        <v>0</v>
      </c>
      <c r="H208" s="47">
        <f>paste_pd_trips!W134</f>
        <v>0</v>
      </c>
      <c r="I208" s="47">
        <f>paste_pd_trips!X134</f>
        <v>0</v>
      </c>
      <c r="J208" s="47">
        <f>paste_pd_trips!Y134</f>
        <v>3</v>
      </c>
      <c r="K208" s="47">
        <f>paste_pd_trips!Z134</f>
        <v>0</v>
      </c>
      <c r="L208" s="47">
        <f>paste_pd_trips!AA134</f>
        <v>0</v>
      </c>
      <c r="M208" s="47">
        <f>paste_pd_trips!AB134</f>
        <v>0</v>
      </c>
      <c r="N208" s="47">
        <f>paste_pd_trips!AC134</f>
        <v>0</v>
      </c>
      <c r="O208" s="50">
        <f>paste_pd_trips!AD134</f>
        <v>3</v>
      </c>
      <c r="P208" s="49"/>
      <c r="R208" s="46" t="s">
        <v>18</v>
      </c>
      <c r="S208" s="47">
        <f>paste_pd_trips!C134</f>
        <v>0</v>
      </c>
      <c r="T208" s="47">
        <f>paste_pd_trips!D134</f>
        <v>0</v>
      </c>
      <c r="U208" s="47">
        <f>paste_pd_trips!E134</f>
        <v>0</v>
      </c>
      <c r="V208" s="47">
        <f>paste_pd_trips!F134</f>
        <v>0</v>
      </c>
      <c r="W208" s="47">
        <f>paste_pd_trips!G134</f>
        <v>0</v>
      </c>
      <c r="X208" s="47">
        <f>paste_pd_trips!H134</f>
        <v>0</v>
      </c>
      <c r="Y208" s="47">
        <f>paste_pd_trips!I134</f>
        <v>309.89684</v>
      </c>
      <c r="Z208" s="47">
        <f>paste_pd_trips!J134</f>
        <v>0</v>
      </c>
      <c r="AA208" s="47">
        <f>paste_pd_trips!K134</f>
        <v>0</v>
      </c>
      <c r="AB208" s="47">
        <f>paste_pd_trips!L134</f>
        <v>0</v>
      </c>
      <c r="AC208" s="47">
        <f>paste_pd_trips!M134</f>
        <v>0</v>
      </c>
      <c r="AD208" s="50">
        <f>paste_pd_trips!N134</f>
        <v>309.89684</v>
      </c>
      <c r="AG208" s="46" t="s">
        <v>18</v>
      </c>
      <c r="AH208" s="47">
        <f t="shared" si="133"/>
        <v>0</v>
      </c>
      <c r="AI208" s="47">
        <f t="shared" si="126"/>
        <v>0</v>
      </c>
      <c r="AJ208" s="47">
        <f t="shared" si="126"/>
        <v>0</v>
      </c>
      <c r="AK208" s="47">
        <f t="shared" si="126"/>
        <v>0</v>
      </c>
      <c r="AL208" s="47">
        <f t="shared" si="126"/>
        <v>0</v>
      </c>
      <c r="AM208" s="55">
        <f t="shared" si="126"/>
        <v>0</v>
      </c>
      <c r="AN208" s="56">
        <f t="shared" si="126"/>
        <v>309.89684</v>
      </c>
      <c r="AO208" s="57">
        <f t="shared" si="126"/>
        <v>0</v>
      </c>
      <c r="AP208" s="47">
        <v>0</v>
      </c>
      <c r="AQ208" s="47">
        <f t="shared" si="127"/>
        <v>0</v>
      </c>
      <c r="AR208" s="47">
        <f t="shared" si="127"/>
        <v>0</v>
      </c>
      <c r="AS208" s="50">
        <f t="shared" si="138"/>
        <v>309.89684</v>
      </c>
      <c r="AU208">
        <v>13</v>
      </c>
      <c r="AV208" s="46" t="s">
        <v>18</v>
      </c>
      <c r="AW208" s="103">
        <f t="shared" si="129"/>
        <v>0</v>
      </c>
      <c r="AX208" s="103">
        <f t="shared" si="129"/>
        <v>0</v>
      </c>
      <c r="AY208" s="103">
        <f t="shared" si="129"/>
        <v>0</v>
      </c>
      <c r="AZ208" s="103">
        <f t="shared" si="129"/>
        <v>0</v>
      </c>
      <c r="BA208" s="103">
        <f t="shared" si="129"/>
        <v>0</v>
      </c>
      <c r="BB208" s="104">
        <v>0</v>
      </c>
      <c r="BC208" s="56">
        <f>BL208</f>
        <v>1207.488885990316</v>
      </c>
      <c r="BD208" s="105">
        <v>0</v>
      </c>
      <c r="BE208" s="103">
        <v>0</v>
      </c>
      <c r="BF208" s="103">
        <f t="shared" si="130"/>
        <v>0</v>
      </c>
      <c r="BG208" s="103">
        <f t="shared" si="131"/>
        <v>0</v>
      </c>
      <c r="BH208" s="103">
        <f t="shared" si="137"/>
        <v>0</v>
      </c>
      <c r="BI208" s="103">
        <v>0</v>
      </c>
      <c r="BJ208" s="50">
        <f t="shared" si="132"/>
        <v>1207.488885990316</v>
      </c>
      <c r="BL208" s="2">
        <f>(OBS_PURP_AUTOSUFF!J142+OBS_PURP_AUTOSUFF!J143)*$BK$233</f>
        <v>1207.488885990316</v>
      </c>
    </row>
    <row r="209" spans="3:64" x14ac:dyDescent="0.25">
      <c r="C209" s="46" t="s">
        <v>19</v>
      </c>
      <c r="D209" s="47">
        <f>paste_pd_trips!S135</f>
        <v>0</v>
      </c>
      <c r="E209" s="47">
        <f>paste_pd_trips!T135</f>
        <v>0</v>
      </c>
      <c r="F209" s="47">
        <f>paste_pd_trips!U135</f>
        <v>0</v>
      </c>
      <c r="G209" s="47">
        <f>paste_pd_trips!V135</f>
        <v>0</v>
      </c>
      <c r="H209" s="47">
        <f>paste_pd_trips!W135</f>
        <v>0</v>
      </c>
      <c r="I209" s="47">
        <f>paste_pd_trips!X135</f>
        <v>0</v>
      </c>
      <c r="J209" s="47">
        <f>paste_pd_trips!Y135</f>
        <v>2</v>
      </c>
      <c r="K209" s="47">
        <f>paste_pd_trips!Z135</f>
        <v>0</v>
      </c>
      <c r="L209" s="47">
        <f>paste_pd_trips!AA135</f>
        <v>0</v>
      </c>
      <c r="M209" s="47">
        <f>paste_pd_trips!AB135</f>
        <v>0</v>
      </c>
      <c r="N209" s="47">
        <f>paste_pd_trips!AC135</f>
        <v>0</v>
      </c>
      <c r="O209" s="50">
        <f>paste_pd_trips!AD135</f>
        <v>2</v>
      </c>
      <c r="P209" s="49"/>
      <c r="R209" s="46" t="s">
        <v>19</v>
      </c>
      <c r="S209" s="47">
        <f>paste_pd_trips!C135</f>
        <v>0</v>
      </c>
      <c r="T209" s="47">
        <f>paste_pd_trips!D135</f>
        <v>0</v>
      </c>
      <c r="U209" s="47">
        <f>paste_pd_trips!E135</f>
        <v>0</v>
      </c>
      <c r="V209" s="47">
        <f>paste_pd_trips!F135</f>
        <v>0</v>
      </c>
      <c r="W209" s="47">
        <f>paste_pd_trips!G135</f>
        <v>0</v>
      </c>
      <c r="X209" s="47">
        <f>paste_pd_trips!H135</f>
        <v>0</v>
      </c>
      <c r="Y209" s="47">
        <f>paste_pd_trips!I135</f>
        <v>276.64</v>
      </c>
      <c r="Z209" s="47">
        <f>paste_pd_trips!J135</f>
        <v>0</v>
      </c>
      <c r="AA209" s="47">
        <f>paste_pd_trips!K135</f>
        <v>0</v>
      </c>
      <c r="AB209" s="47">
        <f>paste_pd_trips!L135</f>
        <v>0</v>
      </c>
      <c r="AC209" s="47">
        <f>paste_pd_trips!M135</f>
        <v>0</v>
      </c>
      <c r="AD209" s="50">
        <f>paste_pd_trips!N135</f>
        <v>276.64</v>
      </c>
      <c r="AG209" s="46" t="s">
        <v>19</v>
      </c>
      <c r="AH209" s="47">
        <f t="shared" si="133"/>
        <v>0</v>
      </c>
      <c r="AI209" s="47">
        <f t="shared" si="126"/>
        <v>0</v>
      </c>
      <c r="AJ209" s="47">
        <f t="shared" si="126"/>
        <v>0</v>
      </c>
      <c r="AK209" s="47">
        <f t="shared" si="126"/>
        <v>0</v>
      </c>
      <c r="AL209" s="47">
        <f t="shared" si="126"/>
        <v>0</v>
      </c>
      <c r="AM209" s="55">
        <f t="shared" si="126"/>
        <v>0</v>
      </c>
      <c r="AN209" s="56">
        <f t="shared" si="126"/>
        <v>276.64</v>
      </c>
      <c r="AO209" s="57">
        <f t="shared" si="126"/>
        <v>0</v>
      </c>
      <c r="AP209" s="47">
        <v>0</v>
      </c>
      <c r="AQ209" s="47">
        <f t="shared" si="127"/>
        <v>0</v>
      </c>
      <c r="AR209" s="47">
        <f t="shared" si="127"/>
        <v>0</v>
      </c>
      <c r="AS209" s="50">
        <f t="shared" si="138"/>
        <v>276.64</v>
      </c>
      <c r="AU209">
        <v>14</v>
      </c>
      <c r="AV209" s="46" t="s">
        <v>19</v>
      </c>
      <c r="AW209" s="103">
        <f t="shared" si="129"/>
        <v>0</v>
      </c>
      <c r="AX209" s="103">
        <f t="shared" si="129"/>
        <v>0</v>
      </c>
      <c r="AY209" s="103">
        <f t="shared" si="129"/>
        <v>0</v>
      </c>
      <c r="AZ209" s="103">
        <f t="shared" si="129"/>
        <v>0</v>
      </c>
      <c r="BA209" s="103">
        <f t="shared" si="129"/>
        <v>0</v>
      </c>
      <c r="BB209" s="104">
        <v>0</v>
      </c>
      <c r="BC209" s="56">
        <f>BL209</f>
        <v>1593.5089271921631</v>
      </c>
      <c r="BD209" s="105">
        <v>0</v>
      </c>
      <c r="BE209" s="103">
        <v>0</v>
      </c>
      <c r="BF209" s="103">
        <f t="shared" si="130"/>
        <v>0</v>
      </c>
      <c r="BG209" s="103">
        <f t="shared" si="131"/>
        <v>0</v>
      </c>
      <c r="BH209" s="103">
        <f t="shared" si="137"/>
        <v>0</v>
      </c>
      <c r="BI209" s="103">
        <v>0</v>
      </c>
      <c r="BJ209" s="50">
        <f t="shared" si="132"/>
        <v>1593.5089271921631</v>
      </c>
      <c r="BL209" s="2">
        <f>OBS_PURP_AUTOSUFF!J145*$BK$233</f>
        <v>1593.5089271921631</v>
      </c>
    </row>
    <row r="210" spans="3:64" x14ac:dyDescent="0.25">
      <c r="C210" s="46" t="s">
        <v>20</v>
      </c>
      <c r="D210" s="47">
        <f>paste_pd_trips!S136</f>
        <v>0</v>
      </c>
      <c r="E210" s="47">
        <f>paste_pd_trips!T136</f>
        <v>0</v>
      </c>
      <c r="F210" s="47">
        <f>paste_pd_trips!U136</f>
        <v>0</v>
      </c>
      <c r="G210" s="47">
        <f>paste_pd_trips!V136</f>
        <v>0</v>
      </c>
      <c r="H210" s="47">
        <f>paste_pd_trips!W136</f>
        <v>0</v>
      </c>
      <c r="I210" s="47">
        <f>paste_pd_trips!X136</f>
        <v>0</v>
      </c>
      <c r="J210" s="47">
        <f>paste_pd_trips!Y136</f>
        <v>0</v>
      </c>
      <c r="K210" s="47">
        <f>paste_pd_trips!Z136</f>
        <v>0</v>
      </c>
      <c r="L210" s="47">
        <f>paste_pd_trips!AA136</f>
        <v>0</v>
      </c>
      <c r="M210" s="47">
        <f>paste_pd_trips!AB136</f>
        <v>0</v>
      </c>
      <c r="N210" s="47">
        <f>paste_pd_trips!AC136</f>
        <v>0</v>
      </c>
      <c r="O210" s="50">
        <f>paste_pd_trips!AD136</f>
        <v>0</v>
      </c>
      <c r="P210" s="49"/>
      <c r="R210" s="46" t="s">
        <v>20</v>
      </c>
      <c r="S210" s="47">
        <f>paste_pd_trips!C136</f>
        <v>0</v>
      </c>
      <c r="T210" s="47">
        <f>paste_pd_trips!D136</f>
        <v>0</v>
      </c>
      <c r="U210" s="47">
        <f>paste_pd_trips!E136</f>
        <v>0</v>
      </c>
      <c r="V210" s="47">
        <f>paste_pd_trips!F136</f>
        <v>0</v>
      </c>
      <c r="W210" s="47">
        <f>paste_pd_trips!G136</f>
        <v>0</v>
      </c>
      <c r="X210" s="47">
        <f>paste_pd_trips!H136</f>
        <v>0</v>
      </c>
      <c r="Y210" s="47">
        <f>paste_pd_trips!I136</f>
        <v>0</v>
      </c>
      <c r="Z210" s="47">
        <f>paste_pd_trips!J136</f>
        <v>0</v>
      </c>
      <c r="AA210" s="47">
        <f>paste_pd_trips!K136</f>
        <v>0</v>
      </c>
      <c r="AB210" s="47">
        <f>paste_pd_trips!L136</f>
        <v>0</v>
      </c>
      <c r="AC210" s="47">
        <f>paste_pd_trips!M136</f>
        <v>0</v>
      </c>
      <c r="AD210" s="50">
        <f>paste_pd_trips!N136</f>
        <v>0</v>
      </c>
      <c r="AG210" s="46" t="s">
        <v>20</v>
      </c>
      <c r="AH210" s="47">
        <f t="shared" si="133"/>
        <v>0</v>
      </c>
      <c r="AI210" s="47">
        <f t="shared" si="126"/>
        <v>0</v>
      </c>
      <c r="AJ210" s="47">
        <f t="shared" si="126"/>
        <v>0</v>
      </c>
      <c r="AK210" s="47">
        <f t="shared" si="126"/>
        <v>0</v>
      </c>
      <c r="AL210" s="47">
        <f t="shared" si="126"/>
        <v>0</v>
      </c>
      <c r="AM210" s="55">
        <f t="shared" si="126"/>
        <v>0</v>
      </c>
      <c r="AN210" s="56">
        <f t="shared" si="126"/>
        <v>0</v>
      </c>
      <c r="AO210" s="57">
        <f t="shared" si="126"/>
        <v>0</v>
      </c>
      <c r="AP210" s="47">
        <v>0</v>
      </c>
      <c r="AQ210" s="47">
        <f t="shared" si="127"/>
        <v>0</v>
      </c>
      <c r="AR210" s="47">
        <f t="shared" si="127"/>
        <v>0</v>
      </c>
      <c r="AS210" s="50">
        <f t="shared" si="138"/>
        <v>0</v>
      </c>
      <c r="AU210">
        <v>15</v>
      </c>
      <c r="AV210" s="46" t="s">
        <v>20</v>
      </c>
      <c r="AW210" s="103">
        <f t="shared" si="129"/>
        <v>0</v>
      </c>
      <c r="AX210" s="103">
        <f t="shared" si="129"/>
        <v>0</v>
      </c>
      <c r="AY210" s="103">
        <f t="shared" si="129"/>
        <v>0</v>
      </c>
      <c r="AZ210" s="103">
        <f t="shared" si="129"/>
        <v>0</v>
      </c>
      <c r="BA210" s="103">
        <f t="shared" si="129"/>
        <v>0</v>
      </c>
      <c r="BB210" s="104">
        <v>0</v>
      </c>
      <c r="BC210" s="56">
        <f>BL210</f>
        <v>0</v>
      </c>
      <c r="BD210" s="105">
        <v>0</v>
      </c>
      <c r="BE210" s="103">
        <v>0</v>
      </c>
      <c r="BF210" s="103">
        <f t="shared" si="130"/>
        <v>0</v>
      </c>
      <c r="BG210" s="103">
        <f t="shared" si="131"/>
        <v>0</v>
      </c>
      <c r="BH210" s="103">
        <f t="shared" si="137"/>
        <v>0</v>
      </c>
      <c r="BI210" s="103">
        <v>0</v>
      </c>
      <c r="BJ210" s="50">
        <f t="shared" si="132"/>
        <v>0</v>
      </c>
      <c r="BL210" s="2">
        <v>0</v>
      </c>
    </row>
    <row r="211" spans="3:64" x14ac:dyDescent="0.25">
      <c r="C211" s="46" t="s">
        <v>21</v>
      </c>
      <c r="D211" s="47">
        <f>paste_pd_trips!S137</f>
        <v>0</v>
      </c>
      <c r="E211" s="47">
        <f>paste_pd_trips!T137</f>
        <v>0</v>
      </c>
      <c r="F211" s="47">
        <f>paste_pd_trips!U137</f>
        <v>0</v>
      </c>
      <c r="G211" s="47">
        <f>paste_pd_trips!V137</f>
        <v>0</v>
      </c>
      <c r="H211" s="47">
        <f>paste_pd_trips!W137</f>
        <v>0</v>
      </c>
      <c r="I211" s="47">
        <f>paste_pd_trips!X137</f>
        <v>0</v>
      </c>
      <c r="J211" s="47">
        <f>paste_pd_trips!Y137</f>
        <v>4</v>
      </c>
      <c r="K211" s="47">
        <f>paste_pd_trips!Z137</f>
        <v>0</v>
      </c>
      <c r="L211" s="47">
        <f>paste_pd_trips!AA137</f>
        <v>0</v>
      </c>
      <c r="M211" s="47">
        <f>paste_pd_trips!AB137</f>
        <v>0</v>
      </c>
      <c r="N211" s="47">
        <f>paste_pd_trips!AC137</f>
        <v>0</v>
      </c>
      <c r="O211" s="50">
        <f>paste_pd_trips!AD137</f>
        <v>4</v>
      </c>
      <c r="P211" s="49"/>
      <c r="R211" s="46" t="s">
        <v>21</v>
      </c>
      <c r="S211" s="47">
        <f>paste_pd_trips!C137</f>
        <v>0</v>
      </c>
      <c r="T211" s="47">
        <f>paste_pd_trips!D137</f>
        <v>0</v>
      </c>
      <c r="U211" s="47">
        <f>paste_pd_trips!E137</f>
        <v>0</v>
      </c>
      <c r="V211" s="47">
        <f>paste_pd_trips!F137</f>
        <v>0</v>
      </c>
      <c r="W211" s="47">
        <f>paste_pd_trips!G137</f>
        <v>0</v>
      </c>
      <c r="X211" s="47">
        <f>paste_pd_trips!H137</f>
        <v>0</v>
      </c>
      <c r="Y211" s="47">
        <f>paste_pd_trips!I137</f>
        <v>3591.8270000000002</v>
      </c>
      <c r="Z211" s="47">
        <f>paste_pd_trips!J137</f>
        <v>0</v>
      </c>
      <c r="AA211" s="47">
        <f>paste_pd_trips!K137</f>
        <v>0</v>
      </c>
      <c r="AB211" s="47">
        <f>paste_pd_trips!L137</f>
        <v>0</v>
      </c>
      <c r="AC211" s="47">
        <f>paste_pd_trips!M137</f>
        <v>0</v>
      </c>
      <c r="AD211" s="50">
        <f>paste_pd_trips!N137</f>
        <v>3591.8270000000002</v>
      </c>
      <c r="AG211" s="46" t="s">
        <v>21</v>
      </c>
      <c r="AH211" s="47">
        <f t="shared" si="133"/>
        <v>0</v>
      </c>
      <c r="AI211" s="47">
        <f t="shared" si="126"/>
        <v>0</v>
      </c>
      <c r="AJ211" s="47">
        <f t="shared" si="126"/>
        <v>0</v>
      </c>
      <c r="AK211" s="47">
        <f t="shared" si="126"/>
        <v>0</v>
      </c>
      <c r="AL211" s="47">
        <f t="shared" si="126"/>
        <v>0</v>
      </c>
      <c r="AM211" s="55">
        <f t="shared" si="126"/>
        <v>0</v>
      </c>
      <c r="AN211" s="56">
        <f t="shared" si="126"/>
        <v>3591.8270000000002</v>
      </c>
      <c r="AO211" s="57">
        <f t="shared" si="126"/>
        <v>0</v>
      </c>
      <c r="AP211" s="47">
        <v>0</v>
      </c>
      <c r="AQ211" s="47">
        <f t="shared" si="127"/>
        <v>0</v>
      </c>
      <c r="AR211" s="47">
        <f t="shared" si="127"/>
        <v>0</v>
      </c>
      <c r="AS211" s="50">
        <f t="shared" si="138"/>
        <v>3591.8270000000002</v>
      </c>
      <c r="AU211">
        <v>16</v>
      </c>
      <c r="AV211" s="46" t="s">
        <v>21</v>
      </c>
      <c r="AW211" s="103">
        <f t="shared" si="129"/>
        <v>0</v>
      </c>
      <c r="AX211" s="103">
        <f t="shared" si="129"/>
        <v>0</v>
      </c>
      <c r="AY211" s="103">
        <f t="shared" si="129"/>
        <v>0</v>
      </c>
      <c r="AZ211" s="103">
        <f t="shared" si="129"/>
        <v>0</v>
      </c>
      <c r="BA211" s="103">
        <f t="shared" si="129"/>
        <v>0</v>
      </c>
      <c r="BB211" s="104">
        <v>0</v>
      </c>
      <c r="BC211" s="56">
        <f>BL211</f>
        <v>556.2119154886409</v>
      </c>
      <c r="BD211" s="105">
        <v>0</v>
      </c>
      <c r="BE211" s="103">
        <v>0</v>
      </c>
      <c r="BF211" s="103">
        <f t="shared" si="130"/>
        <v>0</v>
      </c>
      <c r="BG211" s="103">
        <f t="shared" si="131"/>
        <v>0</v>
      </c>
      <c r="BH211" s="103">
        <f t="shared" si="137"/>
        <v>0</v>
      </c>
      <c r="BI211" s="103">
        <v>0</v>
      </c>
      <c r="BJ211" s="50">
        <f t="shared" si="132"/>
        <v>556.2119154886409</v>
      </c>
      <c r="BL211" s="2">
        <f>OBS_PURP_AUTOSUFF!J144*$BK$233</f>
        <v>556.2119154886409</v>
      </c>
    </row>
    <row r="212" spans="3:64" x14ac:dyDescent="0.25">
      <c r="C212" s="46" t="s">
        <v>22</v>
      </c>
      <c r="D212" s="47">
        <f>paste_pd_trips!S138</f>
        <v>0</v>
      </c>
      <c r="E212" s="47">
        <f>paste_pd_trips!T138</f>
        <v>0</v>
      </c>
      <c r="F212" s="47">
        <f>paste_pd_trips!U138</f>
        <v>0</v>
      </c>
      <c r="G212" s="47">
        <f>paste_pd_trips!V138</f>
        <v>0</v>
      </c>
      <c r="H212" s="47">
        <f>paste_pd_trips!W138</f>
        <v>0</v>
      </c>
      <c r="I212" s="47">
        <f>paste_pd_trips!X138</f>
        <v>0</v>
      </c>
      <c r="J212" s="47">
        <f>paste_pd_trips!Y138</f>
        <v>0</v>
      </c>
      <c r="K212" s="47">
        <f>paste_pd_trips!Z138</f>
        <v>5</v>
      </c>
      <c r="L212" s="47">
        <f>paste_pd_trips!AA138</f>
        <v>0</v>
      </c>
      <c r="M212" s="47">
        <f>paste_pd_trips!AB138</f>
        <v>0</v>
      </c>
      <c r="N212" s="47">
        <f>paste_pd_trips!AC138</f>
        <v>0</v>
      </c>
      <c r="O212" s="50">
        <f>paste_pd_trips!AD138</f>
        <v>5</v>
      </c>
      <c r="P212" s="49"/>
      <c r="R212" s="46" t="s">
        <v>22</v>
      </c>
      <c r="S212" s="47">
        <f>paste_pd_trips!C138</f>
        <v>0</v>
      </c>
      <c r="T212" s="47">
        <f>paste_pd_trips!D138</f>
        <v>0</v>
      </c>
      <c r="U212" s="47">
        <f>paste_pd_trips!E138</f>
        <v>0</v>
      </c>
      <c r="V212" s="47">
        <f>paste_pd_trips!F138</f>
        <v>0</v>
      </c>
      <c r="W212" s="47">
        <f>paste_pd_trips!G138</f>
        <v>0</v>
      </c>
      <c r="X212" s="47">
        <f>paste_pd_trips!H138</f>
        <v>0</v>
      </c>
      <c r="Y212" s="47">
        <f>paste_pd_trips!I138</f>
        <v>0</v>
      </c>
      <c r="Z212" s="47">
        <f>paste_pd_trips!J138</f>
        <v>1753.9027799999999</v>
      </c>
      <c r="AA212" s="47">
        <f>paste_pd_trips!K138</f>
        <v>0</v>
      </c>
      <c r="AB212" s="47">
        <f>paste_pd_trips!L138</f>
        <v>0</v>
      </c>
      <c r="AC212" s="47">
        <f>paste_pd_trips!M138</f>
        <v>0</v>
      </c>
      <c r="AD212" s="50">
        <f>paste_pd_trips!N138</f>
        <v>1753.9027799999999</v>
      </c>
      <c r="AG212" s="46" t="s">
        <v>22</v>
      </c>
      <c r="AH212" s="47">
        <f t="shared" si="133"/>
        <v>0</v>
      </c>
      <c r="AI212" s="47">
        <f t="shared" si="126"/>
        <v>0</v>
      </c>
      <c r="AJ212" s="47">
        <f t="shared" si="126"/>
        <v>0</v>
      </c>
      <c r="AK212" s="47">
        <f t="shared" si="126"/>
        <v>0</v>
      </c>
      <c r="AL212" s="47">
        <f t="shared" si="126"/>
        <v>0</v>
      </c>
      <c r="AM212" s="55">
        <f t="shared" si="126"/>
        <v>0</v>
      </c>
      <c r="AN212" s="56">
        <f t="shared" si="126"/>
        <v>0</v>
      </c>
      <c r="AO212" s="57">
        <f t="shared" si="126"/>
        <v>1753.9027799999999</v>
      </c>
      <c r="AP212" s="47">
        <v>0</v>
      </c>
      <c r="AQ212" s="47">
        <f t="shared" si="127"/>
        <v>0</v>
      </c>
      <c r="AR212" s="47">
        <f t="shared" si="127"/>
        <v>0</v>
      </c>
      <c r="AS212" s="50">
        <f t="shared" si="138"/>
        <v>1753.9027799999999</v>
      </c>
      <c r="AU212">
        <v>17</v>
      </c>
      <c r="AV212" s="46" t="s">
        <v>22</v>
      </c>
      <c r="AW212" s="103">
        <f t="shared" si="129"/>
        <v>0</v>
      </c>
      <c r="AX212" s="103">
        <f t="shared" si="129"/>
        <v>0</v>
      </c>
      <c r="AY212" s="103">
        <f t="shared" si="129"/>
        <v>0</v>
      </c>
      <c r="AZ212" s="103">
        <f t="shared" si="129"/>
        <v>0</v>
      </c>
      <c r="BA212" s="103">
        <f t="shared" si="129"/>
        <v>0</v>
      </c>
      <c r="BB212" s="104">
        <v>0</v>
      </c>
      <c r="BC212" s="106">
        <v>0</v>
      </c>
      <c r="BD212" s="57">
        <f t="shared" ref="BD212:BE215" si="139">BL212</f>
        <v>5629.3398464484299</v>
      </c>
      <c r="BE212" s="103">
        <f t="shared" si="139"/>
        <v>0</v>
      </c>
      <c r="BF212" s="103">
        <f t="shared" si="130"/>
        <v>0</v>
      </c>
      <c r="BG212" s="103">
        <f t="shared" si="131"/>
        <v>0</v>
      </c>
      <c r="BH212" s="103">
        <f t="shared" si="137"/>
        <v>0</v>
      </c>
      <c r="BI212" s="103">
        <v>0</v>
      </c>
      <c r="BJ212" s="50">
        <f t="shared" si="132"/>
        <v>5629.3398464484299</v>
      </c>
      <c r="BL212" s="2">
        <f>(OBS_PURP_AUTOSUFF!J130+OBS_PURP_AUTOSUFF!J131)*$BK$233</f>
        <v>5629.3398464484299</v>
      </c>
    </row>
    <row r="213" spans="3:64" x14ac:dyDescent="0.25">
      <c r="C213" s="46" t="s">
        <v>23</v>
      </c>
      <c r="D213" s="47">
        <f>paste_pd_trips!S139</f>
        <v>0</v>
      </c>
      <c r="E213" s="47">
        <f>paste_pd_trips!T139</f>
        <v>0</v>
      </c>
      <c r="F213" s="47">
        <f>paste_pd_trips!U139</f>
        <v>0</v>
      </c>
      <c r="G213" s="47">
        <f>paste_pd_trips!V139</f>
        <v>0</v>
      </c>
      <c r="H213" s="47">
        <f>paste_pd_trips!W139</f>
        <v>0</v>
      </c>
      <c r="I213" s="47">
        <f>paste_pd_trips!X139</f>
        <v>0</v>
      </c>
      <c r="J213" s="47">
        <f>paste_pd_trips!Y139</f>
        <v>0</v>
      </c>
      <c r="K213" s="47">
        <f>paste_pd_trips!Z139</f>
        <v>0</v>
      </c>
      <c r="L213" s="47">
        <f>paste_pd_trips!AA139</f>
        <v>0</v>
      </c>
      <c r="M213" s="47">
        <f>paste_pd_trips!AB139</f>
        <v>0</v>
      </c>
      <c r="N213" s="47">
        <f>paste_pd_trips!AC139</f>
        <v>0</v>
      </c>
      <c r="O213" s="50">
        <f>paste_pd_trips!AD139</f>
        <v>0</v>
      </c>
      <c r="P213" s="49"/>
      <c r="R213" s="46" t="s">
        <v>23</v>
      </c>
      <c r="S213" s="47">
        <f>paste_pd_trips!C139</f>
        <v>0</v>
      </c>
      <c r="T213" s="47">
        <f>paste_pd_trips!D139</f>
        <v>0</v>
      </c>
      <c r="U213" s="47">
        <f>paste_pd_trips!E139</f>
        <v>0</v>
      </c>
      <c r="V213" s="47">
        <f>paste_pd_trips!F139</f>
        <v>0</v>
      </c>
      <c r="W213" s="47">
        <f>paste_pd_trips!G139</f>
        <v>0</v>
      </c>
      <c r="X213" s="47">
        <f>paste_pd_trips!H139</f>
        <v>0</v>
      </c>
      <c r="Y213" s="47">
        <f>paste_pd_trips!I139</f>
        <v>0</v>
      </c>
      <c r="Z213" s="47">
        <f>paste_pd_trips!J139</f>
        <v>0</v>
      </c>
      <c r="AA213" s="47">
        <f>paste_pd_trips!K139</f>
        <v>0</v>
      </c>
      <c r="AB213" s="47">
        <f>paste_pd_trips!L139</f>
        <v>0</v>
      </c>
      <c r="AC213" s="47">
        <f>paste_pd_trips!M139</f>
        <v>0</v>
      </c>
      <c r="AD213" s="50">
        <f>paste_pd_trips!N139</f>
        <v>0</v>
      </c>
      <c r="AG213" s="46" t="s">
        <v>23</v>
      </c>
      <c r="AH213" s="47">
        <f t="shared" si="133"/>
        <v>0</v>
      </c>
      <c r="AI213" s="47">
        <f t="shared" si="126"/>
        <v>0</v>
      </c>
      <c r="AJ213" s="47">
        <f t="shared" si="126"/>
        <v>0</v>
      </c>
      <c r="AK213" s="47">
        <f t="shared" si="126"/>
        <v>0</v>
      </c>
      <c r="AL213" s="47">
        <f t="shared" si="126"/>
        <v>0</v>
      </c>
      <c r="AM213" s="55">
        <f t="shared" si="126"/>
        <v>0</v>
      </c>
      <c r="AN213" s="56">
        <f t="shared" si="126"/>
        <v>0</v>
      </c>
      <c r="AO213" s="57">
        <f t="shared" si="126"/>
        <v>0</v>
      </c>
      <c r="AP213" s="47">
        <v>0</v>
      </c>
      <c r="AQ213" s="47">
        <f t="shared" si="127"/>
        <v>0</v>
      </c>
      <c r="AR213" s="47">
        <f t="shared" si="127"/>
        <v>0</v>
      </c>
      <c r="AS213" s="50">
        <f t="shared" si="138"/>
        <v>0</v>
      </c>
      <c r="AU213">
        <v>18</v>
      </c>
      <c r="AV213" s="46" t="s">
        <v>23</v>
      </c>
      <c r="AW213" s="103">
        <f t="shared" si="129"/>
        <v>0</v>
      </c>
      <c r="AX213" s="103">
        <f t="shared" si="129"/>
        <v>0</v>
      </c>
      <c r="AY213" s="103">
        <f t="shared" si="129"/>
        <v>0</v>
      </c>
      <c r="AZ213" s="103">
        <f t="shared" si="129"/>
        <v>0</v>
      </c>
      <c r="BA213" s="103">
        <f t="shared" si="129"/>
        <v>0</v>
      </c>
      <c r="BB213" s="104">
        <v>0</v>
      </c>
      <c r="BC213" s="106">
        <v>0</v>
      </c>
      <c r="BD213" s="57">
        <f t="shared" si="139"/>
        <v>418.21255923623119</v>
      </c>
      <c r="BE213" s="103">
        <f t="shared" si="139"/>
        <v>0</v>
      </c>
      <c r="BF213" s="103">
        <f t="shared" si="130"/>
        <v>0</v>
      </c>
      <c r="BG213" s="103">
        <f t="shared" si="131"/>
        <v>0</v>
      </c>
      <c r="BH213" s="103">
        <f t="shared" si="137"/>
        <v>0</v>
      </c>
      <c r="BI213" s="103">
        <v>0</v>
      </c>
      <c r="BJ213" s="50">
        <f t="shared" si="132"/>
        <v>418.21255923623119</v>
      </c>
      <c r="BL213" s="2">
        <f>OBS_PURP_AUTOSUFF!J133*$BK$233</f>
        <v>418.21255923623119</v>
      </c>
    </row>
    <row r="214" spans="3:64" x14ac:dyDescent="0.25">
      <c r="C214" s="46" t="s">
        <v>24</v>
      </c>
      <c r="D214" s="47">
        <f>paste_pd_trips!S140</f>
        <v>0</v>
      </c>
      <c r="E214" s="47">
        <f>paste_pd_trips!T140</f>
        <v>0</v>
      </c>
      <c r="F214" s="47">
        <f>paste_pd_trips!U140</f>
        <v>0</v>
      </c>
      <c r="G214" s="47">
        <f>paste_pd_trips!V140</f>
        <v>0</v>
      </c>
      <c r="H214" s="47">
        <f>paste_pd_trips!W140</f>
        <v>0</v>
      </c>
      <c r="I214" s="47">
        <f>paste_pd_trips!X140</f>
        <v>0</v>
      </c>
      <c r="J214" s="47">
        <f>paste_pd_trips!Y140</f>
        <v>0</v>
      </c>
      <c r="K214" s="47">
        <f>paste_pd_trips!Z140</f>
        <v>0</v>
      </c>
      <c r="L214" s="47">
        <f>paste_pd_trips!AA140</f>
        <v>0</v>
      </c>
      <c r="M214" s="47">
        <f>paste_pd_trips!AB140</f>
        <v>0</v>
      </c>
      <c r="N214" s="47">
        <f>paste_pd_trips!AC140</f>
        <v>0</v>
      </c>
      <c r="O214" s="50">
        <f>paste_pd_trips!AD140</f>
        <v>0</v>
      </c>
      <c r="P214" s="49"/>
      <c r="R214" s="46" t="s">
        <v>24</v>
      </c>
      <c r="S214" s="47">
        <f>paste_pd_trips!C140</f>
        <v>0</v>
      </c>
      <c r="T214" s="47">
        <f>paste_pd_trips!D140</f>
        <v>0</v>
      </c>
      <c r="U214" s="47">
        <f>paste_pd_trips!E140</f>
        <v>0</v>
      </c>
      <c r="V214" s="47">
        <f>paste_pd_trips!F140</f>
        <v>0</v>
      </c>
      <c r="W214" s="47">
        <f>paste_pd_trips!G140</f>
        <v>0</v>
      </c>
      <c r="X214" s="47">
        <f>paste_pd_trips!H140</f>
        <v>0</v>
      </c>
      <c r="Y214" s="47">
        <f>paste_pd_trips!I140</f>
        <v>0</v>
      </c>
      <c r="Z214" s="47">
        <f>paste_pd_trips!J140</f>
        <v>0</v>
      </c>
      <c r="AA214" s="47">
        <f>paste_pd_trips!K140</f>
        <v>0</v>
      </c>
      <c r="AB214" s="47">
        <f>paste_pd_trips!L140</f>
        <v>0</v>
      </c>
      <c r="AC214" s="47">
        <f>paste_pd_trips!M140</f>
        <v>0</v>
      </c>
      <c r="AD214" s="50">
        <f>paste_pd_trips!N140</f>
        <v>0</v>
      </c>
      <c r="AG214" s="46" t="s">
        <v>24</v>
      </c>
      <c r="AH214" s="47">
        <f t="shared" si="133"/>
        <v>0</v>
      </c>
      <c r="AI214" s="47">
        <f t="shared" si="126"/>
        <v>0</v>
      </c>
      <c r="AJ214" s="47">
        <f t="shared" si="126"/>
        <v>0</v>
      </c>
      <c r="AK214" s="47">
        <f t="shared" si="126"/>
        <v>0</v>
      </c>
      <c r="AL214" s="47">
        <f t="shared" si="126"/>
        <v>0</v>
      </c>
      <c r="AM214" s="55">
        <f t="shared" si="126"/>
        <v>0</v>
      </c>
      <c r="AN214" s="56">
        <f t="shared" si="126"/>
        <v>0</v>
      </c>
      <c r="AO214" s="57">
        <f t="shared" si="126"/>
        <v>0</v>
      </c>
      <c r="AP214" s="47">
        <v>0</v>
      </c>
      <c r="AQ214" s="47">
        <f t="shared" si="127"/>
        <v>0</v>
      </c>
      <c r="AR214" s="47">
        <f t="shared" si="127"/>
        <v>0</v>
      </c>
      <c r="AS214" s="50">
        <f t="shared" si="138"/>
        <v>0</v>
      </c>
      <c r="AU214">
        <v>19</v>
      </c>
      <c r="AV214" s="46" t="s">
        <v>24</v>
      </c>
      <c r="AW214" s="103">
        <f t="shared" si="129"/>
        <v>0</v>
      </c>
      <c r="AX214" s="103">
        <f t="shared" si="129"/>
        <v>0</v>
      </c>
      <c r="AY214" s="103">
        <f t="shared" si="129"/>
        <v>0</v>
      </c>
      <c r="AZ214" s="103">
        <f t="shared" si="129"/>
        <v>0</v>
      </c>
      <c r="BA214" s="103">
        <f t="shared" si="129"/>
        <v>0</v>
      </c>
      <c r="BB214" s="104">
        <v>0</v>
      </c>
      <c r="BC214" s="106">
        <v>0</v>
      </c>
      <c r="BD214" s="57">
        <f t="shared" si="139"/>
        <v>0</v>
      </c>
      <c r="BE214" s="103">
        <f t="shared" si="139"/>
        <v>0</v>
      </c>
      <c r="BF214" s="103">
        <f t="shared" si="130"/>
        <v>0</v>
      </c>
      <c r="BG214" s="103">
        <f t="shared" si="131"/>
        <v>0</v>
      </c>
      <c r="BH214" s="103">
        <f t="shared" si="137"/>
        <v>0</v>
      </c>
      <c r="BI214" s="103">
        <v>0</v>
      </c>
      <c r="BJ214" s="50">
        <f t="shared" si="132"/>
        <v>0</v>
      </c>
      <c r="BL214" s="2">
        <v>0</v>
      </c>
    </row>
    <row r="215" spans="3:64" x14ac:dyDescent="0.25">
      <c r="C215" s="46" t="s">
        <v>25</v>
      </c>
      <c r="D215" s="47">
        <f>paste_pd_trips!S141</f>
        <v>0</v>
      </c>
      <c r="E215" s="47">
        <f>paste_pd_trips!T141</f>
        <v>0</v>
      </c>
      <c r="F215" s="47">
        <f>paste_pd_trips!U141</f>
        <v>0</v>
      </c>
      <c r="G215" s="47">
        <f>paste_pd_trips!V141</f>
        <v>0</v>
      </c>
      <c r="H215" s="47">
        <f>paste_pd_trips!W141</f>
        <v>0</v>
      </c>
      <c r="I215" s="47">
        <f>paste_pd_trips!X141</f>
        <v>0</v>
      </c>
      <c r="J215" s="47">
        <f>paste_pd_trips!Y141</f>
        <v>0</v>
      </c>
      <c r="K215" s="47">
        <f>paste_pd_trips!Z141</f>
        <v>2</v>
      </c>
      <c r="L215" s="47">
        <f>paste_pd_trips!AA141</f>
        <v>0</v>
      </c>
      <c r="M215" s="47">
        <f>paste_pd_trips!AB141</f>
        <v>0</v>
      </c>
      <c r="N215" s="47">
        <f>paste_pd_trips!AC141</f>
        <v>0</v>
      </c>
      <c r="O215" s="50">
        <f>paste_pd_trips!AD141</f>
        <v>2</v>
      </c>
      <c r="P215" s="49"/>
      <c r="R215" s="46" t="s">
        <v>25</v>
      </c>
      <c r="S215" s="47">
        <f>paste_pd_trips!C141</f>
        <v>0</v>
      </c>
      <c r="T215" s="47">
        <f>paste_pd_trips!D141</f>
        <v>0</v>
      </c>
      <c r="U215" s="47">
        <f>paste_pd_trips!E141</f>
        <v>0</v>
      </c>
      <c r="V215" s="47">
        <f>paste_pd_trips!F141</f>
        <v>0</v>
      </c>
      <c r="W215" s="47">
        <f>paste_pd_trips!G141</f>
        <v>0</v>
      </c>
      <c r="X215" s="47">
        <f>paste_pd_trips!H141</f>
        <v>0</v>
      </c>
      <c r="Y215" s="47">
        <f>paste_pd_trips!I141</f>
        <v>0</v>
      </c>
      <c r="Z215" s="47">
        <f>paste_pd_trips!J141</f>
        <v>1147.9558300000001</v>
      </c>
      <c r="AA215" s="47">
        <f>paste_pd_trips!K141</f>
        <v>0</v>
      </c>
      <c r="AB215" s="47">
        <f>paste_pd_trips!L141</f>
        <v>0</v>
      </c>
      <c r="AC215" s="47">
        <f>paste_pd_trips!M141</f>
        <v>0</v>
      </c>
      <c r="AD215" s="50">
        <f>paste_pd_trips!N141</f>
        <v>1147.9558300000001</v>
      </c>
      <c r="AG215" s="46" t="s">
        <v>25</v>
      </c>
      <c r="AH215" s="47">
        <f t="shared" si="133"/>
        <v>0</v>
      </c>
      <c r="AI215" s="47">
        <f t="shared" si="126"/>
        <v>0</v>
      </c>
      <c r="AJ215" s="47">
        <f t="shared" si="126"/>
        <v>0</v>
      </c>
      <c r="AK215" s="47">
        <f t="shared" si="126"/>
        <v>0</v>
      </c>
      <c r="AL215" s="47">
        <f t="shared" si="126"/>
        <v>0</v>
      </c>
      <c r="AM215" s="58">
        <f t="shared" si="126"/>
        <v>0</v>
      </c>
      <c r="AN215" s="59">
        <f t="shared" si="126"/>
        <v>0</v>
      </c>
      <c r="AO215" s="60">
        <f t="shared" si="126"/>
        <v>1147.9558300000001</v>
      </c>
      <c r="AP215" s="47">
        <v>0</v>
      </c>
      <c r="AQ215" s="47">
        <f t="shared" si="127"/>
        <v>0</v>
      </c>
      <c r="AR215" s="47">
        <f t="shared" si="127"/>
        <v>0</v>
      </c>
      <c r="AS215" s="50">
        <f t="shared" si="138"/>
        <v>1147.9558300000001</v>
      </c>
      <c r="AU215">
        <v>20</v>
      </c>
      <c r="AV215" s="46" t="s">
        <v>25</v>
      </c>
      <c r="AW215" s="103">
        <f t="shared" si="129"/>
        <v>0</v>
      </c>
      <c r="AX215" s="103">
        <f t="shared" si="129"/>
        <v>0</v>
      </c>
      <c r="AY215" s="103">
        <f t="shared" si="129"/>
        <v>0</v>
      </c>
      <c r="AZ215" s="103">
        <f t="shared" si="129"/>
        <v>0</v>
      </c>
      <c r="BA215" s="103">
        <f t="shared" si="129"/>
        <v>0</v>
      </c>
      <c r="BB215" s="107">
        <v>0</v>
      </c>
      <c r="BC215" s="108">
        <v>0</v>
      </c>
      <c r="BD215" s="60">
        <f t="shared" si="139"/>
        <v>1431.484546693149</v>
      </c>
      <c r="BE215" s="103">
        <f t="shared" si="139"/>
        <v>0</v>
      </c>
      <c r="BF215" s="103">
        <f t="shared" si="130"/>
        <v>0</v>
      </c>
      <c r="BG215" s="103">
        <f t="shared" si="131"/>
        <v>0</v>
      </c>
      <c r="BH215" s="103">
        <f t="shared" si="137"/>
        <v>0</v>
      </c>
      <c r="BI215" s="103">
        <v>0</v>
      </c>
      <c r="BJ215" s="50">
        <f t="shared" si="132"/>
        <v>1431.484546693149</v>
      </c>
      <c r="BL215" s="2">
        <f>OBS_PURP_AUTOSUFF!J132*$BK$233</f>
        <v>1431.484546693149</v>
      </c>
    </row>
    <row r="216" spans="3:64" x14ac:dyDescent="0.25">
      <c r="C216" s="46" t="s">
        <v>529</v>
      </c>
      <c r="D216" s="47">
        <f>paste_pd_trips!S142</f>
        <v>0</v>
      </c>
      <c r="E216" s="47">
        <f>paste_pd_trips!T142</f>
        <v>0</v>
      </c>
      <c r="F216" s="47">
        <f>paste_pd_trips!U142</f>
        <v>0</v>
      </c>
      <c r="G216" s="47">
        <f>paste_pd_trips!V142</f>
        <v>0</v>
      </c>
      <c r="H216" s="47">
        <f>paste_pd_trips!W142</f>
        <v>0</v>
      </c>
      <c r="I216" s="47">
        <f>paste_pd_trips!X142</f>
        <v>2</v>
      </c>
      <c r="J216" s="47">
        <f>paste_pd_trips!Y142</f>
        <v>0</v>
      </c>
      <c r="K216" s="47">
        <f>paste_pd_trips!Z142</f>
        <v>0</v>
      </c>
      <c r="L216" s="47">
        <f>paste_pd_trips!AA142</f>
        <v>2</v>
      </c>
      <c r="M216" s="47">
        <f>paste_pd_trips!AB142</f>
        <v>0</v>
      </c>
      <c r="N216" s="47">
        <f>paste_pd_trips!AC142</f>
        <v>0</v>
      </c>
      <c r="O216" s="50">
        <f>paste_pd_trips!AD142</f>
        <v>4</v>
      </c>
      <c r="P216" s="49"/>
      <c r="R216" s="46" t="s">
        <v>529</v>
      </c>
      <c r="S216" s="47">
        <f>paste_pd_trips!C142</f>
        <v>0</v>
      </c>
      <c r="T216" s="47">
        <f>paste_pd_trips!D142</f>
        <v>0</v>
      </c>
      <c r="U216" s="47">
        <f>paste_pd_trips!E142</f>
        <v>0</v>
      </c>
      <c r="V216" s="47">
        <f>paste_pd_trips!F142</f>
        <v>0</v>
      </c>
      <c r="W216" s="47">
        <f>paste_pd_trips!G142</f>
        <v>0</v>
      </c>
      <c r="X216" s="47">
        <f>paste_pd_trips!H142</f>
        <v>370.8408</v>
      </c>
      <c r="Y216" s="47">
        <f>paste_pd_trips!I142</f>
        <v>0</v>
      </c>
      <c r="Z216" s="47">
        <f>paste_pd_trips!J142</f>
        <v>0</v>
      </c>
      <c r="AA216" s="47">
        <f>paste_pd_trips!K142</f>
        <v>1091.4846</v>
      </c>
      <c r="AB216" s="47">
        <f>paste_pd_trips!L142</f>
        <v>0</v>
      </c>
      <c r="AC216" s="47">
        <f>paste_pd_trips!M142</f>
        <v>0</v>
      </c>
      <c r="AD216" s="50">
        <f>paste_pd_trips!N142</f>
        <v>1462.3253999999999</v>
      </c>
      <c r="AG216" s="46" t="s">
        <v>529</v>
      </c>
      <c r="AH216" s="47">
        <f t="shared" si="133"/>
        <v>0</v>
      </c>
      <c r="AI216" s="47">
        <f t="shared" si="126"/>
        <v>0</v>
      </c>
      <c r="AJ216" s="47">
        <f t="shared" si="126"/>
        <v>0</v>
      </c>
      <c r="AK216" s="47">
        <f t="shared" si="126"/>
        <v>0</v>
      </c>
      <c r="AL216" s="47">
        <f t="shared" si="126"/>
        <v>0</v>
      </c>
      <c r="AM216" s="47">
        <f t="shared" si="126"/>
        <v>370.8408</v>
      </c>
      <c r="AN216" s="47">
        <f t="shared" si="126"/>
        <v>0</v>
      </c>
      <c r="AO216" s="47">
        <f t="shared" si="126"/>
        <v>0</v>
      </c>
      <c r="AP216" s="47">
        <v>0</v>
      </c>
      <c r="AQ216" s="47">
        <f t="shared" si="127"/>
        <v>0</v>
      </c>
      <c r="AR216" s="47">
        <f t="shared" si="127"/>
        <v>0</v>
      </c>
      <c r="AS216" s="50">
        <f t="shared" si="138"/>
        <v>370.8408</v>
      </c>
      <c r="AU216">
        <v>21</v>
      </c>
      <c r="AV216" s="46" t="s">
        <v>529</v>
      </c>
      <c r="AW216" s="103">
        <f t="shared" si="129"/>
        <v>0</v>
      </c>
      <c r="AX216" s="103">
        <f t="shared" si="129"/>
        <v>0</v>
      </c>
      <c r="AY216" s="103">
        <f t="shared" si="129"/>
        <v>0</v>
      </c>
      <c r="AZ216" s="103">
        <f t="shared" si="129"/>
        <v>0</v>
      </c>
      <c r="BA216" s="103">
        <f t="shared" si="129"/>
        <v>0</v>
      </c>
      <c r="BB216" s="103">
        <f>IF(SUM(AM$204:AM$207,AM$219:AM$220)&gt;0,(AM216/SUM(AM$204:AM$207,AM$219:AM$220))*SUM(BB$204:BB$207,BB$219:BB$220),0)</f>
        <v>517.89200242246761</v>
      </c>
      <c r="BC216" s="103">
        <f>IF(SUM(AN$208:AN$211,AN$221:AN$222)&gt;0,(AN216/SUM(AN$208:AN$211,AN$221:AN$222))*SUM(BC$208:BC$211,BC$221:BC$222),0)</f>
        <v>0</v>
      </c>
      <c r="BD216" s="103">
        <f t="shared" ref="BD216:BE218" si="140">IF(SUM(AO$212:AO$215,AO$223:AO$224)&gt;0,(AO216/SUM(AO$212:AO$215,AO$223:AO$224))*SUM(BD$212:BD$215,BD$223:BD$224),0)</f>
        <v>0</v>
      </c>
      <c r="BE216" s="103">
        <f t="shared" si="140"/>
        <v>0</v>
      </c>
      <c r="BF216" s="47">
        <f t="shared" si="130"/>
        <v>0</v>
      </c>
      <c r="BG216" s="103">
        <f t="shared" si="131"/>
        <v>0</v>
      </c>
      <c r="BH216" s="103">
        <f t="shared" si="137"/>
        <v>0</v>
      </c>
      <c r="BI216" s="103">
        <v>0</v>
      </c>
      <c r="BJ216" s="50">
        <f t="shared" si="132"/>
        <v>517.89200242246761</v>
      </c>
      <c r="BL216" s="2"/>
    </row>
    <row r="217" spans="3:64" x14ac:dyDescent="0.25">
      <c r="C217" s="46" t="s">
        <v>530</v>
      </c>
      <c r="D217" s="47">
        <f>paste_pd_trips!S143</f>
        <v>0</v>
      </c>
      <c r="E217" s="47">
        <f>paste_pd_trips!T143</f>
        <v>0</v>
      </c>
      <c r="F217" s="47">
        <f>paste_pd_trips!U143</f>
        <v>0</v>
      </c>
      <c r="G217" s="47">
        <f>paste_pd_trips!V143</f>
        <v>0</v>
      </c>
      <c r="H217" s="47">
        <f>paste_pd_trips!W143</f>
        <v>2</v>
      </c>
      <c r="I217" s="47">
        <f>paste_pd_trips!X143</f>
        <v>3</v>
      </c>
      <c r="J217" s="47">
        <f>paste_pd_trips!Y143</f>
        <v>0</v>
      </c>
      <c r="K217" s="47">
        <f>paste_pd_trips!Z143</f>
        <v>0</v>
      </c>
      <c r="L217" s="47">
        <f>paste_pd_trips!AA143</f>
        <v>0</v>
      </c>
      <c r="M217" s="47">
        <f>paste_pd_trips!AB143</f>
        <v>20</v>
      </c>
      <c r="N217" s="47">
        <f>paste_pd_trips!AC143</f>
        <v>0</v>
      </c>
      <c r="O217" s="50">
        <f>paste_pd_trips!AD143</f>
        <v>25</v>
      </c>
      <c r="P217" s="49"/>
      <c r="R217" s="46" t="s">
        <v>530</v>
      </c>
      <c r="S217" s="47">
        <f>paste_pd_trips!C143</f>
        <v>0</v>
      </c>
      <c r="T217" s="47">
        <f>paste_pd_trips!D143</f>
        <v>0</v>
      </c>
      <c r="U217" s="47">
        <f>paste_pd_trips!E143</f>
        <v>0</v>
      </c>
      <c r="V217" s="47">
        <f>paste_pd_trips!F143</f>
        <v>0</v>
      </c>
      <c r="W217" s="47">
        <f>paste_pd_trips!G143</f>
        <v>145.49166</v>
      </c>
      <c r="X217" s="47">
        <f>paste_pd_trips!H143</f>
        <v>241.36311000000001</v>
      </c>
      <c r="Y217" s="47">
        <f>paste_pd_trips!I143</f>
        <v>0</v>
      </c>
      <c r="Z217" s="47">
        <f>paste_pd_trips!J143</f>
        <v>0</v>
      </c>
      <c r="AA217" s="47">
        <f>paste_pd_trips!K143</f>
        <v>0</v>
      </c>
      <c r="AB217" s="47">
        <f>paste_pd_trips!L143</f>
        <v>3376.0700400000001</v>
      </c>
      <c r="AC217" s="47">
        <f>paste_pd_trips!M143</f>
        <v>0</v>
      </c>
      <c r="AD217" s="50">
        <f>paste_pd_trips!N143</f>
        <v>3762.92481</v>
      </c>
      <c r="AG217" s="46" t="s">
        <v>530</v>
      </c>
      <c r="AH217" s="47">
        <f t="shared" si="133"/>
        <v>0</v>
      </c>
      <c r="AI217" s="47">
        <f t="shared" si="126"/>
        <v>0</v>
      </c>
      <c r="AJ217" s="47">
        <f t="shared" si="126"/>
        <v>0</v>
      </c>
      <c r="AK217" s="47">
        <f t="shared" si="126"/>
        <v>0</v>
      </c>
      <c r="AL217" s="47">
        <f t="shared" si="126"/>
        <v>145.49166</v>
      </c>
      <c r="AM217" s="47">
        <f t="shared" si="126"/>
        <v>241.36311000000001</v>
      </c>
      <c r="AN217" s="47">
        <f t="shared" si="126"/>
        <v>0</v>
      </c>
      <c r="AO217" s="47">
        <f t="shared" si="126"/>
        <v>0</v>
      </c>
      <c r="AP217" s="47">
        <v>0</v>
      </c>
      <c r="AQ217" s="47">
        <f t="shared" si="127"/>
        <v>3376.0700400000001</v>
      </c>
      <c r="AR217" s="47">
        <f t="shared" si="127"/>
        <v>0</v>
      </c>
      <c r="AS217" s="50">
        <f t="shared" si="138"/>
        <v>3762.92481</v>
      </c>
      <c r="AU217">
        <v>22</v>
      </c>
      <c r="AV217" s="46" t="s">
        <v>530</v>
      </c>
      <c r="AW217" s="103">
        <f t="shared" si="129"/>
        <v>0</v>
      </c>
      <c r="AX217" s="103">
        <f t="shared" si="129"/>
        <v>0</v>
      </c>
      <c r="AY217" s="103">
        <f t="shared" si="129"/>
        <v>0</v>
      </c>
      <c r="AZ217" s="103">
        <f t="shared" si="129"/>
        <v>0</v>
      </c>
      <c r="BA217" s="103">
        <f t="shared" si="129"/>
        <v>145.49166</v>
      </c>
      <c r="BB217" s="47">
        <f>IF(SUM(AM$204:AM$207,AM$219:AM$220)&gt;0,(AM217/SUM(AM$204:AM$207,AM$219:AM$220))*SUM(BB$204:BB$207,BB$219:BB$220),0)</f>
        <v>337.07193045860737</v>
      </c>
      <c r="BC217" s="47">
        <f>IF(SUM(AN$208:AN$211,AN$221:AN$222)&gt;0,(AN217/SUM(AN$208:AN$211,AN$221:AN$222))*SUM(BC$208:BC$211,BC$221:BC$222),0)</f>
        <v>0</v>
      </c>
      <c r="BD217" s="47">
        <f t="shared" si="140"/>
        <v>0</v>
      </c>
      <c r="BE217" s="103">
        <f t="shared" si="140"/>
        <v>0</v>
      </c>
      <c r="BF217" s="103">
        <f t="shared" si="130"/>
        <v>0</v>
      </c>
      <c r="BG217" s="47">
        <f t="shared" si="131"/>
        <v>3376.0700400000001</v>
      </c>
      <c r="BH217" s="103">
        <f t="shared" si="137"/>
        <v>0</v>
      </c>
      <c r="BI217" s="47">
        <f>'TM1.5 Targets'!T150+'TM1.5 Targets'!U150</f>
        <v>528.23425499999848</v>
      </c>
      <c r="BJ217" s="50">
        <f t="shared" si="132"/>
        <v>4386.867885458606</v>
      </c>
      <c r="BL217" s="2"/>
    </row>
    <row r="218" spans="3:64" x14ac:dyDescent="0.25">
      <c r="C218" s="46" t="s">
        <v>531</v>
      </c>
      <c r="D218" s="47">
        <f>paste_pd_trips!S144</f>
        <v>4</v>
      </c>
      <c r="E218" s="47">
        <f>paste_pd_trips!T144</f>
        <v>6</v>
      </c>
      <c r="F218" s="47">
        <f>paste_pd_trips!U144</f>
        <v>5</v>
      </c>
      <c r="G218" s="47">
        <f>paste_pd_trips!V144</f>
        <v>5</v>
      </c>
      <c r="H218" s="47">
        <f>paste_pd_trips!W144</f>
        <v>0</v>
      </c>
      <c r="I218" s="47">
        <f>paste_pd_trips!X144</f>
        <v>5</v>
      </c>
      <c r="J218" s="47">
        <f>paste_pd_trips!Y144</f>
        <v>0</v>
      </c>
      <c r="K218" s="47">
        <f>paste_pd_trips!Z144</f>
        <v>2</v>
      </c>
      <c r="L218" s="47">
        <f>paste_pd_trips!AA144</f>
        <v>0</v>
      </c>
      <c r="M218" s="47">
        <f>paste_pd_trips!AB144</f>
        <v>2</v>
      </c>
      <c r="N218" s="47">
        <f>paste_pd_trips!AC144</f>
        <v>65</v>
      </c>
      <c r="O218" s="50">
        <f>paste_pd_trips!AD144</f>
        <v>94</v>
      </c>
      <c r="P218" s="49"/>
      <c r="R218" s="46" t="s">
        <v>531</v>
      </c>
      <c r="S218" s="47">
        <f>paste_pd_trips!C144</f>
        <v>1228.83566</v>
      </c>
      <c r="T218" s="47">
        <f>paste_pd_trips!D144</f>
        <v>2945.3406</v>
      </c>
      <c r="U218" s="47">
        <f>paste_pd_trips!E144</f>
        <v>711.77880000000005</v>
      </c>
      <c r="V218" s="47">
        <f>paste_pd_trips!F144</f>
        <v>1422.6327000000001</v>
      </c>
      <c r="W218" s="47">
        <f>paste_pd_trips!G144</f>
        <v>0</v>
      </c>
      <c r="X218" s="47">
        <f>paste_pd_trips!H144</f>
        <v>1383.5776000000001</v>
      </c>
      <c r="Y218" s="47">
        <f>paste_pd_trips!I144</f>
        <v>0</v>
      </c>
      <c r="Z218" s="47">
        <f>paste_pd_trips!J144</f>
        <v>1013.7092</v>
      </c>
      <c r="AA218" s="47">
        <f>paste_pd_trips!K144</f>
        <v>0</v>
      </c>
      <c r="AB218" s="47">
        <f>paste_pd_trips!L144</f>
        <v>298.2978</v>
      </c>
      <c r="AC218" s="47">
        <f>paste_pd_trips!M144</f>
        <v>18110.097409999998</v>
      </c>
      <c r="AD218" s="50">
        <f>paste_pd_trips!N144</f>
        <v>27114.269769999999</v>
      </c>
      <c r="AG218" s="46" t="s">
        <v>531</v>
      </c>
      <c r="AH218" s="47">
        <f t="shared" si="133"/>
        <v>1228.83566</v>
      </c>
      <c r="AI218" s="47">
        <f t="shared" si="126"/>
        <v>2945.3406</v>
      </c>
      <c r="AJ218" s="47">
        <f t="shared" si="126"/>
        <v>711.77880000000005</v>
      </c>
      <c r="AK218" s="47">
        <f t="shared" si="126"/>
        <v>1422.6327000000001</v>
      </c>
      <c r="AL218" s="47">
        <f t="shared" si="126"/>
        <v>0</v>
      </c>
      <c r="AM218" s="47">
        <f t="shared" si="126"/>
        <v>1383.5776000000001</v>
      </c>
      <c r="AN218" s="47">
        <f t="shared" si="126"/>
        <v>0</v>
      </c>
      <c r="AO218" s="47">
        <f t="shared" si="126"/>
        <v>1013.7092</v>
      </c>
      <c r="AP218" s="47">
        <v>0</v>
      </c>
      <c r="AQ218" s="47">
        <f t="shared" si="127"/>
        <v>298.2978</v>
      </c>
      <c r="AR218" s="47">
        <f t="shared" si="127"/>
        <v>18110.097409999998</v>
      </c>
      <c r="AS218" s="50">
        <f t="shared" si="138"/>
        <v>27114.269769999999</v>
      </c>
      <c r="AU218">
        <v>23</v>
      </c>
      <c r="AV218" s="46" t="s">
        <v>531</v>
      </c>
      <c r="AW218" s="47">
        <f t="shared" si="129"/>
        <v>1228.83566</v>
      </c>
      <c r="AX218" s="47">
        <f t="shared" si="129"/>
        <v>2945.3406</v>
      </c>
      <c r="AY218" s="47">
        <f t="shared" si="129"/>
        <v>711.77880000000005</v>
      </c>
      <c r="AZ218" s="47">
        <f t="shared" si="129"/>
        <v>1422.6327000000001</v>
      </c>
      <c r="BA218" s="47">
        <f t="shared" si="129"/>
        <v>0</v>
      </c>
      <c r="BB218" s="47">
        <f>IF(SUM(AM$204:AM$207,AM$219:AM$220)&gt;0,(AM218/SUM(AM$204:AM$207,AM$219:AM$220))*SUM(BB$204:BB$207,BB$219:BB$220),0)</f>
        <v>1932.2139682873947</v>
      </c>
      <c r="BC218" s="47">
        <f>IF(SUM(AN$208:AN$211,AN$221:AN$222)&gt;0,(AN218/SUM(AN$208:AN$211,AN$221:AN$222))*SUM(BC$208:BC$211,BC$221:BC$222),0)</f>
        <v>0</v>
      </c>
      <c r="BD218" s="47">
        <f t="shared" si="140"/>
        <v>2139.7205848049298</v>
      </c>
      <c r="BE218" s="103">
        <f t="shared" si="140"/>
        <v>0</v>
      </c>
      <c r="BF218" s="47">
        <f t="shared" si="130"/>
        <v>0</v>
      </c>
      <c r="BG218" s="47">
        <f t="shared" si="131"/>
        <v>298.2978</v>
      </c>
      <c r="BH218" s="47">
        <f t="shared" si="137"/>
        <v>18110.097409999998</v>
      </c>
      <c r="BI218" s="103">
        <v>0</v>
      </c>
      <c r="BJ218" s="50">
        <f t="shared" si="132"/>
        <v>28788.917523092325</v>
      </c>
      <c r="BL218" s="2"/>
    </row>
    <row r="219" spans="3:64" x14ac:dyDescent="0.25">
      <c r="C219" s="46" t="s">
        <v>26</v>
      </c>
      <c r="D219" s="47">
        <f>paste_pd_trips!S145</f>
        <v>0</v>
      </c>
      <c r="E219" s="47">
        <f>paste_pd_trips!T145</f>
        <v>0</v>
      </c>
      <c r="F219" s="47">
        <f>paste_pd_trips!U145</f>
        <v>0</v>
      </c>
      <c r="G219" s="47">
        <f>paste_pd_trips!V145</f>
        <v>0</v>
      </c>
      <c r="H219" s="47">
        <f>paste_pd_trips!W145</f>
        <v>0</v>
      </c>
      <c r="I219" s="47">
        <f>paste_pd_trips!X145</f>
        <v>51</v>
      </c>
      <c r="J219" s="47">
        <f>paste_pd_trips!Y145</f>
        <v>2</v>
      </c>
      <c r="K219" s="47">
        <f>paste_pd_trips!Z145</f>
        <v>3</v>
      </c>
      <c r="L219" s="47">
        <f>paste_pd_trips!AA145</f>
        <v>0</v>
      </c>
      <c r="M219" s="47">
        <f>paste_pd_trips!AB145</f>
        <v>0</v>
      </c>
      <c r="N219" s="47">
        <f>paste_pd_trips!AC145</f>
        <v>0</v>
      </c>
      <c r="O219" s="50">
        <f>paste_pd_trips!AD145</f>
        <v>56</v>
      </c>
      <c r="P219" s="49"/>
      <c r="R219" s="46" t="s">
        <v>26</v>
      </c>
      <c r="S219" s="47">
        <f>paste_pd_trips!C145</f>
        <v>0</v>
      </c>
      <c r="T219" s="47">
        <f>paste_pd_trips!D145</f>
        <v>0</v>
      </c>
      <c r="U219" s="47">
        <f>paste_pd_trips!E145</f>
        <v>0</v>
      </c>
      <c r="V219" s="47">
        <f>paste_pd_trips!F145</f>
        <v>0</v>
      </c>
      <c r="W219" s="47">
        <f>paste_pd_trips!G145</f>
        <v>0</v>
      </c>
      <c r="X219" s="47">
        <f>paste_pd_trips!H145</f>
        <v>32766.17858</v>
      </c>
      <c r="Y219" s="47">
        <f>paste_pd_trips!I145</f>
        <v>251.76722000000001</v>
      </c>
      <c r="Z219" s="47">
        <f>paste_pd_trips!J145</f>
        <v>252.16079999999999</v>
      </c>
      <c r="AA219" s="47">
        <f>paste_pd_trips!K145</f>
        <v>0</v>
      </c>
      <c r="AB219" s="47">
        <f>paste_pd_trips!L145</f>
        <v>0</v>
      </c>
      <c r="AC219" s="47">
        <f>paste_pd_trips!M145</f>
        <v>0</v>
      </c>
      <c r="AD219" s="50">
        <f>paste_pd_trips!N145</f>
        <v>33270.106599999999</v>
      </c>
      <c r="AG219" s="46" t="s">
        <v>26</v>
      </c>
      <c r="AH219" s="47">
        <f t="shared" si="133"/>
        <v>0</v>
      </c>
      <c r="AI219" s="47">
        <f t="shared" si="126"/>
        <v>0</v>
      </c>
      <c r="AJ219" s="47">
        <f t="shared" si="126"/>
        <v>0</v>
      </c>
      <c r="AK219" s="47">
        <f t="shared" si="126"/>
        <v>0</v>
      </c>
      <c r="AL219" s="47">
        <f t="shared" si="126"/>
        <v>0</v>
      </c>
      <c r="AM219" s="51">
        <f t="shared" si="126"/>
        <v>32766.17858</v>
      </c>
      <c r="AN219" s="52">
        <f t="shared" si="126"/>
        <v>251.76722000000001</v>
      </c>
      <c r="AO219" s="53">
        <f t="shared" si="126"/>
        <v>252.16079999999999</v>
      </c>
      <c r="AP219" s="47">
        <v>0</v>
      </c>
      <c r="AQ219" s="47">
        <f t="shared" si="127"/>
        <v>0</v>
      </c>
      <c r="AR219" s="47">
        <f t="shared" si="127"/>
        <v>0</v>
      </c>
      <c r="AS219" s="50">
        <f t="shared" si="138"/>
        <v>33270.106599999999</v>
      </c>
      <c r="AU219">
        <v>24</v>
      </c>
      <c r="AV219" s="46" t="s">
        <v>26</v>
      </c>
      <c r="AW219" s="103">
        <f t="shared" si="129"/>
        <v>0</v>
      </c>
      <c r="AX219" s="103">
        <f t="shared" si="129"/>
        <v>0</v>
      </c>
      <c r="AY219" s="103">
        <f t="shared" si="129"/>
        <v>0</v>
      </c>
      <c r="AZ219" s="103">
        <f t="shared" si="129"/>
        <v>0</v>
      </c>
      <c r="BA219" s="103">
        <f t="shared" si="129"/>
        <v>0</v>
      </c>
      <c r="BB219" s="51">
        <f>BL219</f>
        <v>23843.824101962946</v>
      </c>
      <c r="BC219" s="52">
        <v>0</v>
      </c>
      <c r="BD219" s="53">
        <v>0</v>
      </c>
      <c r="BE219" s="103">
        <v>0</v>
      </c>
      <c r="BF219" s="103">
        <f t="shared" si="130"/>
        <v>0</v>
      </c>
      <c r="BG219" s="103">
        <f t="shared" si="131"/>
        <v>0</v>
      </c>
      <c r="BH219" s="103">
        <f t="shared" si="137"/>
        <v>0</v>
      </c>
      <c r="BI219" s="103">
        <v>0</v>
      </c>
      <c r="BJ219" s="50">
        <f t="shared" si="132"/>
        <v>23843.824101962946</v>
      </c>
      <c r="BL219" s="2">
        <f>OBS_PURP_AUTOSUFF!J129*$BK$233</f>
        <v>23843.824101962946</v>
      </c>
    </row>
    <row r="220" spans="3:64" x14ac:dyDescent="0.25">
      <c r="C220" s="46" t="s">
        <v>27</v>
      </c>
      <c r="D220" s="47">
        <f>paste_pd_trips!S146</f>
        <v>0</v>
      </c>
      <c r="E220" s="47">
        <f>paste_pd_trips!T146</f>
        <v>0</v>
      </c>
      <c r="F220" s="47">
        <f>paste_pd_trips!U146</f>
        <v>0</v>
      </c>
      <c r="G220" s="47">
        <f>paste_pd_trips!V146</f>
        <v>0</v>
      </c>
      <c r="H220" s="47">
        <f>paste_pd_trips!W146</f>
        <v>0</v>
      </c>
      <c r="I220" s="47">
        <f>paste_pd_trips!X146</f>
        <v>13</v>
      </c>
      <c r="J220" s="47">
        <f>paste_pd_trips!Y146</f>
        <v>0</v>
      </c>
      <c r="K220" s="47">
        <f>paste_pd_trips!Z146</f>
        <v>0</v>
      </c>
      <c r="L220" s="47">
        <f>paste_pd_trips!AA146</f>
        <v>0</v>
      </c>
      <c r="M220" s="47">
        <f>paste_pd_trips!AB146</f>
        <v>0</v>
      </c>
      <c r="N220" s="47">
        <f>paste_pd_trips!AC146</f>
        <v>0</v>
      </c>
      <c r="O220" s="50">
        <f>paste_pd_trips!AD146</f>
        <v>13</v>
      </c>
      <c r="P220" s="49"/>
      <c r="R220" s="46" t="s">
        <v>27</v>
      </c>
      <c r="S220" s="47">
        <f>paste_pd_trips!C146</f>
        <v>0</v>
      </c>
      <c r="T220" s="47">
        <f>paste_pd_trips!D146</f>
        <v>0</v>
      </c>
      <c r="U220" s="47">
        <f>paste_pd_trips!E146</f>
        <v>0</v>
      </c>
      <c r="V220" s="47">
        <f>paste_pd_trips!F146</f>
        <v>0</v>
      </c>
      <c r="W220" s="47">
        <f>paste_pd_trips!G146</f>
        <v>0</v>
      </c>
      <c r="X220" s="47">
        <f>paste_pd_trips!H146</f>
        <v>16313.215260000001</v>
      </c>
      <c r="Y220" s="47">
        <f>paste_pd_trips!I146</f>
        <v>0</v>
      </c>
      <c r="Z220" s="47">
        <f>paste_pd_trips!J146</f>
        <v>0</v>
      </c>
      <c r="AA220" s="47">
        <f>paste_pd_trips!K146</f>
        <v>0</v>
      </c>
      <c r="AB220" s="47">
        <f>paste_pd_trips!L146</f>
        <v>0</v>
      </c>
      <c r="AC220" s="47">
        <f>paste_pd_trips!M146</f>
        <v>0</v>
      </c>
      <c r="AD220" s="50">
        <f>paste_pd_trips!N146</f>
        <v>16313.215260000001</v>
      </c>
      <c r="AG220" s="46" t="s">
        <v>27</v>
      </c>
      <c r="AH220" s="47">
        <f t="shared" si="133"/>
        <v>0</v>
      </c>
      <c r="AI220" s="47">
        <f t="shared" si="126"/>
        <v>0</v>
      </c>
      <c r="AJ220" s="47">
        <f t="shared" si="126"/>
        <v>0</v>
      </c>
      <c r="AK220" s="47">
        <f t="shared" si="126"/>
        <v>0</v>
      </c>
      <c r="AL220" s="47">
        <f t="shared" si="126"/>
        <v>0</v>
      </c>
      <c r="AM220" s="55">
        <f t="shared" si="126"/>
        <v>16313.215260000001</v>
      </c>
      <c r="AN220" s="56">
        <f t="shared" si="126"/>
        <v>0</v>
      </c>
      <c r="AO220" s="57">
        <f t="shared" si="126"/>
        <v>0</v>
      </c>
      <c r="AP220" s="47">
        <v>0</v>
      </c>
      <c r="AQ220" s="47">
        <f t="shared" si="127"/>
        <v>0</v>
      </c>
      <c r="AR220" s="47">
        <f t="shared" si="127"/>
        <v>0</v>
      </c>
      <c r="AS220" s="50">
        <f t="shared" si="138"/>
        <v>16313.215260000001</v>
      </c>
      <c r="AU220">
        <v>25</v>
      </c>
      <c r="AV220" s="46" t="s">
        <v>27</v>
      </c>
      <c r="AW220" s="103">
        <f t="shared" si="129"/>
        <v>0</v>
      </c>
      <c r="AX220" s="103">
        <f t="shared" si="129"/>
        <v>0</v>
      </c>
      <c r="AY220" s="103">
        <f t="shared" si="129"/>
        <v>0</v>
      </c>
      <c r="AZ220" s="103">
        <f t="shared" si="129"/>
        <v>0</v>
      </c>
      <c r="BA220" s="103">
        <f t="shared" si="129"/>
        <v>0</v>
      </c>
      <c r="BB220" s="55">
        <f>BL220</f>
        <v>1010.8771713404134</v>
      </c>
      <c r="BC220" s="56">
        <v>0</v>
      </c>
      <c r="BD220" s="57">
        <v>0</v>
      </c>
      <c r="BE220" s="103">
        <v>0</v>
      </c>
      <c r="BF220" s="103">
        <f t="shared" si="130"/>
        <v>0</v>
      </c>
      <c r="BG220" s="103">
        <f t="shared" si="131"/>
        <v>0</v>
      </c>
      <c r="BH220" s="103">
        <f t="shared" si="137"/>
        <v>0</v>
      </c>
      <c r="BI220" s="103">
        <v>0</v>
      </c>
      <c r="BJ220" s="50">
        <f t="shared" si="132"/>
        <v>1010.8771713404134</v>
      </c>
      <c r="BL220" s="2">
        <f>OBS_PURP_AUTOSUFF!J128*$BK$233</f>
        <v>1010.8771713404134</v>
      </c>
    </row>
    <row r="221" spans="3:64" x14ac:dyDescent="0.25">
      <c r="C221" s="46" t="s">
        <v>28</v>
      </c>
      <c r="D221" s="47">
        <f>paste_pd_trips!S147</f>
        <v>0</v>
      </c>
      <c r="E221" s="47">
        <f>paste_pd_trips!T147</f>
        <v>0</v>
      </c>
      <c r="F221" s="47">
        <f>paste_pd_trips!U147</f>
        <v>0</v>
      </c>
      <c r="G221" s="47">
        <f>paste_pd_trips!V147</f>
        <v>0</v>
      </c>
      <c r="H221" s="47">
        <f>paste_pd_trips!W147</f>
        <v>0</v>
      </c>
      <c r="I221" s="47">
        <f>paste_pd_trips!X147</f>
        <v>0</v>
      </c>
      <c r="J221" s="47">
        <f>paste_pd_trips!Y147</f>
        <v>28</v>
      </c>
      <c r="K221" s="47">
        <f>paste_pd_trips!Z147</f>
        <v>0</v>
      </c>
      <c r="L221" s="47">
        <f>paste_pd_trips!AA147</f>
        <v>0</v>
      </c>
      <c r="M221" s="47">
        <f>paste_pd_trips!AB147</f>
        <v>0</v>
      </c>
      <c r="N221" s="47">
        <f>paste_pd_trips!AC147</f>
        <v>0</v>
      </c>
      <c r="O221" s="50">
        <f>paste_pd_trips!AD147</f>
        <v>28</v>
      </c>
      <c r="P221" s="49"/>
      <c r="R221" s="46" t="s">
        <v>28</v>
      </c>
      <c r="S221" s="47">
        <f>paste_pd_trips!C147</f>
        <v>0</v>
      </c>
      <c r="T221" s="47">
        <f>paste_pd_trips!D147</f>
        <v>0</v>
      </c>
      <c r="U221" s="47">
        <f>paste_pd_trips!E147</f>
        <v>0</v>
      </c>
      <c r="V221" s="47">
        <f>paste_pd_trips!F147</f>
        <v>0</v>
      </c>
      <c r="W221" s="47">
        <f>paste_pd_trips!G147</f>
        <v>0</v>
      </c>
      <c r="X221" s="47">
        <f>paste_pd_trips!H147</f>
        <v>0</v>
      </c>
      <c r="Y221" s="47">
        <f>paste_pd_trips!I147</f>
        <v>5298.3758600000001</v>
      </c>
      <c r="Z221" s="47">
        <f>paste_pd_trips!J147</f>
        <v>0</v>
      </c>
      <c r="AA221" s="47">
        <f>paste_pd_trips!K147</f>
        <v>0</v>
      </c>
      <c r="AB221" s="47">
        <f>paste_pd_trips!L147</f>
        <v>0</v>
      </c>
      <c r="AC221" s="47">
        <f>paste_pd_trips!M147</f>
        <v>0</v>
      </c>
      <c r="AD221" s="50">
        <f>paste_pd_trips!N147</f>
        <v>5298.3758600000001</v>
      </c>
      <c r="AG221" s="46" t="s">
        <v>28</v>
      </c>
      <c r="AH221" s="47">
        <f t="shared" si="133"/>
        <v>0</v>
      </c>
      <c r="AI221" s="47">
        <f t="shared" si="126"/>
        <v>0</v>
      </c>
      <c r="AJ221" s="47">
        <f t="shared" si="126"/>
        <v>0</v>
      </c>
      <c r="AK221" s="47">
        <f t="shared" si="126"/>
        <v>0</v>
      </c>
      <c r="AL221" s="47">
        <f t="shared" si="126"/>
        <v>0</v>
      </c>
      <c r="AM221" s="55">
        <f t="shared" si="126"/>
        <v>0</v>
      </c>
      <c r="AN221" s="56">
        <f t="shared" si="126"/>
        <v>5298.3758600000001</v>
      </c>
      <c r="AO221" s="57">
        <f t="shared" si="126"/>
        <v>0</v>
      </c>
      <c r="AP221" s="47">
        <v>0</v>
      </c>
      <c r="AQ221" s="47">
        <f t="shared" si="127"/>
        <v>0</v>
      </c>
      <c r="AR221" s="47">
        <f t="shared" si="127"/>
        <v>0</v>
      </c>
      <c r="AS221" s="50">
        <f t="shared" si="138"/>
        <v>5298.3758600000001</v>
      </c>
      <c r="AU221">
        <v>26</v>
      </c>
      <c r="AV221" s="46" t="s">
        <v>28</v>
      </c>
      <c r="AW221" s="103">
        <f t="shared" si="129"/>
        <v>0</v>
      </c>
      <c r="AX221" s="103">
        <f t="shared" si="129"/>
        <v>0</v>
      </c>
      <c r="AY221" s="103">
        <f t="shared" si="129"/>
        <v>0</v>
      </c>
      <c r="AZ221" s="103">
        <f t="shared" si="129"/>
        <v>0</v>
      </c>
      <c r="BA221" s="103">
        <f t="shared" si="129"/>
        <v>0</v>
      </c>
      <c r="BB221" s="104">
        <v>0</v>
      </c>
      <c r="BC221" s="56">
        <f>BL221</f>
        <v>5895.3153390791495</v>
      </c>
      <c r="BD221" s="105">
        <v>0</v>
      </c>
      <c r="BE221" s="103">
        <v>0</v>
      </c>
      <c r="BF221" s="103">
        <f t="shared" si="130"/>
        <v>0</v>
      </c>
      <c r="BG221" s="103">
        <f t="shared" si="131"/>
        <v>0</v>
      </c>
      <c r="BH221" s="103">
        <f t="shared" si="137"/>
        <v>0</v>
      </c>
      <c r="BI221" s="103">
        <v>0</v>
      </c>
      <c r="BJ221" s="50">
        <f t="shared" si="132"/>
        <v>5895.3153390791495</v>
      </c>
      <c r="BL221" s="2">
        <f>OBS_PURP_AUTOSUFF!J147*$BK$233</f>
        <v>5895.3153390791495</v>
      </c>
    </row>
    <row r="222" spans="3:64" x14ac:dyDescent="0.25">
      <c r="C222" s="46" t="s">
        <v>29</v>
      </c>
      <c r="D222" s="47">
        <f>paste_pd_trips!S148</f>
        <v>0</v>
      </c>
      <c r="E222" s="47">
        <f>paste_pd_trips!T148</f>
        <v>0</v>
      </c>
      <c r="F222" s="47">
        <f>paste_pd_trips!U148</f>
        <v>0</v>
      </c>
      <c r="G222" s="47">
        <f>paste_pd_trips!V148</f>
        <v>0</v>
      </c>
      <c r="H222" s="47">
        <f>paste_pd_trips!W148</f>
        <v>0</v>
      </c>
      <c r="I222" s="47">
        <f>paste_pd_trips!X148</f>
        <v>0</v>
      </c>
      <c r="J222" s="47">
        <f>paste_pd_trips!Y148</f>
        <v>3</v>
      </c>
      <c r="K222" s="47">
        <f>paste_pd_trips!Z148</f>
        <v>0</v>
      </c>
      <c r="L222" s="47">
        <f>paste_pd_trips!AA148</f>
        <v>0</v>
      </c>
      <c r="M222" s="47">
        <f>paste_pd_trips!AB148</f>
        <v>0</v>
      </c>
      <c r="N222" s="47">
        <f>paste_pd_trips!AC148</f>
        <v>0</v>
      </c>
      <c r="O222" s="50">
        <f>paste_pd_trips!AD148</f>
        <v>3</v>
      </c>
      <c r="P222" s="49"/>
      <c r="R222" s="46" t="s">
        <v>29</v>
      </c>
      <c r="S222" s="47">
        <f>paste_pd_trips!C148</f>
        <v>0</v>
      </c>
      <c r="T222" s="47">
        <f>paste_pd_trips!D148</f>
        <v>0</v>
      </c>
      <c r="U222" s="47">
        <f>paste_pd_trips!E148</f>
        <v>0</v>
      </c>
      <c r="V222" s="47">
        <f>paste_pd_trips!F148</f>
        <v>0</v>
      </c>
      <c r="W222" s="47">
        <f>paste_pd_trips!G148</f>
        <v>0</v>
      </c>
      <c r="X222" s="47">
        <f>paste_pd_trips!H148</f>
        <v>0</v>
      </c>
      <c r="Y222" s="47">
        <f>paste_pd_trips!I148</f>
        <v>369.65933999999999</v>
      </c>
      <c r="Z222" s="47">
        <f>paste_pd_trips!J148</f>
        <v>0</v>
      </c>
      <c r="AA222" s="47">
        <f>paste_pd_trips!K148</f>
        <v>0</v>
      </c>
      <c r="AB222" s="47">
        <f>paste_pd_trips!L148</f>
        <v>0</v>
      </c>
      <c r="AC222" s="47">
        <f>paste_pd_trips!M148</f>
        <v>0</v>
      </c>
      <c r="AD222" s="50">
        <f>paste_pd_trips!N148</f>
        <v>369.65933999999999</v>
      </c>
      <c r="AG222" s="46" t="s">
        <v>29</v>
      </c>
      <c r="AH222" s="47">
        <f t="shared" si="133"/>
        <v>0</v>
      </c>
      <c r="AI222" s="47">
        <f t="shared" si="126"/>
        <v>0</v>
      </c>
      <c r="AJ222" s="47">
        <f t="shared" si="126"/>
        <v>0</v>
      </c>
      <c r="AK222" s="47">
        <f t="shared" si="126"/>
        <v>0</v>
      </c>
      <c r="AL222" s="47">
        <f t="shared" si="126"/>
        <v>0</v>
      </c>
      <c r="AM222" s="55">
        <f t="shared" si="126"/>
        <v>0</v>
      </c>
      <c r="AN222" s="56">
        <f t="shared" si="126"/>
        <v>369.65933999999999</v>
      </c>
      <c r="AO222" s="57">
        <f t="shared" si="126"/>
        <v>0</v>
      </c>
      <c r="AP222" s="47">
        <v>0</v>
      </c>
      <c r="AQ222" s="47">
        <f t="shared" si="127"/>
        <v>0</v>
      </c>
      <c r="AR222" s="47">
        <f t="shared" si="127"/>
        <v>0</v>
      </c>
      <c r="AS222" s="50">
        <f t="shared" si="138"/>
        <v>369.65933999999999</v>
      </c>
      <c r="AU222">
        <v>27</v>
      </c>
      <c r="AV222" s="46" t="s">
        <v>29</v>
      </c>
      <c r="AW222" s="103">
        <f t="shared" si="129"/>
        <v>0</v>
      </c>
      <c r="AX222" s="103">
        <f t="shared" si="129"/>
        <v>0</v>
      </c>
      <c r="AY222" s="103">
        <f t="shared" si="129"/>
        <v>0</v>
      </c>
      <c r="AZ222" s="103">
        <f t="shared" si="129"/>
        <v>0</v>
      </c>
      <c r="BA222" s="103">
        <f t="shared" si="129"/>
        <v>0</v>
      </c>
      <c r="BB222" s="104">
        <v>0</v>
      </c>
      <c r="BC222" s="56">
        <f>BL222</f>
        <v>658.3750897804814</v>
      </c>
      <c r="BD222" s="105">
        <v>0</v>
      </c>
      <c r="BE222" s="103">
        <v>0</v>
      </c>
      <c r="BF222" s="103">
        <f t="shared" si="130"/>
        <v>0</v>
      </c>
      <c r="BG222" s="103">
        <f t="shared" si="131"/>
        <v>0</v>
      </c>
      <c r="BH222" s="103">
        <f t="shared" si="137"/>
        <v>0</v>
      </c>
      <c r="BI222" s="103">
        <v>0</v>
      </c>
      <c r="BJ222" s="50">
        <f t="shared" si="132"/>
        <v>658.3750897804814</v>
      </c>
      <c r="BL222" s="2">
        <f>OBS_PURP_AUTOSUFF!J146*$BK$233</f>
        <v>658.3750897804814</v>
      </c>
    </row>
    <row r="223" spans="3:64" x14ac:dyDescent="0.25">
      <c r="C223" s="46" t="s">
        <v>30</v>
      </c>
      <c r="D223" s="47">
        <f>paste_pd_trips!S149</f>
        <v>0</v>
      </c>
      <c r="E223" s="47">
        <f>paste_pd_trips!T149</f>
        <v>0</v>
      </c>
      <c r="F223" s="47">
        <f>paste_pd_trips!U149</f>
        <v>0</v>
      </c>
      <c r="G223" s="47">
        <f>paste_pd_trips!V149</f>
        <v>0</v>
      </c>
      <c r="H223" s="47">
        <f>paste_pd_trips!W149</f>
        <v>0</v>
      </c>
      <c r="I223" s="47">
        <f>paste_pd_trips!X149</f>
        <v>0</v>
      </c>
      <c r="J223" s="47">
        <f>paste_pd_trips!Y149</f>
        <v>1</v>
      </c>
      <c r="K223" s="47">
        <f>paste_pd_trips!Z149</f>
        <v>12</v>
      </c>
      <c r="L223" s="47">
        <f>paste_pd_trips!AA149</f>
        <v>0</v>
      </c>
      <c r="M223" s="47">
        <f>paste_pd_trips!AB149</f>
        <v>0</v>
      </c>
      <c r="N223" s="47">
        <f>paste_pd_trips!AC149</f>
        <v>0</v>
      </c>
      <c r="O223" s="50">
        <f>paste_pd_trips!AD149</f>
        <v>13</v>
      </c>
      <c r="P223" s="49"/>
      <c r="R223" s="46" t="s">
        <v>30</v>
      </c>
      <c r="S223" s="47">
        <f>paste_pd_trips!C149</f>
        <v>0</v>
      </c>
      <c r="T223" s="47">
        <f>paste_pd_trips!D149</f>
        <v>0</v>
      </c>
      <c r="U223" s="47">
        <f>paste_pd_trips!E149</f>
        <v>0</v>
      </c>
      <c r="V223" s="47">
        <f>paste_pd_trips!F149</f>
        <v>0</v>
      </c>
      <c r="W223" s="47">
        <f>paste_pd_trips!G149</f>
        <v>0</v>
      </c>
      <c r="X223" s="47">
        <f>paste_pd_trips!H149</f>
        <v>0</v>
      </c>
      <c r="Y223" s="47">
        <f>paste_pd_trips!I149</f>
        <v>484.72410000000002</v>
      </c>
      <c r="Z223" s="47">
        <f>paste_pd_trips!J149</f>
        <v>4515.9601300000004</v>
      </c>
      <c r="AA223" s="47">
        <f>paste_pd_trips!K149</f>
        <v>0</v>
      </c>
      <c r="AB223" s="47">
        <f>paste_pd_trips!L149</f>
        <v>0</v>
      </c>
      <c r="AC223" s="47">
        <f>paste_pd_trips!M149</f>
        <v>0</v>
      </c>
      <c r="AD223" s="50">
        <f>paste_pd_trips!N149</f>
        <v>5000.6842299999998</v>
      </c>
      <c r="AG223" s="46" t="s">
        <v>30</v>
      </c>
      <c r="AH223" s="47">
        <f t="shared" si="133"/>
        <v>0</v>
      </c>
      <c r="AI223" s="47">
        <f t="shared" si="126"/>
        <v>0</v>
      </c>
      <c r="AJ223" s="47">
        <f t="shared" si="126"/>
        <v>0</v>
      </c>
      <c r="AK223" s="47">
        <f t="shared" si="126"/>
        <v>0</v>
      </c>
      <c r="AL223" s="47">
        <f t="shared" si="126"/>
        <v>0</v>
      </c>
      <c r="AM223" s="55">
        <f t="shared" si="126"/>
        <v>0</v>
      </c>
      <c r="AN223" s="56">
        <f t="shared" si="126"/>
        <v>484.72410000000002</v>
      </c>
      <c r="AO223" s="57">
        <f t="shared" si="126"/>
        <v>4515.9601300000004</v>
      </c>
      <c r="AP223" s="47">
        <v>0</v>
      </c>
      <c r="AQ223" s="47">
        <f t="shared" si="127"/>
        <v>0</v>
      </c>
      <c r="AR223" s="47">
        <f t="shared" si="127"/>
        <v>0</v>
      </c>
      <c r="AS223" s="50">
        <f t="shared" ref="AS223:AS231" si="141">SUM(AH223:AR223)</f>
        <v>5000.6842300000008</v>
      </c>
      <c r="AU223">
        <v>28</v>
      </c>
      <c r="AV223" s="46" t="s">
        <v>30</v>
      </c>
      <c r="AW223" s="103">
        <f t="shared" si="129"/>
        <v>0</v>
      </c>
      <c r="AX223" s="103">
        <f t="shared" si="129"/>
        <v>0</v>
      </c>
      <c r="AY223" s="103">
        <f t="shared" si="129"/>
        <v>0</v>
      </c>
      <c r="AZ223" s="103">
        <f t="shared" si="129"/>
        <v>0</v>
      </c>
      <c r="BA223" s="103">
        <f t="shared" si="129"/>
        <v>0</v>
      </c>
      <c r="BB223" s="104">
        <v>0</v>
      </c>
      <c r="BC223" s="106">
        <v>0</v>
      </c>
      <c r="BD223" s="57">
        <f>BL223</f>
        <v>14667.737285933725</v>
      </c>
      <c r="BE223" s="103">
        <f>BM223</f>
        <v>0</v>
      </c>
      <c r="BF223" s="103">
        <f t="shared" si="130"/>
        <v>0</v>
      </c>
      <c r="BG223" s="103">
        <f t="shared" si="131"/>
        <v>0</v>
      </c>
      <c r="BH223" s="103">
        <f t="shared" si="137"/>
        <v>0</v>
      </c>
      <c r="BI223" s="103">
        <v>0</v>
      </c>
      <c r="BJ223" s="50">
        <f t="shared" si="132"/>
        <v>14667.737285933725</v>
      </c>
      <c r="BL223" s="2">
        <f>OBS_PURP_AUTOSUFF!J135*$BK$233</f>
        <v>14667.737285933725</v>
      </c>
    </row>
    <row r="224" spans="3:64" x14ac:dyDescent="0.25">
      <c r="C224" s="46" t="s">
        <v>31</v>
      </c>
      <c r="D224" s="47">
        <f>paste_pd_trips!S150</f>
        <v>0</v>
      </c>
      <c r="E224" s="47">
        <f>paste_pd_trips!T150</f>
        <v>0</v>
      </c>
      <c r="F224" s="47">
        <f>paste_pd_trips!U150</f>
        <v>0</v>
      </c>
      <c r="G224" s="47">
        <f>paste_pd_trips!V150</f>
        <v>0</v>
      </c>
      <c r="H224" s="47">
        <f>paste_pd_trips!W150</f>
        <v>0</v>
      </c>
      <c r="I224" s="47">
        <f>paste_pd_trips!X150</f>
        <v>0</v>
      </c>
      <c r="J224" s="47">
        <f>paste_pd_trips!Y150</f>
        <v>0</v>
      </c>
      <c r="K224" s="47">
        <f>paste_pd_trips!Z150</f>
        <v>4</v>
      </c>
      <c r="L224" s="47">
        <f>paste_pd_trips!AA150</f>
        <v>0</v>
      </c>
      <c r="M224" s="47">
        <f>paste_pd_trips!AB150</f>
        <v>0</v>
      </c>
      <c r="N224" s="47">
        <f>paste_pd_trips!AC150</f>
        <v>0</v>
      </c>
      <c r="O224" s="50">
        <f>paste_pd_trips!AD150</f>
        <v>4</v>
      </c>
      <c r="P224" s="49"/>
      <c r="R224" s="46" t="s">
        <v>31</v>
      </c>
      <c r="S224" s="47">
        <f>paste_pd_trips!C150</f>
        <v>0</v>
      </c>
      <c r="T224" s="47">
        <f>paste_pd_trips!D150</f>
        <v>0</v>
      </c>
      <c r="U224" s="47">
        <f>paste_pd_trips!E150</f>
        <v>0</v>
      </c>
      <c r="V224" s="47">
        <f>paste_pd_trips!F150</f>
        <v>0</v>
      </c>
      <c r="W224" s="47">
        <f>paste_pd_trips!G150</f>
        <v>0</v>
      </c>
      <c r="X224" s="47">
        <f>paste_pd_trips!H150</f>
        <v>0</v>
      </c>
      <c r="Y224" s="47">
        <f>paste_pd_trips!I150</f>
        <v>0</v>
      </c>
      <c r="Z224" s="47">
        <f>paste_pd_trips!J150</f>
        <v>3909.0774299999998</v>
      </c>
      <c r="AA224" s="47">
        <f>paste_pd_trips!K150</f>
        <v>0</v>
      </c>
      <c r="AB224" s="47">
        <f>paste_pd_trips!L150</f>
        <v>0</v>
      </c>
      <c r="AC224" s="47">
        <f>paste_pd_trips!M150</f>
        <v>0</v>
      </c>
      <c r="AD224" s="50">
        <f>paste_pd_trips!N150</f>
        <v>3909.0774299999998</v>
      </c>
      <c r="AG224" s="46" t="s">
        <v>31</v>
      </c>
      <c r="AH224" s="47">
        <f t="shared" si="133"/>
        <v>0</v>
      </c>
      <c r="AI224" s="47">
        <f t="shared" si="126"/>
        <v>0</v>
      </c>
      <c r="AJ224" s="47">
        <f t="shared" si="126"/>
        <v>0</v>
      </c>
      <c r="AK224" s="47">
        <f t="shared" si="126"/>
        <v>0</v>
      </c>
      <c r="AL224" s="47">
        <f t="shared" si="126"/>
        <v>0</v>
      </c>
      <c r="AM224" s="58">
        <f t="shared" si="126"/>
        <v>0</v>
      </c>
      <c r="AN224" s="59">
        <f t="shared" si="126"/>
        <v>0</v>
      </c>
      <c r="AO224" s="60">
        <f t="shared" si="126"/>
        <v>3909.0774299999998</v>
      </c>
      <c r="AP224" s="47">
        <v>0</v>
      </c>
      <c r="AQ224" s="47">
        <f t="shared" si="127"/>
        <v>0</v>
      </c>
      <c r="AR224" s="47">
        <f t="shared" si="127"/>
        <v>0</v>
      </c>
      <c r="AS224" s="50">
        <f t="shared" si="141"/>
        <v>3909.0774299999998</v>
      </c>
      <c r="AU224">
        <v>29</v>
      </c>
      <c r="AV224" s="46" t="s">
        <v>31</v>
      </c>
      <c r="AW224" s="103">
        <f t="shared" si="129"/>
        <v>0</v>
      </c>
      <c r="AX224" s="103">
        <f t="shared" si="129"/>
        <v>0</v>
      </c>
      <c r="AY224" s="103">
        <f t="shared" si="129"/>
        <v>0</v>
      </c>
      <c r="AZ224" s="103">
        <f t="shared" si="129"/>
        <v>0</v>
      </c>
      <c r="BA224" s="103">
        <f t="shared" si="129"/>
        <v>0</v>
      </c>
      <c r="BB224" s="107">
        <v>0</v>
      </c>
      <c r="BC224" s="108">
        <v>0</v>
      </c>
      <c r="BD224" s="60">
        <f>BL224</f>
        <v>1761.850539777804</v>
      </c>
      <c r="BE224" s="103">
        <f>BM224</f>
        <v>0</v>
      </c>
      <c r="BF224" s="103">
        <f t="shared" si="130"/>
        <v>0</v>
      </c>
      <c r="BG224" s="103">
        <f t="shared" si="131"/>
        <v>0</v>
      </c>
      <c r="BH224" s="103">
        <f t="shared" si="137"/>
        <v>0</v>
      </c>
      <c r="BI224" s="103">
        <v>0</v>
      </c>
      <c r="BJ224" s="50">
        <f t="shared" si="132"/>
        <v>1761.850539777804</v>
      </c>
      <c r="BL224" s="2">
        <f>OBS_PURP_AUTOSUFF!J134*$BK$233</f>
        <v>1761.850539777804</v>
      </c>
    </row>
    <row r="225" spans="3:66" x14ac:dyDescent="0.25">
      <c r="C225" s="46" t="s">
        <v>604</v>
      </c>
      <c r="D225" s="47">
        <v>0</v>
      </c>
      <c r="E225" s="47">
        <v>0</v>
      </c>
      <c r="F225" s="47">
        <v>0</v>
      </c>
      <c r="G225" s="47">
        <v>0</v>
      </c>
      <c r="H225" s="47">
        <v>0</v>
      </c>
      <c r="I225" s="47">
        <v>0</v>
      </c>
      <c r="J225" s="47">
        <v>0</v>
      </c>
      <c r="K225" s="47">
        <v>0</v>
      </c>
      <c r="L225" s="47">
        <v>0</v>
      </c>
      <c r="M225" s="47">
        <v>0</v>
      </c>
      <c r="N225" s="47">
        <v>0</v>
      </c>
      <c r="O225" s="50">
        <f t="shared" ref="O225:O231" si="142">SUM(D225:N225)</f>
        <v>0</v>
      </c>
      <c r="P225" s="49"/>
      <c r="R225" s="46" t="s">
        <v>604</v>
      </c>
      <c r="S225" s="47">
        <v>0</v>
      </c>
      <c r="T225" s="47">
        <v>0</v>
      </c>
      <c r="U225" s="47">
        <v>0</v>
      </c>
      <c r="V225" s="47">
        <v>0</v>
      </c>
      <c r="W225" s="47">
        <v>0</v>
      </c>
      <c r="X225" s="47">
        <v>0</v>
      </c>
      <c r="Y225" s="47">
        <v>0</v>
      </c>
      <c r="Z225" s="47">
        <v>0</v>
      </c>
      <c r="AA225" s="47">
        <v>0</v>
      </c>
      <c r="AB225" s="47">
        <v>0</v>
      </c>
      <c r="AC225" s="47">
        <v>0</v>
      </c>
      <c r="AD225" s="50">
        <f t="shared" ref="AD225:AD231" si="143">SUM(S225:AC225)</f>
        <v>0</v>
      </c>
      <c r="AG225" s="46" t="s">
        <v>604</v>
      </c>
      <c r="AH225" s="47">
        <v>0</v>
      </c>
      <c r="AI225" s="47">
        <v>0</v>
      </c>
      <c r="AJ225" s="47">
        <v>0</v>
      </c>
      <c r="AK225" s="47">
        <v>0</v>
      </c>
      <c r="AL225" s="47">
        <v>0</v>
      </c>
      <c r="AM225" s="47">
        <v>0</v>
      </c>
      <c r="AN225" s="47">
        <v>0</v>
      </c>
      <c r="AO225" s="47">
        <v>0</v>
      </c>
      <c r="AP225" s="47">
        <v>0</v>
      </c>
      <c r="AQ225" s="47">
        <v>0</v>
      </c>
      <c r="AR225" s="47">
        <v>0</v>
      </c>
      <c r="AS225" s="50">
        <f t="shared" si="141"/>
        <v>0</v>
      </c>
      <c r="AU225">
        <v>30</v>
      </c>
      <c r="AV225" s="46" t="s">
        <v>604</v>
      </c>
      <c r="AW225" s="103">
        <f t="shared" ref="AW225:AW231" si="144">AH225</f>
        <v>0</v>
      </c>
      <c r="AX225" s="103">
        <f t="shared" ref="AX225:AX231" si="145">AI225</f>
        <v>0</v>
      </c>
      <c r="AY225" s="103">
        <f t="shared" ref="AY225:AY231" si="146">AJ225</f>
        <v>0</v>
      </c>
      <c r="AZ225" s="103">
        <f t="shared" ref="AZ225:AZ231" si="147">AK225</f>
        <v>0</v>
      </c>
      <c r="BA225" s="103">
        <f t="shared" ref="BA225:BA231" si="148">AL225</f>
        <v>0</v>
      </c>
      <c r="BB225" s="103">
        <v>0</v>
      </c>
      <c r="BC225" s="103">
        <v>0</v>
      </c>
      <c r="BD225" s="103">
        <v>0</v>
      </c>
      <c r="BE225" s="47">
        <f t="shared" ref="BE225:BE230" si="149">BL225</f>
        <v>569.60577955884958</v>
      </c>
      <c r="BF225" s="103">
        <f t="shared" ref="BF225:BF231" si="150">AP225</f>
        <v>0</v>
      </c>
      <c r="BG225" s="103">
        <f t="shared" ref="BG225:BG230" si="151">AQ225</f>
        <v>0</v>
      </c>
      <c r="BH225" s="103">
        <f t="shared" si="137"/>
        <v>0</v>
      </c>
      <c r="BI225" s="103">
        <v>0</v>
      </c>
      <c r="BJ225" s="50">
        <f t="shared" si="132"/>
        <v>569.60577955884958</v>
      </c>
      <c r="BL225" s="54">
        <f>OBS_PURP_AUTOSUFF!J136+OBS_PURP_AUTOSUFF!J137</f>
        <v>569.60577955884958</v>
      </c>
      <c r="BM225" s="2"/>
      <c r="BN225" s="3"/>
    </row>
    <row r="226" spans="3:66" x14ac:dyDescent="0.25">
      <c r="C226" s="46" t="s">
        <v>605</v>
      </c>
      <c r="D226" s="47">
        <v>0</v>
      </c>
      <c r="E226" s="47">
        <v>0</v>
      </c>
      <c r="F226" s="47">
        <v>0</v>
      </c>
      <c r="G226" s="47">
        <v>0</v>
      </c>
      <c r="H226" s="47">
        <v>0</v>
      </c>
      <c r="I226" s="47">
        <v>0</v>
      </c>
      <c r="J226" s="47">
        <v>0</v>
      </c>
      <c r="K226" s="47">
        <v>0</v>
      </c>
      <c r="L226" s="47">
        <v>0</v>
      </c>
      <c r="M226" s="47">
        <v>0</v>
      </c>
      <c r="N226" s="47">
        <v>0</v>
      </c>
      <c r="O226" s="50">
        <f t="shared" si="142"/>
        <v>0</v>
      </c>
      <c r="P226" s="49"/>
      <c r="R226" s="46" t="s">
        <v>605</v>
      </c>
      <c r="S226" s="47">
        <v>0</v>
      </c>
      <c r="T226" s="47">
        <v>0</v>
      </c>
      <c r="U226" s="47">
        <v>0</v>
      </c>
      <c r="V226" s="47">
        <v>0</v>
      </c>
      <c r="W226" s="47">
        <v>0</v>
      </c>
      <c r="X226" s="47">
        <v>0</v>
      </c>
      <c r="Y226" s="47">
        <v>0</v>
      </c>
      <c r="Z226" s="47">
        <v>0</v>
      </c>
      <c r="AA226" s="47">
        <v>0</v>
      </c>
      <c r="AB226" s="47">
        <v>0</v>
      </c>
      <c r="AC226" s="47">
        <v>0</v>
      </c>
      <c r="AD226" s="50">
        <f t="shared" si="143"/>
        <v>0</v>
      </c>
      <c r="AG226" s="46" t="s">
        <v>605</v>
      </c>
      <c r="AH226" s="47">
        <v>0</v>
      </c>
      <c r="AI226" s="47">
        <v>0</v>
      </c>
      <c r="AJ226" s="47">
        <v>0</v>
      </c>
      <c r="AK226" s="47">
        <v>0</v>
      </c>
      <c r="AL226" s="47">
        <v>0</v>
      </c>
      <c r="AM226" s="47">
        <v>0</v>
      </c>
      <c r="AN226" s="47">
        <v>0</v>
      </c>
      <c r="AO226" s="47">
        <v>0</v>
      </c>
      <c r="AP226" s="47">
        <v>0</v>
      </c>
      <c r="AQ226" s="47">
        <v>0</v>
      </c>
      <c r="AR226" s="47">
        <v>0</v>
      </c>
      <c r="AS226" s="50">
        <f t="shared" si="141"/>
        <v>0</v>
      </c>
      <c r="AU226">
        <v>31</v>
      </c>
      <c r="AV226" s="46" t="s">
        <v>605</v>
      </c>
      <c r="AW226" s="103">
        <f t="shared" si="144"/>
        <v>0</v>
      </c>
      <c r="AX226" s="103">
        <f t="shared" si="145"/>
        <v>0</v>
      </c>
      <c r="AY226" s="103">
        <f t="shared" si="146"/>
        <v>0</v>
      </c>
      <c r="AZ226" s="103">
        <f t="shared" si="147"/>
        <v>0</v>
      </c>
      <c r="BA226" s="103">
        <f t="shared" si="148"/>
        <v>0</v>
      </c>
      <c r="BB226" s="103">
        <v>0</v>
      </c>
      <c r="BC226" s="103">
        <v>0</v>
      </c>
      <c r="BD226" s="103">
        <v>0</v>
      </c>
      <c r="BE226" s="47">
        <f t="shared" si="149"/>
        <v>189.72796311099358</v>
      </c>
      <c r="BF226" s="103">
        <f t="shared" si="150"/>
        <v>0</v>
      </c>
      <c r="BG226" s="103">
        <f t="shared" si="151"/>
        <v>0</v>
      </c>
      <c r="BH226" s="103">
        <f t="shared" si="137"/>
        <v>0</v>
      </c>
      <c r="BI226" s="103">
        <v>0</v>
      </c>
      <c r="BJ226" s="50">
        <f t="shared" si="132"/>
        <v>189.72796311099358</v>
      </c>
      <c r="BL226" s="54">
        <f>OBS_PURP_AUTOSUFF!J139</f>
        <v>189.72796311099358</v>
      </c>
      <c r="BM226" s="2"/>
      <c r="BN226" s="3"/>
    </row>
    <row r="227" spans="3:66" x14ac:dyDescent="0.25">
      <c r="C227" s="46" t="s">
        <v>606</v>
      </c>
      <c r="D227" s="47">
        <v>0</v>
      </c>
      <c r="E227" s="47">
        <v>0</v>
      </c>
      <c r="F227" s="47">
        <v>0</v>
      </c>
      <c r="G227" s="47">
        <v>0</v>
      </c>
      <c r="H227" s="47">
        <v>0</v>
      </c>
      <c r="I227" s="47">
        <v>0</v>
      </c>
      <c r="J227" s="47">
        <v>0</v>
      </c>
      <c r="K227" s="47">
        <v>0</v>
      </c>
      <c r="L227" s="47">
        <v>0</v>
      </c>
      <c r="M227" s="47">
        <v>0</v>
      </c>
      <c r="N227" s="47">
        <v>0</v>
      </c>
      <c r="O227" s="50">
        <f t="shared" si="142"/>
        <v>0</v>
      </c>
      <c r="P227" s="49"/>
      <c r="R227" s="46" t="s">
        <v>606</v>
      </c>
      <c r="S227" s="47">
        <v>0</v>
      </c>
      <c r="T227" s="47">
        <v>0</v>
      </c>
      <c r="U227" s="47">
        <v>0</v>
      </c>
      <c r="V227" s="47">
        <v>0</v>
      </c>
      <c r="W227" s="47">
        <v>0</v>
      </c>
      <c r="X227" s="47">
        <v>0</v>
      </c>
      <c r="Y227" s="47">
        <v>0</v>
      </c>
      <c r="Z227" s="47">
        <v>0</v>
      </c>
      <c r="AA227" s="47">
        <v>0</v>
      </c>
      <c r="AB227" s="47">
        <v>0</v>
      </c>
      <c r="AC227" s="47">
        <v>0</v>
      </c>
      <c r="AD227" s="50">
        <f t="shared" si="143"/>
        <v>0</v>
      </c>
      <c r="AG227" s="46" t="s">
        <v>606</v>
      </c>
      <c r="AH227" s="47">
        <v>0</v>
      </c>
      <c r="AI227" s="47">
        <v>0</v>
      </c>
      <c r="AJ227" s="47">
        <v>0</v>
      </c>
      <c r="AK227" s="47">
        <v>0</v>
      </c>
      <c r="AL227" s="47">
        <v>0</v>
      </c>
      <c r="AM227" s="47">
        <v>0</v>
      </c>
      <c r="AN227" s="47">
        <v>0</v>
      </c>
      <c r="AO227" s="47">
        <v>0</v>
      </c>
      <c r="AP227" s="47">
        <v>0</v>
      </c>
      <c r="AQ227" s="47">
        <v>0</v>
      </c>
      <c r="AR227" s="47">
        <v>0</v>
      </c>
      <c r="AS227" s="50">
        <f t="shared" si="141"/>
        <v>0</v>
      </c>
      <c r="AU227">
        <v>32</v>
      </c>
      <c r="AV227" s="46" t="s">
        <v>606</v>
      </c>
      <c r="AW227" s="103">
        <f t="shared" si="144"/>
        <v>0</v>
      </c>
      <c r="AX227" s="103">
        <f t="shared" si="145"/>
        <v>0</v>
      </c>
      <c r="AY227" s="103">
        <f t="shared" si="146"/>
        <v>0</v>
      </c>
      <c r="AZ227" s="103">
        <f t="shared" si="147"/>
        <v>0</v>
      </c>
      <c r="BA227" s="103">
        <f t="shared" si="148"/>
        <v>0</v>
      </c>
      <c r="BB227" s="103">
        <v>0</v>
      </c>
      <c r="BC227" s="103">
        <v>0</v>
      </c>
      <c r="BD227" s="103">
        <v>0</v>
      </c>
      <c r="BE227" s="47">
        <f t="shared" si="149"/>
        <v>0</v>
      </c>
      <c r="BF227" s="103">
        <f t="shared" si="150"/>
        <v>0</v>
      </c>
      <c r="BG227" s="103">
        <f t="shared" si="151"/>
        <v>0</v>
      </c>
      <c r="BH227" s="103">
        <f t="shared" si="137"/>
        <v>0</v>
      </c>
      <c r="BI227" s="103">
        <v>0</v>
      </c>
      <c r="BJ227" s="50">
        <f t="shared" si="132"/>
        <v>0</v>
      </c>
      <c r="BL227" s="54">
        <v>0</v>
      </c>
      <c r="BM227" s="2"/>
      <c r="BN227" s="3"/>
    </row>
    <row r="228" spans="3:66" x14ac:dyDescent="0.25">
      <c r="C228" s="46" t="s">
        <v>607</v>
      </c>
      <c r="D228" s="47">
        <v>0</v>
      </c>
      <c r="E228" s="47">
        <v>0</v>
      </c>
      <c r="F228" s="47">
        <v>0</v>
      </c>
      <c r="G228" s="47">
        <v>0</v>
      </c>
      <c r="H228" s="47">
        <v>0</v>
      </c>
      <c r="I228" s="47">
        <v>0</v>
      </c>
      <c r="J228" s="47">
        <v>0</v>
      </c>
      <c r="K228" s="47">
        <v>0</v>
      </c>
      <c r="L228" s="47">
        <v>0</v>
      </c>
      <c r="M228" s="47">
        <v>0</v>
      </c>
      <c r="N228" s="47">
        <v>0</v>
      </c>
      <c r="O228" s="50">
        <f t="shared" si="142"/>
        <v>0</v>
      </c>
      <c r="P228" s="49"/>
      <c r="R228" s="46" t="s">
        <v>607</v>
      </c>
      <c r="S228" s="47">
        <v>0</v>
      </c>
      <c r="T228" s="47">
        <v>0</v>
      </c>
      <c r="U228" s="47">
        <v>0</v>
      </c>
      <c r="V228" s="47">
        <v>0</v>
      </c>
      <c r="W228" s="47">
        <v>0</v>
      </c>
      <c r="X228" s="47">
        <v>0</v>
      </c>
      <c r="Y228" s="47">
        <v>0</v>
      </c>
      <c r="Z228" s="47">
        <v>0</v>
      </c>
      <c r="AA228" s="47">
        <v>0</v>
      </c>
      <c r="AB228" s="47">
        <v>0</v>
      </c>
      <c r="AC228" s="47">
        <v>0</v>
      </c>
      <c r="AD228" s="50">
        <f t="shared" si="143"/>
        <v>0</v>
      </c>
      <c r="AG228" s="46" t="s">
        <v>607</v>
      </c>
      <c r="AH228" s="47">
        <v>0</v>
      </c>
      <c r="AI228" s="47">
        <v>0</v>
      </c>
      <c r="AJ228" s="47">
        <v>0</v>
      </c>
      <c r="AK228" s="47">
        <v>0</v>
      </c>
      <c r="AL228" s="47">
        <v>0</v>
      </c>
      <c r="AM228" s="47">
        <v>0</v>
      </c>
      <c r="AN228" s="47">
        <v>0</v>
      </c>
      <c r="AO228" s="47">
        <v>0</v>
      </c>
      <c r="AP228" s="47">
        <v>0</v>
      </c>
      <c r="AQ228" s="47">
        <v>0</v>
      </c>
      <c r="AR228" s="47">
        <v>0</v>
      </c>
      <c r="AS228" s="50">
        <f t="shared" si="141"/>
        <v>0</v>
      </c>
      <c r="AU228">
        <v>33</v>
      </c>
      <c r="AV228" s="46" t="s">
        <v>607</v>
      </c>
      <c r="AW228" s="103">
        <f t="shared" si="144"/>
        <v>0</v>
      </c>
      <c r="AX228" s="103">
        <f t="shared" si="145"/>
        <v>0</v>
      </c>
      <c r="AY228" s="103">
        <f t="shared" si="146"/>
        <v>0</v>
      </c>
      <c r="AZ228" s="103">
        <f t="shared" si="147"/>
        <v>0</v>
      </c>
      <c r="BA228" s="103">
        <f t="shared" si="148"/>
        <v>0</v>
      </c>
      <c r="BB228" s="103">
        <v>0</v>
      </c>
      <c r="BC228" s="103">
        <v>0</v>
      </c>
      <c r="BD228" s="103">
        <v>0</v>
      </c>
      <c r="BE228" s="47">
        <f t="shared" si="149"/>
        <v>240.7987040385552</v>
      </c>
      <c r="BF228" s="103">
        <f t="shared" si="150"/>
        <v>0</v>
      </c>
      <c r="BG228" s="103">
        <f t="shared" si="151"/>
        <v>0</v>
      </c>
      <c r="BH228" s="103">
        <f t="shared" si="137"/>
        <v>0</v>
      </c>
      <c r="BI228" s="103">
        <v>0</v>
      </c>
      <c r="BJ228" s="50">
        <f t="shared" si="132"/>
        <v>240.7987040385552</v>
      </c>
      <c r="BL228" s="54">
        <f>OBS_PURP_AUTOSUFF!J138</f>
        <v>240.7987040385552</v>
      </c>
      <c r="BM228" s="2"/>
      <c r="BN228" s="3"/>
    </row>
    <row r="229" spans="3:66" x14ac:dyDescent="0.25">
      <c r="C229" s="46" t="s">
        <v>608</v>
      </c>
      <c r="D229" s="47">
        <v>0</v>
      </c>
      <c r="E229" s="47">
        <v>0</v>
      </c>
      <c r="F229" s="47">
        <v>0</v>
      </c>
      <c r="G229" s="47">
        <v>0</v>
      </c>
      <c r="H229" s="47">
        <v>0</v>
      </c>
      <c r="I229" s="47">
        <v>0</v>
      </c>
      <c r="J229" s="47">
        <v>0</v>
      </c>
      <c r="K229" s="47">
        <v>0</v>
      </c>
      <c r="L229" s="47">
        <v>0</v>
      </c>
      <c r="M229" s="47">
        <v>0</v>
      </c>
      <c r="N229" s="47">
        <v>0</v>
      </c>
      <c r="O229" s="50">
        <f t="shared" si="142"/>
        <v>0</v>
      </c>
      <c r="P229" s="49"/>
      <c r="R229" s="46" t="s">
        <v>608</v>
      </c>
      <c r="S229" s="47">
        <v>0</v>
      </c>
      <c r="T229" s="47">
        <v>0</v>
      </c>
      <c r="U229" s="47">
        <v>0</v>
      </c>
      <c r="V229" s="47">
        <v>0</v>
      </c>
      <c r="W229" s="47">
        <v>0</v>
      </c>
      <c r="X229" s="47">
        <v>0</v>
      </c>
      <c r="Y229" s="47">
        <v>0</v>
      </c>
      <c r="Z229" s="47">
        <v>0</v>
      </c>
      <c r="AA229" s="47">
        <v>0</v>
      </c>
      <c r="AB229" s="47">
        <v>0</v>
      </c>
      <c r="AC229" s="47">
        <v>0</v>
      </c>
      <c r="AD229" s="50">
        <f t="shared" si="143"/>
        <v>0</v>
      </c>
      <c r="AG229" s="46" t="s">
        <v>608</v>
      </c>
      <c r="AH229" s="47">
        <v>0</v>
      </c>
      <c r="AI229" s="47">
        <v>0</v>
      </c>
      <c r="AJ229" s="47">
        <v>0</v>
      </c>
      <c r="AK229" s="47">
        <v>0</v>
      </c>
      <c r="AL229" s="47">
        <v>0</v>
      </c>
      <c r="AM229" s="47">
        <v>0</v>
      </c>
      <c r="AN229" s="47">
        <v>0</v>
      </c>
      <c r="AO229" s="47">
        <v>0</v>
      </c>
      <c r="AP229" s="47">
        <v>0</v>
      </c>
      <c r="AQ229" s="47">
        <v>0</v>
      </c>
      <c r="AR229" s="47">
        <v>0</v>
      </c>
      <c r="AS229" s="50">
        <f t="shared" si="141"/>
        <v>0</v>
      </c>
      <c r="AU229">
        <v>34</v>
      </c>
      <c r="AV229" s="46" t="s">
        <v>608</v>
      </c>
      <c r="AW229" s="103">
        <f t="shared" si="144"/>
        <v>0</v>
      </c>
      <c r="AX229" s="103">
        <f t="shared" si="145"/>
        <v>0</v>
      </c>
      <c r="AY229" s="103">
        <f t="shared" si="146"/>
        <v>0</v>
      </c>
      <c r="AZ229" s="103">
        <f t="shared" si="147"/>
        <v>0</v>
      </c>
      <c r="BA229" s="103">
        <f t="shared" si="148"/>
        <v>0</v>
      </c>
      <c r="BB229" s="103">
        <v>0</v>
      </c>
      <c r="BC229" s="103">
        <v>0</v>
      </c>
      <c r="BD229" s="103">
        <v>0</v>
      </c>
      <c r="BE229" s="47">
        <f t="shared" si="149"/>
        <v>2794.1780596978469</v>
      </c>
      <c r="BF229" s="103">
        <f t="shared" si="150"/>
        <v>0</v>
      </c>
      <c r="BG229" s="103">
        <f t="shared" si="151"/>
        <v>0</v>
      </c>
      <c r="BH229" s="103">
        <f t="shared" si="137"/>
        <v>0</v>
      </c>
      <c r="BI229" s="103">
        <v>0</v>
      </c>
      <c r="BJ229" s="50">
        <f t="shared" si="132"/>
        <v>2794.1780596978469</v>
      </c>
      <c r="BL229" s="2">
        <f>OBS_PURP_AUTOSUFF!J141</f>
        <v>2794.1780596978469</v>
      </c>
      <c r="BM229" s="2"/>
      <c r="BN229" s="3"/>
    </row>
    <row r="230" spans="3:66" x14ac:dyDescent="0.25">
      <c r="C230" s="46" t="s">
        <v>609</v>
      </c>
      <c r="D230" s="47">
        <v>0</v>
      </c>
      <c r="E230" s="47">
        <v>0</v>
      </c>
      <c r="F230" s="47">
        <v>0</v>
      </c>
      <c r="G230" s="47">
        <v>0</v>
      </c>
      <c r="H230" s="47">
        <v>0</v>
      </c>
      <c r="I230" s="47">
        <v>0</v>
      </c>
      <c r="J230" s="47">
        <v>0</v>
      </c>
      <c r="K230" s="47">
        <v>0</v>
      </c>
      <c r="L230" s="47">
        <v>0</v>
      </c>
      <c r="M230" s="47">
        <v>0</v>
      </c>
      <c r="N230" s="47">
        <v>0</v>
      </c>
      <c r="O230" s="50">
        <f t="shared" si="142"/>
        <v>0</v>
      </c>
      <c r="P230" s="49"/>
      <c r="R230" s="46" t="s">
        <v>609</v>
      </c>
      <c r="S230" s="47">
        <v>0</v>
      </c>
      <c r="T230" s="47">
        <v>0</v>
      </c>
      <c r="U230" s="47">
        <v>0</v>
      </c>
      <c r="V230" s="47">
        <v>0</v>
      </c>
      <c r="W230" s="47">
        <v>0</v>
      </c>
      <c r="X230" s="47">
        <v>0</v>
      </c>
      <c r="Y230" s="47">
        <v>0</v>
      </c>
      <c r="Z230" s="47">
        <v>0</v>
      </c>
      <c r="AA230" s="47">
        <v>0</v>
      </c>
      <c r="AB230" s="47">
        <v>0</v>
      </c>
      <c r="AC230" s="47">
        <v>0</v>
      </c>
      <c r="AD230" s="50">
        <f t="shared" si="143"/>
        <v>0</v>
      </c>
      <c r="AG230" s="46" t="s">
        <v>609</v>
      </c>
      <c r="AH230" s="47">
        <v>0</v>
      </c>
      <c r="AI230" s="47">
        <v>0</v>
      </c>
      <c r="AJ230" s="47">
        <v>0</v>
      </c>
      <c r="AK230" s="47">
        <v>0</v>
      </c>
      <c r="AL230" s="47">
        <v>0</v>
      </c>
      <c r="AM230" s="47">
        <v>0</v>
      </c>
      <c r="AN230" s="47">
        <v>0</v>
      </c>
      <c r="AO230" s="47">
        <v>0</v>
      </c>
      <c r="AP230" s="47">
        <v>0</v>
      </c>
      <c r="AQ230" s="47">
        <v>0</v>
      </c>
      <c r="AR230" s="47">
        <v>0</v>
      </c>
      <c r="AS230" s="50">
        <f t="shared" si="141"/>
        <v>0</v>
      </c>
      <c r="AU230">
        <v>35</v>
      </c>
      <c r="AV230" s="46" t="s">
        <v>609</v>
      </c>
      <c r="AW230" s="103">
        <f t="shared" si="144"/>
        <v>0</v>
      </c>
      <c r="AX230" s="103">
        <f t="shared" si="145"/>
        <v>0</v>
      </c>
      <c r="AY230" s="103">
        <f t="shared" si="146"/>
        <v>0</v>
      </c>
      <c r="AZ230" s="103">
        <f t="shared" si="147"/>
        <v>0</v>
      </c>
      <c r="BA230" s="103">
        <f t="shared" si="148"/>
        <v>0</v>
      </c>
      <c r="BB230" s="103">
        <v>0</v>
      </c>
      <c r="BC230" s="103">
        <v>0</v>
      </c>
      <c r="BD230" s="103">
        <v>0</v>
      </c>
      <c r="BE230" s="47">
        <f t="shared" si="149"/>
        <v>15.891912305933641</v>
      </c>
      <c r="BF230" s="103">
        <f t="shared" si="150"/>
        <v>0</v>
      </c>
      <c r="BG230" s="103">
        <f t="shared" si="151"/>
        <v>0</v>
      </c>
      <c r="BH230" s="103">
        <f t="shared" si="137"/>
        <v>0</v>
      </c>
      <c r="BI230" s="103">
        <v>0</v>
      </c>
      <c r="BJ230" s="50">
        <f t="shared" si="132"/>
        <v>15.891912305933641</v>
      </c>
      <c r="BL230" s="2">
        <f>OBS_PURP_AUTOSUFF!J140</f>
        <v>15.891912305933641</v>
      </c>
      <c r="BM230" s="2"/>
      <c r="BN230" s="3"/>
    </row>
    <row r="231" spans="3:66" x14ac:dyDescent="0.25">
      <c r="C231" s="46" t="s">
        <v>603</v>
      </c>
      <c r="D231" s="47">
        <v>0</v>
      </c>
      <c r="E231" s="47">
        <v>0</v>
      </c>
      <c r="F231" s="47">
        <v>0</v>
      </c>
      <c r="G231" s="47">
        <v>0</v>
      </c>
      <c r="H231" s="47">
        <v>0</v>
      </c>
      <c r="I231" s="47">
        <v>0</v>
      </c>
      <c r="J231" s="47">
        <v>0</v>
      </c>
      <c r="K231" s="47">
        <v>0</v>
      </c>
      <c r="L231" s="47">
        <v>0</v>
      </c>
      <c r="M231" s="47">
        <v>0</v>
      </c>
      <c r="N231" s="47">
        <v>0</v>
      </c>
      <c r="O231" s="50">
        <f t="shared" si="142"/>
        <v>0</v>
      </c>
      <c r="P231" s="49"/>
      <c r="R231" s="46" t="s">
        <v>603</v>
      </c>
      <c r="S231" s="47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7">
        <v>0</v>
      </c>
      <c r="Z231" s="47">
        <v>0</v>
      </c>
      <c r="AA231" s="47">
        <v>0</v>
      </c>
      <c r="AB231" s="47">
        <v>0</v>
      </c>
      <c r="AC231" s="47">
        <v>0</v>
      </c>
      <c r="AD231" s="50">
        <f t="shared" si="143"/>
        <v>0</v>
      </c>
      <c r="AG231" s="46" t="s">
        <v>603</v>
      </c>
      <c r="AH231" s="47">
        <v>0</v>
      </c>
      <c r="AI231" s="47">
        <v>0</v>
      </c>
      <c r="AJ231" s="47">
        <v>0</v>
      </c>
      <c r="AK231" s="47">
        <v>0</v>
      </c>
      <c r="AL231" s="47">
        <v>0</v>
      </c>
      <c r="AM231" s="47">
        <v>0</v>
      </c>
      <c r="AN231" s="47">
        <v>0</v>
      </c>
      <c r="AO231" s="47">
        <v>0</v>
      </c>
      <c r="AP231" s="47">
        <v>0</v>
      </c>
      <c r="AQ231" s="47">
        <v>0</v>
      </c>
      <c r="AR231" s="47">
        <v>0</v>
      </c>
      <c r="AS231" s="50">
        <f t="shared" si="141"/>
        <v>0</v>
      </c>
      <c r="AU231">
        <v>36</v>
      </c>
      <c r="AV231" s="46" t="s">
        <v>603</v>
      </c>
      <c r="AW231" s="103">
        <f t="shared" si="144"/>
        <v>0</v>
      </c>
      <c r="AX231" s="103">
        <f t="shared" si="145"/>
        <v>0</v>
      </c>
      <c r="AY231" s="103">
        <f t="shared" si="146"/>
        <v>0</v>
      </c>
      <c r="AZ231" s="103">
        <f t="shared" si="147"/>
        <v>0</v>
      </c>
      <c r="BA231" s="103">
        <f t="shared" si="148"/>
        <v>0</v>
      </c>
      <c r="BB231" s="47">
        <f>SUM('TM1.5 Targets'!G151:L152)</f>
        <v>1839.4972722654402</v>
      </c>
      <c r="BC231" s="103">
        <v>0</v>
      </c>
      <c r="BD231" s="47">
        <f>SUM('TM1.5 Targets'!M151:R152)</f>
        <v>0</v>
      </c>
      <c r="BE231" s="103"/>
      <c r="BF231" s="103">
        <f t="shared" si="150"/>
        <v>0</v>
      </c>
      <c r="BG231" s="47">
        <f>'TM1.5 Targets'!S151+'TM1.5 Targets'!S152</f>
        <v>176.07808499999953</v>
      </c>
      <c r="BH231" s="103">
        <f t="shared" si="137"/>
        <v>0</v>
      </c>
      <c r="BI231" s="47">
        <f>SUM('TM1.5 Targets'!T151:U152)</f>
        <v>17079.574244999952</v>
      </c>
      <c r="BJ231" s="50">
        <f t="shared" si="132"/>
        <v>19095.149602265392</v>
      </c>
      <c r="BL231" s="2">
        <f>OBS_PURP_AUTOSUFF!J212</f>
        <v>0</v>
      </c>
      <c r="BM231" s="2"/>
      <c r="BN231" s="3"/>
    </row>
    <row r="232" spans="3:66" ht="15.75" thickBot="1" x14ac:dyDescent="0.3">
      <c r="C232" s="61" t="s">
        <v>5</v>
      </c>
      <c r="D232" s="62">
        <f>paste_pd_trips!S151</f>
        <v>3801</v>
      </c>
      <c r="E232" s="63">
        <f>paste_pd_trips!T151</f>
        <v>1896</v>
      </c>
      <c r="F232" s="63">
        <f>paste_pd_trips!U151</f>
        <v>1575</v>
      </c>
      <c r="G232" s="63">
        <f>paste_pd_trips!V151</f>
        <v>1706</v>
      </c>
      <c r="H232" s="63">
        <f>paste_pd_trips!W151</f>
        <v>327</v>
      </c>
      <c r="I232" s="63">
        <f>paste_pd_trips!X151</f>
        <v>407</v>
      </c>
      <c r="J232" s="63">
        <f>paste_pd_trips!Y151</f>
        <v>68</v>
      </c>
      <c r="K232" s="63">
        <f>paste_pd_trips!Z151</f>
        <v>54</v>
      </c>
      <c r="L232" s="63">
        <f>paste_pd_trips!AA151</f>
        <v>7</v>
      </c>
      <c r="M232" s="63">
        <f>paste_pd_trips!AB151</f>
        <v>27</v>
      </c>
      <c r="N232" s="63">
        <f>paste_pd_trips!AC151</f>
        <v>65</v>
      </c>
      <c r="O232" s="64">
        <f>paste_pd_trips!AD151</f>
        <v>9933</v>
      </c>
      <c r="P232" s="49"/>
      <c r="R232" s="61" t="s">
        <v>5</v>
      </c>
      <c r="S232" s="62">
        <f>paste_pd_trips!C151</f>
        <v>1307404.3632499999</v>
      </c>
      <c r="T232" s="63">
        <f>paste_pd_trips!D151</f>
        <v>777931.91254000005</v>
      </c>
      <c r="U232" s="63">
        <f>paste_pd_trips!E151</f>
        <v>656787.75324999995</v>
      </c>
      <c r="V232" s="63">
        <f>paste_pd_trips!F151</f>
        <v>675892.55157999997</v>
      </c>
      <c r="W232" s="63">
        <f>paste_pd_trips!G151</f>
        <v>129431.45091</v>
      </c>
      <c r="X232" s="63">
        <f>paste_pd_trips!H151</f>
        <v>198292.88858</v>
      </c>
      <c r="Y232" s="63">
        <f>paste_pd_trips!I151</f>
        <v>16395.211739999999</v>
      </c>
      <c r="Z232" s="63">
        <f>paste_pd_trips!J151</f>
        <v>21510.488529999999</v>
      </c>
      <c r="AA232" s="63">
        <f>paste_pd_trips!K151</f>
        <v>3867.9497000000001</v>
      </c>
      <c r="AB232" s="63">
        <f>paste_pd_trips!L151</f>
        <v>4217.5555899999999</v>
      </c>
      <c r="AC232" s="63">
        <f>paste_pd_trips!M151</f>
        <v>18110.097409999998</v>
      </c>
      <c r="AD232" s="64">
        <f>paste_pd_trips!N151</f>
        <v>3809842.2230799999</v>
      </c>
      <c r="AG232" s="61" t="s">
        <v>5</v>
      </c>
      <c r="AH232" s="62">
        <f>SUM(AH196:AH224)</f>
        <v>1307404.3632499999</v>
      </c>
      <c r="AI232" s="63">
        <f t="shared" ref="AI232:AS232" si="152">SUM(AI196:AI224)</f>
        <v>777931.91253999993</v>
      </c>
      <c r="AJ232" s="63">
        <f t="shared" si="152"/>
        <v>656787.75324999983</v>
      </c>
      <c r="AK232" s="63">
        <f t="shared" si="152"/>
        <v>675892.55157999997</v>
      </c>
      <c r="AL232" s="63">
        <f t="shared" si="152"/>
        <v>129431.45090999999</v>
      </c>
      <c r="AM232" s="63">
        <f t="shared" si="152"/>
        <v>198292.88858000003</v>
      </c>
      <c r="AN232" s="63">
        <f t="shared" si="152"/>
        <v>16395.211740000002</v>
      </c>
      <c r="AO232" s="63">
        <f t="shared" si="152"/>
        <v>21510.488530000002</v>
      </c>
      <c r="AP232" s="63">
        <f t="shared" si="152"/>
        <v>0</v>
      </c>
      <c r="AQ232" s="63">
        <f t="shared" si="152"/>
        <v>4217.5555899999999</v>
      </c>
      <c r="AR232" s="63">
        <f t="shared" si="152"/>
        <v>18110.097409999998</v>
      </c>
      <c r="AS232" s="64">
        <f t="shared" si="152"/>
        <v>3805974.2733799997</v>
      </c>
      <c r="AV232" s="61" t="s">
        <v>5</v>
      </c>
      <c r="AW232" s="217">
        <f t="shared" ref="AW232:BD232" si="153">SUM(AW196:AW231)</f>
        <v>1307404.3632499999</v>
      </c>
      <c r="AX232" s="217">
        <f t="shared" si="153"/>
        <v>777931.91253999993</v>
      </c>
      <c r="AY232" s="217">
        <f t="shared" si="153"/>
        <v>656787.75324999983</v>
      </c>
      <c r="AZ232" s="217">
        <f t="shared" si="153"/>
        <v>675892.55157999997</v>
      </c>
      <c r="BA232" s="217">
        <f t="shared" si="153"/>
        <v>129431.45090999999</v>
      </c>
      <c r="BB232" s="217">
        <f t="shared" si="153"/>
        <v>278762.37396984413</v>
      </c>
      <c r="BC232" s="217">
        <f t="shared" si="153"/>
        <v>15391.610602661916</v>
      </c>
      <c r="BD232" s="217">
        <f t="shared" si="153"/>
        <v>36780.43354421488</v>
      </c>
      <c r="BE232" s="63">
        <f>SUM(BE196:BE231)</f>
        <v>5520.5236406912227</v>
      </c>
      <c r="BF232" s="217">
        <f t="shared" ref="BF232:BJ232" si="154">SUM(BF196:BF231)</f>
        <v>0</v>
      </c>
      <c r="BG232" s="217">
        <f t="shared" si="154"/>
        <v>4393.6336749999991</v>
      </c>
      <c r="BH232" s="217">
        <f t="shared" si="154"/>
        <v>18110.097409999998</v>
      </c>
      <c r="BI232" s="217">
        <f t="shared" si="154"/>
        <v>20052.153374999947</v>
      </c>
      <c r="BJ232" s="217">
        <f t="shared" si="154"/>
        <v>3926458.8577474109</v>
      </c>
      <c r="BL232" s="3">
        <f>SUM(BL204:BL230)</f>
        <v>218168.6403590884</v>
      </c>
    </row>
    <row r="233" spans="3:66" x14ac:dyDescent="0.25">
      <c r="C233" s="65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R233" s="65"/>
      <c r="S233" s="49"/>
      <c r="T233" s="49"/>
      <c r="U233" s="49"/>
      <c r="V233" s="49"/>
      <c r="W233" s="49"/>
      <c r="X233" s="49"/>
      <c r="Y233" s="49"/>
      <c r="Z233" s="49"/>
      <c r="AA233" s="49"/>
      <c r="AB233" s="49"/>
      <c r="AC233" s="49"/>
      <c r="AD233" s="49"/>
      <c r="AG233" s="65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V233" s="65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>
        <f>SUM(AM232:AO232)/SUM(AM232:AO232,AM326:AO326)</f>
        <v>0.98773211486094348</v>
      </c>
    </row>
    <row r="234" spans="3:66" x14ac:dyDescent="0.25">
      <c r="AG234" s="65" t="s">
        <v>536</v>
      </c>
      <c r="AH234" s="49">
        <f t="array" ref="AH234:AR234">TRANSPOSE('Tour Mode Targets'!T73:T83)</f>
        <v>509953.60323000001</v>
      </c>
      <c r="AI234" s="49">
        <v>247581.58881999998</v>
      </c>
      <c r="AJ234" s="49">
        <v>187375.35954</v>
      </c>
      <c r="AK234" s="49">
        <v>321832.06680999999</v>
      </c>
      <c r="AL234" s="49">
        <v>54572.587960000004</v>
      </c>
      <c r="AM234" s="49">
        <v>74832.040139999997</v>
      </c>
      <c r="AN234" s="49">
        <v>5413.6080400000001</v>
      </c>
      <c r="AO234" s="49">
        <v>10817.703509999999</v>
      </c>
      <c r="AP234" s="49">
        <v>0</v>
      </c>
      <c r="AQ234" s="49">
        <v>2019.6829000000002</v>
      </c>
      <c r="AR234" s="49">
        <v>8334.9404100000011</v>
      </c>
      <c r="AS234" s="49"/>
      <c r="AV234" s="65" t="s">
        <v>536</v>
      </c>
      <c r="AW234" s="49">
        <f>AH234</f>
        <v>509953.60323000001</v>
      </c>
      <c r="AX234" s="49">
        <f>AI234</f>
        <v>247581.58881999998</v>
      </c>
      <c r="AY234" s="49">
        <f>AJ234</f>
        <v>187375.35954</v>
      </c>
      <c r="AZ234" s="49">
        <f>AK234</f>
        <v>321832.06680999999</v>
      </c>
      <c r="BA234" s="49">
        <f>AL234</f>
        <v>54572.587960000004</v>
      </c>
      <c r="BB234" s="49">
        <f>IF(AM236&gt;0,BB232/AM236,0)</f>
        <v>105199.72404364409</v>
      </c>
      <c r="BC234" s="49">
        <f>IF(AN236&gt;0,BC232/AN236,0)</f>
        <v>5525.9208768203462</v>
      </c>
      <c r="BD234" s="49">
        <f>IF(AO236&gt;0,BD232/AO236,0)</f>
        <v>18390.21677210744</v>
      </c>
      <c r="BE234" s="49">
        <f>IF(AP236&gt;0,BE232/AP236,0)</f>
        <v>0</v>
      </c>
      <c r="BF234" s="49">
        <f>AP234</f>
        <v>0</v>
      </c>
      <c r="BG234" s="49">
        <f>AQ234</f>
        <v>2019.6829000000002</v>
      </c>
      <c r="BH234" s="49">
        <f>AQ234</f>
        <v>2019.6829000000002</v>
      </c>
      <c r="BI234" s="49">
        <f>AR234</f>
        <v>8334.9404100000011</v>
      </c>
      <c r="BJ234" s="49"/>
    </row>
    <row r="235" spans="3:66" x14ac:dyDescent="0.25">
      <c r="AG235" s="65" t="s">
        <v>537</v>
      </c>
      <c r="AH235" s="66">
        <f>IF(AH234&gt;0,AH232/AH234,0)</f>
        <v>2.56377120382917</v>
      </c>
      <c r="AI235" s="66">
        <f t="shared" ref="AI235:AR235" si="155">IF(AI234&gt;0,AI232/AI234,0)</f>
        <v>3.1421234359457246</v>
      </c>
      <c r="AJ235" s="66">
        <f t="shared" si="155"/>
        <v>3.5051980946821981</v>
      </c>
      <c r="AK235" s="66">
        <f t="shared" si="155"/>
        <v>2.1001404809640261</v>
      </c>
      <c r="AL235" s="66">
        <f t="shared" si="155"/>
        <v>2.3717301258439343</v>
      </c>
      <c r="AM235" s="66">
        <f t="shared" si="155"/>
        <v>2.6498394031356423</v>
      </c>
      <c r="AN235" s="66">
        <f t="shared" si="155"/>
        <v>3.0285184333367443</v>
      </c>
      <c r="AO235" s="66">
        <f t="shared" si="155"/>
        <v>1.9884524021309586</v>
      </c>
      <c r="AP235" s="66">
        <f t="shared" si="155"/>
        <v>0</v>
      </c>
      <c r="AQ235" s="66">
        <f t="shared" si="155"/>
        <v>2.0882266171585644</v>
      </c>
      <c r="AR235" s="66">
        <f t="shared" si="155"/>
        <v>2.1727926678722347</v>
      </c>
      <c r="AS235" s="49"/>
      <c r="AV235" s="65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</row>
    <row r="236" spans="3:66" x14ac:dyDescent="0.25">
      <c r="AG236" s="65" t="s">
        <v>538</v>
      </c>
      <c r="AH236" s="67">
        <f t="shared" ref="AH236:AM236" si="156">IF(AH234&gt;0,AH232/AH234,0)</f>
        <v>2.56377120382917</v>
      </c>
      <c r="AI236" s="67">
        <f t="shared" si="156"/>
        <v>3.1421234359457246</v>
      </c>
      <c r="AJ236" s="67">
        <f t="shared" si="156"/>
        <v>3.5051980946821981</v>
      </c>
      <c r="AK236" s="67">
        <f t="shared" si="156"/>
        <v>2.1001404809640261</v>
      </c>
      <c r="AL236" s="67">
        <f t="shared" si="156"/>
        <v>2.3717301258439343</v>
      </c>
      <c r="AM236" s="67">
        <f t="shared" si="156"/>
        <v>2.6498394031356423</v>
      </c>
      <c r="AN236" s="67">
        <v>2.7853476272570803</v>
      </c>
      <c r="AO236" s="67">
        <v>2</v>
      </c>
      <c r="AP236" s="67">
        <f>IF(AP234&gt;0,AP232/AP234,0)</f>
        <v>0</v>
      </c>
      <c r="AQ236" s="67">
        <f>IF(AQ234&gt;0,AQ232/AQ234,0)</f>
        <v>2.0882266171585644</v>
      </c>
      <c r="AR236" s="67">
        <f>IF(AR234&gt;0,AR232/AR234,0)</f>
        <v>2.1727926678722347</v>
      </c>
      <c r="AS236" s="49"/>
      <c r="AV236" s="65" t="s">
        <v>539</v>
      </c>
      <c r="AW236" s="67">
        <f>IF(AW234&gt;0,AW232/AW234,0)</f>
        <v>2.56377120382917</v>
      </c>
      <c r="AX236" s="67">
        <f t="shared" ref="AX236:BI236" si="157">IF(AX234&gt;0,AX232/AX234,0)</f>
        <v>3.1421234359457246</v>
      </c>
      <c r="AY236" s="67">
        <f t="shared" si="157"/>
        <v>3.5051980946821981</v>
      </c>
      <c r="AZ236" s="67">
        <f t="shared" si="157"/>
        <v>2.1001404809640261</v>
      </c>
      <c r="BA236" s="67">
        <f t="shared" si="157"/>
        <v>2.3717301258439343</v>
      </c>
      <c r="BB236" s="67">
        <f t="shared" si="157"/>
        <v>2.6498394031356423</v>
      </c>
      <c r="BC236" s="67">
        <f t="shared" si="157"/>
        <v>2.7853476272570803</v>
      </c>
      <c r="BD236" s="67">
        <f t="shared" si="157"/>
        <v>2</v>
      </c>
      <c r="BE236" s="67">
        <f>IF(BE234&gt;0,BE232/BE234,0)</f>
        <v>0</v>
      </c>
      <c r="BF236" s="67">
        <f t="shared" si="157"/>
        <v>0</v>
      </c>
      <c r="BG236" s="67">
        <f t="shared" si="157"/>
        <v>2.175407671669646</v>
      </c>
      <c r="BH236" s="67">
        <f>IF(BH234&gt;0,BH232/BH234,0)</f>
        <v>8.9668023678370474</v>
      </c>
      <c r="BI236" s="67">
        <f t="shared" si="157"/>
        <v>2.4057944494650494</v>
      </c>
      <c r="BJ236" s="49"/>
    </row>
    <row r="237" spans="3:66" x14ac:dyDescent="0.25">
      <c r="AG237" s="65" t="s">
        <v>540</v>
      </c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V237" s="65" t="s">
        <v>540</v>
      </c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</row>
    <row r="238" spans="3:66" x14ac:dyDescent="0.25">
      <c r="AG238" s="65" t="s">
        <v>541</v>
      </c>
      <c r="AH238" s="49"/>
      <c r="AI238" s="49"/>
      <c r="AJ238" s="49"/>
      <c r="AK238" s="49"/>
      <c r="AL238" s="49"/>
      <c r="AM238" s="68">
        <f>IF(AM232&gt;0,SUM(AM196:AM203,AM217:AM218)/AM232)</f>
        <v>0.34618328696293782</v>
      </c>
      <c r="AN238" s="68">
        <f>IF(AN232&gt;0,SUM(AN196:AN203,AN217:AN218)/AN232)</f>
        <v>0.3321116876286222</v>
      </c>
      <c r="AO238" s="68">
        <f>IF(AO232&gt;0,SUM(AO196:AO203,AO217:AO218)/AO232)</f>
        <v>0.28349514663486819</v>
      </c>
      <c r="AP238" s="49"/>
      <c r="AQ238" s="49"/>
      <c r="AR238" s="49"/>
      <c r="AS238" s="49"/>
      <c r="AV238" s="65" t="s">
        <v>541</v>
      </c>
      <c r="AW238" s="49"/>
      <c r="AX238" s="49"/>
      <c r="AY238" s="49"/>
      <c r="AZ238" s="49"/>
      <c r="BA238" s="49"/>
      <c r="BB238" s="68">
        <f>IF(BB232&gt;0,SUM(BB196:BB203,BB217:BB218)/BB232)</f>
        <v>0.3438988925412535</v>
      </c>
      <c r="BC238" s="68">
        <f>IF(BC232&gt;0,SUM(BC196:BC203,BC217:BC218)/BC232)</f>
        <v>0.35608427127069453</v>
      </c>
      <c r="BD238" s="68">
        <f>IF(BD232&gt;0,SUM(BD196:BD203,BD217:BD218)/BD232)</f>
        <v>0.34996348671779376</v>
      </c>
      <c r="BE238" s="68">
        <f>IF(BE232&gt;0,SUM(BE196:BE203,BE217:BE218)/BE232)</f>
        <v>0.30981141161545589</v>
      </c>
      <c r="BF238" s="49"/>
      <c r="BG238" s="49"/>
      <c r="BH238" s="49"/>
      <c r="BI238" s="49"/>
      <c r="BJ238" s="49"/>
    </row>
    <row r="241" spans="3:68" x14ac:dyDescent="0.25">
      <c r="C241" t="s">
        <v>546</v>
      </c>
      <c r="I241" t="s">
        <v>523</v>
      </c>
      <c r="R241" t="s">
        <v>546</v>
      </c>
      <c r="X241" t="s">
        <v>523</v>
      </c>
      <c r="AG241" t="s">
        <v>546</v>
      </c>
      <c r="AM241" t="s">
        <v>523</v>
      </c>
      <c r="AV241" t="s">
        <v>546</v>
      </c>
      <c r="BB241" t="s">
        <v>523</v>
      </c>
    </row>
    <row r="242" spans="3:68" ht="26.25" x14ac:dyDescent="0.25">
      <c r="C242" s="40" t="s">
        <v>524</v>
      </c>
      <c r="D242" s="41" t="s">
        <v>525</v>
      </c>
      <c r="E242" s="42" t="s">
        <v>526</v>
      </c>
      <c r="F242" s="42" t="s">
        <v>527</v>
      </c>
      <c r="G242" s="42" t="s">
        <v>465</v>
      </c>
      <c r="H242" s="42" t="s">
        <v>528</v>
      </c>
      <c r="I242" s="42" t="s">
        <v>14</v>
      </c>
      <c r="J242" s="42" t="s">
        <v>18</v>
      </c>
      <c r="K242" s="42" t="s">
        <v>22</v>
      </c>
      <c r="L242" s="42" t="s">
        <v>529</v>
      </c>
      <c r="M242" s="42" t="s">
        <v>530</v>
      </c>
      <c r="N242" s="43" t="s">
        <v>531</v>
      </c>
      <c r="O242" s="44" t="s">
        <v>5</v>
      </c>
      <c r="P242" s="45"/>
      <c r="R242" s="40" t="s">
        <v>524</v>
      </c>
      <c r="S242" s="41" t="s">
        <v>525</v>
      </c>
      <c r="T242" s="42" t="s">
        <v>526</v>
      </c>
      <c r="U242" s="42" t="s">
        <v>527</v>
      </c>
      <c r="V242" s="42" t="s">
        <v>465</v>
      </c>
      <c r="W242" s="42" t="s">
        <v>528</v>
      </c>
      <c r="X242" s="42" t="s">
        <v>14</v>
      </c>
      <c r="Y242" s="42" t="s">
        <v>18</v>
      </c>
      <c r="Z242" s="42" t="s">
        <v>22</v>
      </c>
      <c r="AA242" s="42" t="s">
        <v>529</v>
      </c>
      <c r="AB242" s="42" t="s">
        <v>530</v>
      </c>
      <c r="AC242" s="43" t="s">
        <v>531</v>
      </c>
      <c r="AD242" s="44" t="s">
        <v>5</v>
      </c>
      <c r="AG242" s="40" t="s">
        <v>524</v>
      </c>
      <c r="AH242" s="41" t="s">
        <v>525</v>
      </c>
      <c r="AI242" s="42" t="s">
        <v>526</v>
      </c>
      <c r="AJ242" s="42" t="s">
        <v>527</v>
      </c>
      <c r="AK242" s="42" t="s">
        <v>465</v>
      </c>
      <c r="AL242" s="42" t="s">
        <v>528</v>
      </c>
      <c r="AM242" s="42" t="s">
        <v>14</v>
      </c>
      <c r="AN242" s="42" t="s">
        <v>18</v>
      </c>
      <c r="AO242" s="42" t="s">
        <v>22</v>
      </c>
      <c r="AP242" s="42" t="s">
        <v>529</v>
      </c>
      <c r="AQ242" s="42" t="s">
        <v>530</v>
      </c>
      <c r="AR242" s="43" t="s">
        <v>531</v>
      </c>
      <c r="AS242" s="44" t="s">
        <v>5</v>
      </c>
      <c r="AV242" s="40" t="s">
        <v>524</v>
      </c>
      <c r="AW242" s="41" t="s">
        <v>525</v>
      </c>
      <c r="AX242" s="42" t="s">
        <v>526</v>
      </c>
      <c r="AY242" s="42" t="s">
        <v>527</v>
      </c>
      <c r="AZ242" s="42" t="s">
        <v>465</v>
      </c>
      <c r="BA242" s="42" t="s">
        <v>528</v>
      </c>
      <c r="BB242" s="42" t="s">
        <v>14</v>
      </c>
      <c r="BC242" s="42" t="s">
        <v>18</v>
      </c>
      <c r="BD242" s="42" t="s">
        <v>22</v>
      </c>
      <c r="BE242" s="42" t="s">
        <v>604</v>
      </c>
      <c r="BF242" s="42" t="s">
        <v>529</v>
      </c>
      <c r="BG242" s="42" t="s">
        <v>530</v>
      </c>
      <c r="BH242" s="43" t="s">
        <v>531</v>
      </c>
      <c r="BI242" s="43" t="s">
        <v>603</v>
      </c>
      <c r="BJ242" s="44" t="s">
        <v>5</v>
      </c>
    </row>
    <row r="243" spans="3:68" x14ac:dyDescent="0.25">
      <c r="C243" s="46" t="s">
        <v>532</v>
      </c>
      <c r="D243" s="47">
        <f>paste_pd_trips!S152</f>
        <v>4</v>
      </c>
      <c r="E243" s="47">
        <f>paste_pd_trips!T152</f>
        <v>0</v>
      </c>
      <c r="F243" s="47">
        <f>paste_pd_trips!U152</f>
        <v>1</v>
      </c>
      <c r="G243" s="47">
        <f>paste_pd_trips!V152</f>
        <v>0</v>
      </c>
      <c r="H243" s="47">
        <f>paste_pd_trips!W152</f>
        <v>0</v>
      </c>
      <c r="I243" s="47">
        <f>paste_pd_trips!X152</f>
        <v>0</v>
      </c>
      <c r="J243" s="47">
        <f>paste_pd_trips!Y152</f>
        <v>0</v>
      </c>
      <c r="K243" s="47">
        <f>paste_pd_trips!Z152</f>
        <v>0</v>
      </c>
      <c r="L243" s="47">
        <f>paste_pd_trips!AA152</f>
        <v>0</v>
      </c>
      <c r="M243" s="47">
        <f>paste_pd_trips!AB152</f>
        <v>0</v>
      </c>
      <c r="N243" s="47">
        <f>paste_pd_trips!AC152</f>
        <v>0</v>
      </c>
      <c r="O243" s="48">
        <f>paste_pd_trips!AD152</f>
        <v>5</v>
      </c>
      <c r="P243" s="49"/>
      <c r="R243" s="46" t="s">
        <v>532</v>
      </c>
      <c r="S243" s="47">
        <f>paste_pd_trips!C152</f>
        <v>294.52524</v>
      </c>
      <c r="T243" s="47">
        <f>paste_pd_trips!D152</f>
        <v>0</v>
      </c>
      <c r="U243" s="47">
        <f>paste_pd_trips!E152</f>
        <v>374.37479999999999</v>
      </c>
      <c r="V243" s="47">
        <f>paste_pd_trips!F152</f>
        <v>0</v>
      </c>
      <c r="W243" s="47">
        <f>paste_pd_trips!G152</f>
        <v>0</v>
      </c>
      <c r="X243" s="47">
        <f>paste_pd_trips!H152</f>
        <v>0</v>
      </c>
      <c r="Y243" s="47">
        <f>paste_pd_trips!I152</f>
        <v>0</v>
      </c>
      <c r="Z243" s="47">
        <f>paste_pd_trips!J152</f>
        <v>0</v>
      </c>
      <c r="AA243" s="47">
        <f>paste_pd_trips!K152</f>
        <v>0</v>
      </c>
      <c r="AB243" s="47">
        <f>paste_pd_trips!L152</f>
        <v>0</v>
      </c>
      <c r="AC243" s="47">
        <f>paste_pd_trips!M152</f>
        <v>0</v>
      </c>
      <c r="AD243" s="48">
        <f>paste_pd_trips!N152</f>
        <v>668.90003999999999</v>
      </c>
      <c r="AG243" s="46" t="s">
        <v>532</v>
      </c>
      <c r="AH243" s="47">
        <f>S243</f>
        <v>294.52524</v>
      </c>
      <c r="AI243" s="47">
        <f t="shared" ref="AI243:AO271" si="158">T243</f>
        <v>0</v>
      </c>
      <c r="AJ243" s="47">
        <f t="shared" si="158"/>
        <v>374.37479999999999</v>
      </c>
      <c r="AK243" s="47">
        <f t="shared" si="158"/>
        <v>0</v>
      </c>
      <c r="AL243" s="47">
        <f t="shared" si="158"/>
        <v>0</v>
      </c>
      <c r="AM243" s="47">
        <f t="shared" si="158"/>
        <v>0</v>
      </c>
      <c r="AN243" s="47">
        <f t="shared" si="158"/>
        <v>0</v>
      </c>
      <c r="AO243" s="47">
        <f t="shared" si="158"/>
        <v>0</v>
      </c>
      <c r="AP243" s="47">
        <v>0</v>
      </c>
      <c r="AQ243" s="47">
        <f t="shared" ref="AQ243:AR271" si="159">AB243</f>
        <v>0</v>
      </c>
      <c r="AR243" s="47">
        <f t="shared" si="159"/>
        <v>0</v>
      </c>
      <c r="AS243" s="48">
        <f>SUM(AH243:AR243)</f>
        <v>668.90003999999999</v>
      </c>
      <c r="AU243">
        <v>1</v>
      </c>
      <c r="AV243" s="46" t="s">
        <v>532</v>
      </c>
      <c r="AW243" s="47">
        <f t="shared" ref="AW243:BA271" si="160">AH243</f>
        <v>294.52524</v>
      </c>
      <c r="AX243" s="47">
        <f t="shared" si="160"/>
        <v>0</v>
      </c>
      <c r="AY243" s="47">
        <f t="shared" si="160"/>
        <v>374.37479999999999</v>
      </c>
      <c r="AZ243" s="103">
        <f t="shared" si="160"/>
        <v>0</v>
      </c>
      <c r="BA243" s="103">
        <f t="shared" si="160"/>
        <v>0</v>
      </c>
      <c r="BB243" s="103">
        <f>IF(SUM(AM$251:AM$254,AM$266:AM$267)&gt;0,(AM243/SUM(AM$251:AM$254,AM$266:AM$267))*SUM(BB$251:BB$254,BB$266:BB$267),0)</f>
        <v>0</v>
      </c>
      <c r="BC243" s="47">
        <f>IF(SUM(AN$255:AN$258,AN$268:AN$269)&gt;0,(AN243/SUM(AN$255:AN$258,AN$268:AN$269))*SUM(BC$255:BC$258,BC$268:BC$269),0)</f>
        <v>0</v>
      </c>
      <c r="BD243" s="103">
        <f>IF(SUM(AO$259:AO$262,AO$270:AO$271)&gt;0,(AO243/SUM(AO$259:AO$262,AO$270:AO$271))*SUM(BD$259:BD$262,BD$270:BD$271),0)</f>
        <v>0</v>
      </c>
      <c r="BE243" s="103">
        <f>IF(SUM(AP$259:AP$262,AP$270:AP$271)&gt;0,(AP243/SUM(AP$259:AP$262,AP$270:AP$271))*SUM(BE$259:BE$262,BE$270:BE$271),0)</f>
        <v>0</v>
      </c>
      <c r="BF243" s="47">
        <f t="shared" ref="BF243:BF271" si="161">AP243</f>
        <v>0</v>
      </c>
      <c r="BG243" s="47">
        <f t="shared" ref="BG243:BG271" si="162">AQ243</f>
        <v>0</v>
      </c>
      <c r="BH243" s="103">
        <f>AR243</f>
        <v>0</v>
      </c>
      <c r="BI243" s="103">
        <v>0</v>
      </c>
      <c r="BJ243" s="48">
        <f t="shared" ref="BJ243:BJ278" si="163">SUM(AW243:BI243)</f>
        <v>668.90003999999999</v>
      </c>
      <c r="BP243" s="196" t="s">
        <v>677</v>
      </c>
    </row>
    <row r="244" spans="3:68" x14ac:dyDescent="0.25">
      <c r="C244" s="46" t="s">
        <v>533</v>
      </c>
      <c r="D244" s="47">
        <f>paste_pd_trips!S153</f>
        <v>0</v>
      </c>
      <c r="E244" s="47">
        <f>paste_pd_trips!T153</f>
        <v>0</v>
      </c>
      <c r="F244" s="47">
        <f>paste_pd_trips!U153</f>
        <v>0</v>
      </c>
      <c r="G244" s="47">
        <f>paste_pd_trips!V153</f>
        <v>0</v>
      </c>
      <c r="H244" s="47">
        <f>paste_pd_trips!W153</f>
        <v>0</v>
      </c>
      <c r="I244" s="47">
        <f>paste_pd_trips!X153</f>
        <v>0</v>
      </c>
      <c r="J244" s="47">
        <f>paste_pd_trips!Y153</f>
        <v>0</v>
      </c>
      <c r="K244" s="47">
        <f>paste_pd_trips!Z153</f>
        <v>0</v>
      </c>
      <c r="L244" s="47">
        <f>paste_pd_trips!AA153</f>
        <v>0</v>
      </c>
      <c r="M244" s="47">
        <f>paste_pd_trips!AB153</f>
        <v>0</v>
      </c>
      <c r="N244" s="47">
        <f>paste_pd_trips!AC153</f>
        <v>0</v>
      </c>
      <c r="O244" s="50">
        <f>paste_pd_trips!AD153</f>
        <v>0</v>
      </c>
      <c r="P244" s="49"/>
      <c r="R244" s="46" t="s">
        <v>533</v>
      </c>
      <c r="S244" s="47">
        <f>paste_pd_trips!C153</f>
        <v>0</v>
      </c>
      <c r="T244" s="47">
        <f>paste_pd_trips!D153</f>
        <v>0</v>
      </c>
      <c r="U244" s="47">
        <f>paste_pd_trips!E153</f>
        <v>0</v>
      </c>
      <c r="V244" s="47">
        <f>paste_pd_trips!F153</f>
        <v>0</v>
      </c>
      <c r="W244" s="47">
        <f>paste_pd_trips!G153</f>
        <v>0</v>
      </c>
      <c r="X244" s="47">
        <f>paste_pd_trips!H153</f>
        <v>0</v>
      </c>
      <c r="Y244" s="47">
        <f>paste_pd_trips!I153</f>
        <v>0</v>
      </c>
      <c r="Z244" s="47">
        <f>paste_pd_trips!J153</f>
        <v>0</v>
      </c>
      <c r="AA244" s="47">
        <f>paste_pd_trips!K153</f>
        <v>0</v>
      </c>
      <c r="AB244" s="47">
        <f>paste_pd_trips!L153</f>
        <v>0</v>
      </c>
      <c r="AC244" s="47">
        <f>paste_pd_trips!M153</f>
        <v>0</v>
      </c>
      <c r="AD244" s="50">
        <f>paste_pd_trips!N153</f>
        <v>0</v>
      </c>
      <c r="AG244" s="46" t="s">
        <v>533</v>
      </c>
      <c r="AH244" s="47">
        <f t="shared" ref="AH244:AH271" si="164">S244</f>
        <v>0</v>
      </c>
      <c r="AI244" s="47">
        <f t="shared" si="158"/>
        <v>0</v>
      </c>
      <c r="AJ244" s="47">
        <f t="shared" si="158"/>
        <v>0</v>
      </c>
      <c r="AK244" s="47">
        <f t="shared" si="158"/>
        <v>0</v>
      </c>
      <c r="AL244" s="47">
        <f t="shared" si="158"/>
        <v>0</v>
      </c>
      <c r="AM244" s="47">
        <f t="shared" si="158"/>
        <v>0</v>
      </c>
      <c r="AN244" s="47">
        <f t="shared" si="158"/>
        <v>0</v>
      </c>
      <c r="AO244" s="47">
        <f t="shared" si="158"/>
        <v>0</v>
      </c>
      <c r="AP244" s="47">
        <v>0</v>
      </c>
      <c r="AQ244" s="47">
        <f t="shared" si="159"/>
        <v>0</v>
      </c>
      <c r="AR244" s="47">
        <f t="shared" si="159"/>
        <v>0</v>
      </c>
      <c r="AS244" s="50">
        <f t="shared" ref="AS244:AS271" si="165">SUM(AH244:AR244)</f>
        <v>0</v>
      </c>
      <c r="AU244">
        <v>2</v>
      </c>
      <c r="AV244" s="46" t="s">
        <v>533</v>
      </c>
      <c r="AW244" s="47">
        <f t="shared" si="160"/>
        <v>0</v>
      </c>
      <c r="AX244" s="47">
        <f t="shared" si="160"/>
        <v>0</v>
      </c>
      <c r="AY244" s="47">
        <f t="shared" si="160"/>
        <v>0</v>
      </c>
      <c r="AZ244" s="103">
        <f t="shared" si="160"/>
        <v>0</v>
      </c>
      <c r="BA244" s="103">
        <f t="shared" si="160"/>
        <v>0</v>
      </c>
      <c r="BB244" s="103">
        <f t="shared" ref="BB244:BB250" si="166">IF(SUM(AM$251:AM$254,AM$266:AM$267)&gt;0,(AM244/SUM(AM$251:AM$254,AM$266:AM$267))*SUM(BB$251:BB$254,BB$266:BB$267),0)</f>
        <v>0</v>
      </c>
      <c r="BC244" s="47">
        <f t="shared" ref="BC244:BC250" si="167">IF(SUM(AN$255:AN$258,AN$268:AN$269)&gt;0,(AN244/SUM(AN$255:AN$258,AN$268:AN$269))*SUM(BC$255:BC$258,BC$268:BC$269),0)</f>
        <v>0</v>
      </c>
      <c r="BD244" s="103">
        <f t="shared" ref="BD244:BE250" si="168">IF(SUM(AO$259:AO$262,AO$270:AO$271)&gt;0,(AO244/SUM(AO$259:AO$262,AO$270:AO$271))*SUM(BD$259:BD$262,BD$270:BD$271),0)</f>
        <v>0</v>
      </c>
      <c r="BE244" s="103">
        <f t="shared" si="168"/>
        <v>0</v>
      </c>
      <c r="BF244" s="47">
        <f t="shared" si="161"/>
        <v>0</v>
      </c>
      <c r="BG244" s="47">
        <f t="shared" si="162"/>
        <v>0</v>
      </c>
      <c r="BH244" s="103">
        <f t="shared" ref="BH244:BH278" si="169">AR244</f>
        <v>0</v>
      </c>
      <c r="BI244" s="103">
        <v>0</v>
      </c>
      <c r="BJ244" s="50">
        <f t="shared" si="163"/>
        <v>0</v>
      </c>
      <c r="BP244" s="3">
        <f>SUM(BD259:BD262,BD270,BD271)</f>
        <v>0</v>
      </c>
    </row>
    <row r="245" spans="3:68" x14ac:dyDescent="0.25">
      <c r="C245" s="46" t="s">
        <v>526</v>
      </c>
      <c r="D245" s="47">
        <f>paste_pd_trips!S154</f>
        <v>0</v>
      </c>
      <c r="E245" s="47">
        <f>paste_pd_trips!T154</f>
        <v>1933</v>
      </c>
      <c r="F245" s="47">
        <f>paste_pd_trips!U154</f>
        <v>107</v>
      </c>
      <c r="G245" s="47">
        <f>paste_pd_trips!V154</f>
        <v>0</v>
      </c>
      <c r="H245" s="47">
        <f>paste_pd_trips!W154</f>
        <v>0</v>
      </c>
      <c r="I245" s="47">
        <f>paste_pd_trips!X154</f>
        <v>0</v>
      </c>
      <c r="J245" s="47">
        <f>paste_pd_trips!Y154</f>
        <v>0</v>
      </c>
      <c r="K245" s="47">
        <f>paste_pd_trips!Z154</f>
        <v>0</v>
      </c>
      <c r="L245" s="47">
        <f>paste_pd_trips!AA154</f>
        <v>0</v>
      </c>
      <c r="M245" s="47">
        <f>paste_pd_trips!AB154</f>
        <v>0</v>
      </c>
      <c r="N245" s="47">
        <f>paste_pd_trips!AC154</f>
        <v>0</v>
      </c>
      <c r="O245" s="50">
        <f>paste_pd_trips!AD154</f>
        <v>2040</v>
      </c>
      <c r="P245" s="49"/>
      <c r="R245" s="46" t="s">
        <v>526</v>
      </c>
      <c r="S245" s="47">
        <f>paste_pd_trips!C154</f>
        <v>0</v>
      </c>
      <c r="T245" s="47">
        <f>paste_pd_trips!D154</f>
        <v>939676.10413999995</v>
      </c>
      <c r="U245" s="47">
        <f>paste_pd_trips!E154</f>
        <v>43912.486519999999</v>
      </c>
      <c r="V245" s="47">
        <f>paste_pd_trips!F154</f>
        <v>0</v>
      </c>
      <c r="W245" s="47">
        <f>paste_pd_trips!G154</f>
        <v>0</v>
      </c>
      <c r="X245" s="47">
        <f>paste_pd_trips!H154</f>
        <v>0</v>
      </c>
      <c r="Y245" s="47">
        <f>paste_pd_trips!I154</f>
        <v>0</v>
      </c>
      <c r="Z245" s="47">
        <f>paste_pd_trips!J154</f>
        <v>0</v>
      </c>
      <c r="AA245" s="47">
        <f>paste_pd_trips!K154</f>
        <v>0</v>
      </c>
      <c r="AB245" s="47">
        <f>paste_pd_trips!L154</f>
        <v>0</v>
      </c>
      <c r="AC245" s="47">
        <f>paste_pd_trips!M154</f>
        <v>0</v>
      </c>
      <c r="AD245" s="50">
        <f>paste_pd_trips!N154</f>
        <v>983588.59065999999</v>
      </c>
      <c r="AG245" s="46" t="s">
        <v>526</v>
      </c>
      <c r="AH245" s="47">
        <f t="shared" si="164"/>
        <v>0</v>
      </c>
      <c r="AI245" s="47">
        <f t="shared" si="158"/>
        <v>939676.10413999995</v>
      </c>
      <c r="AJ245" s="47">
        <f t="shared" si="158"/>
        <v>43912.486519999999</v>
      </c>
      <c r="AK245" s="47">
        <f t="shared" si="158"/>
        <v>0</v>
      </c>
      <c r="AL245" s="47">
        <f t="shared" si="158"/>
        <v>0</v>
      </c>
      <c r="AM245" s="47">
        <f t="shared" si="158"/>
        <v>0</v>
      </c>
      <c r="AN245" s="47">
        <f t="shared" si="158"/>
        <v>0</v>
      </c>
      <c r="AO245" s="47">
        <f t="shared" si="158"/>
        <v>0</v>
      </c>
      <c r="AP245" s="47">
        <v>0</v>
      </c>
      <c r="AQ245" s="47">
        <f t="shared" si="159"/>
        <v>0</v>
      </c>
      <c r="AR245" s="47">
        <f t="shared" si="159"/>
        <v>0</v>
      </c>
      <c r="AS245" s="50">
        <f t="shared" si="165"/>
        <v>983588.59065999999</v>
      </c>
      <c r="AU245">
        <v>3</v>
      </c>
      <c r="AV245" s="46" t="s">
        <v>526</v>
      </c>
      <c r="AW245" s="103">
        <f t="shared" si="160"/>
        <v>0</v>
      </c>
      <c r="AX245" s="47">
        <f t="shared" si="160"/>
        <v>939676.10413999995</v>
      </c>
      <c r="AY245" s="47">
        <f t="shared" si="160"/>
        <v>43912.486519999999</v>
      </c>
      <c r="AZ245" s="103">
        <f t="shared" si="160"/>
        <v>0</v>
      </c>
      <c r="BA245" s="103">
        <f t="shared" si="160"/>
        <v>0</v>
      </c>
      <c r="BB245" s="47">
        <f t="shared" si="166"/>
        <v>0</v>
      </c>
      <c r="BC245" s="47">
        <f t="shared" si="167"/>
        <v>0</v>
      </c>
      <c r="BD245" s="47">
        <f t="shared" si="168"/>
        <v>0</v>
      </c>
      <c r="BE245" s="47">
        <f t="shared" si="168"/>
        <v>0</v>
      </c>
      <c r="BF245" s="47">
        <f t="shared" si="161"/>
        <v>0</v>
      </c>
      <c r="BG245" s="47">
        <f t="shared" si="162"/>
        <v>0</v>
      </c>
      <c r="BH245" s="103">
        <f t="shared" si="169"/>
        <v>0</v>
      </c>
      <c r="BI245" s="47">
        <v>0</v>
      </c>
      <c r="BJ245" s="50">
        <f t="shared" si="163"/>
        <v>983588.59065999999</v>
      </c>
      <c r="BP245" s="196" t="s">
        <v>678</v>
      </c>
    </row>
    <row r="246" spans="3:68" x14ac:dyDescent="0.25">
      <c r="C246" s="46" t="s">
        <v>534</v>
      </c>
      <c r="D246" s="47">
        <f>paste_pd_trips!S155</f>
        <v>0</v>
      </c>
      <c r="E246" s="47">
        <f>paste_pd_trips!T155</f>
        <v>0</v>
      </c>
      <c r="F246" s="47">
        <f>paste_pd_trips!U155</f>
        <v>0</v>
      </c>
      <c r="G246" s="47">
        <f>paste_pd_trips!V155</f>
        <v>0</v>
      </c>
      <c r="H246" s="47">
        <f>paste_pd_trips!W155</f>
        <v>0</v>
      </c>
      <c r="I246" s="47">
        <f>paste_pd_trips!X155</f>
        <v>0</v>
      </c>
      <c r="J246" s="47">
        <f>paste_pd_trips!Y155</f>
        <v>0</v>
      </c>
      <c r="K246" s="47">
        <f>paste_pd_trips!Z155</f>
        <v>0</v>
      </c>
      <c r="L246" s="47">
        <f>paste_pd_trips!AA155</f>
        <v>0</v>
      </c>
      <c r="M246" s="47">
        <f>paste_pd_trips!AB155</f>
        <v>0</v>
      </c>
      <c r="N246" s="47">
        <f>paste_pd_trips!AC155</f>
        <v>0</v>
      </c>
      <c r="O246" s="50">
        <f>paste_pd_trips!AD155</f>
        <v>0</v>
      </c>
      <c r="P246" s="49"/>
      <c r="R246" s="46" t="s">
        <v>534</v>
      </c>
      <c r="S246" s="47">
        <f>paste_pd_trips!C155</f>
        <v>0</v>
      </c>
      <c r="T246" s="47">
        <f>paste_pd_trips!D155</f>
        <v>0</v>
      </c>
      <c r="U246" s="47">
        <f>paste_pd_trips!E155</f>
        <v>0</v>
      </c>
      <c r="V246" s="47">
        <f>paste_pd_trips!F155</f>
        <v>0</v>
      </c>
      <c r="W246" s="47">
        <f>paste_pd_trips!G155</f>
        <v>0</v>
      </c>
      <c r="X246" s="47">
        <f>paste_pd_trips!H155</f>
        <v>0</v>
      </c>
      <c r="Y246" s="47">
        <f>paste_pd_trips!I155</f>
        <v>0</v>
      </c>
      <c r="Z246" s="47">
        <f>paste_pd_trips!J155</f>
        <v>0</v>
      </c>
      <c r="AA246" s="47">
        <f>paste_pd_trips!K155</f>
        <v>0</v>
      </c>
      <c r="AB246" s="47">
        <f>paste_pd_trips!L155</f>
        <v>0</v>
      </c>
      <c r="AC246" s="47">
        <f>paste_pd_trips!M155</f>
        <v>0</v>
      </c>
      <c r="AD246" s="50">
        <f>paste_pd_trips!N155</f>
        <v>0</v>
      </c>
      <c r="AG246" s="46" t="s">
        <v>534</v>
      </c>
      <c r="AH246" s="47">
        <f t="shared" si="164"/>
        <v>0</v>
      </c>
      <c r="AI246" s="47">
        <f t="shared" si="158"/>
        <v>0</v>
      </c>
      <c r="AJ246" s="47">
        <f t="shared" si="158"/>
        <v>0</v>
      </c>
      <c r="AK246" s="47">
        <f t="shared" si="158"/>
        <v>0</v>
      </c>
      <c r="AL246" s="47">
        <f t="shared" si="158"/>
        <v>0</v>
      </c>
      <c r="AM246" s="47">
        <f t="shared" si="158"/>
        <v>0</v>
      </c>
      <c r="AN246" s="47">
        <f t="shared" si="158"/>
        <v>0</v>
      </c>
      <c r="AO246" s="47">
        <f t="shared" si="158"/>
        <v>0</v>
      </c>
      <c r="AP246" s="47">
        <v>0</v>
      </c>
      <c r="AQ246" s="47">
        <f t="shared" si="159"/>
        <v>0</v>
      </c>
      <c r="AR246" s="47">
        <f t="shared" si="159"/>
        <v>0</v>
      </c>
      <c r="AS246" s="50">
        <f t="shared" si="165"/>
        <v>0</v>
      </c>
      <c r="AU246">
        <v>4</v>
      </c>
      <c r="AV246" s="46" t="s">
        <v>534</v>
      </c>
      <c r="AW246" s="103">
        <f t="shared" si="160"/>
        <v>0</v>
      </c>
      <c r="AX246" s="47">
        <f t="shared" si="160"/>
        <v>0</v>
      </c>
      <c r="AY246" s="47">
        <f t="shared" si="160"/>
        <v>0</v>
      </c>
      <c r="AZ246" s="103">
        <f t="shared" si="160"/>
        <v>0</v>
      </c>
      <c r="BA246" s="103">
        <f t="shared" si="160"/>
        <v>0</v>
      </c>
      <c r="BB246" s="47">
        <f t="shared" si="166"/>
        <v>0</v>
      </c>
      <c r="BC246" s="47">
        <f t="shared" si="167"/>
        <v>0</v>
      </c>
      <c r="BD246" s="47">
        <f t="shared" si="168"/>
        <v>0</v>
      </c>
      <c r="BE246" s="47">
        <f t="shared" si="168"/>
        <v>0</v>
      </c>
      <c r="BF246" s="47">
        <f t="shared" si="161"/>
        <v>0</v>
      </c>
      <c r="BG246" s="47">
        <f t="shared" si="162"/>
        <v>0</v>
      </c>
      <c r="BH246" s="103">
        <f t="shared" si="169"/>
        <v>0</v>
      </c>
      <c r="BI246" s="103">
        <v>0</v>
      </c>
      <c r="BJ246" s="50">
        <f t="shared" si="163"/>
        <v>0</v>
      </c>
      <c r="BP246" s="3">
        <f>SUM(BE272:BE277)</f>
        <v>0</v>
      </c>
    </row>
    <row r="247" spans="3:68" x14ac:dyDescent="0.25">
      <c r="C247" s="46" t="s">
        <v>527</v>
      </c>
      <c r="D247" s="47">
        <f>paste_pd_trips!S156</f>
        <v>0</v>
      </c>
      <c r="E247" s="47">
        <f>paste_pd_trips!T156</f>
        <v>0</v>
      </c>
      <c r="F247" s="47">
        <f>paste_pd_trips!U156</f>
        <v>655</v>
      </c>
      <c r="G247" s="47">
        <f>paste_pd_trips!V156</f>
        <v>0</v>
      </c>
      <c r="H247" s="47">
        <f>paste_pd_trips!W156</f>
        <v>0</v>
      </c>
      <c r="I247" s="47">
        <f>paste_pd_trips!X156</f>
        <v>0</v>
      </c>
      <c r="J247" s="47">
        <f>paste_pd_trips!Y156</f>
        <v>0</v>
      </c>
      <c r="K247" s="47">
        <f>paste_pd_trips!Z156</f>
        <v>0</v>
      </c>
      <c r="L247" s="47">
        <f>paste_pd_trips!AA156</f>
        <v>0</v>
      </c>
      <c r="M247" s="47">
        <f>paste_pd_trips!AB156</f>
        <v>0</v>
      </c>
      <c r="N247" s="47">
        <f>paste_pd_trips!AC156</f>
        <v>0</v>
      </c>
      <c r="O247" s="50">
        <f>paste_pd_trips!AD156</f>
        <v>655</v>
      </c>
      <c r="P247" s="49"/>
      <c r="R247" s="46" t="s">
        <v>527</v>
      </c>
      <c r="S247" s="47">
        <f>paste_pd_trips!C156</f>
        <v>0</v>
      </c>
      <c r="T247" s="47">
        <f>paste_pd_trips!D156</f>
        <v>0</v>
      </c>
      <c r="U247" s="47">
        <f>paste_pd_trips!E156</f>
        <v>290171.03639999998</v>
      </c>
      <c r="V247" s="47">
        <f>paste_pd_trips!F156</f>
        <v>0</v>
      </c>
      <c r="W247" s="47">
        <f>paste_pd_trips!G156</f>
        <v>0</v>
      </c>
      <c r="X247" s="47">
        <f>paste_pd_trips!H156</f>
        <v>0</v>
      </c>
      <c r="Y247" s="47">
        <f>paste_pd_trips!I156</f>
        <v>0</v>
      </c>
      <c r="Z247" s="47">
        <f>paste_pd_trips!J156</f>
        <v>0</v>
      </c>
      <c r="AA247" s="47">
        <f>paste_pd_trips!K156</f>
        <v>0</v>
      </c>
      <c r="AB247" s="47">
        <f>paste_pd_trips!L156</f>
        <v>0</v>
      </c>
      <c r="AC247" s="47">
        <f>paste_pd_trips!M156</f>
        <v>0</v>
      </c>
      <c r="AD247" s="50">
        <f>paste_pd_trips!N156</f>
        <v>290171.03639999998</v>
      </c>
      <c r="AG247" s="46" t="s">
        <v>527</v>
      </c>
      <c r="AH247" s="47">
        <f t="shared" si="164"/>
        <v>0</v>
      </c>
      <c r="AI247" s="47">
        <f t="shared" si="158"/>
        <v>0</v>
      </c>
      <c r="AJ247" s="47">
        <f t="shared" si="158"/>
        <v>290171.03639999998</v>
      </c>
      <c r="AK247" s="47">
        <f t="shared" si="158"/>
        <v>0</v>
      </c>
      <c r="AL247" s="47">
        <f t="shared" si="158"/>
        <v>0</v>
      </c>
      <c r="AM247" s="47">
        <f t="shared" si="158"/>
        <v>0</v>
      </c>
      <c r="AN247" s="47">
        <f t="shared" si="158"/>
        <v>0</v>
      </c>
      <c r="AO247" s="47">
        <f t="shared" si="158"/>
        <v>0</v>
      </c>
      <c r="AP247" s="47">
        <v>0</v>
      </c>
      <c r="AQ247" s="47">
        <f t="shared" si="159"/>
        <v>0</v>
      </c>
      <c r="AR247" s="47">
        <f t="shared" si="159"/>
        <v>0</v>
      </c>
      <c r="AS247" s="50">
        <f t="shared" si="165"/>
        <v>290171.03639999998</v>
      </c>
      <c r="AU247">
        <v>5</v>
      </c>
      <c r="AV247" s="46" t="s">
        <v>527</v>
      </c>
      <c r="AW247" s="103">
        <f t="shared" si="160"/>
        <v>0</v>
      </c>
      <c r="AX247" s="103">
        <f t="shared" si="160"/>
        <v>0</v>
      </c>
      <c r="AY247" s="47">
        <f t="shared" si="160"/>
        <v>290171.03639999998</v>
      </c>
      <c r="AZ247" s="47">
        <f t="shared" si="160"/>
        <v>0</v>
      </c>
      <c r="BA247" s="47">
        <f t="shared" si="160"/>
        <v>0</v>
      </c>
      <c r="BB247" s="47">
        <f t="shared" si="166"/>
        <v>0</v>
      </c>
      <c r="BC247" s="47">
        <f t="shared" si="167"/>
        <v>0</v>
      </c>
      <c r="BD247" s="47">
        <f t="shared" si="168"/>
        <v>0</v>
      </c>
      <c r="BE247" s="47">
        <f t="shared" si="168"/>
        <v>0</v>
      </c>
      <c r="BF247" s="47">
        <f t="shared" si="161"/>
        <v>0</v>
      </c>
      <c r="BG247" s="47">
        <f t="shared" si="162"/>
        <v>0</v>
      </c>
      <c r="BH247" s="103">
        <f t="shared" si="169"/>
        <v>0</v>
      </c>
      <c r="BI247" s="47">
        <v>0</v>
      </c>
      <c r="BJ247" s="50">
        <f t="shared" si="163"/>
        <v>290171.03639999998</v>
      </c>
    </row>
    <row r="248" spans="3:68" x14ac:dyDescent="0.25">
      <c r="C248" s="46" t="s">
        <v>535</v>
      </c>
      <c r="D248" s="47">
        <f>paste_pd_trips!S157</f>
        <v>0</v>
      </c>
      <c r="E248" s="47">
        <f>paste_pd_trips!T157</f>
        <v>0</v>
      </c>
      <c r="F248" s="47">
        <f>paste_pd_trips!U157</f>
        <v>0</v>
      </c>
      <c r="G248" s="47">
        <f>paste_pd_trips!V157</f>
        <v>0</v>
      </c>
      <c r="H248" s="47">
        <f>paste_pd_trips!W157</f>
        <v>0</v>
      </c>
      <c r="I248" s="47">
        <f>paste_pd_trips!X157</f>
        <v>0</v>
      </c>
      <c r="J248" s="47">
        <f>paste_pd_trips!Y157</f>
        <v>0</v>
      </c>
      <c r="K248" s="47">
        <f>paste_pd_trips!Z157</f>
        <v>0</v>
      </c>
      <c r="L248" s="47">
        <f>paste_pd_trips!AA157</f>
        <v>0</v>
      </c>
      <c r="M248" s="47">
        <f>paste_pd_trips!AB157</f>
        <v>0</v>
      </c>
      <c r="N248" s="47">
        <f>paste_pd_trips!AC157</f>
        <v>0</v>
      </c>
      <c r="O248" s="50">
        <f>paste_pd_trips!AD157</f>
        <v>0</v>
      </c>
      <c r="P248" s="49"/>
      <c r="R248" s="46" t="s">
        <v>535</v>
      </c>
      <c r="S248" s="47">
        <f>paste_pd_trips!C157</f>
        <v>0</v>
      </c>
      <c r="T248" s="47">
        <f>paste_pd_trips!D157</f>
        <v>0</v>
      </c>
      <c r="U248" s="47">
        <f>paste_pd_trips!E157</f>
        <v>0</v>
      </c>
      <c r="V248" s="47">
        <f>paste_pd_trips!F157</f>
        <v>0</v>
      </c>
      <c r="W248" s="47">
        <f>paste_pd_trips!G157</f>
        <v>0</v>
      </c>
      <c r="X248" s="47">
        <f>paste_pd_trips!H157</f>
        <v>0</v>
      </c>
      <c r="Y248" s="47">
        <f>paste_pd_trips!I157</f>
        <v>0</v>
      </c>
      <c r="Z248" s="47">
        <f>paste_pd_trips!J157</f>
        <v>0</v>
      </c>
      <c r="AA248" s="47">
        <f>paste_pd_trips!K157</f>
        <v>0</v>
      </c>
      <c r="AB248" s="47">
        <f>paste_pd_trips!L157</f>
        <v>0</v>
      </c>
      <c r="AC248" s="47">
        <f>paste_pd_trips!M157</f>
        <v>0</v>
      </c>
      <c r="AD248" s="50">
        <f>paste_pd_trips!N157</f>
        <v>0</v>
      </c>
      <c r="AG248" s="46" t="s">
        <v>535</v>
      </c>
      <c r="AH248" s="47">
        <f t="shared" si="164"/>
        <v>0</v>
      </c>
      <c r="AI248" s="47">
        <f t="shared" si="158"/>
        <v>0</v>
      </c>
      <c r="AJ248" s="47">
        <f t="shared" si="158"/>
        <v>0</v>
      </c>
      <c r="AK248" s="47">
        <f t="shared" si="158"/>
        <v>0</v>
      </c>
      <c r="AL248" s="47">
        <f t="shared" si="158"/>
        <v>0</v>
      </c>
      <c r="AM248" s="47">
        <f t="shared" si="158"/>
        <v>0</v>
      </c>
      <c r="AN248" s="47">
        <f t="shared" si="158"/>
        <v>0</v>
      </c>
      <c r="AO248" s="47">
        <f t="shared" si="158"/>
        <v>0</v>
      </c>
      <c r="AP248" s="47">
        <v>0</v>
      </c>
      <c r="AQ248" s="47">
        <f t="shared" si="159"/>
        <v>0</v>
      </c>
      <c r="AR248" s="47">
        <f t="shared" si="159"/>
        <v>0</v>
      </c>
      <c r="AS248" s="50">
        <f t="shared" si="165"/>
        <v>0</v>
      </c>
      <c r="AU248">
        <v>6</v>
      </c>
      <c r="AV248" s="46" t="s">
        <v>535</v>
      </c>
      <c r="AW248" s="103">
        <f t="shared" si="160"/>
        <v>0</v>
      </c>
      <c r="AX248" s="103">
        <f t="shared" si="160"/>
        <v>0</v>
      </c>
      <c r="AY248" s="47">
        <f t="shared" si="160"/>
        <v>0</v>
      </c>
      <c r="AZ248" s="47">
        <f t="shared" si="160"/>
        <v>0</v>
      </c>
      <c r="BA248" s="47">
        <f t="shared" si="160"/>
        <v>0</v>
      </c>
      <c r="BB248" s="47">
        <f t="shared" si="166"/>
        <v>0</v>
      </c>
      <c r="BC248" s="47">
        <f t="shared" si="167"/>
        <v>0</v>
      </c>
      <c r="BD248" s="47">
        <f t="shared" si="168"/>
        <v>0</v>
      </c>
      <c r="BE248" s="47">
        <f t="shared" si="168"/>
        <v>0</v>
      </c>
      <c r="BF248" s="47">
        <f t="shared" si="161"/>
        <v>0</v>
      </c>
      <c r="BG248" s="47">
        <f t="shared" si="162"/>
        <v>0</v>
      </c>
      <c r="BH248" s="103">
        <f t="shared" si="169"/>
        <v>0</v>
      </c>
      <c r="BI248" s="103">
        <v>0</v>
      </c>
      <c r="BJ248" s="50">
        <f t="shared" si="163"/>
        <v>0</v>
      </c>
    </row>
    <row r="249" spans="3:68" x14ac:dyDescent="0.25">
      <c r="C249" s="46" t="s">
        <v>465</v>
      </c>
      <c r="D249" s="47">
        <f>paste_pd_trips!S158</f>
        <v>0</v>
      </c>
      <c r="E249" s="47">
        <f>paste_pd_trips!T158</f>
        <v>0</v>
      </c>
      <c r="F249" s="47">
        <f>paste_pd_trips!U158</f>
        <v>0</v>
      </c>
      <c r="G249" s="47">
        <f>paste_pd_trips!V158</f>
        <v>0</v>
      </c>
      <c r="H249" s="47">
        <f>paste_pd_trips!W158</f>
        <v>0</v>
      </c>
      <c r="I249" s="47">
        <f>paste_pd_trips!X158</f>
        <v>0</v>
      </c>
      <c r="J249" s="47">
        <f>paste_pd_trips!Y158</f>
        <v>0</v>
      </c>
      <c r="K249" s="47">
        <f>paste_pd_trips!Z158</f>
        <v>0</v>
      </c>
      <c r="L249" s="47">
        <f>paste_pd_trips!AA158</f>
        <v>0</v>
      </c>
      <c r="M249" s="47">
        <f>paste_pd_trips!AB158</f>
        <v>0</v>
      </c>
      <c r="N249" s="47">
        <f>paste_pd_trips!AC158</f>
        <v>0</v>
      </c>
      <c r="O249" s="50">
        <f>paste_pd_trips!AD158</f>
        <v>0</v>
      </c>
      <c r="P249" s="49"/>
      <c r="R249" s="46" t="s">
        <v>465</v>
      </c>
      <c r="S249" s="47">
        <f>paste_pd_trips!C158</f>
        <v>0</v>
      </c>
      <c r="T249" s="47">
        <f>paste_pd_trips!D158</f>
        <v>0</v>
      </c>
      <c r="U249" s="47">
        <f>paste_pd_trips!E158</f>
        <v>0</v>
      </c>
      <c r="V249" s="47">
        <f>paste_pd_trips!F158</f>
        <v>0</v>
      </c>
      <c r="W249" s="47">
        <f>paste_pd_trips!G158</f>
        <v>0</v>
      </c>
      <c r="X249" s="47">
        <f>paste_pd_trips!H158</f>
        <v>0</v>
      </c>
      <c r="Y249" s="47">
        <f>paste_pd_trips!I158</f>
        <v>0</v>
      </c>
      <c r="Z249" s="47">
        <f>paste_pd_trips!J158</f>
        <v>0</v>
      </c>
      <c r="AA249" s="47">
        <f>paste_pd_trips!K158</f>
        <v>0</v>
      </c>
      <c r="AB249" s="47">
        <f>paste_pd_trips!L158</f>
        <v>0</v>
      </c>
      <c r="AC249" s="47">
        <f>paste_pd_trips!M158</f>
        <v>0</v>
      </c>
      <c r="AD249" s="50">
        <f>paste_pd_trips!N158</f>
        <v>0</v>
      </c>
      <c r="AG249" s="46" t="s">
        <v>465</v>
      </c>
      <c r="AH249" s="47">
        <f t="shared" si="164"/>
        <v>0</v>
      </c>
      <c r="AI249" s="47">
        <f t="shared" si="158"/>
        <v>0</v>
      </c>
      <c r="AJ249" s="47">
        <f t="shared" si="158"/>
        <v>0</v>
      </c>
      <c r="AK249" s="47">
        <f t="shared" si="158"/>
        <v>0</v>
      </c>
      <c r="AL249" s="47">
        <f t="shared" si="158"/>
        <v>0</v>
      </c>
      <c r="AM249" s="47">
        <f t="shared" si="158"/>
        <v>0</v>
      </c>
      <c r="AN249" s="47">
        <f t="shared" si="158"/>
        <v>0</v>
      </c>
      <c r="AO249" s="47">
        <f t="shared" si="158"/>
        <v>0</v>
      </c>
      <c r="AP249" s="47">
        <v>0</v>
      </c>
      <c r="AQ249" s="47">
        <f t="shared" si="159"/>
        <v>0</v>
      </c>
      <c r="AR249" s="47">
        <f t="shared" si="159"/>
        <v>0</v>
      </c>
      <c r="AS249" s="50">
        <f t="shared" si="165"/>
        <v>0</v>
      </c>
      <c r="AU249">
        <v>7</v>
      </c>
      <c r="AV249" s="46" t="s">
        <v>465</v>
      </c>
      <c r="AW249" s="47">
        <f t="shared" si="160"/>
        <v>0</v>
      </c>
      <c r="AX249" s="47">
        <f t="shared" si="160"/>
        <v>0</v>
      </c>
      <c r="AY249" s="47">
        <f t="shared" si="160"/>
        <v>0</v>
      </c>
      <c r="AZ249" s="47">
        <f t="shared" si="160"/>
        <v>0</v>
      </c>
      <c r="BA249" s="47">
        <f t="shared" si="160"/>
        <v>0</v>
      </c>
      <c r="BB249" s="47">
        <f t="shared" si="166"/>
        <v>0</v>
      </c>
      <c r="BC249" s="47">
        <f t="shared" si="167"/>
        <v>0</v>
      </c>
      <c r="BD249" s="47">
        <f t="shared" si="168"/>
        <v>0</v>
      </c>
      <c r="BE249" s="47">
        <f t="shared" si="168"/>
        <v>0</v>
      </c>
      <c r="BF249" s="47">
        <f t="shared" si="161"/>
        <v>0</v>
      </c>
      <c r="BG249" s="47">
        <f t="shared" si="162"/>
        <v>0</v>
      </c>
      <c r="BH249" s="103">
        <f t="shared" si="169"/>
        <v>0</v>
      </c>
      <c r="BI249" s="47">
        <v>0</v>
      </c>
      <c r="BJ249" s="50">
        <f t="shared" si="163"/>
        <v>0</v>
      </c>
    </row>
    <row r="250" spans="3:68" x14ac:dyDescent="0.25">
      <c r="C250" s="46" t="s">
        <v>528</v>
      </c>
      <c r="D250" s="47">
        <f>paste_pd_trips!S159</f>
        <v>0</v>
      </c>
      <c r="E250" s="47">
        <f>paste_pd_trips!T159</f>
        <v>0</v>
      </c>
      <c r="F250" s="47">
        <f>paste_pd_trips!U159</f>
        <v>0</v>
      </c>
      <c r="G250" s="47">
        <f>paste_pd_trips!V159</f>
        <v>0</v>
      </c>
      <c r="H250" s="47">
        <f>paste_pd_trips!W159</f>
        <v>0</v>
      </c>
      <c r="I250" s="47">
        <f>paste_pd_trips!X159</f>
        <v>0</v>
      </c>
      <c r="J250" s="47">
        <f>paste_pd_trips!Y159</f>
        <v>0</v>
      </c>
      <c r="K250" s="47">
        <f>paste_pd_trips!Z159</f>
        <v>0</v>
      </c>
      <c r="L250" s="47">
        <f>paste_pd_trips!AA159</f>
        <v>0</v>
      </c>
      <c r="M250" s="47">
        <f>paste_pd_trips!AB159</f>
        <v>0</v>
      </c>
      <c r="N250" s="47">
        <f>paste_pd_trips!AC159</f>
        <v>0</v>
      </c>
      <c r="O250" s="50">
        <f>paste_pd_trips!AD159</f>
        <v>0</v>
      </c>
      <c r="P250" s="49"/>
      <c r="R250" s="46" t="s">
        <v>528</v>
      </c>
      <c r="S250" s="47">
        <f>paste_pd_trips!C159</f>
        <v>0</v>
      </c>
      <c r="T250" s="47">
        <f>paste_pd_trips!D159</f>
        <v>0</v>
      </c>
      <c r="U250" s="47">
        <f>paste_pd_trips!E159</f>
        <v>0</v>
      </c>
      <c r="V250" s="47">
        <f>paste_pd_trips!F159</f>
        <v>0</v>
      </c>
      <c r="W250" s="47">
        <f>paste_pd_trips!G159</f>
        <v>0</v>
      </c>
      <c r="X250" s="47">
        <f>paste_pd_trips!H159</f>
        <v>0</v>
      </c>
      <c r="Y250" s="47">
        <f>paste_pd_trips!I159</f>
        <v>0</v>
      </c>
      <c r="Z250" s="47">
        <f>paste_pd_trips!J159</f>
        <v>0</v>
      </c>
      <c r="AA250" s="47">
        <f>paste_pd_trips!K159</f>
        <v>0</v>
      </c>
      <c r="AB250" s="47">
        <f>paste_pd_trips!L159</f>
        <v>0</v>
      </c>
      <c r="AC250" s="47">
        <f>paste_pd_trips!M159</f>
        <v>0</v>
      </c>
      <c r="AD250" s="50">
        <f>paste_pd_trips!N159</f>
        <v>0</v>
      </c>
      <c r="AG250" s="46" t="s">
        <v>528</v>
      </c>
      <c r="AH250" s="47">
        <f t="shared" si="164"/>
        <v>0</v>
      </c>
      <c r="AI250" s="47">
        <f t="shared" si="158"/>
        <v>0</v>
      </c>
      <c r="AJ250" s="47">
        <f t="shared" si="158"/>
        <v>0</v>
      </c>
      <c r="AK250" s="47">
        <f t="shared" si="158"/>
        <v>0</v>
      </c>
      <c r="AL250" s="47">
        <f t="shared" si="158"/>
        <v>0</v>
      </c>
      <c r="AM250" s="47">
        <f t="shared" si="158"/>
        <v>0</v>
      </c>
      <c r="AN250" s="47">
        <f t="shared" si="158"/>
        <v>0</v>
      </c>
      <c r="AO250" s="47">
        <f t="shared" si="158"/>
        <v>0</v>
      </c>
      <c r="AP250" s="47">
        <v>0</v>
      </c>
      <c r="AQ250" s="47">
        <f t="shared" si="159"/>
        <v>0</v>
      </c>
      <c r="AR250" s="47">
        <f t="shared" si="159"/>
        <v>0</v>
      </c>
      <c r="AS250" s="50">
        <f t="shared" si="165"/>
        <v>0</v>
      </c>
      <c r="AU250">
        <v>8</v>
      </c>
      <c r="AV250" s="46" t="s">
        <v>528</v>
      </c>
      <c r="AW250" s="103">
        <f t="shared" si="160"/>
        <v>0</v>
      </c>
      <c r="AX250" s="103">
        <f t="shared" si="160"/>
        <v>0</v>
      </c>
      <c r="AY250" s="103">
        <f t="shared" si="160"/>
        <v>0</v>
      </c>
      <c r="AZ250" s="103">
        <f t="shared" si="160"/>
        <v>0</v>
      </c>
      <c r="BA250" s="47">
        <f t="shared" si="160"/>
        <v>0</v>
      </c>
      <c r="BB250" s="103">
        <f t="shared" si="166"/>
        <v>0</v>
      </c>
      <c r="BC250" s="103">
        <f t="shared" si="167"/>
        <v>0</v>
      </c>
      <c r="BD250" s="103">
        <f t="shared" si="168"/>
        <v>0</v>
      </c>
      <c r="BE250" s="103">
        <f t="shared" si="168"/>
        <v>0</v>
      </c>
      <c r="BF250" s="103">
        <f t="shared" si="161"/>
        <v>0</v>
      </c>
      <c r="BG250" s="103">
        <f t="shared" si="162"/>
        <v>0</v>
      </c>
      <c r="BH250" s="103">
        <f t="shared" si="169"/>
        <v>0</v>
      </c>
      <c r="BI250" s="103">
        <v>0</v>
      </c>
      <c r="BJ250" s="50">
        <f t="shared" si="163"/>
        <v>0</v>
      </c>
    </row>
    <row r="251" spans="3:68" x14ac:dyDescent="0.25">
      <c r="C251" s="46" t="s">
        <v>14</v>
      </c>
      <c r="D251" s="47">
        <f>paste_pd_trips!S160</f>
        <v>0</v>
      </c>
      <c r="E251" s="47">
        <f>paste_pd_trips!T160</f>
        <v>0</v>
      </c>
      <c r="F251" s="47">
        <f>paste_pd_trips!U160</f>
        <v>0</v>
      </c>
      <c r="G251" s="47">
        <f>paste_pd_trips!V160</f>
        <v>0</v>
      </c>
      <c r="H251" s="47">
        <f>paste_pd_trips!W160</f>
        <v>0</v>
      </c>
      <c r="I251" s="47">
        <f>paste_pd_trips!X160</f>
        <v>0</v>
      </c>
      <c r="J251" s="47">
        <f>paste_pd_trips!Y160</f>
        <v>0</v>
      </c>
      <c r="K251" s="47">
        <f>paste_pd_trips!Z160</f>
        <v>0</v>
      </c>
      <c r="L251" s="47">
        <f>paste_pd_trips!AA160</f>
        <v>0</v>
      </c>
      <c r="M251" s="47">
        <f>paste_pd_trips!AB160</f>
        <v>0</v>
      </c>
      <c r="N251" s="47">
        <f>paste_pd_trips!AC160</f>
        <v>0</v>
      </c>
      <c r="O251" s="50">
        <f>paste_pd_trips!AD160</f>
        <v>0</v>
      </c>
      <c r="P251" s="49"/>
      <c r="R251" s="46" t="s">
        <v>14</v>
      </c>
      <c r="S251" s="47">
        <f>paste_pd_trips!C160</f>
        <v>0</v>
      </c>
      <c r="T251" s="47">
        <f>paste_pd_trips!D160</f>
        <v>0</v>
      </c>
      <c r="U251" s="47">
        <f>paste_pd_trips!E160</f>
        <v>0</v>
      </c>
      <c r="V251" s="47">
        <f>paste_pd_trips!F160</f>
        <v>0</v>
      </c>
      <c r="W251" s="47">
        <f>paste_pd_trips!G160</f>
        <v>0</v>
      </c>
      <c r="X251" s="47">
        <f>paste_pd_trips!H160</f>
        <v>0</v>
      </c>
      <c r="Y251" s="47">
        <f>paste_pd_trips!I160</f>
        <v>0</v>
      </c>
      <c r="Z251" s="47">
        <f>paste_pd_trips!J160</f>
        <v>0</v>
      </c>
      <c r="AA251" s="47">
        <f>paste_pd_trips!K160</f>
        <v>0</v>
      </c>
      <c r="AB251" s="47">
        <f>paste_pd_trips!L160</f>
        <v>0</v>
      </c>
      <c r="AC251" s="47">
        <f>paste_pd_trips!M160</f>
        <v>0</v>
      </c>
      <c r="AD251" s="50">
        <f>paste_pd_trips!N160</f>
        <v>0</v>
      </c>
      <c r="AG251" s="46" t="s">
        <v>14</v>
      </c>
      <c r="AH251" s="47">
        <f t="shared" si="164"/>
        <v>0</v>
      </c>
      <c r="AI251" s="47">
        <f t="shared" si="158"/>
        <v>0</v>
      </c>
      <c r="AJ251" s="47">
        <f t="shared" si="158"/>
        <v>0</v>
      </c>
      <c r="AK251" s="47">
        <f t="shared" si="158"/>
        <v>0</v>
      </c>
      <c r="AL251" s="47">
        <f t="shared" si="158"/>
        <v>0</v>
      </c>
      <c r="AM251" s="51">
        <f t="shared" si="158"/>
        <v>0</v>
      </c>
      <c r="AN251" s="52">
        <f t="shared" si="158"/>
        <v>0</v>
      </c>
      <c r="AO251" s="53">
        <f t="shared" si="158"/>
        <v>0</v>
      </c>
      <c r="AP251" s="47">
        <v>0</v>
      </c>
      <c r="AQ251" s="47">
        <f t="shared" si="159"/>
        <v>0</v>
      </c>
      <c r="AR251" s="47">
        <f t="shared" si="159"/>
        <v>0</v>
      </c>
      <c r="AS251" s="50">
        <f t="shared" si="165"/>
        <v>0</v>
      </c>
      <c r="AU251">
        <v>9</v>
      </c>
      <c r="AV251" s="46" t="s">
        <v>14</v>
      </c>
      <c r="AW251" s="103">
        <f t="shared" si="160"/>
        <v>0</v>
      </c>
      <c r="AX251" s="103">
        <f t="shared" si="160"/>
        <v>0</v>
      </c>
      <c r="AY251" s="103">
        <f t="shared" si="160"/>
        <v>0</v>
      </c>
      <c r="AZ251" s="103">
        <f t="shared" si="160"/>
        <v>0</v>
      </c>
      <c r="BA251" s="103">
        <f t="shared" si="160"/>
        <v>0</v>
      </c>
      <c r="BB251" s="51">
        <f>BL251</f>
        <v>0</v>
      </c>
      <c r="BC251" s="52">
        <v>0</v>
      </c>
      <c r="BD251" s="53">
        <v>0</v>
      </c>
      <c r="BE251" s="103">
        <v>0</v>
      </c>
      <c r="BF251" s="103">
        <f t="shared" si="161"/>
        <v>0</v>
      </c>
      <c r="BG251" s="103">
        <f t="shared" si="162"/>
        <v>0</v>
      </c>
      <c r="BH251" s="103">
        <f t="shared" si="169"/>
        <v>0</v>
      </c>
      <c r="BI251" s="103">
        <v>0</v>
      </c>
      <c r="BJ251" s="50">
        <f t="shared" si="163"/>
        <v>0</v>
      </c>
      <c r="BL251" s="2">
        <f>$BK$280*(OBS_PURP_AUTOSUFF!J95+OBS_PURP_AUTOSUFF!J96)</f>
        <v>0</v>
      </c>
    </row>
    <row r="252" spans="3:68" x14ac:dyDescent="0.25">
      <c r="C252" s="46" t="s">
        <v>15</v>
      </c>
      <c r="D252" s="47">
        <f>paste_pd_trips!S161</f>
        <v>0</v>
      </c>
      <c r="E252" s="47">
        <f>paste_pd_trips!T161</f>
        <v>0</v>
      </c>
      <c r="F252" s="47">
        <f>paste_pd_trips!U161</f>
        <v>0</v>
      </c>
      <c r="G252" s="47">
        <f>paste_pd_trips!V161</f>
        <v>0</v>
      </c>
      <c r="H252" s="47">
        <f>paste_pd_trips!W161</f>
        <v>0</v>
      </c>
      <c r="I252" s="47">
        <f>paste_pd_trips!X161</f>
        <v>0</v>
      </c>
      <c r="J252" s="47">
        <f>paste_pd_trips!Y161</f>
        <v>0</v>
      </c>
      <c r="K252" s="47">
        <f>paste_pd_trips!Z161</f>
        <v>0</v>
      </c>
      <c r="L252" s="47">
        <f>paste_pd_trips!AA161</f>
        <v>0</v>
      </c>
      <c r="M252" s="47">
        <f>paste_pd_trips!AB161</f>
        <v>0</v>
      </c>
      <c r="N252" s="47">
        <f>paste_pd_trips!AC161</f>
        <v>0</v>
      </c>
      <c r="O252" s="50">
        <f>paste_pd_trips!AD161</f>
        <v>0</v>
      </c>
      <c r="P252" s="49"/>
      <c r="R252" s="46" t="s">
        <v>15</v>
      </c>
      <c r="S252" s="47">
        <f>paste_pd_trips!C161</f>
        <v>0</v>
      </c>
      <c r="T252" s="47">
        <f>paste_pd_trips!D161</f>
        <v>0</v>
      </c>
      <c r="U252" s="47">
        <f>paste_pd_trips!E161</f>
        <v>0</v>
      </c>
      <c r="V252" s="47">
        <f>paste_pd_trips!F161</f>
        <v>0</v>
      </c>
      <c r="W252" s="47">
        <f>paste_pd_trips!G161</f>
        <v>0</v>
      </c>
      <c r="X252" s="47">
        <f>paste_pd_trips!H161</f>
        <v>0</v>
      </c>
      <c r="Y252" s="47">
        <f>paste_pd_trips!I161</f>
        <v>0</v>
      </c>
      <c r="Z252" s="47">
        <f>paste_pd_trips!J161</f>
        <v>0</v>
      </c>
      <c r="AA252" s="47">
        <f>paste_pd_trips!K161</f>
        <v>0</v>
      </c>
      <c r="AB252" s="47">
        <f>paste_pd_trips!L161</f>
        <v>0</v>
      </c>
      <c r="AC252" s="47">
        <f>paste_pd_trips!M161</f>
        <v>0</v>
      </c>
      <c r="AD252" s="50">
        <f>paste_pd_trips!N161</f>
        <v>0</v>
      </c>
      <c r="AG252" s="46" t="s">
        <v>15</v>
      </c>
      <c r="AH252" s="47">
        <f t="shared" si="164"/>
        <v>0</v>
      </c>
      <c r="AI252" s="47">
        <f t="shared" si="158"/>
        <v>0</v>
      </c>
      <c r="AJ252" s="47">
        <f t="shared" si="158"/>
        <v>0</v>
      </c>
      <c r="AK252" s="47">
        <f t="shared" si="158"/>
        <v>0</v>
      </c>
      <c r="AL252" s="47">
        <f t="shared" si="158"/>
        <v>0</v>
      </c>
      <c r="AM252" s="55">
        <f t="shared" si="158"/>
        <v>0</v>
      </c>
      <c r="AN252" s="56">
        <f t="shared" si="158"/>
        <v>0</v>
      </c>
      <c r="AO252" s="57">
        <f t="shared" si="158"/>
        <v>0</v>
      </c>
      <c r="AP252" s="47">
        <v>0</v>
      </c>
      <c r="AQ252" s="47">
        <f t="shared" si="159"/>
        <v>0</v>
      </c>
      <c r="AR252" s="47">
        <f t="shared" si="159"/>
        <v>0</v>
      </c>
      <c r="AS252" s="50">
        <f t="shared" si="165"/>
        <v>0</v>
      </c>
      <c r="AU252">
        <v>10</v>
      </c>
      <c r="AV252" s="46" t="s">
        <v>15</v>
      </c>
      <c r="AW252" s="103">
        <f t="shared" si="160"/>
        <v>0</v>
      </c>
      <c r="AX252" s="103">
        <f t="shared" si="160"/>
        <v>0</v>
      </c>
      <c r="AY252" s="103">
        <f t="shared" si="160"/>
        <v>0</v>
      </c>
      <c r="AZ252" s="103">
        <f t="shared" si="160"/>
        <v>0</v>
      </c>
      <c r="BA252" s="103">
        <f t="shared" si="160"/>
        <v>0</v>
      </c>
      <c r="BB252" s="55">
        <f>BL252</f>
        <v>0</v>
      </c>
      <c r="BC252" s="56">
        <v>0</v>
      </c>
      <c r="BD252" s="57">
        <v>0</v>
      </c>
      <c r="BE252" s="103">
        <v>0</v>
      </c>
      <c r="BF252" s="103">
        <f t="shared" si="161"/>
        <v>0</v>
      </c>
      <c r="BG252" s="103">
        <f t="shared" si="162"/>
        <v>0</v>
      </c>
      <c r="BH252" s="103">
        <f t="shared" si="169"/>
        <v>0</v>
      </c>
      <c r="BI252" s="103">
        <v>0</v>
      </c>
      <c r="BJ252" s="50">
        <f t="shared" si="163"/>
        <v>0</v>
      </c>
      <c r="BL252" s="2">
        <f>$BK$280*OBS_PURP_AUTOSUFF!J98</f>
        <v>0</v>
      </c>
    </row>
    <row r="253" spans="3:68" x14ac:dyDescent="0.25">
      <c r="C253" s="46" t="s">
        <v>16</v>
      </c>
      <c r="D253" s="47">
        <f>paste_pd_trips!S162</f>
        <v>0</v>
      </c>
      <c r="E253" s="47">
        <f>paste_pd_trips!T162</f>
        <v>0</v>
      </c>
      <c r="F253" s="47">
        <f>paste_pd_trips!U162</f>
        <v>0</v>
      </c>
      <c r="G253" s="47">
        <f>paste_pd_trips!V162</f>
        <v>0</v>
      </c>
      <c r="H253" s="47">
        <f>paste_pd_trips!W162</f>
        <v>0</v>
      </c>
      <c r="I253" s="47">
        <f>paste_pd_trips!X162</f>
        <v>0</v>
      </c>
      <c r="J253" s="47">
        <f>paste_pd_trips!Y162</f>
        <v>0</v>
      </c>
      <c r="K253" s="47">
        <f>paste_pd_trips!Z162</f>
        <v>0</v>
      </c>
      <c r="L253" s="47">
        <f>paste_pd_trips!AA162</f>
        <v>0</v>
      </c>
      <c r="M253" s="47">
        <f>paste_pd_trips!AB162</f>
        <v>0</v>
      </c>
      <c r="N253" s="47">
        <f>paste_pd_trips!AC162</f>
        <v>0</v>
      </c>
      <c r="O253" s="50">
        <f>paste_pd_trips!AD162</f>
        <v>0</v>
      </c>
      <c r="P253" s="49"/>
      <c r="R253" s="46" t="s">
        <v>16</v>
      </c>
      <c r="S253" s="47">
        <f>paste_pd_trips!C162</f>
        <v>0</v>
      </c>
      <c r="T253" s="47">
        <f>paste_pd_trips!D162</f>
        <v>0</v>
      </c>
      <c r="U253" s="47">
        <f>paste_pd_trips!E162</f>
        <v>0</v>
      </c>
      <c r="V253" s="47">
        <f>paste_pd_trips!F162</f>
        <v>0</v>
      </c>
      <c r="W253" s="47">
        <f>paste_pd_trips!G162</f>
        <v>0</v>
      </c>
      <c r="X253" s="47">
        <f>paste_pd_trips!H162</f>
        <v>0</v>
      </c>
      <c r="Y253" s="47">
        <f>paste_pd_trips!I162</f>
        <v>0</v>
      </c>
      <c r="Z253" s="47">
        <f>paste_pd_trips!J162</f>
        <v>0</v>
      </c>
      <c r="AA253" s="47">
        <f>paste_pd_trips!K162</f>
        <v>0</v>
      </c>
      <c r="AB253" s="47">
        <f>paste_pd_trips!L162</f>
        <v>0</v>
      </c>
      <c r="AC253" s="47">
        <f>paste_pd_trips!M162</f>
        <v>0</v>
      </c>
      <c r="AD253" s="50">
        <f>paste_pd_trips!N162</f>
        <v>0</v>
      </c>
      <c r="AG253" s="46" t="s">
        <v>16</v>
      </c>
      <c r="AH253" s="47">
        <f t="shared" si="164"/>
        <v>0</v>
      </c>
      <c r="AI253" s="47">
        <f t="shared" si="158"/>
        <v>0</v>
      </c>
      <c r="AJ253" s="47">
        <f t="shared" si="158"/>
        <v>0</v>
      </c>
      <c r="AK253" s="47">
        <f t="shared" si="158"/>
        <v>0</v>
      </c>
      <c r="AL253" s="47">
        <f t="shared" si="158"/>
        <v>0</v>
      </c>
      <c r="AM253" s="55">
        <f t="shared" si="158"/>
        <v>0</v>
      </c>
      <c r="AN253" s="56">
        <f t="shared" si="158"/>
        <v>0</v>
      </c>
      <c r="AO253" s="57">
        <f t="shared" si="158"/>
        <v>0</v>
      </c>
      <c r="AP253" s="47">
        <v>0</v>
      </c>
      <c r="AQ253" s="47">
        <f t="shared" si="159"/>
        <v>0</v>
      </c>
      <c r="AR253" s="47">
        <f t="shared" si="159"/>
        <v>0</v>
      </c>
      <c r="AS253" s="50">
        <f t="shared" si="165"/>
        <v>0</v>
      </c>
      <c r="AU253">
        <v>11</v>
      </c>
      <c r="AV253" s="46" t="s">
        <v>16</v>
      </c>
      <c r="AW253" s="103">
        <f t="shared" si="160"/>
        <v>0</v>
      </c>
      <c r="AX253" s="103">
        <f t="shared" si="160"/>
        <v>0</v>
      </c>
      <c r="AY253" s="103">
        <f t="shared" si="160"/>
        <v>0</v>
      </c>
      <c r="AZ253" s="103">
        <f t="shared" si="160"/>
        <v>0</v>
      </c>
      <c r="BA253" s="103">
        <f t="shared" si="160"/>
        <v>0</v>
      </c>
      <c r="BB253" s="55">
        <f>BL253</f>
        <v>0</v>
      </c>
      <c r="BC253" s="56">
        <v>0</v>
      </c>
      <c r="BD253" s="57">
        <v>0</v>
      </c>
      <c r="BE253" s="103">
        <v>0</v>
      </c>
      <c r="BF253" s="103">
        <f t="shared" si="161"/>
        <v>0</v>
      </c>
      <c r="BG253" s="103">
        <f t="shared" si="162"/>
        <v>0</v>
      </c>
      <c r="BH253" s="103">
        <f t="shared" si="169"/>
        <v>0</v>
      </c>
      <c r="BI253" s="103">
        <v>0</v>
      </c>
      <c r="BJ253" s="50">
        <f t="shared" si="163"/>
        <v>0</v>
      </c>
      <c r="BL253" s="2">
        <v>0</v>
      </c>
    </row>
    <row r="254" spans="3:68" x14ac:dyDescent="0.25">
      <c r="C254" s="46" t="s">
        <v>17</v>
      </c>
      <c r="D254" s="47">
        <f>paste_pd_trips!S163</f>
        <v>0</v>
      </c>
      <c r="E254" s="47">
        <f>paste_pd_trips!T163</f>
        <v>0</v>
      </c>
      <c r="F254" s="47">
        <f>paste_pd_trips!U163</f>
        <v>0</v>
      </c>
      <c r="G254" s="47">
        <f>paste_pd_trips!V163</f>
        <v>0</v>
      </c>
      <c r="H254" s="47">
        <f>paste_pd_trips!W163</f>
        <v>0</v>
      </c>
      <c r="I254" s="47">
        <f>paste_pd_trips!X163</f>
        <v>0</v>
      </c>
      <c r="J254" s="47">
        <f>paste_pd_trips!Y163</f>
        <v>0</v>
      </c>
      <c r="K254" s="47">
        <f>paste_pd_trips!Z163</f>
        <v>0</v>
      </c>
      <c r="L254" s="47">
        <f>paste_pd_trips!AA163</f>
        <v>0</v>
      </c>
      <c r="M254" s="47">
        <f>paste_pd_trips!AB163</f>
        <v>0</v>
      </c>
      <c r="N254" s="47">
        <f>paste_pd_trips!AC163</f>
        <v>0</v>
      </c>
      <c r="O254" s="50">
        <f>paste_pd_trips!AD163</f>
        <v>0</v>
      </c>
      <c r="P254" s="49"/>
      <c r="R254" s="46" t="s">
        <v>17</v>
      </c>
      <c r="S254" s="47">
        <f>paste_pd_trips!C163</f>
        <v>0</v>
      </c>
      <c r="T254" s="47">
        <f>paste_pd_trips!D163</f>
        <v>0</v>
      </c>
      <c r="U254" s="47">
        <f>paste_pd_trips!E163</f>
        <v>0</v>
      </c>
      <c r="V254" s="47">
        <f>paste_pd_trips!F163</f>
        <v>0</v>
      </c>
      <c r="W254" s="47">
        <f>paste_pd_trips!G163</f>
        <v>0</v>
      </c>
      <c r="X254" s="47">
        <f>paste_pd_trips!H163</f>
        <v>0</v>
      </c>
      <c r="Y254" s="47">
        <f>paste_pd_trips!I163</f>
        <v>0</v>
      </c>
      <c r="Z254" s="47">
        <f>paste_pd_trips!J163</f>
        <v>0</v>
      </c>
      <c r="AA254" s="47">
        <f>paste_pd_trips!K163</f>
        <v>0</v>
      </c>
      <c r="AB254" s="47">
        <f>paste_pd_trips!L163</f>
        <v>0</v>
      </c>
      <c r="AC254" s="47">
        <f>paste_pd_trips!M163</f>
        <v>0</v>
      </c>
      <c r="AD254" s="50">
        <f>paste_pd_trips!N163</f>
        <v>0</v>
      </c>
      <c r="AG254" s="46" t="s">
        <v>17</v>
      </c>
      <c r="AH254" s="47">
        <f t="shared" si="164"/>
        <v>0</v>
      </c>
      <c r="AI254" s="47">
        <f t="shared" si="158"/>
        <v>0</v>
      </c>
      <c r="AJ254" s="47">
        <f t="shared" si="158"/>
        <v>0</v>
      </c>
      <c r="AK254" s="47">
        <f t="shared" si="158"/>
        <v>0</v>
      </c>
      <c r="AL254" s="47">
        <f t="shared" si="158"/>
        <v>0</v>
      </c>
      <c r="AM254" s="55">
        <f t="shared" si="158"/>
        <v>0</v>
      </c>
      <c r="AN254" s="56">
        <f t="shared" si="158"/>
        <v>0</v>
      </c>
      <c r="AO254" s="57">
        <f t="shared" si="158"/>
        <v>0</v>
      </c>
      <c r="AP254" s="47">
        <v>0</v>
      </c>
      <c r="AQ254" s="47">
        <f t="shared" si="159"/>
        <v>0</v>
      </c>
      <c r="AR254" s="47">
        <f t="shared" si="159"/>
        <v>0</v>
      </c>
      <c r="AS254" s="50">
        <f t="shared" ref="AS254:AS266" si="170">SUM(AH254:AR254)</f>
        <v>0</v>
      </c>
      <c r="AU254">
        <v>12</v>
      </c>
      <c r="AV254" s="46" t="s">
        <v>17</v>
      </c>
      <c r="AW254" s="103">
        <f t="shared" si="160"/>
        <v>0</v>
      </c>
      <c r="AX254" s="103">
        <f t="shared" si="160"/>
        <v>0</v>
      </c>
      <c r="AY254" s="103">
        <f t="shared" si="160"/>
        <v>0</v>
      </c>
      <c r="AZ254" s="103">
        <f t="shared" si="160"/>
        <v>0</v>
      </c>
      <c r="BA254" s="103">
        <f t="shared" si="160"/>
        <v>0</v>
      </c>
      <c r="BB254" s="55">
        <f>BL254</f>
        <v>0</v>
      </c>
      <c r="BC254" s="56">
        <v>0</v>
      </c>
      <c r="BD254" s="57">
        <v>0</v>
      </c>
      <c r="BE254" s="103">
        <v>0</v>
      </c>
      <c r="BF254" s="103">
        <f t="shared" si="161"/>
        <v>0</v>
      </c>
      <c r="BG254" s="103">
        <f t="shared" si="162"/>
        <v>0</v>
      </c>
      <c r="BH254" s="103">
        <f t="shared" si="169"/>
        <v>0</v>
      </c>
      <c r="BI254" s="103">
        <v>0</v>
      </c>
      <c r="BJ254" s="50">
        <f t="shared" si="163"/>
        <v>0</v>
      </c>
      <c r="BL254" s="2">
        <f>$BK$280*OBS_PURP_AUTOSUFF!J97</f>
        <v>0</v>
      </c>
    </row>
    <row r="255" spans="3:68" x14ac:dyDescent="0.25">
      <c r="C255" s="46" t="s">
        <v>18</v>
      </c>
      <c r="D255" s="47">
        <f>paste_pd_trips!S164</f>
        <v>0</v>
      </c>
      <c r="E255" s="47">
        <f>paste_pd_trips!T164</f>
        <v>0</v>
      </c>
      <c r="F255" s="47">
        <f>paste_pd_trips!U164</f>
        <v>0</v>
      </c>
      <c r="G255" s="47">
        <f>paste_pd_trips!V164</f>
        <v>0</v>
      </c>
      <c r="H255" s="47">
        <f>paste_pd_trips!W164</f>
        <v>0</v>
      </c>
      <c r="I255" s="47">
        <f>paste_pd_trips!X164</f>
        <v>0</v>
      </c>
      <c r="J255" s="47">
        <f>paste_pd_trips!Y164</f>
        <v>0</v>
      </c>
      <c r="K255" s="47">
        <f>paste_pd_trips!Z164</f>
        <v>0</v>
      </c>
      <c r="L255" s="47">
        <f>paste_pd_trips!AA164</f>
        <v>0</v>
      </c>
      <c r="M255" s="47">
        <f>paste_pd_trips!AB164</f>
        <v>0</v>
      </c>
      <c r="N255" s="47">
        <f>paste_pd_trips!AC164</f>
        <v>0</v>
      </c>
      <c r="O255" s="50">
        <f>paste_pd_trips!AD164</f>
        <v>0</v>
      </c>
      <c r="P255" s="49"/>
      <c r="R255" s="46" t="s">
        <v>18</v>
      </c>
      <c r="S255" s="47">
        <f>paste_pd_trips!C164</f>
        <v>0</v>
      </c>
      <c r="T255" s="47">
        <f>paste_pd_trips!D164</f>
        <v>0</v>
      </c>
      <c r="U255" s="47">
        <f>paste_pd_trips!E164</f>
        <v>0</v>
      </c>
      <c r="V255" s="47">
        <f>paste_pd_trips!F164</f>
        <v>0</v>
      </c>
      <c r="W255" s="47">
        <f>paste_pd_trips!G164</f>
        <v>0</v>
      </c>
      <c r="X255" s="47">
        <f>paste_pd_trips!H164</f>
        <v>0</v>
      </c>
      <c r="Y255" s="47">
        <f>paste_pd_trips!I164</f>
        <v>0</v>
      </c>
      <c r="Z255" s="47">
        <f>paste_pd_trips!J164</f>
        <v>0</v>
      </c>
      <c r="AA255" s="47">
        <f>paste_pd_trips!K164</f>
        <v>0</v>
      </c>
      <c r="AB255" s="47">
        <f>paste_pd_trips!L164</f>
        <v>0</v>
      </c>
      <c r="AC255" s="47">
        <f>paste_pd_trips!M164</f>
        <v>0</v>
      </c>
      <c r="AD255" s="50">
        <f>paste_pd_trips!N164</f>
        <v>0</v>
      </c>
      <c r="AG255" s="46" t="s">
        <v>18</v>
      </c>
      <c r="AH255" s="47">
        <f t="shared" si="164"/>
        <v>0</v>
      </c>
      <c r="AI255" s="47">
        <f t="shared" si="158"/>
        <v>0</v>
      </c>
      <c r="AJ255" s="47">
        <f t="shared" si="158"/>
        <v>0</v>
      </c>
      <c r="AK255" s="47">
        <f t="shared" si="158"/>
        <v>0</v>
      </c>
      <c r="AL255" s="47">
        <f t="shared" si="158"/>
        <v>0</v>
      </c>
      <c r="AM255" s="55">
        <f t="shared" si="158"/>
        <v>0</v>
      </c>
      <c r="AN255" s="56">
        <f t="shared" si="158"/>
        <v>0</v>
      </c>
      <c r="AO255" s="57">
        <f t="shared" si="158"/>
        <v>0</v>
      </c>
      <c r="AP255" s="47">
        <v>0</v>
      </c>
      <c r="AQ255" s="47">
        <f t="shared" si="159"/>
        <v>0</v>
      </c>
      <c r="AR255" s="47">
        <f t="shared" si="159"/>
        <v>0</v>
      </c>
      <c r="AS255" s="50">
        <f t="shared" si="170"/>
        <v>0</v>
      </c>
      <c r="AU255">
        <v>13</v>
      </c>
      <c r="AV255" s="46" t="s">
        <v>18</v>
      </c>
      <c r="AW255" s="103">
        <f t="shared" si="160"/>
        <v>0</v>
      </c>
      <c r="AX255" s="103">
        <f t="shared" si="160"/>
        <v>0</v>
      </c>
      <c r="AY255" s="103">
        <f t="shared" si="160"/>
        <v>0</v>
      </c>
      <c r="AZ255" s="103">
        <f t="shared" si="160"/>
        <v>0</v>
      </c>
      <c r="BA255" s="103">
        <f t="shared" si="160"/>
        <v>0</v>
      </c>
      <c r="BB255" s="104">
        <v>0</v>
      </c>
      <c r="BC255" s="56">
        <f>BL255</f>
        <v>0</v>
      </c>
      <c r="BD255" s="105">
        <v>0</v>
      </c>
      <c r="BE255" s="103">
        <v>0</v>
      </c>
      <c r="BF255" s="103">
        <f t="shared" si="161"/>
        <v>0</v>
      </c>
      <c r="BG255" s="103">
        <f t="shared" si="162"/>
        <v>0</v>
      </c>
      <c r="BH255" s="103">
        <f t="shared" si="169"/>
        <v>0</v>
      </c>
      <c r="BI255" s="103">
        <v>0</v>
      </c>
      <c r="BJ255" s="50">
        <f t="shared" si="163"/>
        <v>0</v>
      </c>
      <c r="BL255" s="2">
        <f>$BK$280*(OBS_PURP_AUTOSUFF!J113+OBS_PURP_AUTOSUFF!J114)</f>
        <v>0</v>
      </c>
    </row>
    <row r="256" spans="3:68" x14ac:dyDescent="0.25">
      <c r="C256" s="46" t="s">
        <v>19</v>
      </c>
      <c r="D256" s="47">
        <f>paste_pd_trips!S165</f>
        <v>0</v>
      </c>
      <c r="E256" s="47">
        <f>paste_pd_trips!T165</f>
        <v>0</v>
      </c>
      <c r="F256" s="47">
        <f>paste_pd_trips!U165</f>
        <v>0</v>
      </c>
      <c r="G256" s="47">
        <f>paste_pd_trips!V165</f>
        <v>0</v>
      </c>
      <c r="H256" s="47">
        <f>paste_pd_trips!W165</f>
        <v>0</v>
      </c>
      <c r="I256" s="47">
        <f>paste_pd_trips!X165</f>
        <v>0</v>
      </c>
      <c r="J256" s="47">
        <f>paste_pd_trips!Y165</f>
        <v>0</v>
      </c>
      <c r="K256" s="47">
        <f>paste_pd_trips!Z165</f>
        <v>0</v>
      </c>
      <c r="L256" s="47">
        <f>paste_pd_trips!AA165</f>
        <v>0</v>
      </c>
      <c r="M256" s="47">
        <f>paste_pd_trips!AB165</f>
        <v>0</v>
      </c>
      <c r="N256" s="47">
        <f>paste_pd_trips!AC165</f>
        <v>0</v>
      </c>
      <c r="O256" s="50">
        <f>paste_pd_trips!AD165</f>
        <v>0</v>
      </c>
      <c r="P256" s="49"/>
      <c r="R256" s="46" t="s">
        <v>19</v>
      </c>
      <c r="S256" s="47">
        <f>paste_pd_trips!C165</f>
        <v>0</v>
      </c>
      <c r="T256" s="47">
        <f>paste_pd_trips!D165</f>
        <v>0</v>
      </c>
      <c r="U256" s="47">
        <f>paste_pd_trips!E165</f>
        <v>0</v>
      </c>
      <c r="V256" s="47">
        <f>paste_pd_trips!F165</f>
        <v>0</v>
      </c>
      <c r="W256" s="47">
        <f>paste_pd_trips!G165</f>
        <v>0</v>
      </c>
      <c r="X256" s="47">
        <f>paste_pd_trips!H165</f>
        <v>0</v>
      </c>
      <c r="Y256" s="47">
        <f>paste_pd_trips!I165</f>
        <v>0</v>
      </c>
      <c r="Z256" s="47">
        <f>paste_pd_trips!J165</f>
        <v>0</v>
      </c>
      <c r="AA256" s="47">
        <f>paste_pd_trips!K165</f>
        <v>0</v>
      </c>
      <c r="AB256" s="47">
        <f>paste_pd_trips!L165</f>
        <v>0</v>
      </c>
      <c r="AC256" s="47">
        <f>paste_pd_trips!M165</f>
        <v>0</v>
      </c>
      <c r="AD256" s="50">
        <f>paste_pd_trips!N165</f>
        <v>0</v>
      </c>
      <c r="AG256" s="46" t="s">
        <v>19</v>
      </c>
      <c r="AH256" s="47">
        <f t="shared" si="164"/>
        <v>0</v>
      </c>
      <c r="AI256" s="47">
        <f t="shared" si="158"/>
        <v>0</v>
      </c>
      <c r="AJ256" s="47">
        <f t="shared" si="158"/>
        <v>0</v>
      </c>
      <c r="AK256" s="47">
        <f t="shared" si="158"/>
        <v>0</v>
      </c>
      <c r="AL256" s="47">
        <f t="shared" si="158"/>
        <v>0</v>
      </c>
      <c r="AM256" s="55">
        <f t="shared" si="158"/>
        <v>0</v>
      </c>
      <c r="AN256" s="56">
        <f t="shared" si="158"/>
        <v>0</v>
      </c>
      <c r="AO256" s="57">
        <f t="shared" si="158"/>
        <v>0</v>
      </c>
      <c r="AP256" s="47">
        <v>0</v>
      </c>
      <c r="AQ256" s="47">
        <f t="shared" si="159"/>
        <v>0</v>
      </c>
      <c r="AR256" s="47">
        <f t="shared" si="159"/>
        <v>0</v>
      </c>
      <c r="AS256" s="50">
        <f t="shared" si="170"/>
        <v>0</v>
      </c>
      <c r="AU256">
        <v>14</v>
      </c>
      <c r="AV256" s="46" t="s">
        <v>19</v>
      </c>
      <c r="AW256" s="103">
        <f t="shared" si="160"/>
        <v>0</v>
      </c>
      <c r="AX256" s="103">
        <f t="shared" si="160"/>
        <v>0</v>
      </c>
      <c r="AY256" s="103">
        <f t="shared" si="160"/>
        <v>0</v>
      </c>
      <c r="AZ256" s="103">
        <f t="shared" si="160"/>
        <v>0</v>
      </c>
      <c r="BA256" s="103">
        <f t="shared" si="160"/>
        <v>0</v>
      </c>
      <c r="BB256" s="104">
        <v>0</v>
      </c>
      <c r="BC256" s="56">
        <f>BL256</f>
        <v>0</v>
      </c>
      <c r="BD256" s="105">
        <v>0</v>
      </c>
      <c r="BE256" s="103">
        <v>0</v>
      </c>
      <c r="BF256" s="103">
        <f t="shared" si="161"/>
        <v>0</v>
      </c>
      <c r="BG256" s="103">
        <f t="shared" si="162"/>
        <v>0</v>
      </c>
      <c r="BH256" s="103">
        <f t="shared" si="169"/>
        <v>0</v>
      </c>
      <c r="BI256" s="103">
        <v>0</v>
      </c>
      <c r="BJ256" s="50">
        <f t="shared" si="163"/>
        <v>0</v>
      </c>
      <c r="BL256" s="2">
        <f>$BK$280*OBS_PURP_AUTOSUFF!J116</f>
        <v>0</v>
      </c>
    </row>
    <row r="257" spans="3:66" x14ac:dyDescent="0.25">
      <c r="C257" s="46" t="s">
        <v>20</v>
      </c>
      <c r="D257" s="47">
        <f>paste_pd_trips!S166</f>
        <v>0</v>
      </c>
      <c r="E257" s="47">
        <f>paste_pd_trips!T166</f>
        <v>0</v>
      </c>
      <c r="F257" s="47">
        <f>paste_pd_trips!U166</f>
        <v>0</v>
      </c>
      <c r="G257" s="47">
        <f>paste_pd_trips!V166</f>
        <v>0</v>
      </c>
      <c r="H257" s="47">
        <f>paste_pd_trips!W166</f>
        <v>0</v>
      </c>
      <c r="I257" s="47">
        <f>paste_pd_trips!X166</f>
        <v>0</v>
      </c>
      <c r="J257" s="47">
        <f>paste_pd_trips!Y166</f>
        <v>0</v>
      </c>
      <c r="K257" s="47">
        <f>paste_pd_trips!Z166</f>
        <v>0</v>
      </c>
      <c r="L257" s="47">
        <f>paste_pd_trips!AA166</f>
        <v>0</v>
      </c>
      <c r="M257" s="47">
        <f>paste_pd_trips!AB166</f>
        <v>0</v>
      </c>
      <c r="N257" s="47">
        <f>paste_pd_trips!AC166</f>
        <v>0</v>
      </c>
      <c r="O257" s="50">
        <f>paste_pd_trips!AD166</f>
        <v>0</v>
      </c>
      <c r="P257" s="49"/>
      <c r="R257" s="46" t="s">
        <v>20</v>
      </c>
      <c r="S257" s="47">
        <f>paste_pd_trips!C166</f>
        <v>0</v>
      </c>
      <c r="T257" s="47">
        <f>paste_pd_trips!D166</f>
        <v>0</v>
      </c>
      <c r="U257" s="47">
        <f>paste_pd_trips!E166</f>
        <v>0</v>
      </c>
      <c r="V257" s="47">
        <f>paste_pd_trips!F166</f>
        <v>0</v>
      </c>
      <c r="W257" s="47">
        <f>paste_pd_trips!G166</f>
        <v>0</v>
      </c>
      <c r="X257" s="47">
        <f>paste_pd_trips!H166</f>
        <v>0</v>
      </c>
      <c r="Y257" s="47">
        <f>paste_pd_trips!I166</f>
        <v>0</v>
      </c>
      <c r="Z257" s="47">
        <f>paste_pd_trips!J166</f>
        <v>0</v>
      </c>
      <c r="AA257" s="47">
        <f>paste_pd_trips!K166</f>
        <v>0</v>
      </c>
      <c r="AB257" s="47">
        <f>paste_pd_trips!L166</f>
        <v>0</v>
      </c>
      <c r="AC257" s="47">
        <f>paste_pd_trips!M166</f>
        <v>0</v>
      </c>
      <c r="AD257" s="50">
        <f>paste_pd_trips!N166</f>
        <v>0</v>
      </c>
      <c r="AG257" s="46" t="s">
        <v>20</v>
      </c>
      <c r="AH257" s="47">
        <f t="shared" si="164"/>
        <v>0</v>
      </c>
      <c r="AI257" s="47">
        <f t="shared" si="158"/>
        <v>0</v>
      </c>
      <c r="AJ257" s="47">
        <f t="shared" si="158"/>
        <v>0</v>
      </c>
      <c r="AK257" s="47">
        <f t="shared" si="158"/>
        <v>0</v>
      </c>
      <c r="AL257" s="47">
        <f t="shared" si="158"/>
        <v>0</v>
      </c>
      <c r="AM257" s="55">
        <f t="shared" si="158"/>
        <v>0</v>
      </c>
      <c r="AN257" s="56">
        <f t="shared" si="158"/>
        <v>0</v>
      </c>
      <c r="AO257" s="57">
        <f t="shared" si="158"/>
        <v>0</v>
      </c>
      <c r="AP257" s="47">
        <v>0</v>
      </c>
      <c r="AQ257" s="47">
        <f t="shared" si="159"/>
        <v>0</v>
      </c>
      <c r="AR257" s="47">
        <f t="shared" si="159"/>
        <v>0</v>
      </c>
      <c r="AS257" s="50">
        <f t="shared" si="170"/>
        <v>0</v>
      </c>
      <c r="AU257">
        <v>15</v>
      </c>
      <c r="AV257" s="46" t="s">
        <v>20</v>
      </c>
      <c r="AW257" s="103">
        <f t="shared" si="160"/>
        <v>0</v>
      </c>
      <c r="AX257" s="103">
        <f t="shared" si="160"/>
        <v>0</v>
      </c>
      <c r="AY257" s="103">
        <f t="shared" si="160"/>
        <v>0</v>
      </c>
      <c r="AZ257" s="103">
        <f t="shared" si="160"/>
        <v>0</v>
      </c>
      <c r="BA257" s="103">
        <f t="shared" si="160"/>
        <v>0</v>
      </c>
      <c r="BB257" s="104">
        <v>0</v>
      </c>
      <c r="BC257" s="56">
        <f>BL257</f>
        <v>0</v>
      </c>
      <c r="BD257" s="105">
        <v>0</v>
      </c>
      <c r="BE257" s="103">
        <v>0</v>
      </c>
      <c r="BF257" s="103">
        <f t="shared" si="161"/>
        <v>0</v>
      </c>
      <c r="BG257" s="103">
        <f t="shared" si="162"/>
        <v>0</v>
      </c>
      <c r="BH257" s="103">
        <f t="shared" si="169"/>
        <v>0</v>
      </c>
      <c r="BI257" s="103">
        <v>0</v>
      </c>
      <c r="BJ257" s="50">
        <f t="shared" si="163"/>
        <v>0</v>
      </c>
      <c r="BL257" s="2">
        <v>0</v>
      </c>
    </row>
    <row r="258" spans="3:66" x14ac:dyDescent="0.25">
      <c r="C258" s="46" t="s">
        <v>21</v>
      </c>
      <c r="D258" s="47">
        <f>paste_pd_trips!S167</f>
        <v>0</v>
      </c>
      <c r="E258" s="47">
        <f>paste_pd_trips!T167</f>
        <v>0</v>
      </c>
      <c r="F258" s="47">
        <f>paste_pd_trips!U167</f>
        <v>0</v>
      </c>
      <c r="G258" s="47">
        <f>paste_pd_trips!V167</f>
        <v>0</v>
      </c>
      <c r="H258" s="47">
        <f>paste_pd_trips!W167</f>
        <v>0</v>
      </c>
      <c r="I258" s="47">
        <f>paste_pd_trips!X167</f>
        <v>0</v>
      </c>
      <c r="J258" s="47">
        <f>paste_pd_trips!Y167</f>
        <v>0</v>
      </c>
      <c r="K258" s="47">
        <f>paste_pd_trips!Z167</f>
        <v>0</v>
      </c>
      <c r="L258" s="47">
        <f>paste_pd_trips!AA167</f>
        <v>0</v>
      </c>
      <c r="M258" s="47">
        <f>paste_pd_trips!AB167</f>
        <v>0</v>
      </c>
      <c r="N258" s="47">
        <f>paste_pd_trips!AC167</f>
        <v>0</v>
      </c>
      <c r="O258" s="50">
        <f>paste_pd_trips!AD167</f>
        <v>0</v>
      </c>
      <c r="P258" s="49"/>
      <c r="R258" s="46" t="s">
        <v>21</v>
      </c>
      <c r="S258" s="47">
        <f>paste_pd_trips!C167</f>
        <v>0</v>
      </c>
      <c r="T258" s="47">
        <f>paste_pd_trips!D167</f>
        <v>0</v>
      </c>
      <c r="U258" s="47">
        <f>paste_pd_trips!E167</f>
        <v>0</v>
      </c>
      <c r="V258" s="47">
        <f>paste_pd_trips!F167</f>
        <v>0</v>
      </c>
      <c r="W258" s="47">
        <f>paste_pd_trips!G167</f>
        <v>0</v>
      </c>
      <c r="X258" s="47">
        <f>paste_pd_trips!H167</f>
        <v>0</v>
      </c>
      <c r="Y258" s="47">
        <f>paste_pd_trips!I167</f>
        <v>0</v>
      </c>
      <c r="Z258" s="47">
        <f>paste_pd_trips!J167</f>
        <v>0</v>
      </c>
      <c r="AA258" s="47">
        <f>paste_pd_trips!K167</f>
        <v>0</v>
      </c>
      <c r="AB258" s="47">
        <f>paste_pd_trips!L167</f>
        <v>0</v>
      </c>
      <c r="AC258" s="47">
        <f>paste_pd_trips!M167</f>
        <v>0</v>
      </c>
      <c r="AD258" s="50">
        <f>paste_pd_trips!N167</f>
        <v>0</v>
      </c>
      <c r="AG258" s="46" t="s">
        <v>21</v>
      </c>
      <c r="AH258" s="47">
        <f t="shared" si="164"/>
        <v>0</v>
      </c>
      <c r="AI258" s="47">
        <f t="shared" si="158"/>
        <v>0</v>
      </c>
      <c r="AJ258" s="47">
        <f t="shared" si="158"/>
        <v>0</v>
      </c>
      <c r="AK258" s="47">
        <f t="shared" si="158"/>
        <v>0</v>
      </c>
      <c r="AL258" s="47">
        <f t="shared" si="158"/>
        <v>0</v>
      </c>
      <c r="AM258" s="55">
        <f t="shared" si="158"/>
        <v>0</v>
      </c>
      <c r="AN258" s="56">
        <f t="shared" si="158"/>
        <v>0</v>
      </c>
      <c r="AO258" s="57">
        <f t="shared" si="158"/>
        <v>0</v>
      </c>
      <c r="AP258" s="47">
        <v>0</v>
      </c>
      <c r="AQ258" s="47">
        <f t="shared" si="159"/>
        <v>0</v>
      </c>
      <c r="AR258" s="47">
        <f t="shared" si="159"/>
        <v>0</v>
      </c>
      <c r="AS258" s="50">
        <f t="shared" si="170"/>
        <v>0</v>
      </c>
      <c r="AU258">
        <v>16</v>
      </c>
      <c r="AV258" s="46" t="s">
        <v>21</v>
      </c>
      <c r="AW258" s="103">
        <f t="shared" si="160"/>
        <v>0</v>
      </c>
      <c r="AX258" s="103">
        <f t="shared" si="160"/>
        <v>0</v>
      </c>
      <c r="AY258" s="103">
        <f t="shared" si="160"/>
        <v>0</v>
      </c>
      <c r="AZ258" s="103">
        <f t="shared" si="160"/>
        <v>0</v>
      </c>
      <c r="BA258" s="103">
        <f t="shared" si="160"/>
        <v>0</v>
      </c>
      <c r="BB258" s="104">
        <v>0</v>
      </c>
      <c r="BC258" s="56">
        <f>BL258</f>
        <v>0</v>
      </c>
      <c r="BD258" s="105">
        <v>0</v>
      </c>
      <c r="BE258" s="103">
        <v>0</v>
      </c>
      <c r="BF258" s="103">
        <f t="shared" si="161"/>
        <v>0</v>
      </c>
      <c r="BG258" s="103">
        <f t="shared" si="162"/>
        <v>0</v>
      </c>
      <c r="BH258" s="103">
        <f t="shared" si="169"/>
        <v>0</v>
      </c>
      <c r="BI258" s="103">
        <v>0</v>
      </c>
      <c r="BJ258" s="50">
        <f t="shared" si="163"/>
        <v>0</v>
      </c>
      <c r="BL258" s="2">
        <f>$BK$280*OBS_PURP_AUTOSUFF!J115</f>
        <v>0</v>
      </c>
    </row>
    <row r="259" spans="3:66" x14ac:dyDescent="0.25">
      <c r="C259" s="46" t="s">
        <v>22</v>
      </c>
      <c r="D259" s="47">
        <f>paste_pd_trips!S168</f>
        <v>0</v>
      </c>
      <c r="E259" s="47">
        <f>paste_pd_trips!T168</f>
        <v>0</v>
      </c>
      <c r="F259" s="47">
        <f>paste_pd_trips!U168</f>
        <v>0</v>
      </c>
      <c r="G259" s="47">
        <f>paste_pd_trips!V168</f>
        <v>0</v>
      </c>
      <c r="H259" s="47">
        <f>paste_pd_trips!W168</f>
        <v>0</v>
      </c>
      <c r="I259" s="47">
        <f>paste_pd_trips!X168</f>
        <v>0</v>
      </c>
      <c r="J259" s="47">
        <f>paste_pd_trips!Y168</f>
        <v>0</v>
      </c>
      <c r="K259" s="47">
        <f>paste_pd_trips!Z168</f>
        <v>0</v>
      </c>
      <c r="L259" s="47">
        <f>paste_pd_trips!AA168</f>
        <v>0</v>
      </c>
      <c r="M259" s="47">
        <f>paste_pd_trips!AB168</f>
        <v>0</v>
      </c>
      <c r="N259" s="47">
        <f>paste_pd_trips!AC168</f>
        <v>0</v>
      </c>
      <c r="O259" s="50">
        <f>paste_pd_trips!AD168</f>
        <v>0</v>
      </c>
      <c r="P259" s="49"/>
      <c r="R259" s="46" t="s">
        <v>22</v>
      </c>
      <c r="S259" s="47">
        <f>paste_pd_trips!C168</f>
        <v>0</v>
      </c>
      <c r="T259" s="47">
        <f>paste_pd_trips!D168</f>
        <v>0</v>
      </c>
      <c r="U259" s="47">
        <f>paste_pd_trips!E168</f>
        <v>0</v>
      </c>
      <c r="V259" s="47">
        <f>paste_pd_trips!F168</f>
        <v>0</v>
      </c>
      <c r="W259" s="47">
        <f>paste_pd_trips!G168</f>
        <v>0</v>
      </c>
      <c r="X259" s="47">
        <f>paste_pd_trips!H168</f>
        <v>0</v>
      </c>
      <c r="Y259" s="47">
        <f>paste_pd_trips!I168</f>
        <v>0</v>
      </c>
      <c r="Z259" s="47">
        <f>paste_pd_trips!J168</f>
        <v>0</v>
      </c>
      <c r="AA259" s="47">
        <f>paste_pd_trips!K168</f>
        <v>0</v>
      </c>
      <c r="AB259" s="47">
        <f>paste_pd_trips!L168</f>
        <v>0</v>
      </c>
      <c r="AC259" s="47">
        <f>paste_pd_trips!M168</f>
        <v>0</v>
      </c>
      <c r="AD259" s="50">
        <f>paste_pd_trips!N168</f>
        <v>0</v>
      </c>
      <c r="AG259" s="46" t="s">
        <v>22</v>
      </c>
      <c r="AH259" s="47">
        <f t="shared" si="164"/>
        <v>0</v>
      </c>
      <c r="AI259" s="47">
        <f t="shared" si="158"/>
        <v>0</v>
      </c>
      <c r="AJ259" s="47">
        <f t="shared" si="158"/>
        <v>0</v>
      </c>
      <c r="AK259" s="47">
        <f t="shared" si="158"/>
        <v>0</v>
      </c>
      <c r="AL259" s="47">
        <f t="shared" si="158"/>
        <v>0</v>
      </c>
      <c r="AM259" s="55">
        <f t="shared" si="158"/>
        <v>0</v>
      </c>
      <c r="AN259" s="56">
        <f t="shared" si="158"/>
        <v>0</v>
      </c>
      <c r="AO259" s="57">
        <f t="shared" si="158"/>
        <v>0</v>
      </c>
      <c r="AP259" s="47">
        <v>0</v>
      </c>
      <c r="AQ259" s="47">
        <f t="shared" si="159"/>
        <v>0</v>
      </c>
      <c r="AR259" s="47">
        <f t="shared" si="159"/>
        <v>0</v>
      </c>
      <c r="AS259" s="50">
        <f t="shared" si="170"/>
        <v>0</v>
      </c>
      <c r="AU259">
        <v>17</v>
      </c>
      <c r="AV259" s="46" t="s">
        <v>22</v>
      </c>
      <c r="AW259" s="103">
        <f t="shared" si="160"/>
        <v>0</v>
      </c>
      <c r="AX259" s="103">
        <f t="shared" si="160"/>
        <v>0</v>
      </c>
      <c r="AY259" s="103">
        <f t="shared" si="160"/>
        <v>0</v>
      </c>
      <c r="AZ259" s="103">
        <f t="shared" si="160"/>
        <v>0</v>
      </c>
      <c r="BA259" s="103">
        <f t="shared" si="160"/>
        <v>0</v>
      </c>
      <c r="BB259" s="104">
        <v>0</v>
      </c>
      <c r="BC259" s="106">
        <v>0</v>
      </c>
      <c r="BD259" s="57">
        <f t="shared" ref="BD259:BE262" si="171">BL259</f>
        <v>0</v>
      </c>
      <c r="BE259" s="103">
        <f t="shared" si="171"/>
        <v>0</v>
      </c>
      <c r="BF259" s="103">
        <f t="shared" si="161"/>
        <v>0</v>
      </c>
      <c r="BG259" s="103">
        <f t="shared" si="162"/>
        <v>0</v>
      </c>
      <c r="BH259" s="103">
        <f t="shared" si="169"/>
        <v>0</v>
      </c>
      <c r="BI259" s="103">
        <v>0</v>
      </c>
      <c r="BJ259" s="50">
        <f t="shared" si="163"/>
        <v>0</v>
      </c>
      <c r="BL259" s="2">
        <f>$BK$280*(OBS_PURP_AUTOSUFF!J101+OBS_PURP_AUTOSUFF!J102)</f>
        <v>0</v>
      </c>
    </row>
    <row r="260" spans="3:66" x14ac:dyDescent="0.25">
      <c r="C260" s="46" t="s">
        <v>23</v>
      </c>
      <c r="D260" s="47">
        <f>paste_pd_trips!S169</f>
        <v>0</v>
      </c>
      <c r="E260" s="47">
        <f>paste_pd_trips!T169</f>
        <v>0</v>
      </c>
      <c r="F260" s="47">
        <f>paste_pd_trips!U169</f>
        <v>0</v>
      </c>
      <c r="G260" s="47">
        <f>paste_pd_trips!V169</f>
        <v>0</v>
      </c>
      <c r="H260" s="47">
        <f>paste_pd_trips!W169</f>
        <v>0</v>
      </c>
      <c r="I260" s="47">
        <f>paste_pd_trips!X169</f>
        <v>0</v>
      </c>
      <c r="J260" s="47">
        <f>paste_pd_trips!Y169</f>
        <v>0</v>
      </c>
      <c r="K260" s="47">
        <f>paste_pd_trips!Z169</f>
        <v>0</v>
      </c>
      <c r="L260" s="47">
        <f>paste_pd_trips!AA169</f>
        <v>0</v>
      </c>
      <c r="M260" s="47">
        <f>paste_pd_trips!AB169</f>
        <v>0</v>
      </c>
      <c r="N260" s="47">
        <f>paste_pd_trips!AC169</f>
        <v>0</v>
      </c>
      <c r="O260" s="50">
        <f>paste_pd_trips!AD169</f>
        <v>0</v>
      </c>
      <c r="P260" s="49"/>
      <c r="R260" s="46" t="s">
        <v>23</v>
      </c>
      <c r="S260" s="47">
        <f>paste_pd_trips!C169</f>
        <v>0</v>
      </c>
      <c r="T260" s="47">
        <f>paste_pd_trips!D169</f>
        <v>0</v>
      </c>
      <c r="U260" s="47">
        <f>paste_pd_trips!E169</f>
        <v>0</v>
      </c>
      <c r="V260" s="47">
        <f>paste_pd_trips!F169</f>
        <v>0</v>
      </c>
      <c r="W260" s="47">
        <f>paste_pd_trips!G169</f>
        <v>0</v>
      </c>
      <c r="X260" s="47">
        <f>paste_pd_trips!H169</f>
        <v>0</v>
      </c>
      <c r="Y260" s="47">
        <f>paste_pd_trips!I169</f>
        <v>0</v>
      </c>
      <c r="Z260" s="47">
        <f>paste_pd_trips!J169</f>
        <v>0</v>
      </c>
      <c r="AA260" s="47">
        <f>paste_pd_trips!K169</f>
        <v>0</v>
      </c>
      <c r="AB260" s="47">
        <f>paste_pd_trips!L169</f>
        <v>0</v>
      </c>
      <c r="AC260" s="47">
        <f>paste_pd_trips!M169</f>
        <v>0</v>
      </c>
      <c r="AD260" s="50">
        <f>paste_pd_trips!N169</f>
        <v>0</v>
      </c>
      <c r="AG260" s="46" t="s">
        <v>23</v>
      </c>
      <c r="AH260" s="47">
        <f t="shared" si="164"/>
        <v>0</v>
      </c>
      <c r="AI260" s="47">
        <f t="shared" si="158"/>
        <v>0</v>
      </c>
      <c r="AJ260" s="47">
        <f t="shared" si="158"/>
        <v>0</v>
      </c>
      <c r="AK260" s="47">
        <f t="shared" si="158"/>
        <v>0</v>
      </c>
      <c r="AL260" s="47">
        <f t="shared" si="158"/>
        <v>0</v>
      </c>
      <c r="AM260" s="55">
        <f t="shared" si="158"/>
        <v>0</v>
      </c>
      <c r="AN260" s="56">
        <f t="shared" si="158"/>
        <v>0</v>
      </c>
      <c r="AO260" s="57">
        <f t="shared" si="158"/>
        <v>0</v>
      </c>
      <c r="AP260" s="47">
        <v>0</v>
      </c>
      <c r="AQ260" s="47">
        <f t="shared" si="159"/>
        <v>0</v>
      </c>
      <c r="AR260" s="47">
        <f t="shared" si="159"/>
        <v>0</v>
      </c>
      <c r="AS260" s="50">
        <f t="shared" si="170"/>
        <v>0</v>
      </c>
      <c r="AU260">
        <v>18</v>
      </c>
      <c r="AV260" s="46" t="s">
        <v>23</v>
      </c>
      <c r="AW260" s="103">
        <f t="shared" si="160"/>
        <v>0</v>
      </c>
      <c r="AX260" s="103">
        <f t="shared" si="160"/>
        <v>0</v>
      </c>
      <c r="AY260" s="103">
        <f t="shared" si="160"/>
        <v>0</v>
      </c>
      <c r="AZ260" s="103">
        <f t="shared" si="160"/>
        <v>0</v>
      </c>
      <c r="BA260" s="103">
        <f t="shared" si="160"/>
        <v>0</v>
      </c>
      <c r="BB260" s="104">
        <v>0</v>
      </c>
      <c r="BC260" s="106">
        <v>0</v>
      </c>
      <c r="BD260" s="57">
        <f t="shared" si="171"/>
        <v>0</v>
      </c>
      <c r="BE260" s="103">
        <f t="shared" si="171"/>
        <v>0</v>
      </c>
      <c r="BF260" s="103">
        <f t="shared" si="161"/>
        <v>0</v>
      </c>
      <c r="BG260" s="103">
        <f t="shared" si="162"/>
        <v>0</v>
      </c>
      <c r="BH260" s="103">
        <f t="shared" si="169"/>
        <v>0</v>
      </c>
      <c r="BI260" s="103">
        <v>0</v>
      </c>
      <c r="BJ260" s="50">
        <f t="shared" si="163"/>
        <v>0</v>
      </c>
      <c r="BL260" s="2">
        <f>$BK$280*OBS_PURP_AUTOSUFF!J104</f>
        <v>0</v>
      </c>
    </row>
    <row r="261" spans="3:66" x14ac:dyDescent="0.25">
      <c r="C261" s="46" t="s">
        <v>24</v>
      </c>
      <c r="D261" s="47">
        <f>paste_pd_trips!S170</f>
        <v>0</v>
      </c>
      <c r="E261" s="47">
        <f>paste_pd_trips!T170</f>
        <v>0</v>
      </c>
      <c r="F261" s="47">
        <f>paste_pd_trips!U170</f>
        <v>0</v>
      </c>
      <c r="G261" s="47">
        <f>paste_pd_trips!V170</f>
        <v>0</v>
      </c>
      <c r="H261" s="47">
        <f>paste_pd_trips!W170</f>
        <v>0</v>
      </c>
      <c r="I261" s="47">
        <f>paste_pd_trips!X170</f>
        <v>0</v>
      </c>
      <c r="J261" s="47">
        <f>paste_pd_trips!Y170</f>
        <v>0</v>
      </c>
      <c r="K261" s="47">
        <f>paste_pd_trips!Z170</f>
        <v>0</v>
      </c>
      <c r="L261" s="47">
        <f>paste_pd_trips!AA170</f>
        <v>0</v>
      </c>
      <c r="M261" s="47">
        <f>paste_pd_trips!AB170</f>
        <v>0</v>
      </c>
      <c r="N261" s="47">
        <f>paste_pd_trips!AC170</f>
        <v>0</v>
      </c>
      <c r="O261" s="50">
        <f>paste_pd_trips!AD170</f>
        <v>0</v>
      </c>
      <c r="P261" s="49"/>
      <c r="R261" s="46" t="s">
        <v>24</v>
      </c>
      <c r="S261" s="47">
        <f>paste_pd_trips!C170</f>
        <v>0</v>
      </c>
      <c r="T261" s="47">
        <f>paste_pd_trips!D170</f>
        <v>0</v>
      </c>
      <c r="U261" s="47">
        <f>paste_pd_trips!E170</f>
        <v>0</v>
      </c>
      <c r="V261" s="47">
        <f>paste_pd_trips!F170</f>
        <v>0</v>
      </c>
      <c r="W261" s="47">
        <f>paste_pd_trips!G170</f>
        <v>0</v>
      </c>
      <c r="X261" s="47">
        <f>paste_pd_trips!H170</f>
        <v>0</v>
      </c>
      <c r="Y261" s="47">
        <f>paste_pd_trips!I170</f>
        <v>0</v>
      </c>
      <c r="Z261" s="47">
        <f>paste_pd_trips!J170</f>
        <v>0</v>
      </c>
      <c r="AA261" s="47">
        <f>paste_pd_trips!K170</f>
        <v>0</v>
      </c>
      <c r="AB261" s="47">
        <f>paste_pd_trips!L170</f>
        <v>0</v>
      </c>
      <c r="AC261" s="47">
        <f>paste_pd_trips!M170</f>
        <v>0</v>
      </c>
      <c r="AD261" s="50">
        <f>paste_pd_trips!N170</f>
        <v>0</v>
      </c>
      <c r="AG261" s="46" t="s">
        <v>24</v>
      </c>
      <c r="AH261" s="47">
        <f t="shared" si="164"/>
        <v>0</v>
      </c>
      <c r="AI261" s="47">
        <f t="shared" si="158"/>
        <v>0</v>
      </c>
      <c r="AJ261" s="47">
        <f t="shared" si="158"/>
        <v>0</v>
      </c>
      <c r="AK261" s="47">
        <f t="shared" si="158"/>
        <v>0</v>
      </c>
      <c r="AL261" s="47">
        <f t="shared" si="158"/>
        <v>0</v>
      </c>
      <c r="AM261" s="55">
        <f t="shared" si="158"/>
        <v>0</v>
      </c>
      <c r="AN261" s="56">
        <f t="shared" si="158"/>
        <v>0</v>
      </c>
      <c r="AO261" s="57">
        <f t="shared" si="158"/>
        <v>0</v>
      </c>
      <c r="AP261" s="47">
        <v>0</v>
      </c>
      <c r="AQ261" s="47">
        <f t="shared" si="159"/>
        <v>0</v>
      </c>
      <c r="AR261" s="47">
        <f t="shared" si="159"/>
        <v>0</v>
      </c>
      <c r="AS261" s="50">
        <f t="shared" si="170"/>
        <v>0</v>
      </c>
      <c r="AU261">
        <v>19</v>
      </c>
      <c r="AV261" s="46" t="s">
        <v>24</v>
      </c>
      <c r="AW261" s="103">
        <f t="shared" si="160"/>
        <v>0</v>
      </c>
      <c r="AX261" s="103">
        <f t="shared" si="160"/>
        <v>0</v>
      </c>
      <c r="AY261" s="103">
        <f t="shared" si="160"/>
        <v>0</v>
      </c>
      <c r="AZ261" s="103">
        <f t="shared" si="160"/>
        <v>0</v>
      </c>
      <c r="BA261" s="103">
        <f t="shared" si="160"/>
        <v>0</v>
      </c>
      <c r="BB261" s="104">
        <v>0</v>
      </c>
      <c r="BC261" s="106">
        <v>0</v>
      </c>
      <c r="BD261" s="57">
        <f t="shared" si="171"/>
        <v>0</v>
      </c>
      <c r="BE261" s="103">
        <f t="shared" si="171"/>
        <v>0</v>
      </c>
      <c r="BF261" s="103">
        <f t="shared" si="161"/>
        <v>0</v>
      </c>
      <c r="BG261" s="103">
        <f t="shared" si="162"/>
        <v>0</v>
      </c>
      <c r="BH261" s="103">
        <f t="shared" si="169"/>
        <v>0</v>
      </c>
      <c r="BI261" s="103">
        <v>0</v>
      </c>
      <c r="BJ261" s="50">
        <f t="shared" si="163"/>
        <v>0</v>
      </c>
      <c r="BL261" s="2">
        <v>0</v>
      </c>
    </row>
    <row r="262" spans="3:66" x14ac:dyDescent="0.25">
      <c r="C262" s="46" t="s">
        <v>25</v>
      </c>
      <c r="D262" s="47">
        <f>paste_pd_trips!S171</f>
        <v>0</v>
      </c>
      <c r="E262" s="47">
        <f>paste_pd_trips!T171</f>
        <v>0</v>
      </c>
      <c r="F262" s="47">
        <f>paste_pd_trips!U171</f>
        <v>0</v>
      </c>
      <c r="G262" s="47">
        <f>paste_pd_trips!V171</f>
        <v>0</v>
      </c>
      <c r="H262" s="47">
        <f>paste_pd_trips!W171</f>
        <v>0</v>
      </c>
      <c r="I262" s="47">
        <f>paste_pd_trips!X171</f>
        <v>0</v>
      </c>
      <c r="J262" s="47">
        <f>paste_pd_trips!Y171</f>
        <v>0</v>
      </c>
      <c r="K262" s="47">
        <f>paste_pd_trips!Z171</f>
        <v>0</v>
      </c>
      <c r="L262" s="47">
        <f>paste_pd_trips!AA171</f>
        <v>0</v>
      </c>
      <c r="M262" s="47">
        <f>paste_pd_trips!AB171</f>
        <v>0</v>
      </c>
      <c r="N262" s="47">
        <f>paste_pd_trips!AC171</f>
        <v>0</v>
      </c>
      <c r="O262" s="50">
        <f>paste_pd_trips!AD171</f>
        <v>0</v>
      </c>
      <c r="P262" s="49"/>
      <c r="R262" s="46" t="s">
        <v>25</v>
      </c>
      <c r="S262" s="47">
        <f>paste_pd_trips!C171</f>
        <v>0</v>
      </c>
      <c r="T262" s="47">
        <f>paste_pd_trips!D171</f>
        <v>0</v>
      </c>
      <c r="U262" s="47">
        <f>paste_pd_trips!E171</f>
        <v>0</v>
      </c>
      <c r="V262" s="47">
        <f>paste_pd_trips!F171</f>
        <v>0</v>
      </c>
      <c r="W262" s="47">
        <f>paste_pd_trips!G171</f>
        <v>0</v>
      </c>
      <c r="X262" s="47">
        <f>paste_pd_trips!H171</f>
        <v>0</v>
      </c>
      <c r="Y262" s="47">
        <f>paste_pd_trips!I171</f>
        <v>0</v>
      </c>
      <c r="Z262" s="47">
        <f>paste_pd_trips!J171</f>
        <v>0</v>
      </c>
      <c r="AA262" s="47">
        <f>paste_pd_trips!K171</f>
        <v>0</v>
      </c>
      <c r="AB262" s="47">
        <f>paste_pd_trips!L171</f>
        <v>0</v>
      </c>
      <c r="AC262" s="47">
        <f>paste_pd_trips!M171</f>
        <v>0</v>
      </c>
      <c r="AD262" s="50">
        <f>paste_pd_trips!N171</f>
        <v>0</v>
      </c>
      <c r="AG262" s="46" t="s">
        <v>25</v>
      </c>
      <c r="AH262" s="47">
        <f t="shared" si="164"/>
        <v>0</v>
      </c>
      <c r="AI262" s="47">
        <f t="shared" si="158"/>
        <v>0</v>
      </c>
      <c r="AJ262" s="47">
        <f t="shared" si="158"/>
        <v>0</v>
      </c>
      <c r="AK262" s="47">
        <f t="shared" si="158"/>
        <v>0</v>
      </c>
      <c r="AL262" s="47">
        <f t="shared" si="158"/>
        <v>0</v>
      </c>
      <c r="AM262" s="58">
        <f t="shared" si="158"/>
        <v>0</v>
      </c>
      <c r="AN262" s="59">
        <f t="shared" si="158"/>
        <v>0</v>
      </c>
      <c r="AO262" s="60">
        <f t="shared" si="158"/>
        <v>0</v>
      </c>
      <c r="AP262" s="47">
        <v>0</v>
      </c>
      <c r="AQ262" s="47">
        <f t="shared" si="159"/>
        <v>0</v>
      </c>
      <c r="AR262" s="47">
        <f t="shared" si="159"/>
        <v>0</v>
      </c>
      <c r="AS262" s="50">
        <f t="shared" si="170"/>
        <v>0</v>
      </c>
      <c r="AU262">
        <v>20</v>
      </c>
      <c r="AV262" s="46" t="s">
        <v>25</v>
      </c>
      <c r="AW262" s="103">
        <f t="shared" si="160"/>
        <v>0</v>
      </c>
      <c r="AX262" s="103">
        <f t="shared" si="160"/>
        <v>0</v>
      </c>
      <c r="AY262" s="103">
        <f t="shared" si="160"/>
        <v>0</v>
      </c>
      <c r="AZ262" s="103">
        <f t="shared" si="160"/>
        <v>0</v>
      </c>
      <c r="BA262" s="103">
        <f t="shared" si="160"/>
        <v>0</v>
      </c>
      <c r="BB262" s="107">
        <v>0</v>
      </c>
      <c r="BC262" s="108">
        <v>0</v>
      </c>
      <c r="BD262" s="60">
        <f t="shared" si="171"/>
        <v>0</v>
      </c>
      <c r="BE262" s="103">
        <f t="shared" si="171"/>
        <v>0</v>
      </c>
      <c r="BF262" s="103">
        <f t="shared" si="161"/>
        <v>0</v>
      </c>
      <c r="BG262" s="103">
        <f t="shared" si="162"/>
        <v>0</v>
      </c>
      <c r="BH262" s="103">
        <f t="shared" si="169"/>
        <v>0</v>
      </c>
      <c r="BI262" s="103">
        <v>0</v>
      </c>
      <c r="BJ262" s="50">
        <f t="shared" si="163"/>
        <v>0</v>
      </c>
      <c r="BL262" s="2">
        <f>$BK$280*OBS_PURP_AUTOSUFF!J103</f>
        <v>0</v>
      </c>
    </row>
    <row r="263" spans="3:66" x14ac:dyDescent="0.25">
      <c r="C263" s="46" t="s">
        <v>529</v>
      </c>
      <c r="D263" s="47">
        <f>paste_pd_trips!S172</f>
        <v>0</v>
      </c>
      <c r="E263" s="47">
        <f>paste_pd_trips!T172</f>
        <v>0</v>
      </c>
      <c r="F263" s="47">
        <f>paste_pd_trips!U172</f>
        <v>0</v>
      </c>
      <c r="G263" s="47">
        <f>paste_pd_trips!V172</f>
        <v>0</v>
      </c>
      <c r="H263" s="47">
        <f>paste_pd_trips!W172</f>
        <v>0</v>
      </c>
      <c r="I263" s="47">
        <f>paste_pd_trips!X172</f>
        <v>0</v>
      </c>
      <c r="J263" s="47">
        <f>paste_pd_trips!Y172</f>
        <v>0</v>
      </c>
      <c r="K263" s="47">
        <f>paste_pd_trips!Z172</f>
        <v>0</v>
      </c>
      <c r="L263" s="47">
        <f>paste_pd_trips!AA172</f>
        <v>0</v>
      </c>
      <c r="M263" s="47">
        <f>paste_pd_trips!AB172</f>
        <v>0</v>
      </c>
      <c r="N263" s="47">
        <f>paste_pd_trips!AC172</f>
        <v>0</v>
      </c>
      <c r="O263" s="50">
        <f>paste_pd_trips!AD172</f>
        <v>0</v>
      </c>
      <c r="P263" s="49"/>
      <c r="R263" s="46" t="s">
        <v>529</v>
      </c>
      <c r="S263" s="47">
        <f>paste_pd_trips!C172</f>
        <v>0</v>
      </c>
      <c r="T263" s="47">
        <f>paste_pd_trips!D172</f>
        <v>0</v>
      </c>
      <c r="U263" s="47">
        <f>paste_pd_trips!E172</f>
        <v>0</v>
      </c>
      <c r="V263" s="47">
        <f>paste_pd_trips!F172</f>
        <v>0</v>
      </c>
      <c r="W263" s="47">
        <f>paste_pd_trips!G172</f>
        <v>0</v>
      </c>
      <c r="X263" s="47">
        <f>paste_pd_trips!H172</f>
        <v>0</v>
      </c>
      <c r="Y263" s="47">
        <f>paste_pd_trips!I172</f>
        <v>0</v>
      </c>
      <c r="Z263" s="47">
        <f>paste_pd_trips!J172</f>
        <v>0</v>
      </c>
      <c r="AA263" s="47">
        <f>paste_pd_trips!K172</f>
        <v>0</v>
      </c>
      <c r="AB263" s="47">
        <f>paste_pd_trips!L172</f>
        <v>0</v>
      </c>
      <c r="AC263" s="47">
        <f>paste_pd_trips!M172</f>
        <v>0</v>
      </c>
      <c r="AD263" s="50">
        <f>paste_pd_trips!N172</f>
        <v>0</v>
      </c>
      <c r="AG263" s="46" t="s">
        <v>529</v>
      </c>
      <c r="AH263" s="47">
        <f t="shared" si="164"/>
        <v>0</v>
      </c>
      <c r="AI263" s="47">
        <f t="shared" si="158"/>
        <v>0</v>
      </c>
      <c r="AJ263" s="47">
        <f t="shared" si="158"/>
        <v>0</v>
      </c>
      <c r="AK263" s="47">
        <f t="shared" si="158"/>
        <v>0</v>
      </c>
      <c r="AL263" s="47">
        <f t="shared" si="158"/>
        <v>0</v>
      </c>
      <c r="AM263" s="47">
        <f t="shared" si="158"/>
        <v>0</v>
      </c>
      <c r="AN263" s="47">
        <f t="shared" si="158"/>
        <v>0</v>
      </c>
      <c r="AO263" s="47">
        <f t="shared" si="158"/>
        <v>0</v>
      </c>
      <c r="AP263" s="47">
        <v>0</v>
      </c>
      <c r="AQ263" s="47">
        <f t="shared" si="159"/>
        <v>0</v>
      </c>
      <c r="AR263" s="47">
        <f t="shared" si="159"/>
        <v>0</v>
      </c>
      <c r="AS263" s="50">
        <f t="shared" si="170"/>
        <v>0</v>
      </c>
      <c r="AU263">
        <v>21</v>
      </c>
      <c r="AV263" s="46" t="s">
        <v>529</v>
      </c>
      <c r="AW263" s="103">
        <f t="shared" si="160"/>
        <v>0</v>
      </c>
      <c r="AX263" s="103">
        <f t="shared" si="160"/>
        <v>0</v>
      </c>
      <c r="AY263" s="103">
        <f t="shared" si="160"/>
        <v>0</v>
      </c>
      <c r="AZ263" s="103">
        <f t="shared" si="160"/>
        <v>0</v>
      </c>
      <c r="BA263" s="103">
        <f t="shared" si="160"/>
        <v>0</v>
      </c>
      <c r="BB263" s="103">
        <f>IF(SUM(AM$251:AM$254,AM$266:AM$267)&gt;0,(AM263/SUM(AM$251:AM$254,AM$266:AM$267))*SUM(BB$251:BB$254,BB$266:BB$267),0)</f>
        <v>0</v>
      </c>
      <c r="BC263" s="103">
        <f>IF(SUM(AN$255:AN$258,AN$268:AN$269)&gt;0,(AN263/SUM(AN$255:AN$258,AN$268:AN$269))*SUM(BC$255:BC$258,BC$268:BC$269),0)</f>
        <v>0</v>
      </c>
      <c r="BD263" s="103">
        <f t="shared" ref="BD263:BE265" si="172">IF(SUM(AO$259:AO$262,AO$270:AO$271)&gt;0,(AO263/SUM(AO$259:AO$262,AO$270:AO$271))*SUM(BD$259:BD$262,BD$270:BD$271),0)</f>
        <v>0</v>
      </c>
      <c r="BE263" s="103">
        <f t="shared" si="172"/>
        <v>0</v>
      </c>
      <c r="BF263" s="47">
        <f t="shared" si="161"/>
        <v>0</v>
      </c>
      <c r="BG263" s="103">
        <f t="shared" si="162"/>
        <v>0</v>
      </c>
      <c r="BH263" s="103">
        <f t="shared" si="169"/>
        <v>0</v>
      </c>
      <c r="BI263" s="103">
        <v>0</v>
      </c>
      <c r="BJ263" s="50">
        <f t="shared" si="163"/>
        <v>0</v>
      </c>
      <c r="BL263" s="2"/>
    </row>
    <row r="264" spans="3:66" x14ac:dyDescent="0.25">
      <c r="C264" s="46" t="s">
        <v>530</v>
      </c>
      <c r="D264" s="47">
        <f>paste_pd_trips!S173</f>
        <v>0</v>
      </c>
      <c r="E264" s="47">
        <f>paste_pd_trips!T173</f>
        <v>0</v>
      </c>
      <c r="F264" s="47">
        <f>paste_pd_trips!U173</f>
        <v>0</v>
      </c>
      <c r="G264" s="47">
        <f>paste_pd_trips!V173</f>
        <v>0</v>
      </c>
      <c r="H264" s="47">
        <f>paste_pd_trips!W173</f>
        <v>0</v>
      </c>
      <c r="I264" s="47">
        <f>paste_pd_trips!X173</f>
        <v>0</v>
      </c>
      <c r="J264" s="47">
        <f>paste_pd_trips!Y173</f>
        <v>0</v>
      </c>
      <c r="K264" s="47">
        <f>paste_pd_trips!Z173</f>
        <v>0</v>
      </c>
      <c r="L264" s="47">
        <f>paste_pd_trips!AA173</f>
        <v>0</v>
      </c>
      <c r="M264" s="47">
        <f>paste_pd_trips!AB173</f>
        <v>0</v>
      </c>
      <c r="N264" s="47">
        <f>paste_pd_trips!AC173</f>
        <v>0</v>
      </c>
      <c r="O264" s="50">
        <f>paste_pd_trips!AD173</f>
        <v>0</v>
      </c>
      <c r="P264" s="49"/>
      <c r="R264" s="46" t="s">
        <v>530</v>
      </c>
      <c r="S264" s="47">
        <f>paste_pd_trips!C173</f>
        <v>0</v>
      </c>
      <c r="T264" s="47">
        <f>paste_pd_trips!D173</f>
        <v>0</v>
      </c>
      <c r="U264" s="47">
        <f>paste_pd_trips!E173</f>
        <v>0</v>
      </c>
      <c r="V264" s="47">
        <f>paste_pd_trips!F173</f>
        <v>0</v>
      </c>
      <c r="W264" s="47">
        <f>paste_pd_trips!G173</f>
        <v>0</v>
      </c>
      <c r="X264" s="47">
        <f>paste_pd_trips!H173</f>
        <v>0</v>
      </c>
      <c r="Y264" s="47">
        <f>paste_pd_trips!I173</f>
        <v>0</v>
      </c>
      <c r="Z264" s="47">
        <f>paste_pd_trips!J173</f>
        <v>0</v>
      </c>
      <c r="AA264" s="47">
        <f>paste_pd_trips!K173</f>
        <v>0</v>
      </c>
      <c r="AB264" s="47">
        <f>paste_pd_trips!L173</f>
        <v>0</v>
      </c>
      <c r="AC264" s="47">
        <f>paste_pd_trips!M173</f>
        <v>0</v>
      </c>
      <c r="AD264" s="50">
        <f>paste_pd_trips!N173</f>
        <v>0</v>
      </c>
      <c r="AG264" s="46" t="s">
        <v>530</v>
      </c>
      <c r="AH264" s="47">
        <f t="shared" si="164"/>
        <v>0</v>
      </c>
      <c r="AI264" s="47">
        <f t="shared" si="158"/>
        <v>0</v>
      </c>
      <c r="AJ264" s="47">
        <f t="shared" si="158"/>
        <v>0</v>
      </c>
      <c r="AK264" s="47">
        <f t="shared" si="158"/>
        <v>0</v>
      </c>
      <c r="AL264" s="47">
        <f t="shared" si="158"/>
        <v>0</v>
      </c>
      <c r="AM264" s="47">
        <f t="shared" si="158"/>
        <v>0</v>
      </c>
      <c r="AN264" s="47">
        <f t="shared" si="158"/>
        <v>0</v>
      </c>
      <c r="AO264" s="47">
        <f t="shared" si="158"/>
        <v>0</v>
      </c>
      <c r="AP264" s="47">
        <v>0</v>
      </c>
      <c r="AQ264" s="47">
        <f t="shared" si="159"/>
        <v>0</v>
      </c>
      <c r="AR264" s="47">
        <f t="shared" si="159"/>
        <v>0</v>
      </c>
      <c r="AS264" s="50">
        <f t="shared" si="170"/>
        <v>0</v>
      </c>
      <c r="AU264">
        <v>22</v>
      </c>
      <c r="AV264" s="46" t="s">
        <v>530</v>
      </c>
      <c r="AW264" s="103">
        <f t="shared" si="160"/>
        <v>0</v>
      </c>
      <c r="AX264" s="103">
        <f t="shared" si="160"/>
        <v>0</v>
      </c>
      <c r="AY264" s="103">
        <f t="shared" si="160"/>
        <v>0</v>
      </c>
      <c r="AZ264" s="103">
        <f t="shared" si="160"/>
        <v>0</v>
      </c>
      <c r="BA264" s="103">
        <f t="shared" si="160"/>
        <v>0</v>
      </c>
      <c r="BB264" s="47">
        <f>IF(SUM(AM$251:AM$254,AM$266:AM$267)&gt;0,(AM264/SUM(AM$251:AM$254,AM$266:AM$267))*SUM(BB$251:BB$254,BB$266:BB$267),0)</f>
        <v>0</v>
      </c>
      <c r="BC264" s="47">
        <f>IF(SUM(AN$255:AN$258,AN$268:AN$269)&gt;0,(AN264/SUM(AN$255:AN$258,AN$268:AN$269))*SUM(BC$255:BC$258,BC$268:BC$269),0)</f>
        <v>0</v>
      </c>
      <c r="BD264" s="47">
        <f t="shared" si="172"/>
        <v>0</v>
      </c>
      <c r="BE264" s="103">
        <f t="shared" si="172"/>
        <v>0</v>
      </c>
      <c r="BF264" s="103">
        <f t="shared" si="161"/>
        <v>0</v>
      </c>
      <c r="BG264" s="47">
        <f t="shared" si="162"/>
        <v>0</v>
      </c>
      <c r="BH264" s="103">
        <f t="shared" si="169"/>
        <v>0</v>
      </c>
      <c r="BI264" s="47">
        <v>0</v>
      </c>
      <c r="BJ264" s="50">
        <f t="shared" si="163"/>
        <v>0</v>
      </c>
      <c r="BL264" s="2"/>
    </row>
    <row r="265" spans="3:66" x14ac:dyDescent="0.25">
      <c r="C265" s="46" t="s">
        <v>531</v>
      </c>
      <c r="D265" s="47">
        <f>paste_pd_trips!S174</f>
        <v>0</v>
      </c>
      <c r="E265" s="47">
        <f>paste_pd_trips!T174</f>
        <v>0</v>
      </c>
      <c r="F265" s="47">
        <f>paste_pd_trips!U174</f>
        <v>0</v>
      </c>
      <c r="G265" s="47">
        <f>paste_pd_trips!V174</f>
        <v>0</v>
      </c>
      <c r="H265" s="47">
        <f>paste_pd_trips!W174</f>
        <v>0</v>
      </c>
      <c r="I265" s="47">
        <f>paste_pd_trips!X174</f>
        <v>0</v>
      </c>
      <c r="J265" s="47">
        <f>paste_pd_trips!Y174</f>
        <v>0</v>
      </c>
      <c r="K265" s="47">
        <f>paste_pd_trips!Z174</f>
        <v>0</v>
      </c>
      <c r="L265" s="47">
        <f>paste_pd_trips!AA174</f>
        <v>0</v>
      </c>
      <c r="M265" s="47">
        <f>paste_pd_trips!AB174</f>
        <v>0</v>
      </c>
      <c r="N265" s="47">
        <f>paste_pd_trips!AC174</f>
        <v>0</v>
      </c>
      <c r="O265" s="50">
        <f>paste_pd_trips!AD174</f>
        <v>0</v>
      </c>
      <c r="P265" s="49"/>
      <c r="R265" s="46" t="s">
        <v>531</v>
      </c>
      <c r="S265" s="47">
        <f>paste_pd_trips!C174</f>
        <v>0</v>
      </c>
      <c r="T265" s="47">
        <f>paste_pd_trips!D174</f>
        <v>0</v>
      </c>
      <c r="U265" s="47">
        <f>paste_pd_trips!E174</f>
        <v>0</v>
      </c>
      <c r="V265" s="47">
        <f>paste_pd_trips!F174</f>
        <v>0</v>
      </c>
      <c r="W265" s="47">
        <f>paste_pd_trips!G174</f>
        <v>0</v>
      </c>
      <c r="X265" s="47">
        <f>paste_pd_trips!H174</f>
        <v>0</v>
      </c>
      <c r="Y265" s="47">
        <f>paste_pd_trips!I174</f>
        <v>0</v>
      </c>
      <c r="Z265" s="47">
        <f>paste_pd_trips!J174</f>
        <v>0</v>
      </c>
      <c r="AA265" s="47">
        <f>paste_pd_trips!K174</f>
        <v>0</v>
      </c>
      <c r="AB265" s="47">
        <f>paste_pd_trips!L174</f>
        <v>0</v>
      </c>
      <c r="AC265" s="47">
        <f>paste_pd_trips!M174</f>
        <v>0</v>
      </c>
      <c r="AD265" s="50">
        <f>paste_pd_trips!N174</f>
        <v>0</v>
      </c>
      <c r="AG265" s="46" t="s">
        <v>531</v>
      </c>
      <c r="AH265" s="47">
        <f t="shared" si="164"/>
        <v>0</v>
      </c>
      <c r="AI265" s="47">
        <f t="shared" si="158"/>
        <v>0</v>
      </c>
      <c r="AJ265" s="47">
        <f t="shared" si="158"/>
        <v>0</v>
      </c>
      <c r="AK265" s="47">
        <f t="shared" si="158"/>
        <v>0</v>
      </c>
      <c r="AL265" s="47">
        <f t="shared" si="158"/>
        <v>0</v>
      </c>
      <c r="AM265" s="47">
        <f t="shared" si="158"/>
        <v>0</v>
      </c>
      <c r="AN265" s="47">
        <f t="shared" si="158"/>
        <v>0</v>
      </c>
      <c r="AO265" s="47">
        <f t="shared" si="158"/>
        <v>0</v>
      </c>
      <c r="AP265" s="47">
        <v>0</v>
      </c>
      <c r="AQ265" s="47">
        <f t="shared" si="159"/>
        <v>0</v>
      </c>
      <c r="AR265" s="47">
        <f t="shared" si="159"/>
        <v>0</v>
      </c>
      <c r="AS265" s="50">
        <f t="shared" si="170"/>
        <v>0</v>
      </c>
      <c r="AU265">
        <v>23</v>
      </c>
      <c r="AV265" s="46" t="s">
        <v>531</v>
      </c>
      <c r="AW265" s="47">
        <f t="shared" si="160"/>
        <v>0</v>
      </c>
      <c r="AX265" s="47">
        <f t="shared" si="160"/>
        <v>0</v>
      </c>
      <c r="AY265" s="47">
        <f t="shared" si="160"/>
        <v>0</v>
      </c>
      <c r="AZ265" s="47">
        <f t="shared" si="160"/>
        <v>0</v>
      </c>
      <c r="BA265" s="47">
        <f t="shared" si="160"/>
        <v>0</v>
      </c>
      <c r="BB265" s="47">
        <f>IF(SUM(AM$251:AM$254,AM$266:AM$267)&gt;0,(AM265/SUM(AM$251:AM$254,AM$266:AM$267))*SUM(BB$251:BB$254,BB$266:BB$267),0)</f>
        <v>0</v>
      </c>
      <c r="BC265" s="47">
        <f>IF(SUM(AN$255:AN$258,AN$268:AN$269)&gt;0,(AN265/SUM(AN$255:AN$258,AN$268:AN$269))*SUM(BC$255:BC$258,BC$268:BC$269),0)</f>
        <v>0</v>
      </c>
      <c r="BD265" s="47">
        <f t="shared" si="172"/>
        <v>0</v>
      </c>
      <c r="BE265" s="103">
        <f t="shared" si="172"/>
        <v>0</v>
      </c>
      <c r="BF265" s="47">
        <f t="shared" si="161"/>
        <v>0</v>
      </c>
      <c r="BG265" s="47">
        <f t="shared" si="162"/>
        <v>0</v>
      </c>
      <c r="BH265" s="47">
        <f t="shared" si="169"/>
        <v>0</v>
      </c>
      <c r="BI265" s="103">
        <v>0</v>
      </c>
      <c r="BJ265" s="50">
        <f t="shared" si="163"/>
        <v>0</v>
      </c>
      <c r="BL265" s="2"/>
    </row>
    <row r="266" spans="3:66" x14ac:dyDescent="0.25">
      <c r="C266" s="46" t="s">
        <v>26</v>
      </c>
      <c r="D266" s="47">
        <f>paste_pd_trips!S175</f>
        <v>0</v>
      </c>
      <c r="E266" s="47">
        <f>paste_pd_trips!T175</f>
        <v>0</v>
      </c>
      <c r="F266" s="47">
        <f>paste_pd_trips!U175</f>
        <v>0</v>
      </c>
      <c r="G266" s="47">
        <f>paste_pd_trips!V175</f>
        <v>0</v>
      </c>
      <c r="H266" s="47">
        <f>paste_pd_trips!W175</f>
        <v>0</v>
      </c>
      <c r="I266" s="47">
        <f>paste_pd_trips!X175</f>
        <v>0</v>
      </c>
      <c r="J266" s="47">
        <f>paste_pd_trips!Y175</f>
        <v>0</v>
      </c>
      <c r="K266" s="47">
        <f>paste_pd_trips!Z175</f>
        <v>0</v>
      </c>
      <c r="L266" s="47">
        <f>paste_pd_trips!AA175</f>
        <v>0</v>
      </c>
      <c r="M266" s="47">
        <f>paste_pd_trips!AB175</f>
        <v>0</v>
      </c>
      <c r="N266" s="47">
        <f>paste_pd_trips!AC175</f>
        <v>0</v>
      </c>
      <c r="O266" s="50">
        <f>paste_pd_trips!AD175</f>
        <v>0</v>
      </c>
      <c r="P266" s="49"/>
      <c r="R266" s="46" t="s">
        <v>26</v>
      </c>
      <c r="S266" s="47">
        <f>paste_pd_trips!C175</f>
        <v>0</v>
      </c>
      <c r="T266" s="47">
        <f>paste_pd_trips!D175</f>
        <v>0</v>
      </c>
      <c r="U266" s="47">
        <f>paste_pd_trips!E175</f>
        <v>0</v>
      </c>
      <c r="V266" s="47">
        <f>paste_pd_trips!F175</f>
        <v>0</v>
      </c>
      <c r="W266" s="47">
        <f>paste_pd_trips!G175</f>
        <v>0</v>
      </c>
      <c r="X266" s="47">
        <f>paste_pd_trips!H175</f>
        <v>0</v>
      </c>
      <c r="Y266" s="47">
        <f>paste_pd_trips!I175</f>
        <v>0</v>
      </c>
      <c r="Z266" s="47">
        <f>paste_pd_trips!J175</f>
        <v>0</v>
      </c>
      <c r="AA266" s="47">
        <f>paste_pd_trips!K175</f>
        <v>0</v>
      </c>
      <c r="AB266" s="47">
        <f>paste_pd_trips!L175</f>
        <v>0</v>
      </c>
      <c r="AC266" s="47">
        <f>paste_pd_trips!M175</f>
        <v>0</v>
      </c>
      <c r="AD266" s="50">
        <f>paste_pd_trips!N175</f>
        <v>0</v>
      </c>
      <c r="AG266" s="46" t="s">
        <v>26</v>
      </c>
      <c r="AH266" s="47">
        <f t="shared" si="164"/>
        <v>0</v>
      </c>
      <c r="AI266" s="47">
        <f t="shared" si="158"/>
        <v>0</v>
      </c>
      <c r="AJ266" s="47">
        <f t="shared" si="158"/>
        <v>0</v>
      </c>
      <c r="AK266" s="47">
        <f t="shared" si="158"/>
        <v>0</v>
      </c>
      <c r="AL266" s="47">
        <f t="shared" si="158"/>
        <v>0</v>
      </c>
      <c r="AM266" s="51">
        <f t="shared" si="158"/>
        <v>0</v>
      </c>
      <c r="AN266" s="52">
        <f t="shared" si="158"/>
        <v>0</v>
      </c>
      <c r="AO266" s="53">
        <f t="shared" si="158"/>
        <v>0</v>
      </c>
      <c r="AP266" s="47">
        <v>0</v>
      </c>
      <c r="AQ266" s="47">
        <f t="shared" si="159"/>
        <v>0</v>
      </c>
      <c r="AR266" s="47">
        <f t="shared" si="159"/>
        <v>0</v>
      </c>
      <c r="AS266" s="50">
        <f t="shared" si="170"/>
        <v>0</v>
      </c>
      <c r="AU266">
        <v>24</v>
      </c>
      <c r="AV266" s="46" t="s">
        <v>26</v>
      </c>
      <c r="AW266" s="103">
        <f t="shared" si="160"/>
        <v>0</v>
      </c>
      <c r="AX266" s="103">
        <f t="shared" si="160"/>
        <v>0</v>
      </c>
      <c r="AY266" s="103">
        <f t="shared" si="160"/>
        <v>0</v>
      </c>
      <c r="AZ266" s="103">
        <f t="shared" si="160"/>
        <v>0</v>
      </c>
      <c r="BA266" s="103">
        <f t="shared" si="160"/>
        <v>0</v>
      </c>
      <c r="BB266" s="51">
        <f>BL266</f>
        <v>0</v>
      </c>
      <c r="BC266" s="52">
        <v>0</v>
      </c>
      <c r="BD266" s="53">
        <v>0</v>
      </c>
      <c r="BE266" s="103">
        <v>0</v>
      </c>
      <c r="BF266" s="103">
        <f t="shared" si="161"/>
        <v>0</v>
      </c>
      <c r="BG266" s="103">
        <f t="shared" si="162"/>
        <v>0</v>
      </c>
      <c r="BH266" s="103">
        <f t="shared" si="169"/>
        <v>0</v>
      </c>
      <c r="BI266" s="103">
        <v>0</v>
      </c>
      <c r="BJ266" s="50">
        <f t="shared" si="163"/>
        <v>0</v>
      </c>
      <c r="BL266" s="2">
        <f>$BK$280*OBS_PURP_AUTOSUFF!J100</f>
        <v>0</v>
      </c>
    </row>
    <row r="267" spans="3:66" x14ac:dyDescent="0.25">
      <c r="C267" s="46" t="s">
        <v>27</v>
      </c>
      <c r="D267" s="47">
        <f>paste_pd_trips!S176</f>
        <v>0</v>
      </c>
      <c r="E267" s="47">
        <f>paste_pd_trips!T176</f>
        <v>0</v>
      </c>
      <c r="F267" s="47">
        <f>paste_pd_trips!U176</f>
        <v>0</v>
      </c>
      <c r="G267" s="47">
        <f>paste_pd_trips!V176</f>
        <v>0</v>
      </c>
      <c r="H267" s="47">
        <f>paste_pd_trips!W176</f>
        <v>0</v>
      </c>
      <c r="I267" s="47">
        <f>paste_pd_trips!X176</f>
        <v>0</v>
      </c>
      <c r="J267" s="47">
        <f>paste_pd_trips!Y176</f>
        <v>0</v>
      </c>
      <c r="K267" s="47">
        <f>paste_pd_trips!Z176</f>
        <v>0</v>
      </c>
      <c r="L267" s="47">
        <f>paste_pd_trips!AA176</f>
        <v>0</v>
      </c>
      <c r="M267" s="47">
        <f>paste_pd_trips!AB176</f>
        <v>0</v>
      </c>
      <c r="N267" s="47">
        <f>paste_pd_trips!AC176</f>
        <v>0</v>
      </c>
      <c r="O267" s="50">
        <f>paste_pd_trips!AD176</f>
        <v>0</v>
      </c>
      <c r="P267" s="49"/>
      <c r="R267" s="46" t="s">
        <v>27</v>
      </c>
      <c r="S267" s="47">
        <f>paste_pd_trips!C176</f>
        <v>0</v>
      </c>
      <c r="T267" s="47">
        <f>paste_pd_trips!D176</f>
        <v>0</v>
      </c>
      <c r="U267" s="47">
        <f>paste_pd_trips!E176</f>
        <v>0</v>
      </c>
      <c r="V267" s="47">
        <f>paste_pd_trips!F176</f>
        <v>0</v>
      </c>
      <c r="W267" s="47">
        <f>paste_pd_trips!G176</f>
        <v>0</v>
      </c>
      <c r="X267" s="47">
        <f>paste_pd_trips!H176</f>
        <v>0</v>
      </c>
      <c r="Y267" s="47">
        <f>paste_pd_trips!I176</f>
        <v>0</v>
      </c>
      <c r="Z267" s="47">
        <f>paste_pd_trips!J176</f>
        <v>0</v>
      </c>
      <c r="AA267" s="47">
        <f>paste_pd_trips!K176</f>
        <v>0</v>
      </c>
      <c r="AB267" s="47">
        <f>paste_pd_trips!L176</f>
        <v>0</v>
      </c>
      <c r="AC267" s="47">
        <f>paste_pd_trips!M176</f>
        <v>0</v>
      </c>
      <c r="AD267" s="50">
        <f>paste_pd_trips!N176</f>
        <v>0</v>
      </c>
      <c r="AG267" s="46" t="s">
        <v>27</v>
      </c>
      <c r="AH267" s="47">
        <f t="shared" si="164"/>
        <v>0</v>
      </c>
      <c r="AI267" s="47">
        <f t="shared" si="158"/>
        <v>0</v>
      </c>
      <c r="AJ267" s="47">
        <f t="shared" si="158"/>
        <v>0</v>
      </c>
      <c r="AK267" s="47">
        <f t="shared" si="158"/>
        <v>0</v>
      </c>
      <c r="AL267" s="47">
        <f t="shared" si="158"/>
        <v>0</v>
      </c>
      <c r="AM267" s="55">
        <f t="shared" si="158"/>
        <v>0</v>
      </c>
      <c r="AN267" s="56">
        <f t="shared" si="158"/>
        <v>0</v>
      </c>
      <c r="AO267" s="57">
        <f t="shared" si="158"/>
        <v>0</v>
      </c>
      <c r="AP267" s="47">
        <v>0</v>
      </c>
      <c r="AQ267" s="47">
        <f t="shared" si="159"/>
        <v>0</v>
      </c>
      <c r="AR267" s="47">
        <f t="shared" si="159"/>
        <v>0</v>
      </c>
      <c r="AS267" s="50">
        <f t="shared" si="165"/>
        <v>0</v>
      </c>
      <c r="AU267">
        <v>25</v>
      </c>
      <c r="AV267" s="46" t="s">
        <v>27</v>
      </c>
      <c r="AW267" s="103">
        <f t="shared" si="160"/>
        <v>0</v>
      </c>
      <c r="AX267" s="103">
        <f t="shared" si="160"/>
        <v>0</v>
      </c>
      <c r="AY267" s="103">
        <f t="shared" si="160"/>
        <v>0</v>
      </c>
      <c r="AZ267" s="103">
        <f t="shared" si="160"/>
        <v>0</v>
      </c>
      <c r="BA267" s="103">
        <f t="shared" si="160"/>
        <v>0</v>
      </c>
      <c r="BB267" s="55">
        <f>BL267</f>
        <v>0</v>
      </c>
      <c r="BC267" s="56">
        <v>0</v>
      </c>
      <c r="BD267" s="57">
        <v>0</v>
      </c>
      <c r="BE267" s="103">
        <v>0</v>
      </c>
      <c r="BF267" s="103">
        <f t="shared" si="161"/>
        <v>0</v>
      </c>
      <c r="BG267" s="103">
        <f t="shared" si="162"/>
        <v>0</v>
      </c>
      <c r="BH267" s="103">
        <f t="shared" si="169"/>
        <v>0</v>
      </c>
      <c r="BI267" s="103">
        <v>0</v>
      </c>
      <c r="BJ267" s="50">
        <f t="shared" si="163"/>
        <v>0</v>
      </c>
      <c r="BL267" s="2">
        <f>$BK$280*OBS_PURP_AUTOSUFF!J99</f>
        <v>0</v>
      </c>
    </row>
    <row r="268" spans="3:66" x14ac:dyDescent="0.25">
      <c r="C268" s="46" t="s">
        <v>28</v>
      </c>
      <c r="D268" s="47">
        <f>paste_pd_trips!S177</f>
        <v>0</v>
      </c>
      <c r="E268" s="47">
        <f>paste_pd_trips!T177</f>
        <v>0</v>
      </c>
      <c r="F268" s="47">
        <f>paste_pd_trips!U177</f>
        <v>0</v>
      </c>
      <c r="G268" s="47">
        <f>paste_pd_trips!V177</f>
        <v>0</v>
      </c>
      <c r="H268" s="47">
        <f>paste_pd_trips!W177</f>
        <v>0</v>
      </c>
      <c r="I268" s="47">
        <f>paste_pd_trips!X177</f>
        <v>0</v>
      </c>
      <c r="J268" s="47">
        <f>paste_pd_trips!Y177</f>
        <v>0</v>
      </c>
      <c r="K268" s="47">
        <f>paste_pd_trips!Z177</f>
        <v>0</v>
      </c>
      <c r="L268" s="47">
        <f>paste_pd_trips!AA177</f>
        <v>0</v>
      </c>
      <c r="M268" s="47">
        <f>paste_pd_trips!AB177</f>
        <v>0</v>
      </c>
      <c r="N268" s="47">
        <f>paste_pd_trips!AC177</f>
        <v>0</v>
      </c>
      <c r="O268" s="50">
        <f>paste_pd_trips!AD177</f>
        <v>0</v>
      </c>
      <c r="P268" s="49"/>
      <c r="R268" s="46" t="s">
        <v>28</v>
      </c>
      <c r="S268" s="47">
        <f>paste_pd_trips!C177</f>
        <v>0</v>
      </c>
      <c r="T268" s="47">
        <f>paste_pd_trips!D177</f>
        <v>0</v>
      </c>
      <c r="U268" s="47">
        <f>paste_pd_trips!E177</f>
        <v>0</v>
      </c>
      <c r="V268" s="47">
        <f>paste_pd_trips!F177</f>
        <v>0</v>
      </c>
      <c r="W268" s="47">
        <f>paste_pd_trips!G177</f>
        <v>0</v>
      </c>
      <c r="X268" s="47">
        <f>paste_pd_trips!H177</f>
        <v>0</v>
      </c>
      <c r="Y268" s="47">
        <f>paste_pd_trips!I177</f>
        <v>0</v>
      </c>
      <c r="Z268" s="47">
        <f>paste_pd_trips!J177</f>
        <v>0</v>
      </c>
      <c r="AA268" s="47">
        <f>paste_pd_trips!K177</f>
        <v>0</v>
      </c>
      <c r="AB268" s="47">
        <f>paste_pd_trips!L177</f>
        <v>0</v>
      </c>
      <c r="AC268" s="47">
        <f>paste_pd_trips!M177</f>
        <v>0</v>
      </c>
      <c r="AD268" s="50">
        <f>paste_pd_trips!N177</f>
        <v>0</v>
      </c>
      <c r="AG268" s="46" t="s">
        <v>28</v>
      </c>
      <c r="AH268" s="47">
        <f t="shared" si="164"/>
        <v>0</v>
      </c>
      <c r="AI268" s="47">
        <f t="shared" si="158"/>
        <v>0</v>
      </c>
      <c r="AJ268" s="47">
        <f t="shared" si="158"/>
        <v>0</v>
      </c>
      <c r="AK268" s="47">
        <f t="shared" si="158"/>
        <v>0</v>
      </c>
      <c r="AL268" s="47">
        <f t="shared" si="158"/>
        <v>0</v>
      </c>
      <c r="AM268" s="55">
        <f t="shared" si="158"/>
        <v>0</v>
      </c>
      <c r="AN268" s="56">
        <f t="shared" si="158"/>
        <v>0</v>
      </c>
      <c r="AO268" s="57">
        <f t="shared" si="158"/>
        <v>0</v>
      </c>
      <c r="AP268" s="47">
        <v>0</v>
      </c>
      <c r="AQ268" s="47">
        <f t="shared" si="159"/>
        <v>0</v>
      </c>
      <c r="AR268" s="47">
        <f t="shared" si="159"/>
        <v>0</v>
      </c>
      <c r="AS268" s="50">
        <f t="shared" si="165"/>
        <v>0</v>
      </c>
      <c r="AU268">
        <v>26</v>
      </c>
      <c r="AV268" s="46" t="s">
        <v>28</v>
      </c>
      <c r="AW268" s="103">
        <f t="shared" si="160"/>
        <v>0</v>
      </c>
      <c r="AX268" s="103">
        <f t="shared" si="160"/>
        <v>0</v>
      </c>
      <c r="AY268" s="103">
        <f t="shared" si="160"/>
        <v>0</v>
      </c>
      <c r="AZ268" s="103">
        <f t="shared" si="160"/>
        <v>0</v>
      </c>
      <c r="BA268" s="103">
        <f t="shared" si="160"/>
        <v>0</v>
      </c>
      <c r="BB268" s="104">
        <v>0</v>
      </c>
      <c r="BC268" s="56">
        <f>BL268</f>
        <v>0</v>
      </c>
      <c r="BD268" s="105">
        <v>0</v>
      </c>
      <c r="BE268" s="103">
        <v>0</v>
      </c>
      <c r="BF268" s="103">
        <f t="shared" si="161"/>
        <v>0</v>
      </c>
      <c r="BG268" s="103">
        <f t="shared" si="162"/>
        <v>0</v>
      </c>
      <c r="BH268" s="103">
        <f t="shared" si="169"/>
        <v>0</v>
      </c>
      <c r="BI268" s="103">
        <v>0</v>
      </c>
      <c r="BJ268" s="50">
        <f t="shared" si="163"/>
        <v>0</v>
      </c>
      <c r="BL268" s="2">
        <f>$BK$280*OBS_PURP_AUTOSUFF!J118</f>
        <v>0</v>
      </c>
    </row>
    <row r="269" spans="3:66" x14ac:dyDescent="0.25">
      <c r="C269" s="46" t="s">
        <v>29</v>
      </c>
      <c r="D269" s="47">
        <f>paste_pd_trips!S178</f>
        <v>0</v>
      </c>
      <c r="E269" s="47">
        <f>paste_pd_trips!T178</f>
        <v>0</v>
      </c>
      <c r="F269" s="47">
        <f>paste_pd_trips!U178</f>
        <v>0</v>
      </c>
      <c r="G269" s="47">
        <f>paste_pd_trips!V178</f>
        <v>0</v>
      </c>
      <c r="H269" s="47">
        <f>paste_pd_trips!W178</f>
        <v>0</v>
      </c>
      <c r="I269" s="47">
        <f>paste_pd_trips!X178</f>
        <v>0</v>
      </c>
      <c r="J269" s="47">
        <f>paste_pd_trips!Y178</f>
        <v>0</v>
      </c>
      <c r="K269" s="47">
        <f>paste_pd_trips!Z178</f>
        <v>0</v>
      </c>
      <c r="L269" s="47">
        <f>paste_pd_trips!AA178</f>
        <v>0</v>
      </c>
      <c r="M269" s="47">
        <f>paste_pd_trips!AB178</f>
        <v>0</v>
      </c>
      <c r="N269" s="47">
        <f>paste_pd_trips!AC178</f>
        <v>0</v>
      </c>
      <c r="O269" s="50">
        <f>paste_pd_trips!AD178</f>
        <v>0</v>
      </c>
      <c r="P269" s="49"/>
      <c r="R269" s="46" t="s">
        <v>29</v>
      </c>
      <c r="S269" s="47">
        <f>paste_pd_trips!C178</f>
        <v>0</v>
      </c>
      <c r="T269" s="47">
        <f>paste_pd_trips!D178</f>
        <v>0</v>
      </c>
      <c r="U269" s="47">
        <f>paste_pd_trips!E178</f>
        <v>0</v>
      </c>
      <c r="V269" s="47">
        <f>paste_pd_trips!F178</f>
        <v>0</v>
      </c>
      <c r="W269" s="47">
        <f>paste_pd_trips!G178</f>
        <v>0</v>
      </c>
      <c r="X269" s="47">
        <f>paste_pd_trips!H178</f>
        <v>0</v>
      </c>
      <c r="Y269" s="47">
        <f>paste_pd_trips!I178</f>
        <v>0</v>
      </c>
      <c r="Z269" s="47">
        <f>paste_pd_trips!J178</f>
        <v>0</v>
      </c>
      <c r="AA269" s="47">
        <f>paste_pd_trips!K178</f>
        <v>0</v>
      </c>
      <c r="AB269" s="47">
        <f>paste_pd_trips!L178</f>
        <v>0</v>
      </c>
      <c r="AC269" s="47">
        <f>paste_pd_trips!M178</f>
        <v>0</v>
      </c>
      <c r="AD269" s="50">
        <f>paste_pd_trips!N178</f>
        <v>0</v>
      </c>
      <c r="AG269" s="46" t="s">
        <v>29</v>
      </c>
      <c r="AH269" s="47">
        <f t="shared" si="164"/>
        <v>0</v>
      </c>
      <c r="AI269" s="47">
        <f t="shared" si="158"/>
        <v>0</v>
      </c>
      <c r="AJ269" s="47">
        <f t="shared" si="158"/>
        <v>0</v>
      </c>
      <c r="AK269" s="47">
        <f t="shared" si="158"/>
        <v>0</v>
      </c>
      <c r="AL269" s="47">
        <f t="shared" si="158"/>
        <v>0</v>
      </c>
      <c r="AM269" s="55">
        <f t="shared" si="158"/>
        <v>0</v>
      </c>
      <c r="AN269" s="56">
        <f t="shared" si="158"/>
        <v>0</v>
      </c>
      <c r="AO269" s="57">
        <f t="shared" si="158"/>
        <v>0</v>
      </c>
      <c r="AP269" s="47">
        <v>0</v>
      </c>
      <c r="AQ269" s="47">
        <f t="shared" si="159"/>
        <v>0</v>
      </c>
      <c r="AR269" s="47">
        <f t="shared" si="159"/>
        <v>0</v>
      </c>
      <c r="AS269" s="50">
        <f t="shared" si="165"/>
        <v>0</v>
      </c>
      <c r="AU269">
        <v>27</v>
      </c>
      <c r="AV269" s="46" t="s">
        <v>29</v>
      </c>
      <c r="AW269" s="103">
        <f t="shared" si="160"/>
        <v>0</v>
      </c>
      <c r="AX269" s="103">
        <f t="shared" si="160"/>
        <v>0</v>
      </c>
      <c r="AY269" s="103">
        <f t="shared" si="160"/>
        <v>0</v>
      </c>
      <c r="AZ269" s="103">
        <f t="shared" si="160"/>
        <v>0</v>
      </c>
      <c r="BA269" s="103">
        <f t="shared" si="160"/>
        <v>0</v>
      </c>
      <c r="BB269" s="104">
        <v>0</v>
      </c>
      <c r="BC269" s="56">
        <f>BL269</f>
        <v>0</v>
      </c>
      <c r="BD269" s="105">
        <v>0</v>
      </c>
      <c r="BE269" s="103">
        <v>0</v>
      </c>
      <c r="BF269" s="103">
        <f t="shared" si="161"/>
        <v>0</v>
      </c>
      <c r="BG269" s="103">
        <f t="shared" si="162"/>
        <v>0</v>
      </c>
      <c r="BH269" s="103">
        <f t="shared" si="169"/>
        <v>0</v>
      </c>
      <c r="BI269" s="103">
        <v>0</v>
      </c>
      <c r="BJ269" s="50">
        <f t="shared" si="163"/>
        <v>0</v>
      </c>
      <c r="BL269" s="2">
        <f>$BK$280*OBS_PURP_AUTOSUFF!J117</f>
        <v>0</v>
      </c>
    </row>
    <row r="270" spans="3:66" x14ac:dyDescent="0.25">
      <c r="C270" s="46" t="s">
        <v>30</v>
      </c>
      <c r="D270" s="47">
        <f>paste_pd_trips!S179</f>
        <v>0</v>
      </c>
      <c r="E270" s="47">
        <f>paste_pd_trips!T179</f>
        <v>0</v>
      </c>
      <c r="F270" s="47">
        <f>paste_pd_trips!U179</f>
        <v>0</v>
      </c>
      <c r="G270" s="47">
        <f>paste_pd_trips!V179</f>
        <v>0</v>
      </c>
      <c r="H270" s="47">
        <f>paste_pd_trips!W179</f>
        <v>0</v>
      </c>
      <c r="I270" s="47">
        <f>paste_pd_trips!X179</f>
        <v>0</v>
      </c>
      <c r="J270" s="47">
        <f>paste_pd_trips!Y179</f>
        <v>0</v>
      </c>
      <c r="K270" s="47">
        <f>paste_pd_trips!Z179</f>
        <v>0</v>
      </c>
      <c r="L270" s="47">
        <f>paste_pd_trips!AA179</f>
        <v>0</v>
      </c>
      <c r="M270" s="47">
        <f>paste_pd_trips!AB179</f>
        <v>0</v>
      </c>
      <c r="N270" s="47">
        <f>paste_pd_trips!AC179</f>
        <v>0</v>
      </c>
      <c r="O270" s="50">
        <f>paste_pd_trips!AD179</f>
        <v>0</v>
      </c>
      <c r="P270" s="49"/>
      <c r="R270" s="46" t="s">
        <v>30</v>
      </c>
      <c r="S270" s="47">
        <f>paste_pd_trips!C179</f>
        <v>0</v>
      </c>
      <c r="T270" s="47">
        <f>paste_pd_trips!D179</f>
        <v>0</v>
      </c>
      <c r="U270" s="47">
        <f>paste_pd_trips!E179</f>
        <v>0</v>
      </c>
      <c r="V270" s="47">
        <f>paste_pd_trips!F179</f>
        <v>0</v>
      </c>
      <c r="W270" s="47">
        <f>paste_pd_trips!G179</f>
        <v>0</v>
      </c>
      <c r="X270" s="47">
        <f>paste_pd_trips!H179</f>
        <v>0</v>
      </c>
      <c r="Y270" s="47">
        <f>paste_pd_trips!I179</f>
        <v>0</v>
      </c>
      <c r="Z270" s="47">
        <f>paste_pd_trips!J179</f>
        <v>0</v>
      </c>
      <c r="AA270" s="47">
        <f>paste_pd_trips!K179</f>
        <v>0</v>
      </c>
      <c r="AB270" s="47">
        <f>paste_pd_trips!L179</f>
        <v>0</v>
      </c>
      <c r="AC270" s="47">
        <f>paste_pd_trips!M179</f>
        <v>0</v>
      </c>
      <c r="AD270" s="50">
        <f>paste_pd_trips!N179</f>
        <v>0</v>
      </c>
      <c r="AG270" s="46" t="s">
        <v>30</v>
      </c>
      <c r="AH270" s="47">
        <f t="shared" si="164"/>
        <v>0</v>
      </c>
      <c r="AI270" s="47">
        <f t="shared" si="158"/>
        <v>0</v>
      </c>
      <c r="AJ270" s="47">
        <f t="shared" si="158"/>
        <v>0</v>
      </c>
      <c r="AK270" s="47">
        <f t="shared" si="158"/>
        <v>0</v>
      </c>
      <c r="AL270" s="47">
        <f t="shared" si="158"/>
        <v>0</v>
      </c>
      <c r="AM270" s="55">
        <f t="shared" si="158"/>
        <v>0</v>
      </c>
      <c r="AN270" s="56">
        <f t="shared" si="158"/>
        <v>0</v>
      </c>
      <c r="AO270" s="57">
        <f t="shared" si="158"/>
        <v>0</v>
      </c>
      <c r="AP270" s="47">
        <v>0</v>
      </c>
      <c r="AQ270" s="47">
        <f t="shared" si="159"/>
        <v>0</v>
      </c>
      <c r="AR270" s="47">
        <f t="shared" si="159"/>
        <v>0</v>
      </c>
      <c r="AS270" s="50">
        <f t="shared" si="165"/>
        <v>0</v>
      </c>
      <c r="AU270">
        <v>28</v>
      </c>
      <c r="AV270" s="46" t="s">
        <v>30</v>
      </c>
      <c r="AW270" s="103">
        <f t="shared" si="160"/>
        <v>0</v>
      </c>
      <c r="AX270" s="103">
        <f t="shared" si="160"/>
        <v>0</v>
      </c>
      <c r="AY270" s="103">
        <f t="shared" si="160"/>
        <v>0</v>
      </c>
      <c r="AZ270" s="103">
        <f t="shared" si="160"/>
        <v>0</v>
      </c>
      <c r="BA270" s="103">
        <f t="shared" si="160"/>
        <v>0</v>
      </c>
      <c r="BB270" s="104">
        <v>0</v>
      </c>
      <c r="BC270" s="106">
        <v>0</v>
      </c>
      <c r="BD270" s="57">
        <f>BL270</f>
        <v>0</v>
      </c>
      <c r="BE270" s="103">
        <f>BM270</f>
        <v>0</v>
      </c>
      <c r="BF270" s="103">
        <f t="shared" si="161"/>
        <v>0</v>
      </c>
      <c r="BG270" s="103">
        <f t="shared" si="162"/>
        <v>0</v>
      </c>
      <c r="BH270" s="103">
        <f t="shared" si="169"/>
        <v>0</v>
      </c>
      <c r="BI270" s="103">
        <v>0</v>
      </c>
      <c r="BJ270" s="50">
        <f t="shared" si="163"/>
        <v>0</v>
      </c>
      <c r="BL270" s="2">
        <f>$BK$280*OBS_PURP_AUTOSUFF!J106</f>
        <v>0</v>
      </c>
    </row>
    <row r="271" spans="3:66" x14ac:dyDescent="0.25">
      <c r="C271" s="46" t="s">
        <v>31</v>
      </c>
      <c r="D271" s="47">
        <f>paste_pd_trips!S180</f>
        <v>0</v>
      </c>
      <c r="E271" s="47">
        <f>paste_pd_trips!T180</f>
        <v>0</v>
      </c>
      <c r="F271" s="47">
        <f>paste_pd_trips!U180</f>
        <v>0</v>
      </c>
      <c r="G271" s="47">
        <f>paste_pd_trips!V180</f>
        <v>0</v>
      </c>
      <c r="H271" s="47">
        <f>paste_pd_trips!W180</f>
        <v>0</v>
      </c>
      <c r="I271" s="47">
        <f>paste_pd_trips!X180</f>
        <v>0</v>
      </c>
      <c r="J271" s="47">
        <f>paste_pd_trips!Y180</f>
        <v>0</v>
      </c>
      <c r="K271" s="47">
        <f>paste_pd_trips!Z180</f>
        <v>0</v>
      </c>
      <c r="L271" s="47">
        <f>paste_pd_trips!AA180</f>
        <v>0</v>
      </c>
      <c r="M271" s="47">
        <f>paste_pd_trips!AB180</f>
        <v>0</v>
      </c>
      <c r="N271" s="47">
        <f>paste_pd_trips!AC180</f>
        <v>0</v>
      </c>
      <c r="O271" s="50">
        <f>paste_pd_trips!AD180</f>
        <v>0</v>
      </c>
      <c r="P271" s="49"/>
      <c r="R271" s="46" t="s">
        <v>31</v>
      </c>
      <c r="S271" s="47">
        <f>paste_pd_trips!C180</f>
        <v>0</v>
      </c>
      <c r="T271" s="47">
        <f>paste_pd_trips!D180</f>
        <v>0</v>
      </c>
      <c r="U271" s="47">
        <f>paste_pd_trips!E180</f>
        <v>0</v>
      </c>
      <c r="V271" s="47">
        <f>paste_pd_trips!F180</f>
        <v>0</v>
      </c>
      <c r="W271" s="47">
        <f>paste_pd_trips!G180</f>
        <v>0</v>
      </c>
      <c r="X271" s="47">
        <f>paste_pd_trips!H180</f>
        <v>0</v>
      </c>
      <c r="Y271" s="47">
        <f>paste_pd_trips!I180</f>
        <v>0</v>
      </c>
      <c r="Z271" s="47">
        <f>paste_pd_trips!J180</f>
        <v>0</v>
      </c>
      <c r="AA271" s="47">
        <f>paste_pd_trips!K180</f>
        <v>0</v>
      </c>
      <c r="AB271" s="47">
        <f>paste_pd_trips!L180</f>
        <v>0</v>
      </c>
      <c r="AC271" s="47">
        <f>paste_pd_trips!M180</f>
        <v>0</v>
      </c>
      <c r="AD271" s="50">
        <f>paste_pd_trips!N180</f>
        <v>0</v>
      </c>
      <c r="AG271" s="46" t="s">
        <v>31</v>
      </c>
      <c r="AH271" s="47">
        <f t="shared" si="164"/>
        <v>0</v>
      </c>
      <c r="AI271" s="47">
        <f t="shared" si="158"/>
        <v>0</v>
      </c>
      <c r="AJ271" s="47">
        <f t="shared" si="158"/>
        <v>0</v>
      </c>
      <c r="AK271" s="47">
        <f t="shared" si="158"/>
        <v>0</v>
      </c>
      <c r="AL271" s="47">
        <f t="shared" si="158"/>
        <v>0</v>
      </c>
      <c r="AM271" s="58">
        <f t="shared" si="158"/>
        <v>0</v>
      </c>
      <c r="AN271" s="59">
        <f t="shared" si="158"/>
        <v>0</v>
      </c>
      <c r="AO271" s="60">
        <f t="shared" si="158"/>
        <v>0</v>
      </c>
      <c r="AP271" s="47">
        <v>0</v>
      </c>
      <c r="AQ271" s="47">
        <f t="shared" si="159"/>
        <v>0</v>
      </c>
      <c r="AR271" s="47">
        <f t="shared" si="159"/>
        <v>0</v>
      </c>
      <c r="AS271" s="50">
        <f t="shared" si="165"/>
        <v>0</v>
      </c>
      <c r="AU271">
        <v>29</v>
      </c>
      <c r="AV271" s="46" t="s">
        <v>31</v>
      </c>
      <c r="AW271" s="103">
        <f t="shared" si="160"/>
        <v>0</v>
      </c>
      <c r="AX271" s="103">
        <f t="shared" si="160"/>
        <v>0</v>
      </c>
      <c r="AY271" s="103">
        <f t="shared" si="160"/>
        <v>0</v>
      </c>
      <c r="AZ271" s="103">
        <f t="shared" si="160"/>
        <v>0</v>
      </c>
      <c r="BA271" s="103">
        <f t="shared" si="160"/>
        <v>0</v>
      </c>
      <c r="BB271" s="107">
        <v>0</v>
      </c>
      <c r="BC271" s="108">
        <v>0</v>
      </c>
      <c r="BD271" s="60">
        <f>BL271</f>
        <v>0</v>
      </c>
      <c r="BE271" s="103">
        <f>BM271</f>
        <v>0</v>
      </c>
      <c r="BF271" s="103">
        <f t="shared" si="161"/>
        <v>0</v>
      </c>
      <c r="BG271" s="103">
        <f t="shared" si="162"/>
        <v>0</v>
      </c>
      <c r="BH271" s="103">
        <f t="shared" si="169"/>
        <v>0</v>
      </c>
      <c r="BI271" s="103">
        <v>0</v>
      </c>
      <c r="BJ271" s="50">
        <f t="shared" si="163"/>
        <v>0</v>
      </c>
      <c r="BL271" s="2">
        <f>$BK$280*OBS_PURP_AUTOSUFF!J105</f>
        <v>0</v>
      </c>
    </row>
    <row r="272" spans="3:66" x14ac:dyDescent="0.25">
      <c r="C272" s="46" t="s">
        <v>604</v>
      </c>
      <c r="D272" s="47">
        <v>0</v>
      </c>
      <c r="E272" s="47">
        <v>0</v>
      </c>
      <c r="F272" s="47">
        <v>0</v>
      </c>
      <c r="G272" s="47">
        <v>0</v>
      </c>
      <c r="H272" s="47">
        <v>0</v>
      </c>
      <c r="I272" s="47">
        <v>0</v>
      </c>
      <c r="J272" s="47">
        <v>0</v>
      </c>
      <c r="K272" s="47">
        <v>0</v>
      </c>
      <c r="L272" s="47">
        <v>0</v>
      </c>
      <c r="M272" s="47">
        <v>0</v>
      </c>
      <c r="N272" s="47">
        <v>0</v>
      </c>
      <c r="O272" s="50">
        <f t="shared" ref="O272:O278" si="173">SUM(D272:N272)</f>
        <v>0</v>
      </c>
      <c r="P272" s="49"/>
      <c r="R272" s="46" t="s">
        <v>604</v>
      </c>
      <c r="S272" s="47">
        <v>0</v>
      </c>
      <c r="T272" s="47">
        <v>0</v>
      </c>
      <c r="U272" s="47">
        <v>0</v>
      </c>
      <c r="V272" s="47">
        <v>0</v>
      </c>
      <c r="W272" s="47">
        <v>0</v>
      </c>
      <c r="X272" s="47">
        <v>0</v>
      </c>
      <c r="Y272" s="47">
        <v>0</v>
      </c>
      <c r="Z272" s="47">
        <v>0</v>
      </c>
      <c r="AA272" s="47">
        <v>0</v>
      </c>
      <c r="AB272" s="47">
        <v>0</v>
      </c>
      <c r="AC272" s="47">
        <v>0</v>
      </c>
      <c r="AD272" s="50">
        <f>SUM(S272:AC272)</f>
        <v>0</v>
      </c>
      <c r="AG272" s="46" t="s">
        <v>604</v>
      </c>
      <c r="AH272" s="47">
        <v>0</v>
      </c>
      <c r="AI272" s="47">
        <v>0</v>
      </c>
      <c r="AJ272" s="47">
        <v>0</v>
      </c>
      <c r="AK272" s="47">
        <v>0</v>
      </c>
      <c r="AL272" s="47">
        <v>0</v>
      </c>
      <c r="AM272" s="47">
        <v>0</v>
      </c>
      <c r="AN272" s="47">
        <v>0</v>
      </c>
      <c r="AO272" s="47">
        <v>0</v>
      </c>
      <c r="AP272" s="47">
        <v>0</v>
      </c>
      <c r="AQ272" s="47">
        <v>0</v>
      </c>
      <c r="AR272" s="47">
        <v>0</v>
      </c>
      <c r="AS272" s="50">
        <f>SUM(AH272:AR272)</f>
        <v>0</v>
      </c>
      <c r="AU272">
        <v>30</v>
      </c>
      <c r="AV272" s="46" t="s">
        <v>604</v>
      </c>
      <c r="AW272" s="103">
        <f t="shared" ref="AW272:AW278" si="174">AH272</f>
        <v>0</v>
      </c>
      <c r="AX272" s="103">
        <f t="shared" ref="AX272:AX278" si="175">AI272</f>
        <v>0</v>
      </c>
      <c r="AY272" s="103">
        <f t="shared" ref="AY272:AY278" si="176">AJ272</f>
        <v>0</v>
      </c>
      <c r="AZ272" s="103">
        <f t="shared" ref="AZ272:AZ278" si="177">AK272</f>
        <v>0</v>
      </c>
      <c r="BA272" s="103">
        <f t="shared" ref="BA272:BA278" si="178">AL272</f>
        <v>0</v>
      </c>
      <c r="BB272" s="103">
        <v>0</v>
      </c>
      <c r="BC272" s="103">
        <v>0</v>
      </c>
      <c r="BD272" s="103">
        <v>0</v>
      </c>
      <c r="BE272" s="47">
        <v>0</v>
      </c>
      <c r="BF272" s="103">
        <f t="shared" ref="BF272:BF278" si="179">AP272</f>
        <v>0</v>
      </c>
      <c r="BG272" s="103">
        <f t="shared" ref="BG272:BG278" si="180">AQ272</f>
        <v>0</v>
      </c>
      <c r="BH272" s="103">
        <f t="shared" si="169"/>
        <v>0</v>
      </c>
      <c r="BI272" s="103">
        <v>0</v>
      </c>
      <c r="BJ272" s="50">
        <f t="shared" si="163"/>
        <v>0</v>
      </c>
      <c r="BL272" s="54">
        <v>0</v>
      </c>
      <c r="BM272" s="2"/>
      <c r="BN272" s="3"/>
    </row>
    <row r="273" spans="3:66" x14ac:dyDescent="0.25">
      <c r="C273" s="46" t="s">
        <v>605</v>
      </c>
      <c r="D273" s="47">
        <v>0</v>
      </c>
      <c r="E273" s="47">
        <v>0</v>
      </c>
      <c r="F273" s="47">
        <v>0</v>
      </c>
      <c r="G273" s="47">
        <v>0</v>
      </c>
      <c r="H273" s="47">
        <v>0</v>
      </c>
      <c r="I273" s="47">
        <v>0</v>
      </c>
      <c r="J273" s="47">
        <v>0</v>
      </c>
      <c r="K273" s="47">
        <v>0</v>
      </c>
      <c r="L273" s="47">
        <v>0</v>
      </c>
      <c r="M273" s="47">
        <v>0</v>
      </c>
      <c r="N273" s="47">
        <v>0</v>
      </c>
      <c r="O273" s="50">
        <f t="shared" si="173"/>
        <v>0</v>
      </c>
      <c r="P273" s="49"/>
      <c r="R273" s="46" t="s">
        <v>605</v>
      </c>
      <c r="S273" s="47">
        <v>0</v>
      </c>
      <c r="T273" s="47">
        <v>0</v>
      </c>
      <c r="U273" s="47">
        <v>0</v>
      </c>
      <c r="V273" s="47">
        <v>0</v>
      </c>
      <c r="W273" s="47">
        <v>0</v>
      </c>
      <c r="X273" s="47">
        <v>0</v>
      </c>
      <c r="Y273" s="47">
        <v>0</v>
      </c>
      <c r="Z273" s="47">
        <v>0</v>
      </c>
      <c r="AA273" s="47">
        <v>0</v>
      </c>
      <c r="AB273" s="47">
        <v>0</v>
      </c>
      <c r="AC273" s="47">
        <v>0</v>
      </c>
      <c r="AD273" s="50">
        <f t="shared" ref="AD273:AD278" si="181">SUM(S273:AC273)</f>
        <v>0</v>
      </c>
      <c r="AG273" s="46" t="s">
        <v>605</v>
      </c>
      <c r="AH273" s="47">
        <v>0</v>
      </c>
      <c r="AI273" s="47">
        <v>0</v>
      </c>
      <c r="AJ273" s="47">
        <v>0</v>
      </c>
      <c r="AK273" s="47">
        <v>0</v>
      </c>
      <c r="AL273" s="47">
        <v>0</v>
      </c>
      <c r="AM273" s="47">
        <v>0</v>
      </c>
      <c r="AN273" s="47">
        <v>0</v>
      </c>
      <c r="AO273" s="47">
        <v>0</v>
      </c>
      <c r="AP273" s="47">
        <v>0</v>
      </c>
      <c r="AQ273" s="47">
        <v>0</v>
      </c>
      <c r="AR273" s="47">
        <v>0</v>
      </c>
      <c r="AS273" s="50">
        <f t="shared" ref="AS273:AS278" si="182">SUM(AH273:AR273)</f>
        <v>0</v>
      </c>
      <c r="AU273">
        <v>31</v>
      </c>
      <c r="AV273" s="46" t="s">
        <v>605</v>
      </c>
      <c r="AW273" s="103">
        <f t="shared" si="174"/>
        <v>0</v>
      </c>
      <c r="AX273" s="103">
        <f t="shared" si="175"/>
        <v>0</v>
      </c>
      <c r="AY273" s="103">
        <f t="shared" si="176"/>
        <v>0</v>
      </c>
      <c r="AZ273" s="103">
        <f t="shared" si="177"/>
        <v>0</v>
      </c>
      <c r="BA273" s="103">
        <f t="shared" si="178"/>
        <v>0</v>
      </c>
      <c r="BB273" s="103">
        <v>0</v>
      </c>
      <c r="BC273" s="103">
        <v>0</v>
      </c>
      <c r="BD273" s="103">
        <v>0</v>
      </c>
      <c r="BE273" s="47">
        <v>0</v>
      </c>
      <c r="BF273" s="103">
        <f t="shared" si="179"/>
        <v>0</v>
      </c>
      <c r="BG273" s="103">
        <f t="shared" si="180"/>
        <v>0</v>
      </c>
      <c r="BH273" s="103">
        <f t="shared" si="169"/>
        <v>0</v>
      </c>
      <c r="BI273" s="103">
        <v>0</v>
      </c>
      <c r="BJ273" s="50">
        <f t="shared" si="163"/>
        <v>0</v>
      </c>
      <c r="BL273" s="54">
        <v>0</v>
      </c>
      <c r="BM273" s="2"/>
      <c r="BN273" s="3"/>
    </row>
    <row r="274" spans="3:66" x14ac:dyDescent="0.25">
      <c r="C274" s="46" t="s">
        <v>606</v>
      </c>
      <c r="D274" s="47">
        <v>0</v>
      </c>
      <c r="E274" s="47">
        <v>0</v>
      </c>
      <c r="F274" s="47">
        <v>0</v>
      </c>
      <c r="G274" s="47">
        <v>0</v>
      </c>
      <c r="H274" s="47">
        <v>0</v>
      </c>
      <c r="I274" s="47">
        <v>0</v>
      </c>
      <c r="J274" s="47">
        <v>0</v>
      </c>
      <c r="K274" s="47">
        <v>0</v>
      </c>
      <c r="L274" s="47">
        <v>0</v>
      </c>
      <c r="M274" s="47">
        <v>0</v>
      </c>
      <c r="N274" s="47">
        <v>0</v>
      </c>
      <c r="O274" s="50">
        <f t="shared" si="173"/>
        <v>0</v>
      </c>
      <c r="P274" s="49"/>
      <c r="R274" s="46" t="s">
        <v>606</v>
      </c>
      <c r="S274" s="47">
        <v>0</v>
      </c>
      <c r="T274" s="47">
        <v>0</v>
      </c>
      <c r="U274" s="47">
        <v>0</v>
      </c>
      <c r="V274" s="47">
        <v>0</v>
      </c>
      <c r="W274" s="47">
        <v>0</v>
      </c>
      <c r="X274" s="47">
        <v>0</v>
      </c>
      <c r="Y274" s="47">
        <v>0</v>
      </c>
      <c r="Z274" s="47">
        <v>0</v>
      </c>
      <c r="AA274" s="47">
        <v>0</v>
      </c>
      <c r="AB274" s="47">
        <v>0</v>
      </c>
      <c r="AC274" s="47">
        <v>0</v>
      </c>
      <c r="AD274" s="50">
        <f t="shared" si="181"/>
        <v>0</v>
      </c>
      <c r="AG274" s="46" t="s">
        <v>606</v>
      </c>
      <c r="AH274" s="47">
        <v>0</v>
      </c>
      <c r="AI274" s="47">
        <v>0</v>
      </c>
      <c r="AJ274" s="47">
        <v>0</v>
      </c>
      <c r="AK274" s="47">
        <v>0</v>
      </c>
      <c r="AL274" s="47">
        <v>0</v>
      </c>
      <c r="AM274" s="47">
        <v>0</v>
      </c>
      <c r="AN274" s="47">
        <v>0</v>
      </c>
      <c r="AO274" s="47">
        <v>0</v>
      </c>
      <c r="AP274" s="47">
        <v>0</v>
      </c>
      <c r="AQ274" s="47">
        <v>0</v>
      </c>
      <c r="AR274" s="47">
        <v>0</v>
      </c>
      <c r="AS274" s="50">
        <f t="shared" si="182"/>
        <v>0</v>
      </c>
      <c r="AU274">
        <v>32</v>
      </c>
      <c r="AV274" s="46" t="s">
        <v>606</v>
      </c>
      <c r="AW274" s="103">
        <f t="shared" si="174"/>
        <v>0</v>
      </c>
      <c r="AX274" s="103">
        <f t="shared" si="175"/>
        <v>0</v>
      </c>
      <c r="AY274" s="103">
        <f t="shared" si="176"/>
        <v>0</v>
      </c>
      <c r="AZ274" s="103">
        <f t="shared" si="177"/>
        <v>0</v>
      </c>
      <c r="BA274" s="103">
        <f t="shared" si="178"/>
        <v>0</v>
      </c>
      <c r="BB274" s="103">
        <v>0</v>
      </c>
      <c r="BC274" s="103">
        <v>0</v>
      </c>
      <c r="BD274" s="103">
        <v>0</v>
      </c>
      <c r="BE274" s="47">
        <v>0</v>
      </c>
      <c r="BF274" s="103">
        <f t="shared" si="179"/>
        <v>0</v>
      </c>
      <c r="BG274" s="103">
        <f t="shared" si="180"/>
        <v>0</v>
      </c>
      <c r="BH274" s="103">
        <f t="shared" si="169"/>
        <v>0</v>
      </c>
      <c r="BI274" s="103">
        <v>0</v>
      </c>
      <c r="BJ274" s="50">
        <f t="shared" si="163"/>
        <v>0</v>
      </c>
      <c r="BL274" s="54">
        <v>0</v>
      </c>
      <c r="BM274" s="2"/>
      <c r="BN274" s="3"/>
    </row>
    <row r="275" spans="3:66" x14ac:dyDescent="0.25">
      <c r="C275" s="46" t="s">
        <v>607</v>
      </c>
      <c r="D275" s="47">
        <v>0</v>
      </c>
      <c r="E275" s="47">
        <v>0</v>
      </c>
      <c r="F275" s="47">
        <v>0</v>
      </c>
      <c r="G275" s="47">
        <v>0</v>
      </c>
      <c r="H275" s="47">
        <v>0</v>
      </c>
      <c r="I275" s="47">
        <v>0</v>
      </c>
      <c r="J275" s="47">
        <v>0</v>
      </c>
      <c r="K275" s="47">
        <v>0</v>
      </c>
      <c r="L275" s="47">
        <v>0</v>
      </c>
      <c r="M275" s="47">
        <v>0</v>
      </c>
      <c r="N275" s="47">
        <v>0</v>
      </c>
      <c r="O275" s="50">
        <f t="shared" si="173"/>
        <v>0</v>
      </c>
      <c r="P275" s="49"/>
      <c r="R275" s="46" t="s">
        <v>607</v>
      </c>
      <c r="S275" s="47">
        <v>0</v>
      </c>
      <c r="T275" s="47">
        <v>0</v>
      </c>
      <c r="U275" s="47">
        <v>0</v>
      </c>
      <c r="V275" s="47">
        <v>0</v>
      </c>
      <c r="W275" s="47">
        <v>0</v>
      </c>
      <c r="X275" s="47">
        <v>0</v>
      </c>
      <c r="Y275" s="47">
        <v>0</v>
      </c>
      <c r="Z275" s="47">
        <v>0</v>
      </c>
      <c r="AA275" s="47">
        <v>0</v>
      </c>
      <c r="AB275" s="47">
        <v>0</v>
      </c>
      <c r="AC275" s="47">
        <v>0</v>
      </c>
      <c r="AD275" s="50">
        <f t="shared" si="181"/>
        <v>0</v>
      </c>
      <c r="AG275" s="46" t="s">
        <v>607</v>
      </c>
      <c r="AH275" s="47">
        <v>0</v>
      </c>
      <c r="AI275" s="47">
        <v>0</v>
      </c>
      <c r="AJ275" s="47">
        <v>0</v>
      </c>
      <c r="AK275" s="47">
        <v>0</v>
      </c>
      <c r="AL275" s="47">
        <v>0</v>
      </c>
      <c r="AM275" s="47">
        <v>0</v>
      </c>
      <c r="AN275" s="47">
        <v>0</v>
      </c>
      <c r="AO275" s="47">
        <v>0</v>
      </c>
      <c r="AP275" s="47">
        <v>0</v>
      </c>
      <c r="AQ275" s="47">
        <v>0</v>
      </c>
      <c r="AR275" s="47">
        <v>0</v>
      </c>
      <c r="AS275" s="50">
        <f t="shared" si="182"/>
        <v>0</v>
      </c>
      <c r="AU275">
        <v>33</v>
      </c>
      <c r="AV275" s="46" t="s">
        <v>607</v>
      </c>
      <c r="AW275" s="103">
        <f t="shared" si="174"/>
        <v>0</v>
      </c>
      <c r="AX275" s="103">
        <f t="shared" si="175"/>
        <v>0</v>
      </c>
      <c r="AY275" s="103">
        <f t="shared" si="176"/>
        <v>0</v>
      </c>
      <c r="AZ275" s="103">
        <f t="shared" si="177"/>
        <v>0</v>
      </c>
      <c r="BA275" s="103">
        <f t="shared" si="178"/>
        <v>0</v>
      </c>
      <c r="BB275" s="103">
        <v>0</v>
      </c>
      <c r="BC275" s="103">
        <v>0</v>
      </c>
      <c r="BD275" s="103">
        <v>0</v>
      </c>
      <c r="BE275" s="47">
        <v>0</v>
      </c>
      <c r="BF275" s="103">
        <f t="shared" si="179"/>
        <v>0</v>
      </c>
      <c r="BG275" s="103">
        <f t="shared" si="180"/>
        <v>0</v>
      </c>
      <c r="BH275" s="103">
        <f t="shared" si="169"/>
        <v>0</v>
      </c>
      <c r="BI275" s="103">
        <v>0</v>
      </c>
      <c r="BJ275" s="50">
        <f t="shared" si="163"/>
        <v>0</v>
      </c>
      <c r="BL275" s="54">
        <v>0</v>
      </c>
      <c r="BM275" s="2"/>
      <c r="BN275" s="3"/>
    </row>
    <row r="276" spans="3:66" x14ac:dyDescent="0.25">
      <c r="C276" s="46" t="s">
        <v>608</v>
      </c>
      <c r="D276" s="47">
        <v>0</v>
      </c>
      <c r="E276" s="47">
        <v>0</v>
      </c>
      <c r="F276" s="47">
        <v>0</v>
      </c>
      <c r="G276" s="47">
        <v>0</v>
      </c>
      <c r="H276" s="47">
        <v>0</v>
      </c>
      <c r="I276" s="47">
        <v>0</v>
      </c>
      <c r="J276" s="47">
        <v>0</v>
      </c>
      <c r="K276" s="47">
        <v>0</v>
      </c>
      <c r="L276" s="47">
        <v>0</v>
      </c>
      <c r="M276" s="47">
        <v>0</v>
      </c>
      <c r="N276" s="47">
        <v>0</v>
      </c>
      <c r="O276" s="50">
        <f t="shared" si="173"/>
        <v>0</v>
      </c>
      <c r="P276" s="49"/>
      <c r="R276" s="46" t="s">
        <v>608</v>
      </c>
      <c r="S276" s="47">
        <v>0</v>
      </c>
      <c r="T276" s="47">
        <v>0</v>
      </c>
      <c r="U276" s="47">
        <v>0</v>
      </c>
      <c r="V276" s="47">
        <v>0</v>
      </c>
      <c r="W276" s="47">
        <v>0</v>
      </c>
      <c r="X276" s="47">
        <v>0</v>
      </c>
      <c r="Y276" s="47">
        <v>0</v>
      </c>
      <c r="Z276" s="47">
        <v>0</v>
      </c>
      <c r="AA276" s="47">
        <v>0</v>
      </c>
      <c r="AB276" s="47">
        <v>0</v>
      </c>
      <c r="AC276" s="47">
        <v>0</v>
      </c>
      <c r="AD276" s="50">
        <f t="shared" si="181"/>
        <v>0</v>
      </c>
      <c r="AG276" s="46" t="s">
        <v>608</v>
      </c>
      <c r="AH276" s="47">
        <v>0</v>
      </c>
      <c r="AI276" s="47">
        <v>0</v>
      </c>
      <c r="AJ276" s="47">
        <v>0</v>
      </c>
      <c r="AK276" s="47">
        <v>0</v>
      </c>
      <c r="AL276" s="47">
        <v>0</v>
      </c>
      <c r="AM276" s="47">
        <v>0</v>
      </c>
      <c r="AN276" s="47">
        <v>0</v>
      </c>
      <c r="AO276" s="47">
        <v>0</v>
      </c>
      <c r="AP276" s="47">
        <v>0</v>
      </c>
      <c r="AQ276" s="47">
        <v>0</v>
      </c>
      <c r="AR276" s="47">
        <v>0</v>
      </c>
      <c r="AS276" s="50">
        <f t="shared" si="182"/>
        <v>0</v>
      </c>
      <c r="AU276">
        <v>34</v>
      </c>
      <c r="AV276" s="46" t="s">
        <v>608</v>
      </c>
      <c r="AW276" s="103">
        <f t="shared" si="174"/>
        <v>0</v>
      </c>
      <c r="AX276" s="103">
        <f t="shared" si="175"/>
        <v>0</v>
      </c>
      <c r="AY276" s="103">
        <f t="shared" si="176"/>
        <v>0</v>
      </c>
      <c r="AZ276" s="103">
        <f t="shared" si="177"/>
        <v>0</v>
      </c>
      <c r="BA276" s="103">
        <f t="shared" si="178"/>
        <v>0</v>
      </c>
      <c r="BB276" s="103">
        <v>0</v>
      </c>
      <c r="BC276" s="103">
        <v>0</v>
      </c>
      <c r="BD276" s="103">
        <v>0</v>
      </c>
      <c r="BE276" s="47">
        <v>0</v>
      </c>
      <c r="BF276" s="103">
        <f t="shared" si="179"/>
        <v>0</v>
      </c>
      <c r="BG276" s="103">
        <f t="shared" si="180"/>
        <v>0</v>
      </c>
      <c r="BH276" s="103">
        <f t="shared" si="169"/>
        <v>0</v>
      </c>
      <c r="BI276" s="103">
        <v>0</v>
      </c>
      <c r="BJ276" s="50">
        <f t="shared" si="163"/>
        <v>0</v>
      </c>
      <c r="BL276" s="54">
        <v>0</v>
      </c>
      <c r="BM276" s="2"/>
      <c r="BN276" s="3"/>
    </row>
    <row r="277" spans="3:66" x14ac:dyDescent="0.25">
      <c r="C277" s="46" t="s">
        <v>609</v>
      </c>
      <c r="D277" s="47">
        <v>0</v>
      </c>
      <c r="E277" s="47">
        <v>0</v>
      </c>
      <c r="F277" s="47">
        <v>0</v>
      </c>
      <c r="G277" s="47">
        <v>0</v>
      </c>
      <c r="H277" s="47">
        <v>0</v>
      </c>
      <c r="I277" s="47">
        <v>0</v>
      </c>
      <c r="J277" s="47">
        <v>0</v>
      </c>
      <c r="K277" s="47">
        <v>0</v>
      </c>
      <c r="L277" s="47">
        <v>0</v>
      </c>
      <c r="M277" s="47">
        <v>0</v>
      </c>
      <c r="N277" s="47">
        <v>0</v>
      </c>
      <c r="O277" s="50">
        <f t="shared" si="173"/>
        <v>0</v>
      </c>
      <c r="P277" s="49"/>
      <c r="R277" s="46" t="s">
        <v>609</v>
      </c>
      <c r="S277" s="47">
        <v>0</v>
      </c>
      <c r="T277" s="47">
        <v>0</v>
      </c>
      <c r="U277" s="47">
        <v>0</v>
      </c>
      <c r="V277" s="47">
        <v>0</v>
      </c>
      <c r="W277" s="47">
        <v>0</v>
      </c>
      <c r="X277" s="47">
        <v>0</v>
      </c>
      <c r="Y277" s="47">
        <v>0</v>
      </c>
      <c r="Z277" s="47">
        <v>0</v>
      </c>
      <c r="AA277" s="47">
        <v>0</v>
      </c>
      <c r="AB277" s="47">
        <v>0</v>
      </c>
      <c r="AC277" s="47">
        <v>0</v>
      </c>
      <c r="AD277" s="50">
        <f t="shared" si="181"/>
        <v>0</v>
      </c>
      <c r="AG277" s="46" t="s">
        <v>609</v>
      </c>
      <c r="AH277" s="47">
        <v>0</v>
      </c>
      <c r="AI277" s="47">
        <v>0</v>
      </c>
      <c r="AJ277" s="47">
        <v>0</v>
      </c>
      <c r="AK277" s="47">
        <v>0</v>
      </c>
      <c r="AL277" s="47">
        <v>0</v>
      </c>
      <c r="AM277" s="47">
        <v>0</v>
      </c>
      <c r="AN277" s="47">
        <v>0</v>
      </c>
      <c r="AO277" s="47">
        <v>0</v>
      </c>
      <c r="AP277" s="47">
        <v>0</v>
      </c>
      <c r="AQ277" s="47">
        <v>0</v>
      </c>
      <c r="AR277" s="47">
        <v>0</v>
      </c>
      <c r="AS277" s="50">
        <f t="shared" si="182"/>
        <v>0</v>
      </c>
      <c r="AU277">
        <v>35</v>
      </c>
      <c r="AV277" s="46" t="s">
        <v>609</v>
      </c>
      <c r="AW277" s="103">
        <f t="shared" si="174"/>
        <v>0</v>
      </c>
      <c r="AX277" s="103">
        <f t="shared" si="175"/>
        <v>0</v>
      </c>
      <c r="AY277" s="103">
        <f t="shared" si="176"/>
        <v>0</v>
      </c>
      <c r="AZ277" s="103">
        <f t="shared" si="177"/>
        <v>0</v>
      </c>
      <c r="BA277" s="103">
        <f t="shared" si="178"/>
        <v>0</v>
      </c>
      <c r="BB277" s="103">
        <v>0</v>
      </c>
      <c r="BC277" s="103">
        <v>0</v>
      </c>
      <c r="BD277" s="103">
        <v>0</v>
      </c>
      <c r="BE277" s="47">
        <v>0</v>
      </c>
      <c r="BF277" s="103">
        <f t="shared" si="179"/>
        <v>0</v>
      </c>
      <c r="BG277" s="103">
        <f t="shared" si="180"/>
        <v>0</v>
      </c>
      <c r="BH277" s="103">
        <f t="shared" si="169"/>
        <v>0</v>
      </c>
      <c r="BI277" s="103">
        <v>0</v>
      </c>
      <c r="BJ277" s="50">
        <f t="shared" si="163"/>
        <v>0</v>
      </c>
      <c r="BL277" s="54">
        <v>0</v>
      </c>
      <c r="BM277" s="2"/>
      <c r="BN277" s="3"/>
    </row>
    <row r="278" spans="3:66" x14ac:dyDescent="0.25">
      <c r="C278" s="46" t="s">
        <v>603</v>
      </c>
      <c r="D278" s="47">
        <v>0</v>
      </c>
      <c r="E278" s="47">
        <v>0</v>
      </c>
      <c r="F278" s="47">
        <v>0</v>
      </c>
      <c r="G278" s="47">
        <v>0</v>
      </c>
      <c r="H278" s="47">
        <v>0</v>
      </c>
      <c r="I278" s="47">
        <v>0</v>
      </c>
      <c r="J278" s="47">
        <v>0</v>
      </c>
      <c r="K278" s="47">
        <v>0</v>
      </c>
      <c r="L278" s="47">
        <v>0</v>
      </c>
      <c r="M278" s="47">
        <v>0</v>
      </c>
      <c r="N278" s="47">
        <v>0</v>
      </c>
      <c r="O278" s="50">
        <f t="shared" si="173"/>
        <v>0</v>
      </c>
      <c r="P278" s="49"/>
      <c r="R278" s="46" t="s">
        <v>603</v>
      </c>
      <c r="S278" s="47">
        <v>0</v>
      </c>
      <c r="T278" s="47">
        <v>0</v>
      </c>
      <c r="U278" s="47">
        <v>0</v>
      </c>
      <c r="V278" s="47">
        <v>0</v>
      </c>
      <c r="W278" s="47">
        <v>0</v>
      </c>
      <c r="X278" s="47">
        <v>0</v>
      </c>
      <c r="Y278" s="47">
        <v>0</v>
      </c>
      <c r="Z278" s="47">
        <v>0</v>
      </c>
      <c r="AA278" s="47">
        <v>0</v>
      </c>
      <c r="AB278" s="47">
        <v>0</v>
      </c>
      <c r="AC278" s="47">
        <v>0</v>
      </c>
      <c r="AD278" s="50">
        <f t="shared" si="181"/>
        <v>0</v>
      </c>
      <c r="AG278" s="46" t="s">
        <v>603</v>
      </c>
      <c r="AH278" s="47">
        <v>0</v>
      </c>
      <c r="AI278" s="47">
        <v>0</v>
      </c>
      <c r="AJ278" s="47">
        <v>0</v>
      </c>
      <c r="AK278" s="47">
        <v>0</v>
      </c>
      <c r="AL278" s="47">
        <v>0</v>
      </c>
      <c r="AM278" s="47">
        <v>0</v>
      </c>
      <c r="AN278" s="47">
        <v>0</v>
      </c>
      <c r="AO278" s="47">
        <v>0</v>
      </c>
      <c r="AP278" s="47">
        <v>0</v>
      </c>
      <c r="AQ278" s="47">
        <v>0</v>
      </c>
      <c r="AR278" s="47">
        <v>0</v>
      </c>
      <c r="AS278" s="50">
        <f t="shared" si="182"/>
        <v>0</v>
      </c>
      <c r="AU278">
        <v>36</v>
      </c>
      <c r="AV278" s="46" t="s">
        <v>603</v>
      </c>
      <c r="AW278" s="103">
        <f t="shared" si="174"/>
        <v>0</v>
      </c>
      <c r="AX278" s="103">
        <f t="shared" si="175"/>
        <v>0</v>
      </c>
      <c r="AY278" s="103">
        <f t="shared" si="176"/>
        <v>0</v>
      </c>
      <c r="AZ278" s="103">
        <f t="shared" si="177"/>
        <v>0</v>
      </c>
      <c r="BA278" s="103">
        <f t="shared" si="178"/>
        <v>0</v>
      </c>
      <c r="BB278" s="47">
        <v>0</v>
      </c>
      <c r="BC278" s="103">
        <v>0</v>
      </c>
      <c r="BD278" s="47">
        <v>0</v>
      </c>
      <c r="BE278" s="103"/>
      <c r="BF278" s="103">
        <f t="shared" si="179"/>
        <v>0</v>
      </c>
      <c r="BG278" s="47">
        <f t="shared" si="180"/>
        <v>0</v>
      </c>
      <c r="BH278" s="103">
        <f t="shared" si="169"/>
        <v>0</v>
      </c>
      <c r="BI278" s="47">
        <v>0</v>
      </c>
      <c r="BJ278" s="50">
        <f t="shared" si="163"/>
        <v>0</v>
      </c>
      <c r="BL278" s="2">
        <f>OBS_PURP_AUTOSUFF!J259</f>
        <v>0</v>
      </c>
      <c r="BM278" s="2"/>
      <c r="BN278" s="3"/>
    </row>
    <row r="279" spans="3:66" ht="15.75" thickBot="1" x14ac:dyDescent="0.3">
      <c r="C279" s="61" t="s">
        <v>5</v>
      </c>
      <c r="D279" s="62">
        <f>paste_pd_trips!S181</f>
        <v>4</v>
      </c>
      <c r="E279" s="63">
        <f>paste_pd_trips!T181</f>
        <v>1933</v>
      </c>
      <c r="F279" s="63">
        <f>paste_pd_trips!U181</f>
        <v>763</v>
      </c>
      <c r="G279" s="63">
        <f>paste_pd_trips!V181</f>
        <v>0</v>
      </c>
      <c r="H279" s="63">
        <f>paste_pd_trips!W181</f>
        <v>0</v>
      </c>
      <c r="I279" s="63">
        <f>paste_pd_trips!X181</f>
        <v>0</v>
      </c>
      <c r="J279" s="63">
        <f>paste_pd_trips!Y181</f>
        <v>0</v>
      </c>
      <c r="K279" s="63">
        <f>paste_pd_trips!Z181</f>
        <v>0</v>
      </c>
      <c r="L279" s="63">
        <f>paste_pd_trips!AA181</f>
        <v>0</v>
      </c>
      <c r="M279" s="63">
        <f>paste_pd_trips!AB181</f>
        <v>0</v>
      </c>
      <c r="N279" s="63">
        <f>paste_pd_trips!AC181</f>
        <v>0</v>
      </c>
      <c r="O279" s="64">
        <f>paste_pd_trips!AD181</f>
        <v>2700</v>
      </c>
      <c r="P279" s="49"/>
      <c r="R279" s="61" t="s">
        <v>5</v>
      </c>
      <c r="S279" s="62">
        <f>paste_pd_trips!C181</f>
        <v>294.52524</v>
      </c>
      <c r="T279" s="63">
        <f>paste_pd_trips!D181</f>
        <v>939676.10413999995</v>
      </c>
      <c r="U279" s="63">
        <f>paste_pd_trips!E181</f>
        <v>334457.89772000001</v>
      </c>
      <c r="V279" s="63">
        <f>paste_pd_trips!F181</f>
        <v>0</v>
      </c>
      <c r="W279" s="63">
        <f>paste_pd_trips!G181</f>
        <v>0</v>
      </c>
      <c r="X279" s="63">
        <f>paste_pd_trips!H181</f>
        <v>0</v>
      </c>
      <c r="Y279" s="63">
        <f>paste_pd_trips!I181</f>
        <v>0</v>
      </c>
      <c r="Z279" s="63">
        <f>paste_pd_trips!J181</f>
        <v>0</v>
      </c>
      <c r="AA279" s="63">
        <f>paste_pd_trips!K181</f>
        <v>0</v>
      </c>
      <c r="AB279" s="63">
        <f>paste_pd_trips!L181</f>
        <v>0</v>
      </c>
      <c r="AC279" s="63">
        <f>paste_pd_trips!M181</f>
        <v>0</v>
      </c>
      <c r="AD279" s="64">
        <f>paste_pd_trips!N181</f>
        <v>1274428.5271000001</v>
      </c>
      <c r="AG279" s="61" t="s">
        <v>5</v>
      </c>
      <c r="AH279" s="62">
        <f>SUM(AH243:AH271)</f>
        <v>294.52524</v>
      </c>
      <c r="AI279" s="63">
        <f t="shared" ref="AI279:AS279" si="183">SUM(AI243:AI271)</f>
        <v>939676.10413999995</v>
      </c>
      <c r="AJ279" s="63">
        <f t="shared" si="183"/>
        <v>334457.89772000001</v>
      </c>
      <c r="AK279" s="63">
        <f t="shared" si="183"/>
        <v>0</v>
      </c>
      <c r="AL279" s="63">
        <f t="shared" si="183"/>
        <v>0</v>
      </c>
      <c r="AM279" s="63">
        <f t="shared" si="183"/>
        <v>0</v>
      </c>
      <c r="AN279" s="63">
        <f t="shared" si="183"/>
        <v>0</v>
      </c>
      <c r="AO279" s="63">
        <f t="shared" si="183"/>
        <v>0</v>
      </c>
      <c r="AP279" s="63">
        <f t="shared" si="183"/>
        <v>0</v>
      </c>
      <c r="AQ279" s="63">
        <f t="shared" si="183"/>
        <v>0</v>
      </c>
      <c r="AR279" s="63">
        <f t="shared" si="183"/>
        <v>0</v>
      </c>
      <c r="AS279" s="64">
        <f t="shared" si="183"/>
        <v>1274428.5271000001</v>
      </c>
      <c r="AV279" s="61" t="s">
        <v>5</v>
      </c>
      <c r="AW279" s="62">
        <f>SUM(AW243:AW271)</f>
        <v>294.52524</v>
      </c>
      <c r="AX279" s="63">
        <f t="shared" ref="AX279:BJ279" si="184">SUM(AX243:AX271)</f>
        <v>939676.10413999995</v>
      </c>
      <c r="AY279" s="63">
        <f t="shared" si="184"/>
        <v>334457.89772000001</v>
      </c>
      <c r="AZ279" s="63">
        <f t="shared" si="184"/>
        <v>0</v>
      </c>
      <c r="BA279" s="63">
        <f t="shared" si="184"/>
        <v>0</v>
      </c>
      <c r="BB279" s="63">
        <f t="shared" si="184"/>
        <v>0</v>
      </c>
      <c r="BC279" s="63">
        <f t="shared" si="184"/>
        <v>0</v>
      </c>
      <c r="BD279" s="63">
        <f t="shared" si="184"/>
        <v>0</v>
      </c>
      <c r="BE279" s="63">
        <f>SUM(BE243:BE271)</f>
        <v>0</v>
      </c>
      <c r="BF279" s="63">
        <f t="shared" si="184"/>
        <v>0</v>
      </c>
      <c r="BG279" s="63">
        <f t="shared" si="184"/>
        <v>0</v>
      </c>
      <c r="BH279" s="63">
        <f>SUM(BH243:BH271)</f>
        <v>0</v>
      </c>
      <c r="BI279" s="63">
        <f>SUM(BI243:BI271)</f>
        <v>0</v>
      </c>
      <c r="BJ279" s="64">
        <f t="shared" si="184"/>
        <v>1274428.5271000001</v>
      </c>
      <c r="BL279" s="3">
        <f>SUM(BL251:BL271)</f>
        <v>0</v>
      </c>
    </row>
    <row r="280" spans="3:66" x14ac:dyDescent="0.25">
      <c r="C280" s="65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R280" s="65"/>
      <c r="S280" s="49"/>
      <c r="T280" s="49"/>
      <c r="U280" s="49"/>
      <c r="V280" s="49"/>
      <c r="W280" s="49"/>
      <c r="X280" s="49"/>
      <c r="Y280" s="49"/>
      <c r="Z280" s="49"/>
      <c r="AA280" s="49"/>
      <c r="AB280" s="49"/>
      <c r="AC280" s="49"/>
      <c r="AD280" s="49"/>
      <c r="AG280" s="65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V280" s="65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>
        <f>1-BK186</f>
        <v>0</v>
      </c>
    </row>
    <row r="281" spans="3:66" x14ac:dyDescent="0.25">
      <c r="AG281" s="65" t="s">
        <v>536</v>
      </c>
      <c r="AH281" s="49">
        <f t="array" ref="AH281:AR281">TRANSPOSE('Tour Mode Targets'!T89:T99)</f>
        <v>0</v>
      </c>
      <c r="AI281" s="49">
        <v>315138.12494000001</v>
      </c>
      <c r="AJ281" s="49">
        <v>118528.36783</v>
      </c>
      <c r="AK281" s="49">
        <v>0</v>
      </c>
      <c r="AL281" s="49">
        <v>0</v>
      </c>
      <c r="AM281" s="49">
        <v>0</v>
      </c>
      <c r="AN281" s="49">
        <v>0</v>
      </c>
      <c r="AO281" s="49">
        <v>0</v>
      </c>
      <c r="AP281" s="49">
        <v>0</v>
      </c>
      <c r="AQ281" s="49">
        <v>0</v>
      </c>
      <c r="AR281" s="49">
        <v>0</v>
      </c>
      <c r="AS281" s="49"/>
      <c r="AV281" s="65" t="s">
        <v>536</v>
      </c>
      <c r="AW281" s="49">
        <f>AH281</f>
        <v>0</v>
      </c>
      <c r="AX281" s="49">
        <f>AI281</f>
        <v>315138.12494000001</v>
      </c>
      <c r="AY281" s="49">
        <f>AJ281</f>
        <v>118528.36783</v>
      </c>
      <c r="AZ281" s="49">
        <f>AK281</f>
        <v>0</v>
      </c>
      <c r="BA281" s="49">
        <f>AL281</f>
        <v>0</v>
      </c>
      <c r="BB281" s="49">
        <f>IF(AM283&gt;0,BB279/AM283,0)</f>
        <v>0</v>
      </c>
      <c r="BC281" s="49">
        <f>IF(AN283&gt;0,BC279/AN283,0)</f>
        <v>0</v>
      </c>
      <c r="BD281" s="49">
        <f>IF(AO283&gt;0,BD279/AO283,0)</f>
        <v>0</v>
      </c>
      <c r="BE281" s="49">
        <f>IF(AP283&gt;0,BE279/AP283,0)</f>
        <v>0</v>
      </c>
      <c r="BF281" s="49">
        <f>AP281</f>
        <v>0</v>
      </c>
      <c r="BG281" s="49">
        <f>AQ281</f>
        <v>0</v>
      </c>
      <c r="BH281" s="49">
        <f>AQ281</f>
        <v>0</v>
      </c>
      <c r="BI281" s="49">
        <f>AR281</f>
        <v>0</v>
      </c>
      <c r="BJ281" s="49"/>
    </row>
    <row r="282" spans="3:66" x14ac:dyDescent="0.25">
      <c r="AG282" s="65" t="s">
        <v>537</v>
      </c>
      <c r="AH282" s="66">
        <f>IF(AH281&gt;0,AH279/AH281,0)</f>
        <v>0</v>
      </c>
      <c r="AI282" s="66">
        <f t="shared" ref="AI282:AR282" si="185">IF(AI281&gt;0,AI279/AI281,0)</f>
        <v>2.9817912520705243</v>
      </c>
      <c r="AJ282" s="66">
        <f t="shared" si="185"/>
        <v>2.8217540141926039</v>
      </c>
      <c r="AK282" s="66">
        <f t="shared" si="185"/>
        <v>0</v>
      </c>
      <c r="AL282" s="66">
        <f t="shared" si="185"/>
        <v>0</v>
      </c>
      <c r="AM282" s="66">
        <f t="shared" si="185"/>
        <v>0</v>
      </c>
      <c r="AN282" s="66">
        <f t="shared" si="185"/>
        <v>0</v>
      </c>
      <c r="AO282" s="66">
        <f t="shared" si="185"/>
        <v>0</v>
      </c>
      <c r="AP282" s="66">
        <f t="shared" si="185"/>
        <v>0</v>
      </c>
      <c r="AQ282" s="66">
        <f t="shared" si="185"/>
        <v>0</v>
      </c>
      <c r="AR282" s="66">
        <f t="shared" si="185"/>
        <v>0</v>
      </c>
      <c r="AS282" s="49"/>
      <c r="AV282" s="65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</row>
    <row r="283" spans="3:66" x14ac:dyDescent="0.25">
      <c r="AG283" s="65" t="s">
        <v>538</v>
      </c>
      <c r="AH283" s="67">
        <f>IF(AH281&gt;0,AH279/AH281,0)</f>
        <v>0</v>
      </c>
      <c r="AI283" s="67">
        <f t="shared" ref="AI283:AR283" si="186">IF(AI281&gt;0,AI279/AI281,0)</f>
        <v>2.9817912520705243</v>
      </c>
      <c r="AJ283" s="67">
        <f t="shared" si="186"/>
        <v>2.8217540141926039</v>
      </c>
      <c r="AK283" s="67">
        <f t="shared" si="186"/>
        <v>0</v>
      </c>
      <c r="AL283" s="67">
        <f t="shared" si="186"/>
        <v>0</v>
      </c>
      <c r="AM283" s="67">
        <f t="shared" si="186"/>
        <v>0</v>
      </c>
      <c r="AN283" s="67">
        <f t="shared" si="186"/>
        <v>0</v>
      </c>
      <c r="AO283" s="67">
        <f t="shared" si="186"/>
        <v>0</v>
      </c>
      <c r="AP283" s="67">
        <f t="shared" si="186"/>
        <v>0</v>
      </c>
      <c r="AQ283" s="67">
        <f t="shared" si="186"/>
        <v>0</v>
      </c>
      <c r="AR283" s="67">
        <f t="shared" si="186"/>
        <v>0</v>
      </c>
      <c r="AS283" s="49"/>
      <c r="AV283" s="65" t="s">
        <v>539</v>
      </c>
      <c r="AW283" s="67">
        <f>IF(AW281&gt;0,AW279/AW281,0)</f>
        <v>0</v>
      </c>
      <c r="AX283" s="67">
        <f t="shared" ref="AX283:BI283" si="187">IF(AX281&gt;0,AX279/AX281,0)</f>
        <v>2.9817912520705243</v>
      </c>
      <c r="AY283" s="67">
        <f t="shared" si="187"/>
        <v>2.8217540141926039</v>
      </c>
      <c r="AZ283" s="67">
        <f t="shared" si="187"/>
        <v>0</v>
      </c>
      <c r="BA283" s="67">
        <f t="shared" si="187"/>
        <v>0</v>
      </c>
      <c r="BB283" s="67">
        <f t="shared" si="187"/>
        <v>0</v>
      </c>
      <c r="BC283" s="67">
        <f t="shared" si="187"/>
        <v>0</v>
      </c>
      <c r="BD283" s="67">
        <f t="shared" si="187"/>
        <v>0</v>
      </c>
      <c r="BE283" s="67">
        <f>IF(BE281&gt;0,BE279/BE281,0)</f>
        <v>0</v>
      </c>
      <c r="BF283" s="67">
        <f t="shared" si="187"/>
        <v>0</v>
      </c>
      <c r="BG283" s="67">
        <f t="shared" si="187"/>
        <v>0</v>
      </c>
      <c r="BH283" s="67">
        <f>IF(BH281&gt;0,BH279/BH281,0)</f>
        <v>0</v>
      </c>
      <c r="BI283" s="67">
        <f t="shared" si="187"/>
        <v>0</v>
      </c>
      <c r="BJ283" s="49"/>
    </row>
    <row r="284" spans="3:66" x14ac:dyDescent="0.25">
      <c r="AG284" s="65" t="s">
        <v>540</v>
      </c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V284" s="65" t="s">
        <v>540</v>
      </c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</row>
    <row r="285" spans="3:66" x14ac:dyDescent="0.25">
      <c r="AG285" s="65" t="s">
        <v>541</v>
      </c>
      <c r="AH285" s="49"/>
      <c r="AI285" s="49"/>
      <c r="AJ285" s="49"/>
      <c r="AK285" s="49"/>
      <c r="AL285" s="49"/>
      <c r="AM285" s="68" t="b">
        <f>IF(AM279&gt;0,SUM(AM243:AM250,AM264:AM265)/AM279)</f>
        <v>0</v>
      </c>
      <c r="AN285" s="68" t="b">
        <f>IF(AN279&gt;0,SUM(AN243:AN250,AN264:AN265)/AN279)</f>
        <v>0</v>
      </c>
      <c r="AO285" s="68" t="b">
        <f>IF(AO279&gt;0,SUM(AO243:AO250,AO264:AO265)/AO279)</f>
        <v>0</v>
      </c>
      <c r="AP285" s="49"/>
      <c r="AQ285" s="49"/>
      <c r="AR285" s="49"/>
      <c r="AS285" s="49"/>
      <c r="AV285" s="65" t="s">
        <v>541</v>
      </c>
      <c r="AW285" s="49"/>
      <c r="AX285" s="49"/>
      <c r="AY285" s="49"/>
      <c r="AZ285" s="49"/>
      <c r="BA285" s="49"/>
      <c r="BB285" s="68" t="b">
        <f>IF(BB279&gt;0,SUM(BB243:BB250,BB264:BB265)/BB279)</f>
        <v>0</v>
      </c>
      <c r="BC285" s="68" t="b">
        <f>IF(BC279&gt;0,SUM(BC243:BC250,BC264:BC265)/BC279)</f>
        <v>0</v>
      </c>
      <c r="BD285" s="68" t="b">
        <f>IF(BD279&gt;0,SUM(BD243:BD250,BD264:BD265)/BD279)</f>
        <v>0</v>
      </c>
      <c r="BE285" s="68" t="b">
        <f>IF(BE279&gt;0,SUM(BE243:BE250,BE264:BE265)/BE279)</f>
        <v>0</v>
      </c>
      <c r="BF285" s="49"/>
      <c r="BG285" s="49"/>
      <c r="BH285" s="49"/>
      <c r="BI285" s="49"/>
      <c r="BJ285" s="49"/>
    </row>
    <row r="288" spans="3:66" x14ac:dyDescent="0.25">
      <c r="C288" t="s">
        <v>547</v>
      </c>
      <c r="I288" t="s">
        <v>523</v>
      </c>
      <c r="R288" t="s">
        <v>547</v>
      </c>
      <c r="X288" t="s">
        <v>523</v>
      </c>
      <c r="AG288" t="s">
        <v>547</v>
      </c>
      <c r="AM288" t="s">
        <v>523</v>
      </c>
      <c r="AV288" t="s">
        <v>547</v>
      </c>
      <c r="BB288" t="s">
        <v>523</v>
      </c>
    </row>
    <row r="289" spans="3:68" ht="26.25" x14ac:dyDescent="0.25">
      <c r="C289" s="40" t="s">
        <v>524</v>
      </c>
      <c r="D289" s="41" t="s">
        <v>525</v>
      </c>
      <c r="E289" s="42" t="s">
        <v>526</v>
      </c>
      <c r="F289" s="42" t="s">
        <v>527</v>
      </c>
      <c r="G289" s="42" t="s">
        <v>465</v>
      </c>
      <c r="H289" s="42" t="s">
        <v>528</v>
      </c>
      <c r="I289" s="42" t="s">
        <v>14</v>
      </c>
      <c r="J289" s="42" t="s">
        <v>18</v>
      </c>
      <c r="K289" s="42" t="s">
        <v>22</v>
      </c>
      <c r="L289" s="42" t="s">
        <v>529</v>
      </c>
      <c r="M289" s="42" t="s">
        <v>530</v>
      </c>
      <c r="N289" s="43" t="s">
        <v>531</v>
      </c>
      <c r="O289" s="44" t="s">
        <v>5</v>
      </c>
      <c r="P289" s="45"/>
      <c r="R289" s="40" t="s">
        <v>524</v>
      </c>
      <c r="S289" s="41" t="s">
        <v>525</v>
      </c>
      <c r="T289" s="42" t="s">
        <v>526</v>
      </c>
      <c r="U289" s="42" t="s">
        <v>527</v>
      </c>
      <c r="V289" s="42" t="s">
        <v>465</v>
      </c>
      <c r="W289" s="42" t="s">
        <v>528</v>
      </c>
      <c r="X289" s="42" t="s">
        <v>14</v>
      </c>
      <c r="Y289" s="42" t="s">
        <v>18</v>
      </c>
      <c r="Z289" s="42" t="s">
        <v>22</v>
      </c>
      <c r="AA289" s="42" t="s">
        <v>529</v>
      </c>
      <c r="AB289" s="42" t="s">
        <v>530</v>
      </c>
      <c r="AC289" s="43" t="s">
        <v>531</v>
      </c>
      <c r="AD289" s="44" t="s">
        <v>5</v>
      </c>
      <c r="AG289" s="40" t="s">
        <v>524</v>
      </c>
      <c r="AH289" s="41" t="s">
        <v>525</v>
      </c>
      <c r="AI289" s="42" t="s">
        <v>526</v>
      </c>
      <c r="AJ289" s="42" t="s">
        <v>527</v>
      </c>
      <c r="AK289" s="42" t="s">
        <v>465</v>
      </c>
      <c r="AL289" s="42" t="s">
        <v>528</v>
      </c>
      <c r="AM289" s="42" t="s">
        <v>14</v>
      </c>
      <c r="AN289" s="42" t="s">
        <v>18</v>
      </c>
      <c r="AO289" s="42" t="s">
        <v>22</v>
      </c>
      <c r="AP289" s="42" t="s">
        <v>529</v>
      </c>
      <c r="AQ289" s="42" t="s">
        <v>530</v>
      </c>
      <c r="AR289" s="43" t="s">
        <v>531</v>
      </c>
      <c r="AS289" s="44" t="s">
        <v>5</v>
      </c>
      <c r="AV289" s="40" t="s">
        <v>524</v>
      </c>
      <c r="AW289" s="41" t="s">
        <v>525</v>
      </c>
      <c r="AX289" s="42" t="s">
        <v>526</v>
      </c>
      <c r="AY289" s="42" t="s">
        <v>527</v>
      </c>
      <c r="AZ289" s="42" t="s">
        <v>465</v>
      </c>
      <c r="BA289" s="42" t="s">
        <v>528</v>
      </c>
      <c r="BB289" s="42" t="s">
        <v>14</v>
      </c>
      <c r="BC289" s="42" t="s">
        <v>18</v>
      </c>
      <c r="BD289" s="42" t="s">
        <v>22</v>
      </c>
      <c r="BE289" s="42" t="s">
        <v>604</v>
      </c>
      <c r="BF289" s="42" t="s">
        <v>529</v>
      </c>
      <c r="BG289" s="42" t="s">
        <v>530</v>
      </c>
      <c r="BH289" s="43" t="s">
        <v>531</v>
      </c>
      <c r="BI289" s="43" t="s">
        <v>603</v>
      </c>
      <c r="BJ289" s="44" t="s">
        <v>5</v>
      </c>
    </row>
    <row r="290" spans="3:68" x14ac:dyDescent="0.25">
      <c r="C290" s="46" t="s">
        <v>532</v>
      </c>
      <c r="D290" s="47">
        <f>paste_pd_trips!S182</f>
        <v>0</v>
      </c>
      <c r="E290" s="47">
        <f>paste_pd_trips!T182</f>
        <v>0</v>
      </c>
      <c r="F290" s="47">
        <f>paste_pd_trips!U182</f>
        <v>0</v>
      </c>
      <c r="G290" s="47">
        <f>paste_pd_trips!V182</f>
        <v>0</v>
      </c>
      <c r="H290" s="47">
        <f>paste_pd_trips!W182</f>
        <v>0</v>
      </c>
      <c r="I290" s="47">
        <f>paste_pd_trips!X182</f>
        <v>0</v>
      </c>
      <c r="J290" s="47">
        <f>paste_pd_trips!Y182</f>
        <v>0</v>
      </c>
      <c r="K290" s="47">
        <f>paste_pd_trips!Z182</f>
        <v>0</v>
      </c>
      <c r="L290" s="47">
        <f>paste_pd_trips!AA182</f>
        <v>0</v>
      </c>
      <c r="M290" s="47">
        <f>paste_pd_trips!AB182</f>
        <v>0</v>
      </c>
      <c r="N290" s="47">
        <f>paste_pd_trips!AC182</f>
        <v>0</v>
      </c>
      <c r="O290" s="48">
        <f>paste_pd_trips!AD182</f>
        <v>0</v>
      </c>
      <c r="P290" s="49"/>
      <c r="R290" s="46" t="s">
        <v>532</v>
      </c>
      <c r="S290" s="47">
        <f>paste_pd_trips!C182</f>
        <v>0</v>
      </c>
      <c r="T290" s="47">
        <f>paste_pd_trips!D182</f>
        <v>0</v>
      </c>
      <c r="U290" s="47">
        <f>paste_pd_trips!E182</f>
        <v>0</v>
      </c>
      <c r="V290" s="47">
        <f>paste_pd_trips!F182</f>
        <v>0</v>
      </c>
      <c r="W290" s="47">
        <f>paste_pd_trips!G182</f>
        <v>0</v>
      </c>
      <c r="X290" s="47">
        <f>paste_pd_trips!H182</f>
        <v>0</v>
      </c>
      <c r="Y290" s="47">
        <f>paste_pd_trips!I182</f>
        <v>0</v>
      </c>
      <c r="Z290" s="47">
        <f>paste_pd_trips!J182</f>
        <v>0</v>
      </c>
      <c r="AA290" s="47">
        <f>paste_pd_trips!K182</f>
        <v>0</v>
      </c>
      <c r="AB290" s="47">
        <f>paste_pd_trips!L182</f>
        <v>0</v>
      </c>
      <c r="AC290" s="47">
        <f>paste_pd_trips!M182</f>
        <v>0</v>
      </c>
      <c r="AD290" s="48">
        <f>paste_pd_trips!N182</f>
        <v>0</v>
      </c>
      <c r="AG290" s="46" t="s">
        <v>532</v>
      </c>
      <c r="AH290" s="47">
        <f>S290</f>
        <v>0</v>
      </c>
      <c r="AI290" s="47">
        <f t="shared" ref="AI290:AO318" si="188">T290</f>
        <v>0</v>
      </c>
      <c r="AJ290" s="47">
        <f t="shared" si="188"/>
        <v>0</v>
      </c>
      <c r="AK290" s="47">
        <f t="shared" si="188"/>
        <v>0</v>
      </c>
      <c r="AL290" s="47">
        <f t="shared" si="188"/>
        <v>0</v>
      </c>
      <c r="AM290" s="47">
        <f t="shared" si="188"/>
        <v>0</v>
      </c>
      <c r="AN290" s="47">
        <f t="shared" si="188"/>
        <v>0</v>
      </c>
      <c r="AO290" s="47">
        <f t="shared" si="188"/>
        <v>0</v>
      </c>
      <c r="AP290" s="47">
        <v>0</v>
      </c>
      <c r="AQ290" s="47">
        <f t="shared" ref="AQ290:AR318" si="189">AB290</f>
        <v>0</v>
      </c>
      <c r="AR290" s="47">
        <f t="shared" si="189"/>
        <v>0</v>
      </c>
      <c r="AS290" s="48">
        <f>SUM(AH290:AR290)</f>
        <v>0</v>
      </c>
      <c r="AU290">
        <v>1</v>
      </c>
      <c r="AV290" s="46" t="s">
        <v>532</v>
      </c>
      <c r="AW290" s="47">
        <f t="shared" ref="AW290:BA318" si="190">AH290</f>
        <v>0</v>
      </c>
      <c r="AX290" s="47">
        <f t="shared" si="190"/>
        <v>0</v>
      </c>
      <c r="AY290" s="47">
        <f t="shared" si="190"/>
        <v>0</v>
      </c>
      <c r="AZ290" s="103">
        <f t="shared" si="190"/>
        <v>0</v>
      </c>
      <c r="BA290" s="103">
        <f t="shared" si="190"/>
        <v>0</v>
      </c>
      <c r="BB290" s="103">
        <f>IF(SUM(AM$298:AM$301,AM$313:AM$314)&gt;0,(AM290/SUM(AM$298:AM$301,AM$313:AM$314))*SUM(BB$298:BB$301,BB$313:BB$314),0)</f>
        <v>0</v>
      </c>
      <c r="BC290" s="47">
        <f>IF(SUM(AN$302:AN$305,AN$315:AN$316)&gt;0,(AN290/SUM(AN$302:AN$305,AN$315:AN$316))*SUM(BC$302:BC$305,BC$315:BC$316),0)</f>
        <v>0</v>
      </c>
      <c r="BD290" s="103">
        <f>IF(SUM(AO$306:AO$309,AO$317:AO$318)&gt;0,(AO290/SUM(AO$306:AO$309,AO$317:AO$318))*SUM(BD$306:BD$309,BD$317:BD$318),0)</f>
        <v>0</v>
      </c>
      <c r="BE290" s="103">
        <f>IF(SUM(AP$306:AP$309,AP$317:AP$318)&gt;0,(AP290/SUM(AP$306:AP$309,AP$317:AP$318))*SUM(BE$306:BE$309,BE$317:BE$318),0)</f>
        <v>0</v>
      </c>
      <c r="BF290" s="47">
        <f t="shared" ref="BF290:BF318" si="191">AP290</f>
        <v>0</v>
      </c>
      <c r="BG290" s="47">
        <f t="shared" ref="BG290:BG318" si="192">AQ290</f>
        <v>0</v>
      </c>
      <c r="BH290" s="103">
        <f>AR290</f>
        <v>0</v>
      </c>
      <c r="BI290" s="103">
        <v>0</v>
      </c>
      <c r="BJ290" s="48">
        <f t="shared" ref="BJ290:BJ325" si="193">SUM(AW290:BI290)</f>
        <v>0</v>
      </c>
      <c r="BP290" s="196" t="s">
        <v>677</v>
      </c>
    </row>
    <row r="291" spans="3:68" x14ac:dyDescent="0.25">
      <c r="C291" s="46" t="s">
        <v>533</v>
      </c>
      <c r="D291" s="47">
        <f>paste_pd_trips!S183</f>
        <v>0</v>
      </c>
      <c r="E291" s="47">
        <f>paste_pd_trips!T183</f>
        <v>0</v>
      </c>
      <c r="F291" s="47">
        <f>paste_pd_trips!U183</f>
        <v>0</v>
      </c>
      <c r="G291" s="47">
        <f>paste_pd_trips!V183</f>
        <v>0</v>
      </c>
      <c r="H291" s="47">
        <f>paste_pd_trips!W183</f>
        <v>0</v>
      </c>
      <c r="I291" s="47">
        <f>paste_pd_trips!X183</f>
        <v>0</v>
      </c>
      <c r="J291" s="47">
        <f>paste_pd_trips!Y183</f>
        <v>0</v>
      </c>
      <c r="K291" s="47">
        <f>paste_pd_trips!Z183</f>
        <v>0</v>
      </c>
      <c r="L291" s="47">
        <f>paste_pd_trips!AA183</f>
        <v>0</v>
      </c>
      <c r="M291" s="47">
        <f>paste_pd_trips!AB183</f>
        <v>0</v>
      </c>
      <c r="N291" s="47">
        <f>paste_pd_trips!AC183</f>
        <v>0</v>
      </c>
      <c r="O291" s="50">
        <f>paste_pd_trips!AD183</f>
        <v>0</v>
      </c>
      <c r="P291" s="49"/>
      <c r="R291" s="46" t="s">
        <v>533</v>
      </c>
      <c r="S291" s="47">
        <f>paste_pd_trips!C183</f>
        <v>0</v>
      </c>
      <c r="T291" s="47">
        <f>paste_pd_trips!D183</f>
        <v>0</v>
      </c>
      <c r="U291" s="47">
        <f>paste_pd_trips!E183</f>
        <v>0</v>
      </c>
      <c r="V291" s="47">
        <f>paste_pd_trips!F183</f>
        <v>0</v>
      </c>
      <c r="W291" s="47">
        <f>paste_pd_trips!G183</f>
        <v>0</v>
      </c>
      <c r="X291" s="47">
        <f>paste_pd_trips!H183</f>
        <v>0</v>
      </c>
      <c r="Y291" s="47">
        <f>paste_pd_trips!I183</f>
        <v>0</v>
      </c>
      <c r="Z291" s="47">
        <f>paste_pd_trips!J183</f>
        <v>0</v>
      </c>
      <c r="AA291" s="47">
        <f>paste_pd_trips!K183</f>
        <v>0</v>
      </c>
      <c r="AB291" s="47">
        <f>paste_pd_trips!L183</f>
        <v>0</v>
      </c>
      <c r="AC291" s="47">
        <f>paste_pd_trips!M183</f>
        <v>0</v>
      </c>
      <c r="AD291" s="50">
        <f>paste_pd_trips!N183</f>
        <v>0</v>
      </c>
      <c r="AG291" s="46" t="s">
        <v>533</v>
      </c>
      <c r="AH291" s="47">
        <f t="shared" ref="AH291:AH318" si="194">S291</f>
        <v>0</v>
      </c>
      <c r="AI291" s="47">
        <f t="shared" si="188"/>
        <v>0</v>
      </c>
      <c r="AJ291" s="47">
        <f t="shared" si="188"/>
        <v>0</v>
      </c>
      <c r="AK291" s="47">
        <f t="shared" si="188"/>
        <v>0</v>
      </c>
      <c r="AL291" s="47">
        <f t="shared" si="188"/>
        <v>0</v>
      </c>
      <c r="AM291" s="47">
        <f t="shared" si="188"/>
        <v>0</v>
      </c>
      <c r="AN291" s="47">
        <f t="shared" si="188"/>
        <v>0</v>
      </c>
      <c r="AO291" s="47">
        <f t="shared" si="188"/>
        <v>0</v>
      </c>
      <c r="AP291" s="47">
        <v>0</v>
      </c>
      <c r="AQ291" s="47">
        <f t="shared" si="189"/>
        <v>0</v>
      </c>
      <c r="AR291" s="47">
        <f t="shared" si="189"/>
        <v>0</v>
      </c>
      <c r="AS291" s="50">
        <f t="shared" ref="AS291:AS318" si="195">SUM(AH291:AR291)</f>
        <v>0</v>
      </c>
      <c r="AU291">
        <v>2</v>
      </c>
      <c r="AV291" s="46" t="s">
        <v>533</v>
      </c>
      <c r="AW291" s="47">
        <f t="shared" si="190"/>
        <v>0</v>
      </c>
      <c r="AX291" s="47">
        <f t="shared" si="190"/>
        <v>0</v>
      </c>
      <c r="AY291" s="47">
        <f t="shared" si="190"/>
        <v>0</v>
      </c>
      <c r="AZ291" s="103">
        <f t="shared" si="190"/>
        <v>0</v>
      </c>
      <c r="BA291" s="103">
        <f t="shared" si="190"/>
        <v>0</v>
      </c>
      <c r="BB291" s="103">
        <f t="shared" ref="BB291:BB297" si="196">IF(SUM(AM$298:AM$301,AM$313:AM$314)&gt;0,(AM291/SUM(AM$298:AM$301,AM$313:AM$314))*SUM(BB$298:BB$301,BB$313:BB$314),0)</f>
        <v>0</v>
      </c>
      <c r="BC291" s="47">
        <f t="shared" ref="BC291:BC297" si="197">IF(SUM(AN$302:AN$305,AN$315:AN$316)&gt;0,(AN291/SUM(AN$302:AN$305,AN$315:AN$316))*SUM(BC$302:BC$305,BC$315:BC$316),0)</f>
        <v>0</v>
      </c>
      <c r="BD291" s="103">
        <f t="shared" ref="BD291:BE297" si="198">IF(SUM(AO$306:AO$309,AO$317:AO$318)&gt;0,(AO291/SUM(AO$306:AO$309,AO$317:AO$318))*SUM(BD$306:BD$309,BD$317:BD$318),0)</f>
        <v>0</v>
      </c>
      <c r="BE291" s="103">
        <f t="shared" si="198"/>
        <v>0</v>
      </c>
      <c r="BF291" s="47">
        <f t="shared" si="191"/>
        <v>0</v>
      </c>
      <c r="BG291" s="47">
        <f t="shared" si="192"/>
        <v>0</v>
      </c>
      <c r="BH291" s="103">
        <f t="shared" ref="BH291:BH325" si="199">AR291</f>
        <v>0</v>
      </c>
      <c r="BI291" s="103">
        <v>0</v>
      </c>
      <c r="BJ291" s="50">
        <f t="shared" si="193"/>
        <v>0</v>
      </c>
      <c r="BP291" s="3">
        <f>SUM(BD306:BD309,BD317,BD318)</f>
        <v>0</v>
      </c>
    </row>
    <row r="292" spans="3:68" x14ac:dyDescent="0.25">
      <c r="C292" s="46" t="s">
        <v>526</v>
      </c>
      <c r="D292" s="47">
        <f>paste_pd_trips!S184</f>
        <v>0</v>
      </c>
      <c r="E292" s="47">
        <f>paste_pd_trips!T184</f>
        <v>1542</v>
      </c>
      <c r="F292" s="47">
        <f>paste_pd_trips!U184</f>
        <v>71</v>
      </c>
      <c r="G292" s="47">
        <f>paste_pd_trips!V184</f>
        <v>0</v>
      </c>
      <c r="H292" s="47">
        <f>paste_pd_trips!W184</f>
        <v>0</v>
      </c>
      <c r="I292" s="47">
        <f>paste_pd_trips!X184</f>
        <v>0</v>
      </c>
      <c r="J292" s="47">
        <f>paste_pd_trips!Y184</f>
        <v>1</v>
      </c>
      <c r="K292" s="47">
        <f>paste_pd_trips!Z184</f>
        <v>1</v>
      </c>
      <c r="L292" s="47">
        <f>paste_pd_trips!AA184</f>
        <v>0</v>
      </c>
      <c r="M292" s="47">
        <f>paste_pd_trips!AB184</f>
        <v>0</v>
      </c>
      <c r="N292" s="47">
        <f>paste_pd_trips!AC184</f>
        <v>0</v>
      </c>
      <c r="O292" s="50">
        <f>paste_pd_trips!AD184</f>
        <v>1615</v>
      </c>
      <c r="P292" s="49"/>
      <c r="R292" s="46" t="s">
        <v>526</v>
      </c>
      <c r="S292" s="47">
        <f>paste_pd_trips!C184</f>
        <v>0</v>
      </c>
      <c r="T292" s="47">
        <f>paste_pd_trips!D184</f>
        <v>506000.64107999997</v>
      </c>
      <c r="U292" s="47">
        <f>paste_pd_trips!E184</f>
        <v>15367.959510000001</v>
      </c>
      <c r="V292" s="47">
        <f>paste_pd_trips!F184</f>
        <v>0</v>
      </c>
      <c r="W292" s="47">
        <f>paste_pd_trips!G184</f>
        <v>0</v>
      </c>
      <c r="X292" s="47">
        <f>paste_pd_trips!H184</f>
        <v>0</v>
      </c>
      <c r="Y292" s="47">
        <f>paste_pd_trips!I184</f>
        <v>217.30959999999999</v>
      </c>
      <c r="Z292" s="47">
        <f>paste_pd_trips!J184</f>
        <v>217.30959999999999</v>
      </c>
      <c r="AA292" s="47">
        <f>paste_pd_trips!K184</f>
        <v>0</v>
      </c>
      <c r="AB292" s="47">
        <f>paste_pd_trips!L184</f>
        <v>0</v>
      </c>
      <c r="AC292" s="47">
        <f>paste_pd_trips!M184</f>
        <v>0</v>
      </c>
      <c r="AD292" s="50">
        <f>paste_pd_trips!N184</f>
        <v>521803.21979</v>
      </c>
      <c r="AG292" s="46" t="s">
        <v>526</v>
      </c>
      <c r="AH292" s="47">
        <f t="shared" si="194"/>
        <v>0</v>
      </c>
      <c r="AI292" s="47">
        <f t="shared" si="188"/>
        <v>506000.64107999997</v>
      </c>
      <c r="AJ292" s="47">
        <f t="shared" si="188"/>
        <v>15367.959510000001</v>
      </c>
      <c r="AK292" s="47">
        <f t="shared" si="188"/>
        <v>0</v>
      </c>
      <c r="AL292" s="47">
        <f t="shared" si="188"/>
        <v>0</v>
      </c>
      <c r="AM292" s="47">
        <f t="shared" si="188"/>
        <v>0</v>
      </c>
      <c r="AN292" s="47">
        <f t="shared" si="188"/>
        <v>217.30959999999999</v>
      </c>
      <c r="AO292" s="47">
        <f t="shared" si="188"/>
        <v>217.30959999999999</v>
      </c>
      <c r="AP292" s="47">
        <v>0</v>
      </c>
      <c r="AQ292" s="47">
        <f t="shared" si="189"/>
        <v>0</v>
      </c>
      <c r="AR292" s="47">
        <f t="shared" si="189"/>
        <v>0</v>
      </c>
      <c r="AS292" s="50">
        <f t="shared" si="195"/>
        <v>521803.21978999994</v>
      </c>
      <c r="AU292">
        <v>3</v>
      </c>
      <c r="AV292" s="46" t="s">
        <v>526</v>
      </c>
      <c r="AW292" s="103">
        <f t="shared" si="190"/>
        <v>0</v>
      </c>
      <c r="AX292" s="47">
        <f t="shared" si="190"/>
        <v>506000.64107999997</v>
      </c>
      <c r="AY292" s="47">
        <f t="shared" si="190"/>
        <v>15367.959510000001</v>
      </c>
      <c r="AZ292" s="103">
        <f t="shared" si="190"/>
        <v>0</v>
      </c>
      <c r="BA292" s="103">
        <f t="shared" si="190"/>
        <v>0</v>
      </c>
      <c r="BB292" s="47">
        <f t="shared" si="196"/>
        <v>0</v>
      </c>
      <c r="BC292" s="47">
        <f t="shared" si="197"/>
        <v>0</v>
      </c>
      <c r="BD292" s="47">
        <f t="shared" si="198"/>
        <v>0</v>
      </c>
      <c r="BE292" s="47">
        <f t="shared" si="198"/>
        <v>0</v>
      </c>
      <c r="BF292" s="47">
        <f t="shared" si="191"/>
        <v>0</v>
      </c>
      <c r="BG292" s="47">
        <f t="shared" si="192"/>
        <v>0</v>
      </c>
      <c r="BH292" s="103">
        <f t="shared" si="199"/>
        <v>0</v>
      </c>
      <c r="BI292" s="47">
        <v>0</v>
      </c>
      <c r="BJ292" s="50">
        <f t="shared" si="193"/>
        <v>521368.60058999999</v>
      </c>
      <c r="BP292" s="196" t="s">
        <v>678</v>
      </c>
    </row>
    <row r="293" spans="3:68" x14ac:dyDescent="0.25">
      <c r="C293" s="46" t="s">
        <v>534</v>
      </c>
      <c r="D293" s="47">
        <f>paste_pd_trips!S185</f>
        <v>0</v>
      </c>
      <c r="E293" s="47">
        <f>paste_pd_trips!T185</f>
        <v>0</v>
      </c>
      <c r="F293" s="47">
        <f>paste_pd_trips!U185</f>
        <v>0</v>
      </c>
      <c r="G293" s="47">
        <f>paste_pd_trips!V185</f>
        <v>0</v>
      </c>
      <c r="H293" s="47">
        <f>paste_pd_trips!W185</f>
        <v>0</v>
      </c>
      <c r="I293" s="47">
        <f>paste_pd_trips!X185</f>
        <v>0</v>
      </c>
      <c r="J293" s="47">
        <f>paste_pd_trips!Y185</f>
        <v>0</v>
      </c>
      <c r="K293" s="47">
        <f>paste_pd_trips!Z185</f>
        <v>0</v>
      </c>
      <c r="L293" s="47">
        <f>paste_pd_trips!AA185</f>
        <v>0</v>
      </c>
      <c r="M293" s="47">
        <f>paste_pd_trips!AB185</f>
        <v>0</v>
      </c>
      <c r="N293" s="47">
        <f>paste_pd_trips!AC185</f>
        <v>0</v>
      </c>
      <c r="O293" s="50">
        <f>paste_pd_trips!AD185</f>
        <v>0</v>
      </c>
      <c r="P293" s="49"/>
      <c r="R293" s="46" t="s">
        <v>534</v>
      </c>
      <c r="S293" s="47">
        <f>paste_pd_trips!C185</f>
        <v>0</v>
      </c>
      <c r="T293" s="47">
        <f>paste_pd_trips!D185</f>
        <v>0</v>
      </c>
      <c r="U293" s="47">
        <f>paste_pd_trips!E185</f>
        <v>0</v>
      </c>
      <c r="V293" s="47">
        <f>paste_pd_trips!F185</f>
        <v>0</v>
      </c>
      <c r="W293" s="47">
        <f>paste_pd_trips!G185</f>
        <v>0</v>
      </c>
      <c r="X293" s="47">
        <f>paste_pd_trips!H185</f>
        <v>0</v>
      </c>
      <c r="Y293" s="47">
        <f>paste_pd_trips!I185</f>
        <v>0</v>
      </c>
      <c r="Z293" s="47">
        <f>paste_pd_trips!J185</f>
        <v>0</v>
      </c>
      <c r="AA293" s="47">
        <f>paste_pd_trips!K185</f>
        <v>0</v>
      </c>
      <c r="AB293" s="47">
        <f>paste_pd_trips!L185</f>
        <v>0</v>
      </c>
      <c r="AC293" s="47">
        <f>paste_pd_trips!M185</f>
        <v>0</v>
      </c>
      <c r="AD293" s="50">
        <f>paste_pd_trips!N185</f>
        <v>0</v>
      </c>
      <c r="AG293" s="46" t="s">
        <v>534</v>
      </c>
      <c r="AH293" s="47">
        <f t="shared" si="194"/>
        <v>0</v>
      </c>
      <c r="AI293" s="47">
        <f t="shared" si="188"/>
        <v>0</v>
      </c>
      <c r="AJ293" s="47">
        <f t="shared" si="188"/>
        <v>0</v>
      </c>
      <c r="AK293" s="47">
        <f t="shared" si="188"/>
        <v>0</v>
      </c>
      <c r="AL293" s="47">
        <f t="shared" si="188"/>
        <v>0</v>
      </c>
      <c r="AM293" s="47">
        <f t="shared" si="188"/>
        <v>0</v>
      </c>
      <c r="AN293" s="47">
        <f t="shared" si="188"/>
        <v>0</v>
      </c>
      <c r="AO293" s="47">
        <f t="shared" si="188"/>
        <v>0</v>
      </c>
      <c r="AP293" s="47">
        <v>0</v>
      </c>
      <c r="AQ293" s="47">
        <f t="shared" si="189"/>
        <v>0</v>
      </c>
      <c r="AR293" s="47">
        <f t="shared" si="189"/>
        <v>0</v>
      </c>
      <c r="AS293" s="50">
        <f t="shared" si="195"/>
        <v>0</v>
      </c>
      <c r="AU293">
        <v>4</v>
      </c>
      <c r="AV293" s="46" t="s">
        <v>534</v>
      </c>
      <c r="AW293" s="103">
        <f t="shared" si="190"/>
        <v>0</v>
      </c>
      <c r="AX293" s="47">
        <f t="shared" si="190"/>
        <v>0</v>
      </c>
      <c r="AY293" s="47">
        <f t="shared" si="190"/>
        <v>0</v>
      </c>
      <c r="AZ293" s="103">
        <f t="shared" si="190"/>
        <v>0</v>
      </c>
      <c r="BA293" s="103">
        <f t="shared" si="190"/>
        <v>0</v>
      </c>
      <c r="BB293" s="47">
        <f t="shared" si="196"/>
        <v>0</v>
      </c>
      <c r="BC293" s="47">
        <f t="shared" si="197"/>
        <v>0</v>
      </c>
      <c r="BD293" s="47">
        <f t="shared" si="198"/>
        <v>0</v>
      </c>
      <c r="BE293" s="47">
        <f t="shared" si="198"/>
        <v>0</v>
      </c>
      <c r="BF293" s="47">
        <f t="shared" si="191"/>
        <v>0</v>
      </c>
      <c r="BG293" s="47">
        <f t="shared" si="192"/>
        <v>0</v>
      </c>
      <c r="BH293" s="103">
        <f t="shared" si="199"/>
        <v>0</v>
      </c>
      <c r="BI293" s="103">
        <v>0</v>
      </c>
      <c r="BJ293" s="50">
        <f t="shared" si="193"/>
        <v>0</v>
      </c>
      <c r="BP293" s="3">
        <f>SUM(BE319:BE324)</f>
        <v>0</v>
      </c>
    </row>
    <row r="294" spans="3:68" x14ac:dyDescent="0.25">
      <c r="C294" s="46" t="s">
        <v>527</v>
      </c>
      <c r="D294" s="47">
        <f>paste_pd_trips!S186</f>
        <v>0</v>
      </c>
      <c r="E294" s="47">
        <f>paste_pd_trips!T186</f>
        <v>0</v>
      </c>
      <c r="F294" s="47">
        <f>paste_pd_trips!U186</f>
        <v>1068</v>
      </c>
      <c r="G294" s="47">
        <f>paste_pd_trips!V186</f>
        <v>0</v>
      </c>
      <c r="H294" s="47">
        <f>paste_pd_trips!W186</f>
        <v>0</v>
      </c>
      <c r="I294" s="47">
        <f>paste_pd_trips!X186</f>
        <v>0</v>
      </c>
      <c r="J294" s="47">
        <f>paste_pd_trips!Y186</f>
        <v>1</v>
      </c>
      <c r="K294" s="47">
        <f>paste_pd_trips!Z186</f>
        <v>1</v>
      </c>
      <c r="L294" s="47">
        <f>paste_pd_trips!AA186</f>
        <v>0</v>
      </c>
      <c r="M294" s="47">
        <f>paste_pd_trips!AB186</f>
        <v>0</v>
      </c>
      <c r="N294" s="47">
        <f>paste_pd_trips!AC186</f>
        <v>0</v>
      </c>
      <c r="O294" s="50">
        <f>paste_pd_trips!AD186</f>
        <v>1070</v>
      </c>
      <c r="P294" s="49"/>
      <c r="R294" s="46" t="s">
        <v>527</v>
      </c>
      <c r="S294" s="47">
        <f>paste_pd_trips!C186</f>
        <v>0</v>
      </c>
      <c r="T294" s="47">
        <f>paste_pd_trips!D186</f>
        <v>0</v>
      </c>
      <c r="U294" s="47">
        <f>paste_pd_trips!E186</f>
        <v>441581.03</v>
      </c>
      <c r="V294" s="47">
        <f>paste_pd_trips!F186</f>
        <v>0</v>
      </c>
      <c r="W294" s="47">
        <f>paste_pd_trips!G186</f>
        <v>0</v>
      </c>
      <c r="X294" s="47">
        <f>paste_pd_trips!H186</f>
        <v>0</v>
      </c>
      <c r="Y294" s="47">
        <f>paste_pd_trips!I186</f>
        <v>166.9847</v>
      </c>
      <c r="Z294" s="47">
        <f>paste_pd_trips!J186</f>
        <v>166.9847</v>
      </c>
      <c r="AA294" s="47">
        <f>paste_pd_trips!K186</f>
        <v>0</v>
      </c>
      <c r="AB294" s="47">
        <f>paste_pd_trips!L186</f>
        <v>0</v>
      </c>
      <c r="AC294" s="47">
        <f>paste_pd_trips!M186</f>
        <v>0</v>
      </c>
      <c r="AD294" s="50">
        <f>paste_pd_trips!N186</f>
        <v>441914.99939999997</v>
      </c>
      <c r="AG294" s="46" t="s">
        <v>527</v>
      </c>
      <c r="AH294" s="47">
        <f t="shared" si="194"/>
        <v>0</v>
      </c>
      <c r="AI294" s="47">
        <f t="shared" si="188"/>
        <v>0</v>
      </c>
      <c r="AJ294" s="47">
        <f t="shared" si="188"/>
        <v>441581.03</v>
      </c>
      <c r="AK294" s="47">
        <f t="shared" si="188"/>
        <v>0</v>
      </c>
      <c r="AL294" s="47">
        <f t="shared" si="188"/>
        <v>0</v>
      </c>
      <c r="AM294" s="47">
        <f t="shared" si="188"/>
        <v>0</v>
      </c>
      <c r="AN294" s="47">
        <f t="shared" si="188"/>
        <v>166.9847</v>
      </c>
      <c r="AO294" s="47">
        <f t="shared" si="188"/>
        <v>166.9847</v>
      </c>
      <c r="AP294" s="47">
        <v>0</v>
      </c>
      <c r="AQ294" s="47">
        <f t="shared" si="189"/>
        <v>0</v>
      </c>
      <c r="AR294" s="47">
        <f t="shared" si="189"/>
        <v>0</v>
      </c>
      <c r="AS294" s="50">
        <f t="shared" si="195"/>
        <v>441914.99939999997</v>
      </c>
      <c r="AU294">
        <v>5</v>
      </c>
      <c r="AV294" s="46" t="s">
        <v>527</v>
      </c>
      <c r="AW294" s="103">
        <f t="shared" si="190"/>
        <v>0</v>
      </c>
      <c r="AX294" s="103">
        <f t="shared" si="190"/>
        <v>0</v>
      </c>
      <c r="AY294" s="47">
        <f t="shared" si="190"/>
        <v>441581.03</v>
      </c>
      <c r="AZ294" s="47">
        <f t="shared" si="190"/>
        <v>0</v>
      </c>
      <c r="BA294" s="47">
        <f t="shared" si="190"/>
        <v>0</v>
      </c>
      <c r="BB294" s="47">
        <f t="shared" si="196"/>
        <v>0</v>
      </c>
      <c r="BC294" s="47">
        <f t="shared" si="197"/>
        <v>0</v>
      </c>
      <c r="BD294" s="47">
        <f t="shared" si="198"/>
        <v>0</v>
      </c>
      <c r="BE294" s="47">
        <f t="shared" si="198"/>
        <v>0</v>
      </c>
      <c r="BF294" s="47">
        <f t="shared" si="191"/>
        <v>0</v>
      </c>
      <c r="BG294" s="47">
        <f t="shared" si="192"/>
        <v>0</v>
      </c>
      <c r="BH294" s="103">
        <f t="shared" si="199"/>
        <v>0</v>
      </c>
      <c r="BI294" s="47">
        <v>0</v>
      </c>
      <c r="BJ294" s="50">
        <f t="shared" si="193"/>
        <v>441581.03</v>
      </c>
    </row>
    <row r="295" spans="3:68" x14ac:dyDescent="0.25">
      <c r="C295" s="46" t="s">
        <v>535</v>
      </c>
      <c r="D295" s="47">
        <f>paste_pd_trips!S187</f>
        <v>0</v>
      </c>
      <c r="E295" s="47">
        <f>paste_pd_trips!T187</f>
        <v>0</v>
      </c>
      <c r="F295" s="47">
        <f>paste_pd_trips!U187</f>
        <v>0</v>
      </c>
      <c r="G295" s="47">
        <f>paste_pd_trips!V187</f>
        <v>0</v>
      </c>
      <c r="H295" s="47">
        <f>paste_pd_trips!W187</f>
        <v>0</v>
      </c>
      <c r="I295" s="47">
        <f>paste_pd_trips!X187</f>
        <v>0</v>
      </c>
      <c r="J295" s="47">
        <f>paste_pd_trips!Y187</f>
        <v>0</v>
      </c>
      <c r="K295" s="47">
        <f>paste_pd_trips!Z187</f>
        <v>0</v>
      </c>
      <c r="L295" s="47">
        <f>paste_pd_trips!AA187</f>
        <v>0</v>
      </c>
      <c r="M295" s="47">
        <f>paste_pd_trips!AB187</f>
        <v>0</v>
      </c>
      <c r="N295" s="47">
        <f>paste_pd_trips!AC187</f>
        <v>0</v>
      </c>
      <c r="O295" s="50">
        <f>paste_pd_trips!AD187</f>
        <v>0</v>
      </c>
      <c r="P295" s="49"/>
      <c r="R295" s="46" t="s">
        <v>535</v>
      </c>
      <c r="S295" s="47">
        <f>paste_pd_trips!C187</f>
        <v>0</v>
      </c>
      <c r="T295" s="47">
        <f>paste_pd_trips!D187</f>
        <v>0</v>
      </c>
      <c r="U295" s="47">
        <f>paste_pd_trips!E187</f>
        <v>0</v>
      </c>
      <c r="V295" s="47">
        <f>paste_pd_trips!F187</f>
        <v>0</v>
      </c>
      <c r="W295" s="47">
        <f>paste_pd_trips!G187</f>
        <v>0</v>
      </c>
      <c r="X295" s="47">
        <f>paste_pd_trips!H187</f>
        <v>0</v>
      </c>
      <c r="Y295" s="47">
        <f>paste_pd_trips!I187</f>
        <v>0</v>
      </c>
      <c r="Z295" s="47">
        <f>paste_pd_trips!J187</f>
        <v>0</v>
      </c>
      <c r="AA295" s="47">
        <f>paste_pd_trips!K187</f>
        <v>0</v>
      </c>
      <c r="AB295" s="47">
        <f>paste_pd_trips!L187</f>
        <v>0</v>
      </c>
      <c r="AC295" s="47">
        <f>paste_pd_trips!M187</f>
        <v>0</v>
      </c>
      <c r="AD295" s="50">
        <f>paste_pd_trips!N187</f>
        <v>0</v>
      </c>
      <c r="AG295" s="46" t="s">
        <v>535</v>
      </c>
      <c r="AH295" s="47">
        <f t="shared" si="194"/>
        <v>0</v>
      </c>
      <c r="AI295" s="47">
        <f t="shared" si="188"/>
        <v>0</v>
      </c>
      <c r="AJ295" s="47">
        <f t="shared" si="188"/>
        <v>0</v>
      </c>
      <c r="AK295" s="47">
        <f t="shared" si="188"/>
        <v>0</v>
      </c>
      <c r="AL295" s="47">
        <f t="shared" si="188"/>
        <v>0</v>
      </c>
      <c r="AM295" s="47">
        <f t="shared" si="188"/>
        <v>0</v>
      </c>
      <c r="AN295" s="47">
        <f t="shared" si="188"/>
        <v>0</v>
      </c>
      <c r="AO295" s="47">
        <f t="shared" si="188"/>
        <v>0</v>
      </c>
      <c r="AP295" s="47">
        <v>0</v>
      </c>
      <c r="AQ295" s="47">
        <f t="shared" si="189"/>
        <v>0</v>
      </c>
      <c r="AR295" s="47">
        <f t="shared" si="189"/>
        <v>0</v>
      </c>
      <c r="AS295" s="50">
        <f t="shared" si="195"/>
        <v>0</v>
      </c>
      <c r="AU295">
        <v>6</v>
      </c>
      <c r="AV295" s="46" t="s">
        <v>535</v>
      </c>
      <c r="AW295" s="103">
        <f t="shared" si="190"/>
        <v>0</v>
      </c>
      <c r="AX295" s="103">
        <f t="shared" si="190"/>
        <v>0</v>
      </c>
      <c r="AY295" s="47">
        <f t="shared" si="190"/>
        <v>0</v>
      </c>
      <c r="AZ295" s="47">
        <f t="shared" si="190"/>
        <v>0</v>
      </c>
      <c r="BA295" s="47">
        <f t="shared" si="190"/>
        <v>0</v>
      </c>
      <c r="BB295" s="47">
        <f t="shared" si="196"/>
        <v>0</v>
      </c>
      <c r="BC295" s="47">
        <f t="shared" si="197"/>
        <v>0</v>
      </c>
      <c r="BD295" s="47">
        <f t="shared" si="198"/>
        <v>0</v>
      </c>
      <c r="BE295" s="47">
        <f t="shared" si="198"/>
        <v>0</v>
      </c>
      <c r="BF295" s="47">
        <f t="shared" si="191"/>
        <v>0</v>
      </c>
      <c r="BG295" s="47">
        <f t="shared" si="192"/>
        <v>0</v>
      </c>
      <c r="BH295" s="103">
        <f t="shared" si="199"/>
        <v>0</v>
      </c>
      <c r="BI295" s="103">
        <v>0</v>
      </c>
      <c r="BJ295" s="50">
        <f t="shared" si="193"/>
        <v>0</v>
      </c>
    </row>
    <row r="296" spans="3:68" x14ac:dyDescent="0.25">
      <c r="C296" s="46" t="s">
        <v>465</v>
      </c>
      <c r="D296" s="47">
        <f>paste_pd_trips!S188</f>
        <v>0</v>
      </c>
      <c r="E296" s="47">
        <f>paste_pd_trips!T188</f>
        <v>0</v>
      </c>
      <c r="F296" s="47">
        <f>paste_pd_trips!U188</f>
        <v>0</v>
      </c>
      <c r="G296" s="47">
        <f>paste_pd_trips!V188</f>
        <v>0</v>
      </c>
      <c r="H296" s="47">
        <f>paste_pd_trips!W188</f>
        <v>0</v>
      </c>
      <c r="I296" s="47">
        <f>paste_pd_trips!X188</f>
        <v>0</v>
      </c>
      <c r="J296" s="47">
        <f>paste_pd_trips!Y188</f>
        <v>0</v>
      </c>
      <c r="K296" s="47">
        <f>paste_pd_trips!Z188</f>
        <v>0</v>
      </c>
      <c r="L296" s="47">
        <f>paste_pd_trips!AA188</f>
        <v>0</v>
      </c>
      <c r="M296" s="47">
        <f>paste_pd_trips!AB188</f>
        <v>0</v>
      </c>
      <c r="N296" s="47">
        <f>paste_pd_trips!AC188</f>
        <v>0</v>
      </c>
      <c r="O296" s="50">
        <f>paste_pd_trips!AD188</f>
        <v>0</v>
      </c>
      <c r="P296" s="49"/>
      <c r="R296" s="46" t="s">
        <v>465</v>
      </c>
      <c r="S296" s="47">
        <f>paste_pd_trips!C188</f>
        <v>0</v>
      </c>
      <c r="T296" s="47">
        <f>paste_pd_trips!D188</f>
        <v>0</v>
      </c>
      <c r="U296" s="47">
        <f>paste_pd_trips!E188</f>
        <v>0</v>
      </c>
      <c r="V296" s="47">
        <f>paste_pd_trips!F188</f>
        <v>0</v>
      </c>
      <c r="W296" s="47">
        <f>paste_pd_trips!G188</f>
        <v>0</v>
      </c>
      <c r="X296" s="47">
        <f>paste_pd_trips!H188</f>
        <v>0</v>
      </c>
      <c r="Y296" s="47">
        <f>paste_pd_trips!I188</f>
        <v>0</v>
      </c>
      <c r="Z296" s="47">
        <f>paste_pd_trips!J188</f>
        <v>0</v>
      </c>
      <c r="AA296" s="47">
        <f>paste_pd_trips!K188</f>
        <v>0</v>
      </c>
      <c r="AB296" s="47">
        <f>paste_pd_trips!L188</f>
        <v>0</v>
      </c>
      <c r="AC296" s="47">
        <f>paste_pd_trips!M188</f>
        <v>0</v>
      </c>
      <c r="AD296" s="50">
        <f>paste_pd_trips!N188</f>
        <v>0</v>
      </c>
      <c r="AG296" s="46" t="s">
        <v>465</v>
      </c>
      <c r="AH296" s="47">
        <f t="shared" si="194"/>
        <v>0</v>
      </c>
      <c r="AI296" s="47">
        <f t="shared" si="188"/>
        <v>0</v>
      </c>
      <c r="AJ296" s="47">
        <f t="shared" si="188"/>
        <v>0</v>
      </c>
      <c r="AK296" s="47">
        <f t="shared" si="188"/>
        <v>0</v>
      </c>
      <c r="AL296" s="47">
        <f t="shared" si="188"/>
        <v>0</v>
      </c>
      <c r="AM296" s="47">
        <f t="shared" si="188"/>
        <v>0</v>
      </c>
      <c r="AN296" s="47">
        <f t="shared" si="188"/>
        <v>0</v>
      </c>
      <c r="AO296" s="47">
        <f t="shared" si="188"/>
        <v>0</v>
      </c>
      <c r="AP296" s="47">
        <v>0</v>
      </c>
      <c r="AQ296" s="47">
        <f t="shared" si="189"/>
        <v>0</v>
      </c>
      <c r="AR296" s="47">
        <f t="shared" si="189"/>
        <v>0</v>
      </c>
      <c r="AS296" s="50">
        <f t="shared" si="195"/>
        <v>0</v>
      </c>
      <c r="AU296">
        <v>7</v>
      </c>
      <c r="AV296" s="46" t="s">
        <v>465</v>
      </c>
      <c r="AW296" s="47">
        <f t="shared" si="190"/>
        <v>0</v>
      </c>
      <c r="AX296" s="47">
        <f t="shared" si="190"/>
        <v>0</v>
      </c>
      <c r="AY296" s="47">
        <f t="shared" si="190"/>
        <v>0</v>
      </c>
      <c r="AZ296" s="47">
        <f t="shared" si="190"/>
        <v>0</v>
      </c>
      <c r="BA296" s="47">
        <f t="shared" si="190"/>
        <v>0</v>
      </c>
      <c r="BB296" s="47">
        <f t="shared" si="196"/>
        <v>0</v>
      </c>
      <c r="BC296" s="47">
        <f t="shared" si="197"/>
        <v>0</v>
      </c>
      <c r="BD296" s="47">
        <f t="shared" si="198"/>
        <v>0</v>
      </c>
      <c r="BE296" s="47">
        <f t="shared" si="198"/>
        <v>0</v>
      </c>
      <c r="BF296" s="47">
        <f t="shared" si="191"/>
        <v>0</v>
      </c>
      <c r="BG296" s="47">
        <f t="shared" si="192"/>
        <v>0</v>
      </c>
      <c r="BH296" s="103">
        <f t="shared" si="199"/>
        <v>0</v>
      </c>
      <c r="BI296" s="47">
        <v>0</v>
      </c>
      <c r="BJ296" s="50">
        <f t="shared" si="193"/>
        <v>0</v>
      </c>
    </row>
    <row r="297" spans="3:68" x14ac:dyDescent="0.25">
      <c r="C297" s="46" t="s">
        <v>528</v>
      </c>
      <c r="D297" s="47">
        <f>paste_pd_trips!S189</f>
        <v>0</v>
      </c>
      <c r="E297" s="47">
        <f>paste_pd_trips!T189</f>
        <v>0</v>
      </c>
      <c r="F297" s="47">
        <f>paste_pd_trips!U189</f>
        <v>0</v>
      </c>
      <c r="G297" s="47">
        <f>paste_pd_trips!V189</f>
        <v>0</v>
      </c>
      <c r="H297" s="47">
        <f>paste_pd_trips!W189</f>
        <v>6</v>
      </c>
      <c r="I297" s="47">
        <f>paste_pd_trips!X189</f>
        <v>0</v>
      </c>
      <c r="J297" s="47">
        <f>paste_pd_trips!Y189</f>
        <v>0</v>
      </c>
      <c r="K297" s="47">
        <f>paste_pd_trips!Z189</f>
        <v>0</v>
      </c>
      <c r="L297" s="47">
        <f>paste_pd_trips!AA189</f>
        <v>0</v>
      </c>
      <c r="M297" s="47">
        <f>paste_pd_trips!AB189</f>
        <v>0</v>
      </c>
      <c r="N297" s="47">
        <f>paste_pd_trips!AC189</f>
        <v>0</v>
      </c>
      <c r="O297" s="50">
        <f>paste_pd_trips!AD189</f>
        <v>6</v>
      </c>
      <c r="P297" s="49"/>
      <c r="R297" s="46" t="s">
        <v>528</v>
      </c>
      <c r="S297" s="47">
        <f>paste_pd_trips!C189</f>
        <v>0</v>
      </c>
      <c r="T297" s="47">
        <f>paste_pd_trips!D189</f>
        <v>0</v>
      </c>
      <c r="U297" s="47">
        <f>paste_pd_trips!E189</f>
        <v>0</v>
      </c>
      <c r="V297" s="47">
        <f>paste_pd_trips!F189</f>
        <v>0</v>
      </c>
      <c r="W297" s="47">
        <f>paste_pd_trips!G189</f>
        <v>1202.8338000000001</v>
      </c>
      <c r="X297" s="47">
        <f>paste_pd_trips!H189</f>
        <v>0</v>
      </c>
      <c r="Y297" s="47">
        <f>paste_pd_trips!I189</f>
        <v>0</v>
      </c>
      <c r="Z297" s="47">
        <f>paste_pd_trips!J189</f>
        <v>0</v>
      </c>
      <c r="AA297" s="47">
        <f>paste_pd_trips!K189</f>
        <v>0</v>
      </c>
      <c r="AB297" s="47">
        <f>paste_pd_trips!L189</f>
        <v>0</v>
      </c>
      <c r="AC297" s="47">
        <f>paste_pd_trips!M189</f>
        <v>0</v>
      </c>
      <c r="AD297" s="50">
        <f>paste_pd_trips!N189</f>
        <v>1202.8338000000001</v>
      </c>
      <c r="AG297" s="46" t="s">
        <v>528</v>
      </c>
      <c r="AH297" s="47">
        <f t="shared" si="194"/>
        <v>0</v>
      </c>
      <c r="AI297" s="47">
        <f t="shared" si="188"/>
        <v>0</v>
      </c>
      <c r="AJ297" s="47">
        <f t="shared" si="188"/>
        <v>0</v>
      </c>
      <c r="AK297" s="47">
        <f t="shared" si="188"/>
        <v>0</v>
      </c>
      <c r="AL297" s="47">
        <f t="shared" si="188"/>
        <v>1202.8338000000001</v>
      </c>
      <c r="AM297" s="47">
        <f t="shared" si="188"/>
        <v>0</v>
      </c>
      <c r="AN297" s="47">
        <f t="shared" si="188"/>
        <v>0</v>
      </c>
      <c r="AO297" s="47">
        <f t="shared" si="188"/>
        <v>0</v>
      </c>
      <c r="AP297" s="47">
        <v>0</v>
      </c>
      <c r="AQ297" s="47">
        <f t="shared" si="189"/>
        <v>0</v>
      </c>
      <c r="AR297" s="47">
        <f t="shared" si="189"/>
        <v>0</v>
      </c>
      <c r="AS297" s="50">
        <f t="shared" si="195"/>
        <v>1202.8338000000001</v>
      </c>
      <c r="AU297">
        <v>8</v>
      </c>
      <c r="AV297" s="46" t="s">
        <v>528</v>
      </c>
      <c r="AW297" s="103">
        <f t="shared" si="190"/>
        <v>0</v>
      </c>
      <c r="AX297" s="103">
        <f t="shared" si="190"/>
        <v>0</v>
      </c>
      <c r="AY297" s="103">
        <f t="shared" si="190"/>
        <v>0</v>
      </c>
      <c r="AZ297" s="103">
        <f t="shared" si="190"/>
        <v>0</v>
      </c>
      <c r="BA297" s="47">
        <f t="shared" si="190"/>
        <v>1202.8338000000001</v>
      </c>
      <c r="BB297" s="103">
        <f t="shared" si="196"/>
        <v>0</v>
      </c>
      <c r="BC297" s="103">
        <f t="shared" si="197"/>
        <v>0</v>
      </c>
      <c r="BD297" s="103">
        <f t="shared" si="198"/>
        <v>0</v>
      </c>
      <c r="BE297" s="103">
        <f t="shared" si="198"/>
        <v>0</v>
      </c>
      <c r="BF297" s="103">
        <f t="shared" si="191"/>
        <v>0</v>
      </c>
      <c r="BG297" s="103">
        <f t="shared" si="192"/>
        <v>0</v>
      </c>
      <c r="BH297" s="103">
        <f t="shared" si="199"/>
        <v>0</v>
      </c>
      <c r="BI297" s="103">
        <v>0</v>
      </c>
      <c r="BJ297" s="50">
        <f t="shared" si="193"/>
        <v>1202.8338000000001</v>
      </c>
    </row>
    <row r="298" spans="3:68" x14ac:dyDescent="0.25">
      <c r="C298" s="46" t="s">
        <v>14</v>
      </c>
      <c r="D298" s="47">
        <f>paste_pd_trips!S190</f>
        <v>0</v>
      </c>
      <c r="E298" s="47">
        <f>paste_pd_trips!T190</f>
        <v>0</v>
      </c>
      <c r="F298" s="47">
        <f>paste_pd_trips!U190</f>
        <v>0</v>
      </c>
      <c r="G298" s="47">
        <f>paste_pd_trips!V190</f>
        <v>0</v>
      </c>
      <c r="H298" s="47">
        <f>paste_pd_trips!W190</f>
        <v>0</v>
      </c>
      <c r="I298" s="47">
        <f>paste_pd_trips!X190</f>
        <v>0</v>
      </c>
      <c r="J298" s="47">
        <f>paste_pd_trips!Y190</f>
        <v>0</v>
      </c>
      <c r="K298" s="47">
        <f>paste_pd_trips!Z190</f>
        <v>0</v>
      </c>
      <c r="L298" s="47">
        <f>paste_pd_trips!AA190</f>
        <v>0</v>
      </c>
      <c r="M298" s="47">
        <f>paste_pd_trips!AB190</f>
        <v>0</v>
      </c>
      <c r="N298" s="47">
        <f>paste_pd_trips!AC190</f>
        <v>0</v>
      </c>
      <c r="O298" s="50">
        <f>paste_pd_trips!AD190</f>
        <v>0</v>
      </c>
      <c r="P298" s="49"/>
      <c r="R298" s="46" t="s">
        <v>14</v>
      </c>
      <c r="S298" s="47">
        <f>paste_pd_trips!C190</f>
        <v>0</v>
      </c>
      <c r="T298" s="47">
        <f>paste_pd_trips!D190</f>
        <v>0</v>
      </c>
      <c r="U298" s="47">
        <f>paste_pd_trips!E190</f>
        <v>0</v>
      </c>
      <c r="V298" s="47">
        <f>paste_pd_trips!F190</f>
        <v>0</v>
      </c>
      <c r="W298" s="47">
        <f>paste_pd_trips!G190</f>
        <v>0</v>
      </c>
      <c r="X298" s="47">
        <f>paste_pd_trips!H190</f>
        <v>0</v>
      </c>
      <c r="Y298" s="47">
        <f>paste_pd_trips!I190</f>
        <v>0</v>
      </c>
      <c r="Z298" s="47">
        <f>paste_pd_trips!J190</f>
        <v>0</v>
      </c>
      <c r="AA298" s="47">
        <f>paste_pd_trips!K190</f>
        <v>0</v>
      </c>
      <c r="AB298" s="47">
        <f>paste_pd_trips!L190</f>
        <v>0</v>
      </c>
      <c r="AC298" s="47">
        <f>paste_pd_trips!M190</f>
        <v>0</v>
      </c>
      <c r="AD298" s="50">
        <f>paste_pd_trips!N190</f>
        <v>0</v>
      </c>
      <c r="AG298" s="46" t="s">
        <v>14</v>
      </c>
      <c r="AH298" s="47">
        <f t="shared" si="194"/>
        <v>0</v>
      </c>
      <c r="AI298" s="47">
        <f t="shared" si="188"/>
        <v>0</v>
      </c>
      <c r="AJ298" s="47">
        <f t="shared" si="188"/>
        <v>0</v>
      </c>
      <c r="AK298" s="47">
        <f t="shared" si="188"/>
        <v>0</v>
      </c>
      <c r="AL298" s="47">
        <f t="shared" si="188"/>
        <v>0</v>
      </c>
      <c r="AM298" s="51">
        <f t="shared" si="188"/>
        <v>0</v>
      </c>
      <c r="AN298" s="52">
        <f t="shared" si="188"/>
        <v>0</v>
      </c>
      <c r="AO298" s="53">
        <f t="shared" si="188"/>
        <v>0</v>
      </c>
      <c r="AP298" s="47">
        <v>0</v>
      </c>
      <c r="AQ298" s="47">
        <f t="shared" si="189"/>
        <v>0</v>
      </c>
      <c r="AR298" s="47">
        <f t="shared" si="189"/>
        <v>0</v>
      </c>
      <c r="AS298" s="50">
        <f t="shared" si="195"/>
        <v>0</v>
      </c>
      <c r="AU298">
        <v>9</v>
      </c>
      <c r="AV298" s="46" t="s">
        <v>14</v>
      </c>
      <c r="AW298" s="103">
        <f t="shared" si="190"/>
        <v>0</v>
      </c>
      <c r="AX298" s="103">
        <f t="shared" si="190"/>
        <v>0</v>
      </c>
      <c r="AY298" s="103">
        <f t="shared" si="190"/>
        <v>0</v>
      </c>
      <c r="AZ298" s="103">
        <f t="shared" si="190"/>
        <v>0</v>
      </c>
      <c r="BA298" s="103">
        <f t="shared" si="190"/>
        <v>0</v>
      </c>
      <c r="BB298" s="51">
        <f>BL298</f>
        <v>0</v>
      </c>
      <c r="BC298" s="52">
        <v>0</v>
      </c>
      <c r="BD298" s="53">
        <v>0</v>
      </c>
      <c r="BE298" s="103">
        <v>0</v>
      </c>
      <c r="BF298" s="103">
        <f t="shared" si="191"/>
        <v>0</v>
      </c>
      <c r="BG298" s="103">
        <f t="shared" si="192"/>
        <v>0</v>
      </c>
      <c r="BH298" s="103">
        <f t="shared" si="199"/>
        <v>0</v>
      </c>
      <c r="BI298" s="103">
        <v>0</v>
      </c>
      <c r="BJ298" s="50">
        <f t="shared" si="193"/>
        <v>0</v>
      </c>
      <c r="BL298" s="2">
        <v>0</v>
      </c>
    </row>
    <row r="299" spans="3:68" x14ac:dyDescent="0.25">
      <c r="C299" s="46" t="s">
        <v>15</v>
      </c>
      <c r="D299" s="47">
        <f>paste_pd_trips!S191</f>
        <v>0</v>
      </c>
      <c r="E299" s="47">
        <f>paste_pd_trips!T191</f>
        <v>0</v>
      </c>
      <c r="F299" s="47">
        <f>paste_pd_trips!U191</f>
        <v>0</v>
      </c>
      <c r="G299" s="47">
        <f>paste_pd_trips!V191</f>
        <v>0</v>
      </c>
      <c r="H299" s="47">
        <f>paste_pd_trips!W191</f>
        <v>0</v>
      </c>
      <c r="I299" s="47">
        <f>paste_pd_trips!X191</f>
        <v>0</v>
      </c>
      <c r="J299" s="47">
        <f>paste_pd_trips!Y191</f>
        <v>0</v>
      </c>
      <c r="K299" s="47">
        <f>paste_pd_trips!Z191</f>
        <v>0</v>
      </c>
      <c r="L299" s="47">
        <f>paste_pd_trips!AA191</f>
        <v>0</v>
      </c>
      <c r="M299" s="47">
        <f>paste_pd_trips!AB191</f>
        <v>0</v>
      </c>
      <c r="N299" s="47">
        <f>paste_pd_trips!AC191</f>
        <v>0</v>
      </c>
      <c r="O299" s="50">
        <f>paste_pd_trips!AD191</f>
        <v>0</v>
      </c>
      <c r="P299" s="49"/>
      <c r="R299" s="46" t="s">
        <v>15</v>
      </c>
      <c r="S299" s="47">
        <f>paste_pd_trips!C191</f>
        <v>0</v>
      </c>
      <c r="T299" s="47">
        <f>paste_pd_trips!D191</f>
        <v>0</v>
      </c>
      <c r="U299" s="47">
        <f>paste_pd_trips!E191</f>
        <v>0</v>
      </c>
      <c r="V299" s="47">
        <f>paste_pd_trips!F191</f>
        <v>0</v>
      </c>
      <c r="W299" s="47">
        <f>paste_pd_trips!G191</f>
        <v>0</v>
      </c>
      <c r="X299" s="47">
        <f>paste_pd_trips!H191</f>
        <v>0</v>
      </c>
      <c r="Y299" s="47">
        <f>paste_pd_trips!I191</f>
        <v>0</v>
      </c>
      <c r="Z299" s="47">
        <f>paste_pd_trips!J191</f>
        <v>0</v>
      </c>
      <c r="AA299" s="47">
        <f>paste_pd_trips!K191</f>
        <v>0</v>
      </c>
      <c r="AB299" s="47">
        <f>paste_pd_trips!L191</f>
        <v>0</v>
      </c>
      <c r="AC299" s="47">
        <f>paste_pd_trips!M191</f>
        <v>0</v>
      </c>
      <c r="AD299" s="50">
        <f>paste_pd_trips!N191</f>
        <v>0</v>
      </c>
      <c r="AG299" s="46" t="s">
        <v>15</v>
      </c>
      <c r="AH299" s="47">
        <f t="shared" si="194"/>
        <v>0</v>
      </c>
      <c r="AI299" s="47">
        <f t="shared" si="188"/>
        <v>0</v>
      </c>
      <c r="AJ299" s="47">
        <f t="shared" si="188"/>
        <v>0</v>
      </c>
      <c r="AK299" s="47">
        <f t="shared" si="188"/>
        <v>0</v>
      </c>
      <c r="AL299" s="47">
        <f t="shared" si="188"/>
        <v>0</v>
      </c>
      <c r="AM299" s="55">
        <f t="shared" si="188"/>
        <v>0</v>
      </c>
      <c r="AN299" s="56">
        <f t="shared" si="188"/>
        <v>0</v>
      </c>
      <c r="AO299" s="57">
        <f t="shared" si="188"/>
        <v>0</v>
      </c>
      <c r="AP299" s="47">
        <v>0</v>
      </c>
      <c r="AQ299" s="47">
        <f t="shared" si="189"/>
        <v>0</v>
      </c>
      <c r="AR299" s="47">
        <f t="shared" si="189"/>
        <v>0</v>
      </c>
      <c r="AS299" s="50">
        <f t="shared" si="195"/>
        <v>0</v>
      </c>
      <c r="AU299">
        <v>10</v>
      </c>
      <c r="AV299" s="46" t="s">
        <v>15</v>
      </c>
      <c r="AW299" s="103">
        <f t="shared" si="190"/>
        <v>0</v>
      </c>
      <c r="AX299" s="103">
        <f t="shared" si="190"/>
        <v>0</v>
      </c>
      <c r="AY299" s="103">
        <f t="shared" si="190"/>
        <v>0</v>
      </c>
      <c r="AZ299" s="103">
        <f t="shared" si="190"/>
        <v>0</v>
      </c>
      <c r="BA299" s="103">
        <f t="shared" si="190"/>
        <v>0</v>
      </c>
      <c r="BB299" s="55">
        <f>BL299</f>
        <v>0</v>
      </c>
      <c r="BC299" s="56">
        <v>0</v>
      </c>
      <c r="BD299" s="57">
        <v>0</v>
      </c>
      <c r="BE299" s="103">
        <v>0</v>
      </c>
      <c r="BF299" s="103">
        <f t="shared" si="191"/>
        <v>0</v>
      </c>
      <c r="BG299" s="103">
        <f t="shared" si="192"/>
        <v>0</v>
      </c>
      <c r="BH299" s="103">
        <f t="shared" si="199"/>
        <v>0</v>
      </c>
      <c r="BI299" s="103">
        <v>0</v>
      </c>
      <c r="BJ299" s="50">
        <f t="shared" si="193"/>
        <v>0</v>
      </c>
      <c r="BL299" s="2">
        <v>0</v>
      </c>
    </row>
    <row r="300" spans="3:68" x14ac:dyDescent="0.25">
      <c r="C300" s="46" t="s">
        <v>16</v>
      </c>
      <c r="D300" s="47">
        <f>paste_pd_trips!S192</f>
        <v>0</v>
      </c>
      <c r="E300" s="47">
        <f>paste_pd_trips!T192</f>
        <v>0</v>
      </c>
      <c r="F300" s="47">
        <f>paste_pd_trips!U192</f>
        <v>0</v>
      </c>
      <c r="G300" s="47">
        <f>paste_pd_trips!V192</f>
        <v>0</v>
      </c>
      <c r="H300" s="47">
        <f>paste_pd_trips!W192</f>
        <v>0</v>
      </c>
      <c r="I300" s="47">
        <f>paste_pd_trips!X192</f>
        <v>0</v>
      </c>
      <c r="J300" s="47">
        <f>paste_pd_trips!Y192</f>
        <v>0</v>
      </c>
      <c r="K300" s="47">
        <f>paste_pd_trips!Z192</f>
        <v>0</v>
      </c>
      <c r="L300" s="47">
        <f>paste_pd_trips!AA192</f>
        <v>0</v>
      </c>
      <c r="M300" s="47">
        <f>paste_pd_trips!AB192</f>
        <v>0</v>
      </c>
      <c r="N300" s="47">
        <f>paste_pd_trips!AC192</f>
        <v>0</v>
      </c>
      <c r="O300" s="50">
        <f>paste_pd_trips!AD192</f>
        <v>0</v>
      </c>
      <c r="P300" s="49"/>
      <c r="R300" s="46" t="s">
        <v>16</v>
      </c>
      <c r="S300" s="47">
        <f>paste_pd_trips!C192</f>
        <v>0</v>
      </c>
      <c r="T300" s="47">
        <f>paste_pd_trips!D192</f>
        <v>0</v>
      </c>
      <c r="U300" s="47">
        <f>paste_pd_trips!E192</f>
        <v>0</v>
      </c>
      <c r="V300" s="47">
        <f>paste_pd_trips!F192</f>
        <v>0</v>
      </c>
      <c r="W300" s="47">
        <f>paste_pd_trips!G192</f>
        <v>0</v>
      </c>
      <c r="X300" s="47">
        <f>paste_pd_trips!H192</f>
        <v>0</v>
      </c>
      <c r="Y300" s="47">
        <f>paste_pd_trips!I192</f>
        <v>0</v>
      </c>
      <c r="Z300" s="47">
        <f>paste_pd_trips!J192</f>
        <v>0</v>
      </c>
      <c r="AA300" s="47">
        <f>paste_pd_trips!K192</f>
        <v>0</v>
      </c>
      <c r="AB300" s="47">
        <f>paste_pd_trips!L192</f>
        <v>0</v>
      </c>
      <c r="AC300" s="47">
        <f>paste_pd_trips!M192</f>
        <v>0</v>
      </c>
      <c r="AD300" s="50">
        <f>paste_pd_trips!N192</f>
        <v>0</v>
      </c>
      <c r="AG300" s="46" t="s">
        <v>16</v>
      </c>
      <c r="AH300" s="47">
        <f t="shared" si="194"/>
        <v>0</v>
      </c>
      <c r="AI300" s="47">
        <f t="shared" si="188"/>
        <v>0</v>
      </c>
      <c r="AJ300" s="47">
        <f t="shared" si="188"/>
        <v>0</v>
      </c>
      <c r="AK300" s="47">
        <f t="shared" si="188"/>
        <v>0</v>
      </c>
      <c r="AL300" s="47">
        <f t="shared" si="188"/>
        <v>0</v>
      </c>
      <c r="AM300" s="55">
        <f t="shared" si="188"/>
        <v>0</v>
      </c>
      <c r="AN300" s="56">
        <f t="shared" si="188"/>
        <v>0</v>
      </c>
      <c r="AO300" s="57">
        <f t="shared" si="188"/>
        <v>0</v>
      </c>
      <c r="AP300" s="47">
        <v>0</v>
      </c>
      <c r="AQ300" s="47">
        <f t="shared" si="189"/>
        <v>0</v>
      </c>
      <c r="AR300" s="47">
        <f t="shared" si="189"/>
        <v>0</v>
      </c>
      <c r="AS300" s="50">
        <f t="shared" si="195"/>
        <v>0</v>
      </c>
      <c r="AU300">
        <v>11</v>
      </c>
      <c r="AV300" s="46" t="s">
        <v>16</v>
      </c>
      <c r="AW300" s="103">
        <f t="shared" si="190"/>
        <v>0</v>
      </c>
      <c r="AX300" s="103">
        <f t="shared" si="190"/>
        <v>0</v>
      </c>
      <c r="AY300" s="103">
        <f t="shared" si="190"/>
        <v>0</v>
      </c>
      <c r="AZ300" s="103">
        <f t="shared" si="190"/>
        <v>0</v>
      </c>
      <c r="BA300" s="103">
        <f t="shared" si="190"/>
        <v>0</v>
      </c>
      <c r="BB300" s="55">
        <f>BL300</f>
        <v>0</v>
      </c>
      <c r="BC300" s="56">
        <v>0</v>
      </c>
      <c r="BD300" s="57">
        <v>0</v>
      </c>
      <c r="BE300" s="103">
        <v>0</v>
      </c>
      <c r="BF300" s="103">
        <f t="shared" si="191"/>
        <v>0</v>
      </c>
      <c r="BG300" s="103">
        <f t="shared" si="192"/>
        <v>0</v>
      </c>
      <c r="BH300" s="103">
        <f t="shared" si="199"/>
        <v>0</v>
      </c>
      <c r="BI300" s="103">
        <v>0</v>
      </c>
      <c r="BJ300" s="50">
        <f t="shared" si="193"/>
        <v>0</v>
      </c>
      <c r="BL300" s="2">
        <v>0</v>
      </c>
    </row>
    <row r="301" spans="3:68" x14ac:dyDescent="0.25">
      <c r="C301" s="46" t="s">
        <v>17</v>
      </c>
      <c r="D301" s="47">
        <f>paste_pd_trips!S193</f>
        <v>0</v>
      </c>
      <c r="E301" s="47">
        <f>paste_pd_trips!T193</f>
        <v>0</v>
      </c>
      <c r="F301" s="47">
        <f>paste_pd_trips!U193</f>
        <v>0</v>
      </c>
      <c r="G301" s="47">
        <f>paste_pd_trips!V193</f>
        <v>0</v>
      </c>
      <c r="H301" s="47">
        <f>paste_pd_trips!W193</f>
        <v>0</v>
      </c>
      <c r="I301" s="47">
        <f>paste_pd_trips!X193</f>
        <v>0</v>
      </c>
      <c r="J301" s="47">
        <f>paste_pd_trips!Y193</f>
        <v>0</v>
      </c>
      <c r="K301" s="47">
        <f>paste_pd_trips!Z193</f>
        <v>0</v>
      </c>
      <c r="L301" s="47">
        <f>paste_pd_trips!AA193</f>
        <v>0</v>
      </c>
      <c r="M301" s="47">
        <f>paste_pd_trips!AB193</f>
        <v>0</v>
      </c>
      <c r="N301" s="47">
        <f>paste_pd_trips!AC193</f>
        <v>0</v>
      </c>
      <c r="O301" s="50">
        <f>paste_pd_trips!AD193</f>
        <v>0</v>
      </c>
      <c r="P301" s="49"/>
      <c r="R301" s="46" t="s">
        <v>17</v>
      </c>
      <c r="S301" s="47">
        <f>paste_pd_trips!C193</f>
        <v>0</v>
      </c>
      <c r="T301" s="47">
        <f>paste_pd_trips!D193</f>
        <v>0</v>
      </c>
      <c r="U301" s="47">
        <f>paste_pd_trips!E193</f>
        <v>0</v>
      </c>
      <c r="V301" s="47">
        <f>paste_pd_trips!F193</f>
        <v>0</v>
      </c>
      <c r="W301" s="47">
        <f>paste_pd_trips!G193</f>
        <v>0</v>
      </c>
      <c r="X301" s="47">
        <f>paste_pd_trips!H193</f>
        <v>0</v>
      </c>
      <c r="Y301" s="47">
        <f>paste_pd_trips!I193</f>
        <v>0</v>
      </c>
      <c r="Z301" s="47">
        <f>paste_pd_trips!J193</f>
        <v>0</v>
      </c>
      <c r="AA301" s="47">
        <f>paste_pd_trips!K193</f>
        <v>0</v>
      </c>
      <c r="AB301" s="47">
        <f>paste_pd_trips!L193</f>
        <v>0</v>
      </c>
      <c r="AC301" s="47">
        <f>paste_pd_trips!M193</f>
        <v>0</v>
      </c>
      <c r="AD301" s="50">
        <f>paste_pd_trips!N193</f>
        <v>0</v>
      </c>
      <c r="AG301" s="46" t="s">
        <v>17</v>
      </c>
      <c r="AH301" s="47">
        <f t="shared" si="194"/>
        <v>0</v>
      </c>
      <c r="AI301" s="47">
        <f t="shared" si="188"/>
        <v>0</v>
      </c>
      <c r="AJ301" s="47">
        <f t="shared" si="188"/>
        <v>0</v>
      </c>
      <c r="AK301" s="47">
        <f t="shared" si="188"/>
        <v>0</v>
      </c>
      <c r="AL301" s="47">
        <f t="shared" si="188"/>
        <v>0</v>
      </c>
      <c r="AM301" s="55">
        <f t="shared" si="188"/>
        <v>0</v>
      </c>
      <c r="AN301" s="56">
        <f t="shared" si="188"/>
        <v>0</v>
      </c>
      <c r="AO301" s="57">
        <f t="shared" si="188"/>
        <v>0</v>
      </c>
      <c r="AP301" s="47">
        <v>0</v>
      </c>
      <c r="AQ301" s="47">
        <f t="shared" si="189"/>
        <v>0</v>
      </c>
      <c r="AR301" s="47">
        <f t="shared" si="189"/>
        <v>0</v>
      </c>
      <c r="AS301" s="50">
        <f t="shared" ref="AS301:AS314" si="200">SUM(AH301:AR301)</f>
        <v>0</v>
      </c>
      <c r="AU301">
        <v>12</v>
      </c>
      <c r="AV301" s="46" t="s">
        <v>17</v>
      </c>
      <c r="AW301" s="103">
        <f t="shared" si="190"/>
        <v>0</v>
      </c>
      <c r="AX301" s="103">
        <f t="shared" si="190"/>
        <v>0</v>
      </c>
      <c r="AY301" s="103">
        <f t="shared" si="190"/>
        <v>0</v>
      </c>
      <c r="AZ301" s="103">
        <f t="shared" si="190"/>
        <v>0</v>
      </c>
      <c r="BA301" s="103">
        <f t="shared" si="190"/>
        <v>0</v>
      </c>
      <c r="BB301" s="55">
        <f>BL301</f>
        <v>0</v>
      </c>
      <c r="BC301" s="56">
        <v>0</v>
      </c>
      <c r="BD301" s="57">
        <v>0</v>
      </c>
      <c r="BE301" s="103">
        <v>0</v>
      </c>
      <c r="BF301" s="103">
        <f t="shared" si="191"/>
        <v>0</v>
      </c>
      <c r="BG301" s="103">
        <f t="shared" si="192"/>
        <v>0</v>
      </c>
      <c r="BH301" s="103">
        <f t="shared" si="199"/>
        <v>0</v>
      </c>
      <c r="BI301" s="103">
        <v>0</v>
      </c>
      <c r="BJ301" s="50">
        <f t="shared" si="193"/>
        <v>0</v>
      </c>
      <c r="BL301" s="2">
        <v>0</v>
      </c>
    </row>
    <row r="302" spans="3:68" x14ac:dyDescent="0.25">
      <c r="C302" s="46" t="s">
        <v>18</v>
      </c>
      <c r="D302" s="47">
        <f>paste_pd_trips!S194</f>
        <v>0</v>
      </c>
      <c r="E302" s="47">
        <f>paste_pd_trips!T194</f>
        <v>0</v>
      </c>
      <c r="F302" s="47">
        <f>paste_pd_trips!U194</f>
        <v>0</v>
      </c>
      <c r="G302" s="47">
        <f>paste_pd_trips!V194</f>
        <v>0</v>
      </c>
      <c r="H302" s="47">
        <f>paste_pd_trips!W194</f>
        <v>0</v>
      </c>
      <c r="I302" s="47">
        <f>paste_pd_trips!X194</f>
        <v>0</v>
      </c>
      <c r="J302" s="47">
        <f>paste_pd_trips!Y194</f>
        <v>0</v>
      </c>
      <c r="K302" s="47">
        <f>paste_pd_trips!Z194</f>
        <v>0</v>
      </c>
      <c r="L302" s="47">
        <f>paste_pd_trips!AA194</f>
        <v>0</v>
      </c>
      <c r="M302" s="47">
        <f>paste_pd_trips!AB194</f>
        <v>0</v>
      </c>
      <c r="N302" s="47">
        <f>paste_pd_trips!AC194</f>
        <v>0</v>
      </c>
      <c r="O302" s="50">
        <f>paste_pd_trips!AD194</f>
        <v>0</v>
      </c>
      <c r="P302" s="49"/>
      <c r="R302" s="46" t="s">
        <v>18</v>
      </c>
      <c r="S302" s="47">
        <f>paste_pd_trips!C194</f>
        <v>0</v>
      </c>
      <c r="T302" s="47">
        <f>paste_pd_trips!D194</f>
        <v>0</v>
      </c>
      <c r="U302" s="47">
        <f>paste_pd_trips!E194</f>
        <v>0</v>
      </c>
      <c r="V302" s="47">
        <f>paste_pd_trips!F194</f>
        <v>0</v>
      </c>
      <c r="W302" s="47">
        <f>paste_pd_trips!G194</f>
        <v>0</v>
      </c>
      <c r="X302" s="47">
        <f>paste_pd_trips!H194</f>
        <v>0</v>
      </c>
      <c r="Y302" s="47">
        <f>paste_pd_trips!I194</f>
        <v>0</v>
      </c>
      <c r="Z302" s="47">
        <f>paste_pd_trips!J194</f>
        <v>0</v>
      </c>
      <c r="AA302" s="47">
        <f>paste_pd_trips!K194</f>
        <v>0</v>
      </c>
      <c r="AB302" s="47">
        <f>paste_pd_trips!L194</f>
        <v>0</v>
      </c>
      <c r="AC302" s="47">
        <f>paste_pd_trips!M194</f>
        <v>0</v>
      </c>
      <c r="AD302" s="50">
        <f>paste_pd_trips!N194</f>
        <v>0</v>
      </c>
      <c r="AG302" s="46" t="s">
        <v>18</v>
      </c>
      <c r="AH302" s="47">
        <f t="shared" si="194"/>
        <v>0</v>
      </c>
      <c r="AI302" s="47">
        <f t="shared" si="188"/>
        <v>0</v>
      </c>
      <c r="AJ302" s="47">
        <f t="shared" si="188"/>
        <v>0</v>
      </c>
      <c r="AK302" s="47">
        <f t="shared" si="188"/>
        <v>0</v>
      </c>
      <c r="AL302" s="47">
        <f t="shared" si="188"/>
        <v>0</v>
      </c>
      <c r="AM302" s="55">
        <f t="shared" si="188"/>
        <v>0</v>
      </c>
      <c r="AN302" s="56">
        <f t="shared" si="188"/>
        <v>0</v>
      </c>
      <c r="AO302" s="57">
        <f t="shared" si="188"/>
        <v>0</v>
      </c>
      <c r="AP302" s="47">
        <v>0</v>
      </c>
      <c r="AQ302" s="47">
        <f t="shared" si="189"/>
        <v>0</v>
      </c>
      <c r="AR302" s="47">
        <f t="shared" si="189"/>
        <v>0</v>
      </c>
      <c r="AS302" s="50">
        <f t="shared" si="200"/>
        <v>0</v>
      </c>
      <c r="AU302">
        <v>13</v>
      </c>
      <c r="AV302" s="46" t="s">
        <v>18</v>
      </c>
      <c r="AW302" s="103">
        <f t="shared" si="190"/>
        <v>0</v>
      </c>
      <c r="AX302" s="103">
        <f t="shared" si="190"/>
        <v>0</v>
      </c>
      <c r="AY302" s="103">
        <f t="shared" si="190"/>
        <v>0</v>
      </c>
      <c r="AZ302" s="103">
        <f t="shared" si="190"/>
        <v>0</v>
      </c>
      <c r="BA302" s="103">
        <f t="shared" si="190"/>
        <v>0</v>
      </c>
      <c r="BB302" s="104">
        <v>0</v>
      </c>
      <c r="BC302" s="56">
        <f>BL302</f>
        <v>0</v>
      </c>
      <c r="BD302" s="105">
        <v>0</v>
      </c>
      <c r="BE302" s="103">
        <v>0</v>
      </c>
      <c r="BF302" s="103">
        <f t="shared" si="191"/>
        <v>0</v>
      </c>
      <c r="BG302" s="103">
        <f t="shared" si="192"/>
        <v>0</v>
      </c>
      <c r="BH302" s="103">
        <f t="shared" si="199"/>
        <v>0</v>
      </c>
      <c r="BI302" s="103">
        <v>0</v>
      </c>
      <c r="BJ302" s="50">
        <f t="shared" si="193"/>
        <v>0</v>
      </c>
      <c r="BL302" s="2">
        <v>0</v>
      </c>
    </row>
    <row r="303" spans="3:68" x14ac:dyDescent="0.25">
      <c r="C303" s="46" t="s">
        <v>19</v>
      </c>
      <c r="D303" s="47">
        <f>paste_pd_trips!S195</f>
        <v>0</v>
      </c>
      <c r="E303" s="47">
        <f>paste_pd_trips!T195</f>
        <v>0</v>
      </c>
      <c r="F303" s="47">
        <f>paste_pd_trips!U195</f>
        <v>0</v>
      </c>
      <c r="G303" s="47">
        <f>paste_pd_trips!V195</f>
        <v>0</v>
      </c>
      <c r="H303" s="47">
        <f>paste_pd_trips!W195</f>
        <v>0</v>
      </c>
      <c r="I303" s="47">
        <f>paste_pd_trips!X195</f>
        <v>0</v>
      </c>
      <c r="J303" s="47">
        <f>paste_pd_trips!Y195</f>
        <v>2</v>
      </c>
      <c r="K303" s="47">
        <f>paste_pd_trips!Z195</f>
        <v>0</v>
      </c>
      <c r="L303" s="47">
        <f>paste_pd_trips!AA195</f>
        <v>0</v>
      </c>
      <c r="M303" s="47">
        <f>paste_pd_trips!AB195</f>
        <v>0</v>
      </c>
      <c r="N303" s="47">
        <f>paste_pd_trips!AC195</f>
        <v>0</v>
      </c>
      <c r="O303" s="50">
        <f>paste_pd_trips!AD195</f>
        <v>2</v>
      </c>
      <c r="P303" s="49"/>
      <c r="R303" s="46" t="s">
        <v>19</v>
      </c>
      <c r="S303" s="47">
        <f>paste_pd_trips!C195</f>
        <v>0</v>
      </c>
      <c r="T303" s="47">
        <f>paste_pd_trips!D195</f>
        <v>0</v>
      </c>
      <c r="U303" s="47">
        <f>paste_pd_trips!E195</f>
        <v>0</v>
      </c>
      <c r="V303" s="47">
        <f>paste_pd_trips!F195</f>
        <v>0</v>
      </c>
      <c r="W303" s="47">
        <f>paste_pd_trips!G195</f>
        <v>0</v>
      </c>
      <c r="X303" s="47">
        <f>paste_pd_trips!H195</f>
        <v>0</v>
      </c>
      <c r="Y303" s="47">
        <f>paste_pd_trips!I195</f>
        <v>434.61919999999998</v>
      </c>
      <c r="Z303" s="47">
        <f>paste_pd_trips!J195</f>
        <v>0</v>
      </c>
      <c r="AA303" s="47">
        <f>paste_pd_trips!K195</f>
        <v>0</v>
      </c>
      <c r="AB303" s="47">
        <f>paste_pd_trips!L195</f>
        <v>0</v>
      </c>
      <c r="AC303" s="47">
        <f>paste_pd_trips!M195</f>
        <v>0</v>
      </c>
      <c r="AD303" s="50">
        <f>paste_pd_trips!N195</f>
        <v>434.61919999999998</v>
      </c>
      <c r="AG303" s="46" t="s">
        <v>19</v>
      </c>
      <c r="AH303" s="47">
        <f t="shared" si="194"/>
        <v>0</v>
      </c>
      <c r="AI303" s="47">
        <f t="shared" si="188"/>
        <v>0</v>
      </c>
      <c r="AJ303" s="47">
        <f t="shared" si="188"/>
        <v>0</v>
      </c>
      <c r="AK303" s="47">
        <f t="shared" si="188"/>
        <v>0</v>
      </c>
      <c r="AL303" s="47">
        <f t="shared" si="188"/>
        <v>0</v>
      </c>
      <c r="AM303" s="55">
        <f t="shared" si="188"/>
        <v>0</v>
      </c>
      <c r="AN303" s="56">
        <f t="shared" si="188"/>
        <v>434.61919999999998</v>
      </c>
      <c r="AO303" s="57">
        <f t="shared" si="188"/>
        <v>0</v>
      </c>
      <c r="AP303" s="47">
        <v>0</v>
      </c>
      <c r="AQ303" s="47">
        <f t="shared" si="189"/>
        <v>0</v>
      </c>
      <c r="AR303" s="47">
        <f t="shared" si="189"/>
        <v>0</v>
      </c>
      <c r="AS303" s="50">
        <f t="shared" si="200"/>
        <v>434.61919999999998</v>
      </c>
      <c r="AU303">
        <v>14</v>
      </c>
      <c r="AV303" s="46" t="s">
        <v>19</v>
      </c>
      <c r="AW303" s="103">
        <f t="shared" si="190"/>
        <v>0</v>
      </c>
      <c r="AX303" s="103">
        <f t="shared" si="190"/>
        <v>0</v>
      </c>
      <c r="AY303" s="103">
        <f t="shared" si="190"/>
        <v>0</v>
      </c>
      <c r="AZ303" s="103">
        <f t="shared" si="190"/>
        <v>0</v>
      </c>
      <c r="BA303" s="103">
        <f t="shared" si="190"/>
        <v>0</v>
      </c>
      <c r="BB303" s="104">
        <v>0</v>
      </c>
      <c r="BC303" s="56">
        <f>BL303</f>
        <v>0</v>
      </c>
      <c r="BD303" s="105">
        <v>0</v>
      </c>
      <c r="BE303" s="103">
        <v>0</v>
      </c>
      <c r="BF303" s="103">
        <f t="shared" si="191"/>
        <v>0</v>
      </c>
      <c r="BG303" s="103">
        <f t="shared" si="192"/>
        <v>0</v>
      </c>
      <c r="BH303" s="103">
        <f t="shared" si="199"/>
        <v>0</v>
      </c>
      <c r="BI303" s="103">
        <v>0</v>
      </c>
      <c r="BJ303" s="50">
        <f t="shared" si="193"/>
        <v>0</v>
      </c>
      <c r="BL303" s="2">
        <v>0</v>
      </c>
    </row>
    <row r="304" spans="3:68" x14ac:dyDescent="0.25">
      <c r="C304" s="46" t="s">
        <v>20</v>
      </c>
      <c r="D304" s="47">
        <f>paste_pd_trips!S196</f>
        <v>0</v>
      </c>
      <c r="E304" s="47">
        <f>paste_pd_trips!T196</f>
        <v>0</v>
      </c>
      <c r="F304" s="47">
        <f>paste_pd_trips!U196</f>
        <v>0</v>
      </c>
      <c r="G304" s="47">
        <f>paste_pd_trips!V196</f>
        <v>0</v>
      </c>
      <c r="H304" s="47">
        <f>paste_pd_trips!W196</f>
        <v>0</v>
      </c>
      <c r="I304" s="47">
        <f>paste_pd_trips!X196</f>
        <v>0</v>
      </c>
      <c r="J304" s="47">
        <f>paste_pd_trips!Y196</f>
        <v>0</v>
      </c>
      <c r="K304" s="47">
        <f>paste_pd_trips!Z196</f>
        <v>0</v>
      </c>
      <c r="L304" s="47">
        <f>paste_pd_trips!AA196</f>
        <v>0</v>
      </c>
      <c r="M304" s="47">
        <f>paste_pd_trips!AB196</f>
        <v>0</v>
      </c>
      <c r="N304" s="47">
        <f>paste_pd_trips!AC196</f>
        <v>0</v>
      </c>
      <c r="O304" s="50">
        <f>paste_pd_trips!AD196</f>
        <v>0</v>
      </c>
      <c r="P304" s="49"/>
      <c r="R304" s="46" t="s">
        <v>20</v>
      </c>
      <c r="S304" s="47">
        <f>paste_pd_trips!C196</f>
        <v>0</v>
      </c>
      <c r="T304" s="47">
        <f>paste_pd_trips!D196</f>
        <v>0</v>
      </c>
      <c r="U304" s="47">
        <f>paste_pd_trips!E196</f>
        <v>0</v>
      </c>
      <c r="V304" s="47">
        <f>paste_pd_trips!F196</f>
        <v>0</v>
      </c>
      <c r="W304" s="47">
        <f>paste_pd_trips!G196</f>
        <v>0</v>
      </c>
      <c r="X304" s="47">
        <f>paste_pd_trips!H196</f>
        <v>0</v>
      </c>
      <c r="Y304" s="47">
        <f>paste_pd_trips!I196</f>
        <v>0</v>
      </c>
      <c r="Z304" s="47">
        <f>paste_pd_trips!J196</f>
        <v>0</v>
      </c>
      <c r="AA304" s="47">
        <f>paste_pd_trips!K196</f>
        <v>0</v>
      </c>
      <c r="AB304" s="47">
        <f>paste_pd_trips!L196</f>
        <v>0</v>
      </c>
      <c r="AC304" s="47">
        <f>paste_pd_trips!M196</f>
        <v>0</v>
      </c>
      <c r="AD304" s="50">
        <f>paste_pd_trips!N196</f>
        <v>0</v>
      </c>
      <c r="AG304" s="46" t="s">
        <v>20</v>
      </c>
      <c r="AH304" s="47">
        <f t="shared" si="194"/>
        <v>0</v>
      </c>
      <c r="AI304" s="47">
        <f t="shared" si="188"/>
        <v>0</v>
      </c>
      <c r="AJ304" s="47">
        <f t="shared" si="188"/>
        <v>0</v>
      </c>
      <c r="AK304" s="47">
        <f t="shared" si="188"/>
        <v>0</v>
      </c>
      <c r="AL304" s="47">
        <f t="shared" si="188"/>
        <v>0</v>
      </c>
      <c r="AM304" s="55">
        <f t="shared" si="188"/>
        <v>0</v>
      </c>
      <c r="AN304" s="56">
        <f t="shared" si="188"/>
        <v>0</v>
      </c>
      <c r="AO304" s="57">
        <f t="shared" si="188"/>
        <v>0</v>
      </c>
      <c r="AP304" s="47">
        <v>0</v>
      </c>
      <c r="AQ304" s="47">
        <f t="shared" si="189"/>
        <v>0</v>
      </c>
      <c r="AR304" s="47">
        <f t="shared" si="189"/>
        <v>0</v>
      </c>
      <c r="AS304" s="50">
        <f t="shared" si="200"/>
        <v>0</v>
      </c>
      <c r="AU304">
        <v>15</v>
      </c>
      <c r="AV304" s="46" t="s">
        <v>20</v>
      </c>
      <c r="AW304" s="103">
        <f t="shared" si="190"/>
        <v>0</v>
      </c>
      <c r="AX304" s="103">
        <f t="shared" si="190"/>
        <v>0</v>
      </c>
      <c r="AY304" s="103">
        <f t="shared" si="190"/>
        <v>0</v>
      </c>
      <c r="AZ304" s="103">
        <f t="shared" si="190"/>
        <v>0</v>
      </c>
      <c r="BA304" s="103">
        <f t="shared" si="190"/>
        <v>0</v>
      </c>
      <c r="BB304" s="104">
        <v>0</v>
      </c>
      <c r="BC304" s="56">
        <f>BL304</f>
        <v>0</v>
      </c>
      <c r="BD304" s="105">
        <v>0</v>
      </c>
      <c r="BE304" s="103">
        <v>0</v>
      </c>
      <c r="BF304" s="103">
        <f t="shared" si="191"/>
        <v>0</v>
      </c>
      <c r="BG304" s="103">
        <f t="shared" si="192"/>
        <v>0</v>
      </c>
      <c r="BH304" s="103">
        <f t="shared" si="199"/>
        <v>0</v>
      </c>
      <c r="BI304" s="103">
        <v>0</v>
      </c>
      <c r="BJ304" s="50">
        <f t="shared" si="193"/>
        <v>0</v>
      </c>
      <c r="BL304" s="2">
        <v>0</v>
      </c>
    </row>
    <row r="305" spans="3:66" x14ac:dyDescent="0.25">
      <c r="C305" s="46" t="s">
        <v>21</v>
      </c>
      <c r="D305" s="47">
        <f>paste_pd_trips!S197</f>
        <v>0</v>
      </c>
      <c r="E305" s="47">
        <f>paste_pd_trips!T197</f>
        <v>0</v>
      </c>
      <c r="F305" s="47">
        <f>paste_pd_trips!U197</f>
        <v>0</v>
      </c>
      <c r="G305" s="47">
        <f>paste_pd_trips!V197</f>
        <v>0</v>
      </c>
      <c r="H305" s="47">
        <f>paste_pd_trips!W197</f>
        <v>0</v>
      </c>
      <c r="I305" s="47">
        <f>paste_pd_trips!X197</f>
        <v>0</v>
      </c>
      <c r="J305" s="47">
        <f>paste_pd_trips!Y197</f>
        <v>0</v>
      </c>
      <c r="K305" s="47">
        <f>paste_pd_trips!Z197</f>
        <v>0</v>
      </c>
      <c r="L305" s="47">
        <f>paste_pd_trips!AA197</f>
        <v>0</v>
      </c>
      <c r="M305" s="47">
        <f>paste_pd_trips!AB197</f>
        <v>0</v>
      </c>
      <c r="N305" s="47">
        <f>paste_pd_trips!AC197</f>
        <v>0</v>
      </c>
      <c r="O305" s="50">
        <f>paste_pd_trips!AD197</f>
        <v>0</v>
      </c>
      <c r="P305" s="49"/>
      <c r="R305" s="46" t="s">
        <v>21</v>
      </c>
      <c r="S305" s="47">
        <f>paste_pd_trips!C197</f>
        <v>0</v>
      </c>
      <c r="T305" s="47">
        <f>paste_pd_trips!D197</f>
        <v>0</v>
      </c>
      <c r="U305" s="47">
        <f>paste_pd_trips!E197</f>
        <v>0</v>
      </c>
      <c r="V305" s="47">
        <f>paste_pd_trips!F197</f>
        <v>0</v>
      </c>
      <c r="W305" s="47">
        <f>paste_pd_trips!G197</f>
        <v>0</v>
      </c>
      <c r="X305" s="47">
        <f>paste_pd_trips!H197</f>
        <v>0</v>
      </c>
      <c r="Y305" s="47">
        <f>paste_pd_trips!I197</f>
        <v>0</v>
      </c>
      <c r="Z305" s="47">
        <f>paste_pd_trips!J197</f>
        <v>0</v>
      </c>
      <c r="AA305" s="47">
        <f>paste_pd_trips!K197</f>
        <v>0</v>
      </c>
      <c r="AB305" s="47">
        <f>paste_pd_trips!L197</f>
        <v>0</v>
      </c>
      <c r="AC305" s="47">
        <f>paste_pd_trips!M197</f>
        <v>0</v>
      </c>
      <c r="AD305" s="50">
        <f>paste_pd_trips!N197</f>
        <v>0</v>
      </c>
      <c r="AG305" s="46" t="s">
        <v>21</v>
      </c>
      <c r="AH305" s="47">
        <f t="shared" si="194"/>
        <v>0</v>
      </c>
      <c r="AI305" s="47">
        <f t="shared" si="188"/>
        <v>0</v>
      </c>
      <c r="AJ305" s="47">
        <f t="shared" si="188"/>
        <v>0</v>
      </c>
      <c r="AK305" s="47">
        <f t="shared" si="188"/>
        <v>0</v>
      </c>
      <c r="AL305" s="47">
        <f t="shared" si="188"/>
        <v>0</v>
      </c>
      <c r="AM305" s="55">
        <f t="shared" si="188"/>
        <v>0</v>
      </c>
      <c r="AN305" s="56">
        <f t="shared" si="188"/>
        <v>0</v>
      </c>
      <c r="AO305" s="57">
        <f t="shared" si="188"/>
        <v>0</v>
      </c>
      <c r="AP305" s="47">
        <v>0</v>
      </c>
      <c r="AQ305" s="47">
        <f t="shared" si="189"/>
        <v>0</v>
      </c>
      <c r="AR305" s="47">
        <f t="shared" si="189"/>
        <v>0</v>
      </c>
      <c r="AS305" s="50">
        <f t="shared" si="200"/>
        <v>0</v>
      </c>
      <c r="AU305">
        <v>16</v>
      </c>
      <c r="AV305" s="46" t="s">
        <v>21</v>
      </c>
      <c r="AW305" s="103">
        <f t="shared" si="190"/>
        <v>0</v>
      </c>
      <c r="AX305" s="103">
        <f t="shared" si="190"/>
        <v>0</v>
      </c>
      <c r="AY305" s="103">
        <f t="shared" si="190"/>
        <v>0</v>
      </c>
      <c r="AZ305" s="103">
        <f t="shared" si="190"/>
        <v>0</v>
      </c>
      <c r="BA305" s="103">
        <f t="shared" si="190"/>
        <v>0</v>
      </c>
      <c r="BB305" s="104">
        <v>0</v>
      </c>
      <c r="BC305" s="56">
        <f>BL305</f>
        <v>0</v>
      </c>
      <c r="BD305" s="105">
        <v>0</v>
      </c>
      <c r="BE305" s="103">
        <v>0</v>
      </c>
      <c r="BF305" s="103">
        <f t="shared" si="191"/>
        <v>0</v>
      </c>
      <c r="BG305" s="103">
        <f t="shared" si="192"/>
        <v>0</v>
      </c>
      <c r="BH305" s="103">
        <f t="shared" si="199"/>
        <v>0</v>
      </c>
      <c r="BI305" s="103">
        <v>0</v>
      </c>
      <c r="BJ305" s="50">
        <f t="shared" si="193"/>
        <v>0</v>
      </c>
      <c r="BL305" s="2">
        <v>0</v>
      </c>
    </row>
    <row r="306" spans="3:66" x14ac:dyDescent="0.25">
      <c r="C306" s="46" t="s">
        <v>22</v>
      </c>
      <c r="D306" s="47">
        <f>paste_pd_trips!S198</f>
        <v>0</v>
      </c>
      <c r="E306" s="47">
        <f>paste_pd_trips!T198</f>
        <v>0</v>
      </c>
      <c r="F306" s="47">
        <f>paste_pd_trips!U198</f>
        <v>0</v>
      </c>
      <c r="G306" s="47">
        <f>paste_pd_trips!V198</f>
        <v>0</v>
      </c>
      <c r="H306" s="47">
        <f>paste_pd_trips!W198</f>
        <v>0</v>
      </c>
      <c r="I306" s="47">
        <f>paste_pd_trips!X198</f>
        <v>0</v>
      </c>
      <c r="J306" s="47">
        <f>paste_pd_trips!Y198</f>
        <v>0</v>
      </c>
      <c r="K306" s="47">
        <f>paste_pd_trips!Z198</f>
        <v>0</v>
      </c>
      <c r="L306" s="47">
        <f>paste_pd_trips!AA198</f>
        <v>0</v>
      </c>
      <c r="M306" s="47">
        <f>paste_pd_trips!AB198</f>
        <v>0</v>
      </c>
      <c r="N306" s="47">
        <f>paste_pd_trips!AC198</f>
        <v>0</v>
      </c>
      <c r="O306" s="50">
        <f>paste_pd_trips!AD198</f>
        <v>0</v>
      </c>
      <c r="P306" s="49"/>
      <c r="R306" s="46" t="s">
        <v>22</v>
      </c>
      <c r="S306" s="47">
        <f>paste_pd_trips!C198</f>
        <v>0</v>
      </c>
      <c r="T306" s="47">
        <f>paste_pd_trips!D198</f>
        <v>0</v>
      </c>
      <c r="U306" s="47">
        <f>paste_pd_trips!E198</f>
        <v>0</v>
      </c>
      <c r="V306" s="47">
        <f>paste_pd_trips!F198</f>
        <v>0</v>
      </c>
      <c r="W306" s="47">
        <f>paste_pd_trips!G198</f>
        <v>0</v>
      </c>
      <c r="X306" s="47">
        <f>paste_pd_trips!H198</f>
        <v>0</v>
      </c>
      <c r="Y306" s="47">
        <f>paste_pd_trips!I198</f>
        <v>0</v>
      </c>
      <c r="Z306" s="47">
        <f>paste_pd_trips!J198</f>
        <v>0</v>
      </c>
      <c r="AA306" s="47">
        <f>paste_pd_trips!K198</f>
        <v>0</v>
      </c>
      <c r="AB306" s="47">
        <f>paste_pd_trips!L198</f>
        <v>0</v>
      </c>
      <c r="AC306" s="47">
        <f>paste_pd_trips!M198</f>
        <v>0</v>
      </c>
      <c r="AD306" s="50">
        <f>paste_pd_trips!N198</f>
        <v>0</v>
      </c>
      <c r="AG306" s="46" t="s">
        <v>22</v>
      </c>
      <c r="AH306" s="47">
        <f t="shared" si="194"/>
        <v>0</v>
      </c>
      <c r="AI306" s="47">
        <f t="shared" si="188"/>
        <v>0</v>
      </c>
      <c r="AJ306" s="47">
        <f t="shared" si="188"/>
        <v>0</v>
      </c>
      <c r="AK306" s="47">
        <f t="shared" si="188"/>
        <v>0</v>
      </c>
      <c r="AL306" s="47">
        <f t="shared" si="188"/>
        <v>0</v>
      </c>
      <c r="AM306" s="55">
        <f t="shared" si="188"/>
        <v>0</v>
      </c>
      <c r="AN306" s="56">
        <f t="shared" si="188"/>
        <v>0</v>
      </c>
      <c r="AO306" s="57">
        <f t="shared" si="188"/>
        <v>0</v>
      </c>
      <c r="AP306" s="47">
        <v>0</v>
      </c>
      <c r="AQ306" s="47">
        <f t="shared" si="189"/>
        <v>0</v>
      </c>
      <c r="AR306" s="47">
        <f t="shared" si="189"/>
        <v>0</v>
      </c>
      <c r="AS306" s="50">
        <f t="shared" si="200"/>
        <v>0</v>
      </c>
      <c r="AU306">
        <v>17</v>
      </c>
      <c r="AV306" s="46" t="s">
        <v>22</v>
      </c>
      <c r="AW306" s="103">
        <f t="shared" si="190"/>
        <v>0</v>
      </c>
      <c r="AX306" s="103">
        <f t="shared" si="190"/>
        <v>0</v>
      </c>
      <c r="AY306" s="103">
        <f t="shared" si="190"/>
        <v>0</v>
      </c>
      <c r="AZ306" s="103">
        <f t="shared" si="190"/>
        <v>0</v>
      </c>
      <c r="BA306" s="103">
        <f t="shared" si="190"/>
        <v>0</v>
      </c>
      <c r="BB306" s="104">
        <v>0</v>
      </c>
      <c r="BC306" s="106">
        <v>0</v>
      </c>
      <c r="BD306" s="57">
        <f t="shared" ref="BD306:BE309" si="201">BL306</f>
        <v>0</v>
      </c>
      <c r="BE306" s="103">
        <f t="shared" si="201"/>
        <v>0</v>
      </c>
      <c r="BF306" s="103">
        <f t="shared" si="191"/>
        <v>0</v>
      </c>
      <c r="BG306" s="103">
        <f t="shared" si="192"/>
        <v>0</v>
      </c>
      <c r="BH306" s="103">
        <f t="shared" si="199"/>
        <v>0</v>
      </c>
      <c r="BI306" s="103">
        <v>0</v>
      </c>
      <c r="BJ306" s="50">
        <f t="shared" si="193"/>
        <v>0</v>
      </c>
      <c r="BL306" s="2">
        <v>0</v>
      </c>
    </row>
    <row r="307" spans="3:66" x14ac:dyDescent="0.25">
      <c r="C307" s="46" t="s">
        <v>23</v>
      </c>
      <c r="D307" s="47">
        <f>paste_pd_trips!S199</f>
        <v>0</v>
      </c>
      <c r="E307" s="47">
        <f>paste_pd_trips!T199</f>
        <v>0</v>
      </c>
      <c r="F307" s="47">
        <f>paste_pd_trips!U199</f>
        <v>0</v>
      </c>
      <c r="G307" s="47">
        <f>paste_pd_trips!V199</f>
        <v>0</v>
      </c>
      <c r="H307" s="47">
        <f>paste_pd_trips!W199</f>
        <v>0</v>
      </c>
      <c r="I307" s="47">
        <f>paste_pd_trips!X199</f>
        <v>0</v>
      </c>
      <c r="J307" s="47">
        <f>paste_pd_trips!Y199</f>
        <v>0</v>
      </c>
      <c r="K307" s="47">
        <f>paste_pd_trips!Z199</f>
        <v>2</v>
      </c>
      <c r="L307" s="47">
        <f>paste_pd_trips!AA199</f>
        <v>0</v>
      </c>
      <c r="M307" s="47">
        <f>paste_pd_trips!AB199</f>
        <v>0</v>
      </c>
      <c r="N307" s="47">
        <f>paste_pd_trips!AC199</f>
        <v>0</v>
      </c>
      <c r="O307" s="50">
        <f>paste_pd_trips!AD199</f>
        <v>2</v>
      </c>
      <c r="P307" s="49"/>
      <c r="R307" s="46" t="s">
        <v>23</v>
      </c>
      <c r="S307" s="47">
        <f>paste_pd_trips!C199</f>
        <v>0</v>
      </c>
      <c r="T307" s="47">
        <f>paste_pd_trips!D199</f>
        <v>0</v>
      </c>
      <c r="U307" s="47">
        <f>paste_pd_trips!E199</f>
        <v>0</v>
      </c>
      <c r="V307" s="47">
        <f>paste_pd_trips!F199</f>
        <v>0</v>
      </c>
      <c r="W307" s="47">
        <f>paste_pd_trips!G199</f>
        <v>0</v>
      </c>
      <c r="X307" s="47">
        <f>paste_pd_trips!H199</f>
        <v>0</v>
      </c>
      <c r="Y307" s="47">
        <f>paste_pd_trips!I199</f>
        <v>0</v>
      </c>
      <c r="Z307" s="47">
        <f>paste_pd_trips!J199</f>
        <v>434.61919999999998</v>
      </c>
      <c r="AA307" s="47">
        <f>paste_pd_trips!K199</f>
        <v>0</v>
      </c>
      <c r="AB307" s="47">
        <f>paste_pd_trips!L199</f>
        <v>0</v>
      </c>
      <c r="AC307" s="47">
        <f>paste_pd_trips!M199</f>
        <v>0</v>
      </c>
      <c r="AD307" s="50">
        <f>paste_pd_trips!N199</f>
        <v>434.61919999999998</v>
      </c>
      <c r="AG307" s="46" t="s">
        <v>23</v>
      </c>
      <c r="AH307" s="47">
        <f t="shared" si="194"/>
        <v>0</v>
      </c>
      <c r="AI307" s="47">
        <f t="shared" si="188"/>
        <v>0</v>
      </c>
      <c r="AJ307" s="47">
        <f t="shared" si="188"/>
        <v>0</v>
      </c>
      <c r="AK307" s="47">
        <f t="shared" si="188"/>
        <v>0</v>
      </c>
      <c r="AL307" s="47">
        <f t="shared" si="188"/>
        <v>0</v>
      </c>
      <c r="AM307" s="55">
        <f t="shared" si="188"/>
        <v>0</v>
      </c>
      <c r="AN307" s="56">
        <f t="shared" si="188"/>
        <v>0</v>
      </c>
      <c r="AO307" s="57">
        <f t="shared" si="188"/>
        <v>434.61919999999998</v>
      </c>
      <c r="AP307" s="47">
        <v>0</v>
      </c>
      <c r="AQ307" s="47">
        <f t="shared" si="189"/>
        <v>0</v>
      </c>
      <c r="AR307" s="47">
        <f t="shared" si="189"/>
        <v>0</v>
      </c>
      <c r="AS307" s="50">
        <f t="shared" si="200"/>
        <v>434.61919999999998</v>
      </c>
      <c r="AU307">
        <v>18</v>
      </c>
      <c r="AV307" s="46" t="s">
        <v>23</v>
      </c>
      <c r="AW307" s="103">
        <f t="shared" si="190"/>
        <v>0</v>
      </c>
      <c r="AX307" s="103">
        <f t="shared" si="190"/>
        <v>0</v>
      </c>
      <c r="AY307" s="103">
        <f t="shared" si="190"/>
        <v>0</v>
      </c>
      <c r="AZ307" s="103">
        <f t="shared" si="190"/>
        <v>0</v>
      </c>
      <c r="BA307" s="103">
        <f t="shared" si="190"/>
        <v>0</v>
      </c>
      <c r="BB307" s="104">
        <v>0</v>
      </c>
      <c r="BC307" s="106">
        <v>0</v>
      </c>
      <c r="BD307" s="57">
        <f t="shared" si="201"/>
        <v>0</v>
      </c>
      <c r="BE307" s="103">
        <f t="shared" si="201"/>
        <v>0</v>
      </c>
      <c r="BF307" s="103">
        <f t="shared" si="191"/>
        <v>0</v>
      </c>
      <c r="BG307" s="103">
        <f t="shared" si="192"/>
        <v>0</v>
      </c>
      <c r="BH307" s="103">
        <f t="shared" si="199"/>
        <v>0</v>
      </c>
      <c r="BI307" s="103">
        <v>0</v>
      </c>
      <c r="BJ307" s="50">
        <f t="shared" si="193"/>
        <v>0</v>
      </c>
      <c r="BL307" s="2">
        <v>0</v>
      </c>
    </row>
    <row r="308" spans="3:66" x14ac:dyDescent="0.25">
      <c r="C308" s="46" t="s">
        <v>24</v>
      </c>
      <c r="D308" s="47">
        <f>paste_pd_trips!S200</f>
        <v>0</v>
      </c>
      <c r="E308" s="47">
        <f>paste_pd_trips!T200</f>
        <v>0</v>
      </c>
      <c r="F308" s="47">
        <f>paste_pd_trips!U200</f>
        <v>0</v>
      </c>
      <c r="G308" s="47">
        <f>paste_pd_trips!V200</f>
        <v>0</v>
      </c>
      <c r="H308" s="47">
        <f>paste_pd_trips!W200</f>
        <v>0</v>
      </c>
      <c r="I308" s="47">
        <f>paste_pd_trips!X200</f>
        <v>0</v>
      </c>
      <c r="J308" s="47">
        <f>paste_pd_trips!Y200</f>
        <v>0</v>
      </c>
      <c r="K308" s="47">
        <f>paste_pd_trips!Z200</f>
        <v>0</v>
      </c>
      <c r="L308" s="47">
        <f>paste_pd_trips!AA200</f>
        <v>0</v>
      </c>
      <c r="M308" s="47">
        <f>paste_pd_trips!AB200</f>
        <v>0</v>
      </c>
      <c r="N308" s="47">
        <f>paste_pd_trips!AC200</f>
        <v>0</v>
      </c>
      <c r="O308" s="50">
        <f>paste_pd_trips!AD200</f>
        <v>0</v>
      </c>
      <c r="P308" s="49"/>
      <c r="R308" s="46" t="s">
        <v>24</v>
      </c>
      <c r="S308" s="47">
        <f>paste_pd_trips!C200</f>
        <v>0</v>
      </c>
      <c r="T308" s="47">
        <f>paste_pd_trips!D200</f>
        <v>0</v>
      </c>
      <c r="U308" s="47">
        <f>paste_pd_trips!E200</f>
        <v>0</v>
      </c>
      <c r="V308" s="47">
        <f>paste_pd_trips!F200</f>
        <v>0</v>
      </c>
      <c r="W308" s="47">
        <f>paste_pd_trips!G200</f>
        <v>0</v>
      </c>
      <c r="X308" s="47">
        <f>paste_pd_trips!H200</f>
        <v>0</v>
      </c>
      <c r="Y308" s="47">
        <f>paste_pd_trips!I200</f>
        <v>0</v>
      </c>
      <c r="Z308" s="47">
        <f>paste_pd_trips!J200</f>
        <v>0</v>
      </c>
      <c r="AA308" s="47">
        <f>paste_pd_trips!K200</f>
        <v>0</v>
      </c>
      <c r="AB308" s="47">
        <f>paste_pd_trips!L200</f>
        <v>0</v>
      </c>
      <c r="AC308" s="47">
        <f>paste_pd_trips!M200</f>
        <v>0</v>
      </c>
      <c r="AD308" s="50">
        <f>paste_pd_trips!N200</f>
        <v>0</v>
      </c>
      <c r="AG308" s="46" t="s">
        <v>24</v>
      </c>
      <c r="AH308" s="47">
        <f t="shared" si="194"/>
        <v>0</v>
      </c>
      <c r="AI308" s="47">
        <f t="shared" si="188"/>
        <v>0</v>
      </c>
      <c r="AJ308" s="47">
        <f t="shared" si="188"/>
        <v>0</v>
      </c>
      <c r="AK308" s="47">
        <f t="shared" si="188"/>
        <v>0</v>
      </c>
      <c r="AL308" s="47">
        <f t="shared" si="188"/>
        <v>0</v>
      </c>
      <c r="AM308" s="55">
        <f t="shared" si="188"/>
        <v>0</v>
      </c>
      <c r="AN308" s="56">
        <f t="shared" si="188"/>
        <v>0</v>
      </c>
      <c r="AO308" s="57">
        <f t="shared" si="188"/>
        <v>0</v>
      </c>
      <c r="AP308" s="47">
        <v>0</v>
      </c>
      <c r="AQ308" s="47">
        <f t="shared" si="189"/>
        <v>0</v>
      </c>
      <c r="AR308" s="47">
        <f t="shared" si="189"/>
        <v>0</v>
      </c>
      <c r="AS308" s="50">
        <f t="shared" si="200"/>
        <v>0</v>
      </c>
      <c r="AU308">
        <v>19</v>
      </c>
      <c r="AV308" s="46" t="s">
        <v>24</v>
      </c>
      <c r="AW308" s="103">
        <f t="shared" si="190"/>
        <v>0</v>
      </c>
      <c r="AX308" s="103">
        <f t="shared" si="190"/>
        <v>0</v>
      </c>
      <c r="AY308" s="103">
        <f t="shared" si="190"/>
        <v>0</v>
      </c>
      <c r="AZ308" s="103">
        <f t="shared" si="190"/>
        <v>0</v>
      </c>
      <c r="BA308" s="103">
        <f t="shared" si="190"/>
        <v>0</v>
      </c>
      <c r="BB308" s="104">
        <v>0</v>
      </c>
      <c r="BC308" s="106">
        <v>0</v>
      </c>
      <c r="BD308" s="57">
        <f t="shared" si="201"/>
        <v>0</v>
      </c>
      <c r="BE308" s="103">
        <f t="shared" si="201"/>
        <v>0</v>
      </c>
      <c r="BF308" s="103">
        <f t="shared" si="191"/>
        <v>0</v>
      </c>
      <c r="BG308" s="103">
        <f t="shared" si="192"/>
        <v>0</v>
      </c>
      <c r="BH308" s="103">
        <f t="shared" si="199"/>
        <v>0</v>
      </c>
      <c r="BI308" s="103">
        <v>0</v>
      </c>
      <c r="BJ308" s="50">
        <f t="shared" si="193"/>
        <v>0</v>
      </c>
      <c r="BL308" s="2">
        <v>0</v>
      </c>
    </row>
    <row r="309" spans="3:66" x14ac:dyDescent="0.25">
      <c r="C309" s="46" t="s">
        <v>25</v>
      </c>
      <c r="D309" s="47">
        <f>paste_pd_trips!S201</f>
        <v>0</v>
      </c>
      <c r="E309" s="47">
        <f>paste_pd_trips!T201</f>
        <v>0</v>
      </c>
      <c r="F309" s="47">
        <f>paste_pd_trips!U201</f>
        <v>0</v>
      </c>
      <c r="G309" s="47">
        <f>paste_pd_trips!V201</f>
        <v>0</v>
      </c>
      <c r="H309" s="47">
        <f>paste_pd_trips!W201</f>
        <v>0</v>
      </c>
      <c r="I309" s="47">
        <f>paste_pd_trips!X201</f>
        <v>0</v>
      </c>
      <c r="J309" s="47">
        <f>paste_pd_trips!Y201</f>
        <v>0</v>
      </c>
      <c r="K309" s="47">
        <f>paste_pd_trips!Z201</f>
        <v>0</v>
      </c>
      <c r="L309" s="47">
        <f>paste_pd_trips!AA201</f>
        <v>0</v>
      </c>
      <c r="M309" s="47">
        <f>paste_pd_trips!AB201</f>
        <v>0</v>
      </c>
      <c r="N309" s="47">
        <f>paste_pd_trips!AC201</f>
        <v>0</v>
      </c>
      <c r="O309" s="50">
        <f>paste_pd_trips!AD201</f>
        <v>0</v>
      </c>
      <c r="P309" s="49"/>
      <c r="R309" s="46" t="s">
        <v>25</v>
      </c>
      <c r="S309" s="47">
        <f>paste_pd_trips!C201</f>
        <v>0</v>
      </c>
      <c r="T309" s="47">
        <f>paste_pd_trips!D201</f>
        <v>0</v>
      </c>
      <c r="U309" s="47">
        <f>paste_pd_trips!E201</f>
        <v>0</v>
      </c>
      <c r="V309" s="47">
        <f>paste_pd_trips!F201</f>
        <v>0</v>
      </c>
      <c r="W309" s="47">
        <f>paste_pd_trips!G201</f>
        <v>0</v>
      </c>
      <c r="X309" s="47">
        <f>paste_pd_trips!H201</f>
        <v>0</v>
      </c>
      <c r="Y309" s="47">
        <f>paste_pd_trips!I201</f>
        <v>0</v>
      </c>
      <c r="Z309" s="47">
        <f>paste_pd_trips!J201</f>
        <v>0</v>
      </c>
      <c r="AA309" s="47">
        <f>paste_pd_trips!K201</f>
        <v>0</v>
      </c>
      <c r="AB309" s="47">
        <f>paste_pd_trips!L201</f>
        <v>0</v>
      </c>
      <c r="AC309" s="47">
        <f>paste_pd_trips!M201</f>
        <v>0</v>
      </c>
      <c r="AD309" s="50">
        <f>paste_pd_trips!N201</f>
        <v>0</v>
      </c>
      <c r="AG309" s="46" t="s">
        <v>25</v>
      </c>
      <c r="AH309" s="47">
        <f t="shared" si="194"/>
        <v>0</v>
      </c>
      <c r="AI309" s="47">
        <f t="shared" si="188"/>
        <v>0</v>
      </c>
      <c r="AJ309" s="47">
        <f t="shared" si="188"/>
        <v>0</v>
      </c>
      <c r="AK309" s="47">
        <f t="shared" si="188"/>
        <v>0</v>
      </c>
      <c r="AL309" s="47">
        <f t="shared" si="188"/>
        <v>0</v>
      </c>
      <c r="AM309" s="58">
        <f t="shared" si="188"/>
        <v>0</v>
      </c>
      <c r="AN309" s="59">
        <f t="shared" si="188"/>
        <v>0</v>
      </c>
      <c r="AO309" s="60">
        <f t="shared" si="188"/>
        <v>0</v>
      </c>
      <c r="AP309" s="47">
        <v>0</v>
      </c>
      <c r="AQ309" s="47">
        <f t="shared" si="189"/>
        <v>0</v>
      </c>
      <c r="AR309" s="47">
        <f t="shared" si="189"/>
        <v>0</v>
      </c>
      <c r="AS309" s="50">
        <f t="shared" si="200"/>
        <v>0</v>
      </c>
      <c r="AU309">
        <v>20</v>
      </c>
      <c r="AV309" s="46" t="s">
        <v>25</v>
      </c>
      <c r="AW309" s="103">
        <f t="shared" si="190"/>
        <v>0</v>
      </c>
      <c r="AX309" s="103">
        <f t="shared" si="190"/>
        <v>0</v>
      </c>
      <c r="AY309" s="103">
        <f t="shared" si="190"/>
        <v>0</v>
      </c>
      <c r="AZ309" s="103">
        <f t="shared" si="190"/>
        <v>0</v>
      </c>
      <c r="BA309" s="103">
        <f t="shared" si="190"/>
        <v>0</v>
      </c>
      <c r="BB309" s="107">
        <v>0</v>
      </c>
      <c r="BC309" s="108">
        <v>0</v>
      </c>
      <c r="BD309" s="60">
        <f t="shared" si="201"/>
        <v>0</v>
      </c>
      <c r="BE309" s="103">
        <f t="shared" si="201"/>
        <v>0</v>
      </c>
      <c r="BF309" s="103">
        <f t="shared" si="191"/>
        <v>0</v>
      </c>
      <c r="BG309" s="103">
        <f t="shared" si="192"/>
        <v>0</v>
      </c>
      <c r="BH309" s="103">
        <f t="shared" si="199"/>
        <v>0</v>
      </c>
      <c r="BI309" s="103">
        <v>0</v>
      </c>
      <c r="BJ309" s="50">
        <f t="shared" si="193"/>
        <v>0</v>
      </c>
      <c r="BL309" s="2">
        <v>0</v>
      </c>
    </row>
    <row r="310" spans="3:66" x14ac:dyDescent="0.25">
      <c r="C310" s="46" t="s">
        <v>529</v>
      </c>
      <c r="D310" s="47">
        <f>paste_pd_trips!S202</f>
        <v>0</v>
      </c>
      <c r="E310" s="47">
        <f>paste_pd_trips!T202</f>
        <v>0</v>
      </c>
      <c r="F310" s="47">
        <f>paste_pd_trips!U202</f>
        <v>0</v>
      </c>
      <c r="G310" s="47">
        <f>paste_pd_trips!V202</f>
        <v>0</v>
      </c>
      <c r="H310" s="47">
        <f>paste_pd_trips!W202</f>
        <v>0</v>
      </c>
      <c r="I310" s="47">
        <f>paste_pd_trips!X202</f>
        <v>0</v>
      </c>
      <c r="J310" s="47">
        <f>paste_pd_trips!Y202</f>
        <v>0</v>
      </c>
      <c r="K310" s="47">
        <f>paste_pd_trips!Z202</f>
        <v>0</v>
      </c>
      <c r="L310" s="47">
        <f>paste_pd_trips!AA202</f>
        <v>0</v>
      </c>
      <c r="M310" s="47">
        <f>paste_pd_trips!AB202</f>
        <v>0</v>
      </c>
      <c r="N310" s="47">
        <f>paste_pd_trips!AC202</f>
        <v>0</v>
      </c>
      <c r="O310" s="50">
        <f>paste_pd_trips!AD202</f>
        <v>0</v>
      </c>
      <c r="P310" s="49"/>
      <c r="R310" s="46" t="s">
        <v>529</v>
      </c>
      <c r="S310" s="47">
        <f>paste_pd_trips!C202</f>
        <v>0</v>
      </c>
      <c r="T310" s="47">
        <f>paste_pd_trips!D202</f>
        <v>0</v>
      </c>
      <c r="U310" s="47">
        <f>paste_pd_trips!E202</f>
        <v>0</v>
      </c>
      <c r="V310" s="47">
        <f>paste_pd_trips!F202</f>
        <v>0</v>
      </c>
      <c r="W310" s="47">
        <f>paste_pd_trips!G202</f>
        <v>0</v>
      </c>
      <c r="X310" s="47">
        <f>paste_pd_trips!H202</f>
        <v>0</v>
      </c>
      <c r="Y310" s="47">
        <f>paste_pd_trips!I202</f>
        <v>0</v>
      </c>
      <c r="Z310" s="47">
        <f>paste_pd_trips!J202</f>
        <v>0</v>
      </c>
      <c r="AA310" s="47">
        <f>paste_pd_trips!K202</f>
        <v>0</v>
      </c>
      <c r="AB310" s="47">
        <f>paste_pd_trips!L202</f>
        <v>0</v>
      </c>
      <c r="AC310" s="47">
        <f>paste_pd_trips!M202</f>
        <v>0</v>
      </c>
      <c r="AD310" s="50">
        <f>paste_pd_trips!N202</f>
        <v>0</v>
      </c>
      <c r="AG310" s="46" t="s">
        <v>529</v>
      </c>
      <c r="AH310" s="47">
        <f t="shared" si="194"/>
        <v>0</v>
      </c>
      <c r="AI310" s="47">
        <f t="shared" si="188"/>
        <v>0</v>
      </c>
      <c r="AJ310" s="47">
        <f t="shared" si="188"/>
        <v>0</v>
      </c>
      <c r="AK310" s="47">
        <f t="shared" si="188"/>
        <v>0</v>
      </c>
      <c r="AL310" s="47">
        <f t="shared" si="188"/>
        <v>0</v>
      </c>
      <c r="AM310" s="47">
        <f t="shared" si="188"/>
        <v>0</v>
      </c>
      <c r="AN310" s="47">
        <f t="shared" si="188"/>
        <v>0</v>
      </c>
      <c r="AO310" s="47">
        <f t="shared" si="188"/>
        <v>0</v>
      </c>
      <c r="AP310" s="47">
        <v>0</v>
      </c>
      <c r="AQ310" s="47">
        <f t="shared" si="189"/>
        <v>0</v>
      </c>
      <c r="AR310" s="47">
        <f t="shared" si="189"/>
        <v>0</v>
      </c>
      <c r="AS310" s="50">
        <f t="shared" si="200"/>
        <v>0</v>
      </c>
      <c r="AU310">
        <v>21</v>
      </c>
      <c r="AV310" s="46" t="s">
        <v>529</v>
      </c>
      <c r="AW310" s="103">
        <f t="shared" si="190"/>
        <v>0</v>
      </c>
      <c r="AX310" s="103">
        <f t="shared" si="190"/>
        <v>0</v>
      </c>
      <c r="AY310" s="103">
        <f t="shared" si="190"/>
        <v>0</v>
      </c>
      <c r="AZ310" s="103">
        <f t="shared" si="190"/>
        <v>0</v>
      </c>
      <c r="BA310" s="103">
        <f t="shared" si="190"/>
        <v>0</v>
      </c>
      <c r="BB310" s="103">
        <f>IF(SUM(AM$298:AM$301,AM$313:AM$314)&gt;0,(AM310/SUM(AM$298:AM$301,AM$313:AM$314))*SUM(BB$298:BB$301,BB$313:BB$314),0)</f>
        <v>0</v>
      </c>
      <c r="BC310" s="103">
        <f>IF(SUM(AN$302:AN$305,AN$315:AN$316)&gt;0,(AN310/SUM(AN$302:AN$305,AN$315:AN$316))*SUM(BC$302:BC$305,BC$315:BC$316),0)</f>
        <v>0</v>
      </c>
      <c r="BD310" s="103">
        <f t="shared" ref="BD310:BE312" si="202">IF(SUM(AO$306:AO$309,AO$317:AO$318)&gt;0,(AO310/SUM(AO$306:AO$309,AO$317:AO$318))*SUM(BD$306:BD$309,BD$317:BD$318),0)</f>
        <v>0</v>
      </c>
      <c r="BE310" s="103">
        <f t="shared" si="202"/>
        <v>0</v>
      </c>
      <c r="BF310" s="47">
        <f t="shared" si="191"/>
        <v>0</v>
      </c>
      <c r="BG310" s="103">
        <f t="shared" si="192"/>
        <v>0</v>
      </c>
      <c r="BH310" s="103">
        <f t="shared" si="199"/>
        <v>0</v>
      </c>
      <c r="BI310" s="103">
        <v>0</v>
      </c>
      <c r="BJ310" s="50">
        <f t="shared" si="193"/>
        <v>0</v>
      </c>
      <c r="BL310" s="2">
        <v>0</v>
      </c>
    </row>
    <row r="311" spans="3:66" x14ac:dyDescent="0.25">
      <c r="C311" s="46" t="s">
        <v>530</v>
      </c>
      <c r="D311" s="47">
        <f>paste_pd_trips!S203</f>
        <v>0</v>
      </c>
      <c r="E311" s="47">
        <f>paste_pd_trips!T203</f>
        <v>0</v>
      </c>
      <c r="F311" s="47">
        <f>paste_pd_trips!U203</f>
        <v>0</v>
      </c>
      <c r="G311" s="47">
        <f>paste_pd_trips!V203</f>
        <v>0</v>
      </c>
      <c r="H311" s="47">
        <f>paste_pd_trips!W203</f>
        <v>0</v>
      </c>
      <c r="I311" s="47">
        <f>paste_pd_trips!X203</f>
        <v>0</v>
      </c>
      <c r="J311" s="47">
        <f>paste_pd_trips!Y203</f>
        <v>0</v>
      </c>
      <c r="K311" s="47">
        <f>paste_pd_trips!Z203</f>
        <v>0</v>
      </c>
      <c r="L311" s="47">
        <f>paste_pd_trips!AA203</f>
        <v>0</v>
      </c>
      <c r="M311" s="47">
        <f>paste_pd_trips!AB203</f>
        <v>0</v>
      </c>
      <c r="N311" s="47">
        <f>paste_pd_trips!AC203</f>
        <v>0</v>
      </c>
      <c r="O311" s="50">
        <f>paste_pd_trips!AD203</f>
        <v>0</v>
      </c>
      <c r="P311" s="49"/>
      <c r="R311" s="46" t="s">
        <v>530</v>
      </c>
      <c r="S311" s="47">
        <f>paste_pd_trips!C203</f>
        <v>0</v>
      </c>
      <c r="T311" s="47">
        <f>paste_pd_trips!D203</f>
        <v>0</v>
      </c>
      <c r="U311" s="47">
        <f>paste_pd_trips!E203</f>
        <v>0</v>
      </c>
      <c r="V311" s="47">
        <f>paste_pd_trips!F203</f>
        <v>0</v>
      </c>
      <c r="W311" s="47">
        <f>paste_pd_trips!G203</f>
        <v>0</v>
      </c>
      <c r="X311" s="47">
        <f>paste_pd_trips!H203</f>
        <v>0</v>
      </c>
      <c r="Y311" s="47">
        <f>paste_pd_trips!I203</f>
        <v>0</v>
      </c>
      <c r="Z311" s="47">
        <f>paste_pd_trips!J203</f>
        <v>0</v>
      </c>
      <c r="AA311" s="47">
        <f>paste_pd_trips!K203</f>
        <v>0</v>
      </c>
      <c r="AB311" s="47">
        <f>paste_pd_trips!L203</f>
        <v>0</v>
      </c>
      <c r="AC311" s="47">
        <f>paste_pd_trips!M203</f>
        <v>0</v>
      </c>
      <c r="AD311" s="50">
        <f>paste_pd_trips!N203</f>
        <v>0</v>
      </c>
      <c r="AG311" s="46" t="s">
        <v>530</v>
      </c>
      <c r="AH311" s="47">
        <f t="shared" si="194"/>
        <v>0</v>
      </c>
      <c r="AI311" s="47">
        <f t="shared" si="188"/>
        <v>0</v>
      </c>
      <c r="AJ311" s="47">
        <f t="shared" si="188"/>
        <v>0</v>
      </c>
      <c r="AK311" s="47">
        <f t="shared" si="188"/>
        <v>0</v>
      </c>
      <c r="AL311" s="47">
        <f t="shared" si="188"/>
        <v>0</v>
      </c>
      <c r="AM311" s="47">
        <f t="shared" si="188"/>
        <v>0</v>
      </c>
      <c r="AN311" s="47">
        <f t="shared" si="188"/>
        <v>0</v>
      </c>
      <c r="AO311" s="47">
        <f t="shared" si="188"/>
        <v>0</v>
      </c>
      <c r="AP311" s="47">
        <v>0</v>
      </c>
      <c r="AQ311" s="47">
        <f t="shared" si="189"/>
        <v>0</v>
      </c>
      <c r="AR311" s="47">
        <f t="shared" si="189"/>
        <v>0</v>
      </c>
      <c r="AS311" s="50">
        <f t="shared" si="200"/>
        <v>0</v>
      </c>
      <c r="AU311">
        <v>22</v>
      </c>
      <c r="AV311" s="46" t="s">
        <v>530</v>
      </c>
      <c r="AW311" s="103">
        <f t="shared" si="190"/>
        <v>0</v>
      </c>
      <c r="AX311" s="103">
        <f t="shared" si="190"/>
        <v>0</v>
      </c>
      <c r="AY311" s="103">
        <f t="shared" si="190"/>
        <v>0</v>
      </c>
      <c r="AZ311" s="103">
        <f t="shared" si="190"/>
        <v>0</v>
      </c>
      <c r="BA311" s="103">
        <f t="shared" si="190"/>
        <v>0</v>
      </c>
      <c r="BB311" s="47">
        <f>IF(SUM(AM$298:AM$301,AM$313:AM$314)&gt;0,(AM311/SUM(AM$298:AM$301,AM$313:AM$314))*SUM(BB$298:BB$301,BB$313:BB$314),0)</f>
        <v>0</v>
      </c>
      <c r="BC311" s="47">
        <f>IF(SUM(AN$302:AN$305,AN$315:AN$316)&gt;0,(AN311/SUM(AN$302:AN$305,AN$315:AN$316))*SUM(BC$302:BC$305,BC$315:BC$316),0)</f>
        <v>0</v>
      </c>
      <c r="BD311" s="47">
        <f t="shared" si="202"/>
        <v>0</v>
      </c>
      <c r="BE311" s="103">
        <f t="shared" si="202"/>
        <v>0</v>
      </c>
      <c r="BF311" s="103">
        <f t="shared" si="191"/>
        <v>0</v>
      </c>
      <c r="BG311" s="47">
        <f t="shared" si="192"/>
        <v>0</v>
      </c>
      <c r="BH311" s="103">
        <f t="shared" si="199"/>
        <v>0</v>
      </c>
      <c r="BI311" s="47">
        <v>0</v>
      </c>
      <c r="BJ311" s="50">
        <f t="shared" si="193"/>
        <v>0</v>
      </c>
      <c r="BL311" s="2">
        <v>0</v>
      </c>
    </row>
    <row r="312" spans="3:66" x14ac:dyDescent="0.25">
      <c r="C312" s="46" t="s">
        <v>531</v>
      </c>
      <c r="D312" s="47">
        <f>paste_pd_trips!S204</f>
        <v>0</v>
      </c>
      <c r="E312" s="47">
        <f>paste_pd_trips!T204</f>
        <v>0</v>
      </c>
      <c r="F312" s="47">
        <f>paste_pd_trips!U204</f>
        <v>0</v>
      </c>
      <c r="G312" s="47">
        <f>paste_pd_trips!V204</f>
        <v>0</v>
      </c>
      <c r="H312" s="47">
        <f>paste_pd_trips!W204</f>
        <v>0</v>
      </c>
      <c r="I312" s="47">
        <f>paste_pd_trips!X204</f>
        <v>0</v>
      </c>
      <c r="J312" s="47">
        <f>paste_pd_trips!Y204</f>
        <v>0</v>
      </c>
      <c r="K312" s="47">
        <f>paste_pd_trips!Z204</f>
        <v>0</v>
      </c>
      <c r="L312" s="47">
        <f>paste_pd_trips!AA204</f>
        <v>0</v>
      </c>
      <c r="M312" s="47">
        <f>paste_pd_trips!AB204</f>
        <v>0</v>
      </c>
      <c r="N312" s="47">
        <f>paste_pd_trips!AC204</f>
        <v>6</v>
      </c>
      <c r="O312" s="50">
        <f>paste_pd_trips!AD204</f>
        <v>6</v>
      </c>
      <c r="P312" s="49"/>
      <c r="R312" s="46" t="s">
        <v>531</v>
      </c>
      <c r="S312" s="47">
        <f>paste_pd_trips!C204</f>
        <v>0</v>
      </c>
      <c r="T312" s="47">
        <f>paste_pd_trips!D204</f>
        <v>0</v>
      </c>
      <c r="U312" s="47">
        <f>paste_pd_trips!E204</f>
        <v>0</v>
      </c>
      <c r="V312" s="47">
        <f>paste_pd_trips!F204</f>
        <v>0</v>
      </c>
      <c r="W312" s="47">
        <f>paste_pd_trips!G204</f>
        <v>0</v>
      </c>
      <c r="X312" s="47">
        <f>paste_pd_trips!H204</f>
        <v>0</v>
      </c>
      <c r="Y312" s="47">
        <f>paste_pd_trips!I204</f>
        <v>0</v>
      </c>
      <c r="Z312" s="47">
        <f>paste_pd_trips!J204</f>
        <v>0</v>
      </c>
      <c r="AA312" s="47">
        <f>paste_pd_trips!K204</f>
        <v>0</v>
      </c>
      <c r="AB312" s="47">
        <f>paste_pd_trips!L204</f>
        <v>0</v>
      </c>
      <c r="AC312" s="47">
        <f>paste_pd_trips!M204</f>
        <v>457.04921999999999</v>
      </c>
      <c r="AD312" s="50">
        <f>paste_pd_trips!N204</f>
        <v>457.04921999999999</v>
      </c>
      <c r="AG312" s="46" t="s">
        <v>531</v>
      </c>
      <c r="AH312" s="47">
        <f t="shared" si="194"/>
        <v>0</v>
      </c>
      <c r="AI312" s="47">
        <f t="shared" si="188"/>
        <v>0</v>
      </c>
      <c r="AJ312" s="47">
        <f t="shared" si="188"/>
        <v>0</v>
      </c>
      <c r="AK312" s="47">
        <f t="shared" si="188"/>
        <v>0</v>
      </c>
      <c r="AL312" s="47">
        <f t="shared" si="188"/>
        <v>0</v>
      </c>
      <c r="AM312" s="47">
        <f t="shared" si="188"/>
        <v>0</v>
      </c>
      <c r="AN312" s="47">
        <f t="shared" si="188"/>
        <v>0</v>
      </c>
      <c r="AO312" s="47">
        <f t="shared" si="188"/>
        <v>0</v>
      </c>
      <c r="AP312" s="47">
        <v>0</v>
      </c>
      <c r="AQ312" s="47">
        <f t="shared" si="189"/>
        <v>0</v>
      </c>
      <c r="AR312" s="47">
        <f t="shared" si="189"/>
        <v>457.04921999999999</v>
      </c>
      <c r="AS312" s="50">
        <f t="shared" si="200"/>
        <v>457.04921999999999</v>
      </c>
      <c r="AU312">
        <v>23</v>
      </c>
      <c r="AV312" s="46" t="s">
        <v>531</v>
      </c>
      <c r="AW312" s="47">
        <f t="shared" si="190"/>
        <v>0</v>
      </c>
      <c r="AX312" s="47">
        <f t="shared" si="190"/>
        <v>0</v>
      </c>
      <c r="AY312" s="47">
        <f t="shared" si="190"/>
        <v>0</v>
      </c>
      <c r="AZ312" s="47">
        <f t="shared" si="190"/>
        <v>0</v>
      </c>
      <c r="BA312" s="47">
        <f t="shared" si="190"/>
        <v>0</v>
      </c>
      <c r="BB312" s="47">
        <f>IF(SUM(AM$298:AM$301,AM$313:AM$314)&gt;0,(AM312/SUM(AM$298:AM$301,AM$313:AM$314))*SUM(BB$298:BB$301,BB$313:BB$314),0)</f>
        <v>0</v>
      </c>
      <c r="BC312" s="47">
        <f>IF(SUM(AN$302:AN$305,AN$315:AN$316)&gt;0,(AN312/SUM(AN$302:AN$305,AN$315:AN$316))*SUM(BC$302:BC$305,BC$315:BC$316),0)</f>
        <v>0</v>
      </c>
      <c r="BD312" s="47">
        <f t="shared" si="202"/>
        <v>0</v>
      </c>
      <c r="BE312" s="103">
        <f t="shared" si="202"/>
        <v>0</v>
      </c>
      <c r="BF312" s="47">
        <f t="shared" si="191"/>
        <v>0</v>
      </c>
      <c r="BG312" s="47">
        <f t="shared" si="192"/>
        <v>0</v>
      </c>
      <c r="BH312" s="47">
        <f t="shared" si="199"/>
        <v>457.04921999999999</v>
      </c>
      <c r="BI312" s="103">
        <v>0</v>
      </c>
      <c r="BJ312" s="50">
        <f t="shared" si="193"/>
        <v>457.04921999999999</v>
      </c>
      <c r="BL312" s="2">
        <v>0</v>
      </c>
    </row>
    <row r="313" spans="3:66" x14ac:dyDescent="0.25">
      <c r="C313" s="46" t="s">
        <v>26</v>
      </c>
      <c r="D313" s="47">
        <f>paste_pd_trips!S205</f>
        <v>0</v>
      </c>
      <c r="E313" s="47">
        <f>paste_pd_trips!T205</f>
        <v>0</v>
      </c>
      <c r="F313" s="47">
        <f>paste_pd_trips!U205</f>
        <v>0</v>
      </c>
      <c r="G313" s="47">
        <f>paste_pd_trips!V205</f>
        <v>0</v>
      </c>
      <c r="H313" s="47">
        <f>paste_pd_trips!W205</f>
        <v>0</v>
      </c>
      <c r="I313" s="47">
        <f>paste_pd_trips!X205</f>
        <v>0</v>
      </c>
      <c r="J313" s="47">
        <f>paste_pd_trips!Y205</f>
        <v>0</v>
      </c>
      <c r="K313" s="47">
        <f>paste_pd_trips!Z205</f>
        <v>0</v>
      </c>
      <c r="L313" s="47">
        <f>paste_pd_trips!AA205</f>
        <v>0</v>
      </c>
      <c r="M313" s="47">
        <f>paste_pd_trips!AB205</f>
        <v>0</v>
      </c>
      <c r="N313" s="47">
        <f>paste_pd_trips!AC205</f>
        <v>0</v>
      </c>
      <c r="O313" s="50">
        <f>paste_pd_trips!AD205</f>
        <v>0</v>
      </c>
      <c r="P313" s="49"/>
      <c r="R313" s="46" t="s">
        <v>26</v>
      </c>
      <c r="S313" s="47">
        <f>paste_pd_trips!C205</f>
        <v>0</v>
      </c>
      <c r="T313" s="47">
        <f>paste_pd_trips!D205</f>
        <v>0</v>
      </c>
      <c r="U313" s="47">
        <f>paste_pd_trips!E205</f>
        <v>0</v>
      </c>
      <c r="V313" s="47">
        <f>paste_pd_trips!F205</f>
        <v>0</v>
      </c>
      <c r="W313" s="47">
        <f>paste_pd_trips!G205</f>
        <v>0</v>
      </c>
      <c r="X313" s="47">
        <f>paste_pd_trips!H205</f>
        <v>0</v>
      </c>
      <c r="Y313" s="47">
        <f>paste_pd_trips!I205</f>
        <v>0</v>
      </c>
      <c r="Z313" s="47">
        <f>paste_pd_trips!J205</f>
        <v>0</v>
      </c>
      <c r="AA313" s="47">
        <f>paste_pd_trips!K205</f>
        <v>0</v>
      </c>
      <c r="AB313" s="47">
        <f>paste_pd_trips!L205</f>
        <v>0</v>
      </c>
      <c r="AC313" s="47">
        <f>paste_pd_trips!M205</f>
        <v>0</v>
      </c>
      <c r="AD313" s="50">
        <f>paste_pd_trips!N205</f>
        <v>0</v>
      </c>
      <c r="AG313" s="46" t="s">
        <v>26</v>
      </c>
      <c r="AH313" s="47">
        <f t="shared" si="194"/>
        <v>0</v>
      </c>
      <c r="AI313" s="47">
        <f t="shared" si="188"/>
        <v>0</v>
      </c>
      <c r="AJ313" s="47">
        <f t="shared" si="188"/>
        <v>0</v>
      </c>
      <c r="AK313" s="47">
        <f t="shared" si="188"/>
        <v>0</v>
      </c>
      <c r="AL313" s="47">
        <f t="shared" si="188"/>
        <v>0</v>
      </c>
      <c r="AM313" s="51">
        <f t="shared" si="188"/>
        <v>0</v>
      </c>
      <c r="AN313" s="52">
        <f t="shared" si="188"/>
        <v>0</v>
      </c>
      <c r="AO313" s="53">
        <f t="shared" si="188"/>
        <v>0</v>
      </c>
      <c r="AP313" s="47">
        <v>0</v>
      </c>
      <c r="AQ313" s="47">
        <f t="shared" si="189"/>
        <v>0</v>
      </c>
      <c r="AR313" s="47">
        <f t="shared" si="189"/>
        <v>0</v>
      </c>
      <c r="AS313" s="50">
        <f t="shared" si="200"/>
        <v>0</v>
      </c>
      <c r="AU313">
        <v>24</v>
      </c>
      <c r="AV313" s="46" t="s">
        <v>26</v>
      </c>
      <c r="AW313" s="103">
        <f t="shared" si="190"/>
        <v>0</v>
      </c>
      <c r="AX313" s="103">
        <f t="shared" si="190"/>
        <v>0</v>
      </c>
      <c r="AY313" s="103">
        <f t="shared" si="190"/>
        <v>0</v>
      </c>
      <c r="AZ313" s="103">
        <f t="shared" si="190"/>
        <v>0</v>
      </c>
      <c r="BA313" s="103">
        <f t="shared" si="190"/>
        <v>0</v>
      </c>
      <c r="BB313" s="51">
        <f>BL313</f>
        <v>0</v>
      </c>
      <c r="BC313" s="52">
        <v>0</v>
      </c>
      <c r="BD313" s="53">
        <v>0</v>
      </c>
      <c r="BE313" s="103">
        <v>0</v>
      </c>
      <c r="BF313" s="103">
        <f t="shared" si="191"/>
        <v>0</v>
      </c>
      <c r="BG313" s="103">
        <f t="shared" si="192"/>
        <v>0</v>
      </c>
      <c r="BH313" s="103">
        <f t="shared" si="199"/>
        <v>0</v>
      </c>
      <c r="BI313" s="103">
        <v>0</v>
      </c>
      <c r="BJ313" s="50">
        <f t="shared" si="193"/>
        <v>0</v>
      </c>
      <c r="BL313" s="2">
        <v>0</v>
      </c>
    </row>
    <row r="314" spans="3:66" x14ac:dyDescent="0.25">
      <c r="C314" s="46" t="s">
        <v>27</v>
      </c>
      <c r="D314" s="47">
        <f>paste_pd_trips!S206</f>
        <v>0</v>
      </c>
      <c r="E314" s="47">
        <f>paste_pd_trips!T206</f>
        <v>0</v>
      </c>
      <c r="F314" s="47">
        <f>paste_pd_trips!U206</f>
        <v>0</v>
      </c>
      <c r="G314" s="47">
        <f>paste_pd_trips!V206</f>
        <v>0</v>
      </c>
      <c r="H314" s="47">
        <f>paste_pd_trips!W206</f>
        <v>0</v>
      </c>
      <c r="I314" s="47">
        <f>paste_pd_trips!X206</f>
        <v>0</v>
      </c>
      <c r="J314" s="47">
        <f>paste_pd_trips!Y206</f>
        <v>0</v>
      </c>
      <c r="K314" s="47">
        <f>paste_pd_trips!Z206</f>
        <v>0</v>
      </c>
      <c r="L314" s="47">
        <f>paste_pd_trips!AA206</f>
        <v>0</v>
      </c>
      <c r="M314" s="47">
        <f>paste_pd_trips!AB206</f>
        <v>0</v>
      </c>
      <c r="N314" s="47">
        <f>paste_pd_trips!AC206</f>
        <v>0</v>
      </c>
      <c r="O314" s="50">
        <f>paste_pd_trips!AD206</f>
        <v>0</v>
      </c>
      <c r="P314" s="49"/>
      <c r="R314" s="46" t="s">
        <v>27</v>
      </c>
      <c r="S314" s="47">
        <f>paste_pd_trips!C206</f>
        <v>0</v>
      </c>
      <c r="T314" s="47">
        <f>paste_pd_trips!D206</f>
        <v>0</v>
      </c>
      <c r="U314" s="47">
        <f>paste_pd_trips!E206</f>
        <v>0</v>
      </c>
      <c r="V314" s="47">
        <f>paste_pd_trips!F206</f>
        <v>0</v>
      </c>
      <c r="W314" s="47">
        <f>paste_pd_trips!G206</f>
        <v>0</v>
      </c>
      <c r="X314" s="47">
        <f>paste_pd_trips!H206</f>
        <v>0</v>
      </c>
      <c r="Y314" s="47">
        <f>paste_pd_trips!I206</f>
        <v>0</v>
      </c>
      <c r="Z314" s="47">
        <f>paste_pd_trips!J206</f>
        <v>0</v>
      </c>
      <c r="AA314" s="47">
        <f>paste_pd_trips!K206</f>
        <v>0</v>
      </c>
      <c r="AB314" s="47">
        <f>paste_pd_trips!L206</f>
        <v>0</v>
      </c>
      <c r="AC314" s="47">
        <f>paste_pd_trips!M206</f>
        <v>0</v>
      </c>
      <c r="AD314" s="50">
        <f>paste_pd_trips!N206</f>
        <v>0</v>
      </c>
      <c r="AG314" s="46" t="s">
        <v>27</v>
      </c>
      <c r="AH314" s="47">
        <f t="shared" si="194"/>
        <v>0</v>
      </c>
      <c r="AI314" s="47">
        <f t="shared" si="188"/>
        <v>0</v>
      </c>
      <c r="AJ314" s="47">
        <f t="shared" si="188"/>
        <v>0</v>
      </c>
      <c r="AK314" s="47">
        <f t="shared" si="188"/>
        <v>0</v>
      </c>
      <c r="AL314" s="47">
        <f t="shared" si="188"/>
        <v>0</v>
      </c>
      <c r="AM314" s="55">
        <f t="shared" si="188"/>
        <v>0</v>
      </c>
      <c r="AN314" s="56">
        <f t="shared" si="188"/>
        <v>0</v>
      </c>
      <c r="AO314" s="57">
        <f t="shared" si="188"/>
        <v>0</v>
      </c>
      <c r="AP314" s="47">
        <v>0</v>
      </c>
      <c r="AQ314" s="47">
        <f t="shared" si="189"/>
        <v>0</v>
      </c>
      <c r="AR314" s="47">
        <f t="shared" si="189"/>
        <v>0</v>
      </c>
      <c r="AS314" s="50">
        <f t="shared" si="200"/>
        <v>0</v>
      </c>
      <c r="AU314">
        <v>25</v>
      </c>
      <c r="AV314" s="46" t="s">
        <v>27</v>
      </c>
      <c r="AW314" s="103">
        <f t="shared" si="190"/>
        <v>0</v>
      </c>
      <c r="AX314" s="103">
        <f t="shared" si="190"/>
        <v>0</v>
      </c>
      <c r="AY314" s="103">
        <f t="shared" si="190"/>
        <v>0</v>
      </c>
      <c r="AZ314" s="103">
        <f t="shared" si="190"/>
        <v>0</v>
      </c>
      <c r="BA314" s="103">
        <f t="shared" si="190"/>
        <v>0</v>
      </c>
      <c r="BB314" s="55">
        <f>BL314</f>
        <v>0</v>
      </c>
      <c r="BC314" s="56">
        <v>0</v>
      </c>
      <c r="BD314" s="57">
        <v>0</v>
      </c>
      <c r="BE314" s="103">
        <v>0</v>
      </c>
      <c r="BF314" s="103">
        <f t="shared" si="191"/>
        <v>0</v>
      </c>
      <c r="BG314" s="103">
        <f t="shared" si="192"/>
        <v>0</v>
      </c>
      <c r="BH314" s="103">
        <f t="shared" si="199"/>
        <v>0</v>
      </c>
      <c r="BI314" s="103">
        <v>0</v>
      </c>
      <c r="BJ314" s="50">
        <f t="shared" si="193"/>
        <v>0</v>
      </c>
      <c r="BL314" s="2">
        <v>0</v>
      </c>
    </row>
    <row r="315" spans="3:66" x14ac:dyDescent="0.25">
      <c r="C315" s="46" t="s">
        <v>28</v>
      </c>
      <c r="D315" s="47">
        <f>paste_pd_trips!S207</f>
        <v>0</v>
      </c>
      <c r="E315" s="47">
        <f>paste_pd_trips!T207</f>
        <v>0</v>
      </c>
      <c r="F315" s="47">
        <f>paste_pd_trips!U207</f>
        <v>0</v>
      </c>
      <c r="G315" s="47">
        <f>paste_pd_trips!V207</f>
        <v>0</v>
      </c>
      <c r="H315" s="47">
        <f>paste_pd_trips!W207</f>
        <v>0</v>
      </c>
      <c r="I315" s="47">
        <f>paste_pd_trips!X207</f>
        <v>0</v>
      </c>
      <c r="J315" s="47">
        <f>paste_pd_trips!Y207</f>
        <v>4</v>
      </c>
      <c r="K315" s="47">
        <f>paste_pd_trips!Z207</f>
        <v>0</v>
      </c>
      <c r="L315" s="47">
        <f>paste_pd_trips!AA207</f>
        <v>0</v>
      </c>
      <c r="M315" s="47">
        <f>paste_pd_trips!AB207</f>
        <v>0</v>
      </c>
      <c r="N315" s="47">
        <f>paste_pd_trips!AC207</f>
        <v>0</v>
      </c>
      <c r="O315" s="50">
        <f>paste_pd_trips!AD207</f>
        <v>4</v>
      </c>
      <c r="P315" s="49"/>
      <c r="R315" s="46" t="s">
        <v>28</v>
      </c>
      <c r="S315" s="47">
        <f>paste_pd_trips!C207</f>
        <v>0</v>
      </c>
      <c r="T315" s="47">
        <f>paste_pd_trips!D207</f>
        <v>0</v>
      </c>
      <c r="U315" s="47">
        <f>paste_pd_trips!E207</f>
        <v>0</v>
      </c>
      <c r="V315" s="47">
        <f>paste_pd_trips!F207</f>
        <v>0</v>
      </c>
      <c r="W315" s="47">
        <f>paste_pd_trips!G207</f>
        <v>0</v>
      </c>
      <c r="X315" s="47">
        <f>paste_pd_trips!H207</f>
        <v>0</v>
      </c>
      <c r="Y315" s="47">
        <f>paste_pd_trips!I207</f>
        <v>480.92520000000002</v>
      </c>
      <c r="Z315" s="47">
        <f>paste_pd_trips!J207</f>
        <v>0</v>
      </c>
      <c r="AA315" s="47">
        <f>paste_pd_trips!K207</f>
        <v>0</v>
      </c>
      <c r="AB315" s="47">
        <f>paste_pd_trips!L207</f>
        <v>0</v>
      </c>
      <c r="AC315" s="47">
        <f>paste_pd_trips!M207</f>
        <v>0</v>
      </c>
      <c r="AD315" s="50">
        <f>paste_pd_trips!N207</f>
        <v>480.92520000000002</v>
      </c>
      <c r="AG315" s="46" t="s">
        <v>28</v>
      </c>
      <c r="AH315" s="47">
        <f t="shared" si="194"/>
        <v>0</v>
      </c>
      <c r="AI315" s="47">
        <f t="shared" si="188"/>
        <v>0</v>
      </c>
      <c r="AJ315" s="47">
        <f t="shared" si="188"/>
        <v>0</v>
      </c>
      <c r="AK315" s="47">
        <f t="shared" si="188"/>
        <v>0</v>
      </c>
      <c r="AL315" s="47">
        <f t="shared" si="188"/>
        <v>0</v>
      </c>
      <c r="AM315" s="55">
        <f t="shared" si="188"/>
        <v>0</v>
      </c>
      <c r="AN315" s="56">
        <f t="shared" si="188"/>
        <v>480.92520000000002</v>
      </c>
      <c r="AO315" s="57">
        <f t="shared" si="188"/>
        <v>0</v>
      </c>
      <c r="AP315" s="47">
        <v>0</v>
      </c>
      <c r="AQ315" s="47">
        <f t="shared" si="189"/>
        <v>0</v>
      </c>
      <c r="AR315" s="47">
        <f t="shared" si="189"/>
        <v>0</v>
      </c>
      <c r="AS315" s="50">
        <f t="shared" si="195"/>
        <v>480.92520000000002</v>
      </c>
      <c r="AU315">
        <v>26</v>
      </c>
      <c r="AV315" s="46" t="s">
        <v>28</v>
      </c>
      <c r="AW315" s="103">
        <f t="shared" si="190"/>
        <v>0</v>
      </c>
      <c r="AX315" s="103">
        <f t="shared" si="190"/>
        <v>0</v>
      </c>
      <c r="AY315" s="103">
        <f t="shared" si="190"/>
        <v>0</v>
      </c>
      <c r="AZ315" s="103">
        <f t="shared" si="190"/>
        <v>0</v>
      </c>
      <c r="BA315" s="103">
        <f t="shared" si="190"/>
        <v>0</v>
      </c>
      <c r="BB315" s="104">
        <v>0</v>
      </c>
      <c r="BC315" s="56">
        <f>BL315</f>
        <v>0</v>
      </c>
      <c r="BD315" s="105">
        <v>0</v>
      </c>
      <c r="BE315" s="103">
        <v>0</v>
      </c>
      <c r="BF315" s="103">
        <f t="shared" si="191"/>
        <v>0</v>
      </c>
      <c r="BG315" s="103">
        <f t="shared" si="192"/>
        <v>0</v>
      </c>
      <c r="BH315" s="103">
        <f t="shared" si="199"/>
        <v>0</v>
      </c>
      <c r="BI315" s="103">
        <v>0</v>
      </c>
      <c r="BJ315" s="50">
        <f t="shared" si="193"/>
        <v>0</v>
      </c>
      <c r="BL315" s="2">
        <v>0</v>
      </c>
    </row>
    <row r="316" spans="3:66" x14ac:dyDescent="0.25">
      <c r="C316" s="46" t="s">
        <v>29</v>
      </c>
      <c r="D316" s="47">
        <f>paste_pd_trips!S208</f>
        <v>0</v>
      </c>
      <c r="E316" s="47">
        <f>paste_pd_trips!T208</f>
        <v>0</v>
      </c>
      <c r="F316" s="47">
        <f>paste_pd_trips!U208</f>
        <v>0</v>
      </c>
      <c r="G316" s="47">
        <f>paste_pd_trips!V208</f>
        <v>0</v>
      </c>
      <c r="H316" s="47">
        <f>paste_pd_trips!W208</f>
        <v>0</v>
      </c>
      <c r="I316" s="47">
        <f>paste_pd_trips!X208</f>
        <v>0</v>
      </c>
      <c r="J316" s="47">
        <f>paste_pd_trips!Y208</f>
        <v>1</v>
      </c>
      <c r="K316" s="47">
        <f>paste_pd_trips!Z208</f>
        <v>0</v>
      </c>
      <c r="L316" s="47">
        <f>paste_pd_trips!AA208</f>
        <v>0</v>
      </c>
      <c r="M316" s="47">
        <f>paste_pd_trips!AB208</f>
        <v>0</v>
      </c>
      <c r="N316" s="47">
        <f>paste_pd_trips!AC208</f>
        <v>0</v>
      </c>
      <c r="O316" s="50">
        <f>paste_pd_trips!AD208</f>
        <v>1</v>
      </c>
      <c r="P316" s="49"/>
      <c r="R316" s="46" t="s">
        <v>29</v>
      </c>
      <c r="S316" s="47">
        <f>paste_pd_trips!C208</f>
        <v>0</v>
      </c>
      <c r="T316" s="47">
        <f>paste_pd_trips!D208</f>
        <v>0</v>
      </c>
      <c r="U316" s="47">
        <f>paste_pd_trips!E208</f>
        <v>0</v>
      </c>
      <c r="V316" s="47">
        <f>paste_pd_trips!F208</f>
        <v>0</v>
      </c>
      <c r="W316" s="47">
        <f>paste_pd_trips!G208</f>
        <v>0</v>
      </c>
      <c r="X316" s="47">
        <f>paste_pd_trips!H208</f>
        <v>0</v>
      </c>
      <c r="Y316" s="47">
        <f>paste_pd_trips!I208</f>
        <v>166.9847</v>
      </c>
      <c r="Z316" s="47">
        <f>paste_pd_trips!J208</f>
        <v>0</v>
      </c>
      <c r="AA316" s="47">
        <f>paste_pd_trips!K208</f>
        <v>0</v>
      </c>
      <c r="AB316" s="47">
        <f>paste_pd_trips!L208</f>
        <v>0</v>
      </c>
      <c r="AC316" s="47">
        <f>paste_pd_trips!M208</f>
        <v>0</v>
      </c>
      <c r="AD316" s="50">
        <f>paste_pd_trips!N208</f>
        <v>166.9847</v>
      </c>
      <c r="AG316" s="46" t="s">
        <v>29</v>
      </c>
      <c r="AH316" s="47">
        <f t="shared" si="194"/>
        <v>0</v>
      </c>
      <c r="AI316" s="47">
        <f t="shared" si="188"/>
        <v>0</v>
      </c>
      <c r="AJ316" s="47">
        <f t="shared" si="188"/>
        <v>0</v>
      </c>
      <c r="AK316" s="47">
        <f t="shared" si="188"/>
        <v>0</v>
      </c>
      <c r="AL316" s="47">
        <f t="shared" si="188"/>
        <v>0</v>
      </c>
      <c r="AM316" s="55">
        <f t="shared" si="188"/>
        <v>0</v>
      </c>
      <c r="AN316" s="56">
        <f t="shared" si="188"/>
        <v>166.9847</v>
      </c>
      <c r="AO316" s="57">
        <f t="shared" si="188"/>
        <v>0</v>
      </c>
      <c r="AP316" s="47">
        <v>0</v>
      </c>
      <c r="AQ316" s="47">
        <f t="shared" si="189"/>
        <v>0</v>
      </c>
      <c r="AR316" s="47">
        <f t="shared" si="189"/>
        <v>0</v>
      </c>
      <c r="AS316" s="50">
        <f t="shared" si="195"/>
        <v>166.9847</v>
      </c>
      <c r="AU316">
        <v>27</v>
      </c>
      <c r="AV316" s="46" t="s">
        <v>29</v>
      </c>
      <c r="AW316" s="103">
        <f t="shared" si="190"/>
        <v>0</v>
      </c>
      <c r="AX316" s="103">
        <f t="shared" si="190"/>
        <v>0</v>
      </c>
      <c r="AY316" s="103">
        <f t="shared" si="190"/>
        <v>0</v>
      </c>
      <c r="AZ316" s="103">
        <f t="shared" si="190"/>
        <v>0</v>
      </c>
      <c r="BA316" s="103">
        <f t="shared" si="190"/>
        <v>0</v>
      </c>
      <c r="BB316" s="104">
        <v>0</v>
      </c>
      <c r="BC316" s="56">
        <f>BL316</f>
        <v>0</v>
      </c>
      <c r="BD316" s="105">
        <v>0</v>
      </c>
      <c r="BE316" s="103">
        <v>0</v>
      </c>
      <c r="BF316" s="103">
        <f t="shared" si="191"/>
        <v>0</v>
      </c>
      <c r="BG316" s="103">
        <f t="shared" si="192"/>
        <v>0</v>
      </c>
      <c r="BH316" s="103">
        <f t="shared" si="199"/>
        <v>0</v>
      </c>
      <c r="BI316" s="103">
        <v>0</v>
      </c>
      <c r="BJ316" s="50">
        <f t="shared" si="193"/>
        <v>0</v>
      </c>
      <c r="BL316" s="2">
        <v>0</v>
      </c>
    </row>
    <row r="317" spans="3:66" x14ac:dyDescent="0.25">
      <c r="C317" s="46" t="s">
        <v>30</v>
      </c>
      <c r="D317" s="47">
        <f>paste_pd_trips!S209</f>
        <v>0</v>
      </c>
      <c r="E317" s="47">
        <f>paste_pd_trips!T209</f>
        <v>0</v>
      </c>
      <c r="F317" s="47">
        <f>paste_pd_trips!U209</f>
        <v>0</v>
      </c>
      <c r="G317" s="47">
        <f>paste_pd_trips!V209</f>
        <v>0</v>
      </c>
      <c r="H317" s="47">
        <f>paste_pd_trips!W209</f>
        <v>0</v>
      </c>
      <c r="I317" s="47">
        <f>paste_pd_trips!X209</f>
        <v>0</v>
      </c>
      <c r="J317" s="47">
        <f>paste_pd_trips!Y209</f>
        <v>0</v>
      </c>
      <c r="K317" s="47">
        <f>paste_pd_trips!Z209</f>
        <v>4</v>
      </c>
      <c r="L317" s="47">
        <f>paste_pd_trips!AA209</f>
        <v>0</v>
      </c>
      <c r="M317" s="47">
        <f>paste_pd_trips!AB209</f>
        <v>0</v>
      </c>
      <c r="N317" s="47">
        <f>paste_pd_trips!AC209</f>
        <v>0</v>
      </c>
      <c r="O317" s="50">
        <f>paste_pd_trips!AD209</f>
        <v>4</v>
      </c>
      <c r="P317" s="49"/>
      <c r="R317" s="46" t="s">
        <v>30</v>
      </c>
      <c r="S317" s="47">
        <f>paste_pd_trips!C209</f>
        <v>0</v>
      </c>
      <c r="T317" s="47">
        <f>paste_pd_trips!D209</f>
        <v>0</v>
      </c>
      <c r="U317" s="47">
        <f>paste_pd_trips!E209</f>
        <v>0</v>
      </c>
      <c r="V317" s="47">
        <f>paste_pd_trips!F209</f>
        <v>0</v>
      </c>
      <c r="W317" s="47">
        <f>paste_pd_trips!G209</f>
        <v>0</v>
      </c>
      <c r="X317" s="47">
        <f>paste_pd_trips!H209</f>
        <v>0</v>
      </c>
      <c r="Y317" s="47">
        <f>paste_pd_trips!I209</f>
        <v>0</v>
      </c>
      <c r="Z317" s="47">
        <f>paste_pd_trips!J209</f>
        <v>480.92520000000002</v>
      </c>
      <c r="AA317" s="47">
        <f>paste_pd_trips!K209</f>
        <v>0</v>
      </c>
      <c r="AB317" s="47">
        <f>paste_pd_trips!L209</f>
        <v>0</v>
      </c>
      <c r="AC317" s="47">
        <f>paste_pd_trips!M209</f>
        <v>0</v>
      </c>
      <c r="AD317" s="50">
        <f>paste_pd_trips!N209</f>
        <v>480.92520000000002</v>
      </c>
      <c r="AG317" s="46" t="s">
        <v>30</v>
      </c>
      <c r="AH317" s="47">
        <f t="shared" si="194"/>
        <v>0</v>
      </c>
      <c r="AI317" s="47">
        <f t="shared" si="188"/>
        <v>0</v>
      </c>
      <c r="AJ317" s="47">
        <f t="shared" si="188"/>
        <v>0</v>
      </c>
      <c r="AK317" s="47">
        <f t="shared" si="188"/>
        <v>0</v>
      </c>
      <c r="AL317" s="47">
        <f t="shared" si="188"/>
        <v>0</v>
      </c>
      <c r="AM317" s="55">
        <f t="shared" si="188"/>
        <v>0</v>
      </c>
      <c r="AN317" s="56">
        <f t="shared" si="188"/>
        <v>0</v>
      </c>
      <c r="AO317" s="57">
        <f t="shared" si="188"/>
        <v>480.92520000000002</v>
      </c>
      <c r="AP317" s="47">
        <v>0</v>
      </c>
      <c r="AQ317" s="47">
        <f t="shared" si="189"/>
        <v>0</v>
      </c>
      <c r="AR317" s="47">
        <f t="shared" si="189"/>
        <v>0</v>
      </c>
      <c r="AS317" s="50">
        <f t="shared" si="195"/>
        <v>480.92520000000002</v>
      </c>
      <c r="AU317">
        <v>28</v>
      </c>
      <c r="AV317" s="46" t="s">
        <v>30</v>
      </c>
      <c r="AW317" s="103">
        <f t="shared" si="190"/>
        <v>0</v>
      </c>
      <c r="AX317" s="103">
        <f t="shared" si="190"/>
        <v>0</v>
      </c>
      <c r="AY317" s="103">
        <f t="shared" si="190"/>
        <v>0</v>
      </c>
      <c r="AZ317" s="103">
        <f t="shared" si="190"/>
        <v>0</v>
      </c>
      <c r="BA317" s="103">
        <f t="shared" si="190"/>
        <v>0</v>
      </c>
      <c r="BB317" s="104">
        <v>0</v>
      </c>
      <c r="BC317" s="106">
        <v>0</v>
      </c>
      <c r="BD317" s="57">
        <f>BL317</f>
        <v>0</v>
      </c>
      <c r="BE317" s="103">
        <f>BM317</f>
        <v>0</v>
      </c>
      <c r="BF317" s="103">
        <f t="shared" si="191"/>
        <v>0</v>
      </c>
      <c r="BG317" s="103">
        <f t="shared" si="192"/>
        <v>0</v>
      </c>
      <c r="BH317" s="103">
        <f t="shared" si="199"/>
        <v>0</v>
      </c>
      <c r="BI317" s="103">
        <v>0</v>
      </c>
      <c r="BJ317" s="50">
        <f t="shared" si="193"/>
        <v>0</v>
      </c>
      <c r="BL317" s="2">
        <v>0</v>
      </c>
    </row>
    <row r="318" spans="3:66" x14ac:dyDescent="0.25">
      <c r="C318" s="46" t="s">
        <v>31</v>
      </c>
      <c r="D318" s="47">
        <f>paste_pd_trips!S210</f>
        <v>0</v>
      </c>
      <c r="E318" s="47">
        <f>paste_pd_trips!T210</f>
        <v>0</v>
      </c>
      <c r="F318" s="47">
        <f>paste_pd_trips!U210</f>
        <v>0</v>
      </c>
      <c r="G318" s="47">
        <f>paste_pd_trips!V210</f>
        <v>0</v>
      </c>
      <c r="H318" s="47">
        <f>paste_pd_trips!W210</f>
        <v>0</v>
      </c>
      <c r="I318" s="47">
        <f>paste_pd_trips!X210</f>
        <v>0</v>
      </c>
      <c r="J318" s="47">
        <f>paste_pd_trips!Y210</f>
        <v>0</v>
      </c>
      <c r="K318" s="47">
        <f>paste_pd_trips!Z210</f>
        <v>1</v>
      </c>
      <c r="L318" s="47">
        <f>paste_pd_trips!AA210</f>
        <v>0</v>
      </c>
      <c r="M318" s="47">
        <f>paste_pd_trips!AB210</f>
        <v>0</v>
      </c>
      <c r="N318" s="47">
        <f>paste_pd_trips!AC210</f>
        <v>0</v>
      </c>
      <c r="O318" s="50">
        <f>paste_pd_trips!AD210</f>
        <v>1</v>
      </c>
      <c r="P318" s="49"/>
      <c r="R318" s="46" t="s">
        <v>31</v>
      </c>
      <c r="S318" s="47">
        <f>paste_pd_trips!C210</f>
        <v>0</v>
      </c>
      <c r="T318" s="47">
        <f>paste_pd_trips!D210</f>
        <v>0</v>
      </c>
      <c r="U318" s="47">
        <f>paste_pd_trips!E210</f>
        <v>0</v>
      </c>
      <c r="V318" s="47">
        <f>paste_pd_trips!F210</f>
        <v>0</v>
      </c>
      <c r="W318" s="47">
        <f>paste_pd_trips!G210</f>
        <v>0</v>
      </c>
      <c r="X318" s="47">
        <f>paste_pd_trips!H210</f>
        <v>0</v>
      </c>
      <c r="Y318" s="47">
        <f>paste_pd_trips!I210</f>
        <v>0</v>
      </c>
      <c r="Z318" s="47">
        <f>paste_pd_trips!J210</f>
        <v>166.9847</v>
      </c>
      <c r="AA318" s="47">
        <f>paste_pd_trips!K210</f>
        <v>0</v>
      </c>
      <c r="AB318" s="47">
        <f>paste_pd_trips!L210</f>
        <v>0</v>
      </c>
      <c r="AC318" s="47">
        <f>paste_pd_trips!M210</f>
        <v>0</v>
      </c>
      <c r="AD318" s="50">
        <f>paste_pd_trips!N210</f>
        <v>166.9847</v>
      </c>
      <c r="AG318" s="46" t="s">
        <v>31</v>
      </c>
      <c r="AH318" s="47">
        <f t="shared" si="194"/>
        <v>0</v>
      </c>
      <c r="AI318" s="47">
        <f t="shared" si="188"/>
        <v>0</v>
      </c>
      <c r="AJ318" s="47">
        <f t="shared" si="188"/>
        <v>0</v>
      </c>
      <c r="AK318" s="47">
        <f t="shared" si="188"/>
        <v>0</v>
      </c>
      <c r="AL318" s="47">
        <f t="shared" si="188"/>
        <v>0</v>
      </c>
      <c r="AM318" s="58">
        <f t="shared" si="188"/>
        <v>0</v>
      </c>
      <c r="AN318" s="59">
        <f t="shared" si="188"/>
        <v>0</v>
      </c>
      <c r="AO318" s="60">
        <f t="shared" si="188"/>
        <v>166.9847</v>
      </c>
      <c r="AP318" s="47">
        <v>0</v>
      </c>
      <c r="AQ318" s="47">
        <f t="shared" si="189"/>
        <v>0</v>
      </c>
      <c r="AR318" s="47">
        <f t="shared" si="189"/>
        <v>0</v>
      </c>
      <c r="AS318" s="50">
        <f t="shared" si="195"/>
        <v>166.9847</v>
      </c>
      <c r="AU318">
        <v>29</v>
      </c>
      <c r="AV318" s="46" t="s">
        <v>31</v>
      </c>
      <c r="AW318" s="103">
        <f t="shared" si="190"/>
        <v>0</v>
      </c>
      <c r="AX318" s="103">
        <f t="shared" si="190"/>
        <v>0</v>
      </c>
      <c r="AY318" s="103">
        <f t="shared" si="190"/>
        <v>0</v>
      </c>
      <c r="AZ318" s="103">
        <f t="shared" si="190"/>
        <v>0</v>
      </c>
      <c r="BA318" s="103">
        <f t="shared" si="190"/>
        <v>0</v>
      </c>
      <c r="BB318" s="107">
        <v>0</v>
      </c>
      <c r="BC318" s="108">
        <v>0</v>
      </c>
      <c r="BD318" s="60">
        <f>BL318</f>
        <v>0</v>
      </c>
      <c r="BE318" s="103">
        <f>BM318</f>
        <v>0</v>
      </c>
      <c r="BF318" s="103">
        <f t="shared" si="191"/>
        <v>0</v>
      </c>
      <c r="BG318" s="103">
        <f t="shared" si="192"/>
        <v>0</v>
      </c>
      <c r="BH318" s="103">
        <f t="shared" si="199"/>
        <v>0</v>
      </c>
      <c r="BI318" s="103">
        <v>0</v>
      </c>
      <c r="BJ318" s="50">
        <f t="shared" si="193"/>
        <v>0</v>
      </c>
      <c r="BL318" s="2">
        <v>0</v>
      </c>
    </row>
    <row r="319" spans="3:66" x14ac:dyDescent="0.25">
      <c r="C319" s="46" t="s">
        <v>604</v>
      </c>
      <c r="D319" s="47">
        <v>0</v>
      </c>
      <c r="E319" s="47">
        <v>0</v>
      </c>
      <c r="F319" s="47">
        <v>0</v>
      </c>
      <c r="G319" s="47">
        <v>0</v>
      </c>
      <c r="H319" s="47">
        <v>0</v>
      </c>
      <c r="I319" s="47">
        <v>0</v>
      </c>
      <c r="J319" s="47">
        <v>0</v>
      </c>
      <c r="K319" s="47">
        <v>0</v>
      </c>
      <c r="L319" s="47">
        <v>0</v>
      </c>
      <c r="M319" s="47">
        <v>0</v>
      </c>
      <c r="N319" s="47">
        <v>0</v>
      </c>
      <c r="O319" s="50">
        <f t="shared" ref="O319:O325" si="203">SUM(D319:N319)</f>
        <v>0</v>
      </c>
      <c r="P319" s="49"/>
      <c r="R319" s="46" t="s">
        <v>604</v>
      </c>
      <c r="S319" s="47">
        <v>0</v>
      </c>
      <c r="T319" s="47">
        <v>0</v>
      </c>
      <c r="U319" s="47">
        <v>0</v>
      </c>
      <c r="V319" s="47">
        <v>0</v>
      </c>
      <c r="W319" s="47">
        <v>0</v>
      </c>
      <c r="X319" s="47">
        <v>0</v>
      </c>
      <c r="Y319" s="47">
        <v>0</v>
      </c>
      <c r="Z319" s="47">
        <v>0</v>
      </c>
      <c r="AA319" s="47">
        <v>0</v>
      </c>
      <c r="AB319" s="47">
        <v>0</v>
      </c>
      <c r="AC319" s="47">
        <v>0</v>
      </c>
      <c r="AD319" s="50">
        <f>SUM(S319:AC319)</f>
        <v>0</v>
      </c>
      <c r="AG319" s="46" t="s">
        <v>604</v>
      </c>
      <c r="AH319" s="47">
        <v>0</v>
      </c>
      <c r="AI319" s="47">
        <v>0</v>
      </c>
      <c r="AJ319" s="47">
        <v>0</v>
      </c>
      <c r="AK319" s="47">
        <v>0</v>
      </c>
      <c r="AL319" s="47">
        <v>0</v>
      </c>
      <c r="AM319" s="47">
        <v>0</v>
      </c>
      <c r="AN319" s="47">
        <v>0</v>
      </c>
      <c r="AO319" s="47">
        <v>0</v>
      </c>
      <c r="AP319" s="47">
        <v>0</v>
      </c>
      <c r="AQ319" s="47">
        <v>0</v>
      </c>
      <c r="AR319" s="47">
        <v>0</v>
      </c>
      <c r="AS319" s="50">
        <f>SUM(AH319:AR319)</f>
        <v>0</v>
      </c>
      <c r="AU319">
        <v>30</v>
      </c>
      <c r="AV319" s="46" t="s">
        <v>604</v>
      </c>
      <c r="AW319" s="103">
        <f t="shared" ref="AW319:AW325" si="204">AH319</f>
        <v>0</v>
      </c>
      <c r="AX319" s="103">
        <f t="shared" ref="AX319:AX325" si="205">AI319</f>
        <v>0</v>
      </c>
      <c r="AY319" s="103">
        <f t="shared" ref="AY319:AY325" si="206">AJ319</f>
        <v>0</v>
      </c>
      <c r="AZ319" s="103">
        <f t="shared" ref="AZ319:AZ325" si="207">AK319</f>
        <v>0</v>
      </c>
      <c r="BA319" s="103">
        <f t="shared" ref="BA319:BA325" si="208">AL319</f>
        <v>0</v>
      </c>
      <c r="BB319" s="103">
        <v>0</v>
      </c>
      <c r="BC319" s="103">
        <v>0</v>
      </c>
      <c r="BD319" s="103">
        <v>0</v>
      </c>
      <c r="BE319" s="47">
        <v>0</v>
      </c>
      <c r="BF319" s="103">
        <f t="shared" ref="BF319:BF325" si="209">AP319</f>
        <v>0</v>
      </c>
      <c r="BG319" s="103">
        <f t="shared" ref="BG319:BG325" si="210">AQ319</f>
        <v>0</v>
      </c>
      <c r="BH319" s="103">
        <f t="shared" si="199"/>
        <v>0</v>
      </c>
      <c r="BI319" s="103">
        <v>0</v>
      </c>
      <c r="BJ319" s="50">
        <f t="shared" si="193"/>
        <v>0</v>
      </c>
      <c r="BL319" s="2">
        <v>0</v>
      </c>
      <c r="BM319" s="2"/>
      <c r="BN319" s="3"/>
    </row>
    <row r="320" spans="3:66" x14ac:dyDescent="0.25">
      <c r="C320" s="46" t="s">
        <v>605</v>
      </c>
      <c r="D320" s="47">
        <v>0</v>
      </c>
      <c r="E320" s="47">
        <v>0</v>
      </c>
      <c r="F320" s="47">
        <v>0</v>
      </c>
      <c r="G320" s="47">
        <v>0</v>
      </c>
      <c r="H320" s="47">
        <v>0</v>
      </c>
      <c r="I320" s="47">
        <v>0</v>
      </c>
      <c r="J320" s="47">
        <v>0</v>
      </c>
      <c r="K320" s="47">
        <v>0</v>
      </c>
      <c r="L320" s="47">
        <v>0</v>
      </c>
      <c r="M320" s="47">
        <v>0</v>
      </c>
      <c r="N320" s="47">
        <v>0</v>
      </c>
      <c r="O320" s="50">
        <f t="shared" si="203"/>
        <v>0</v>
      </c>
      <c r="P320" s="49"/>
      <c r="R320" s="46" t="s">
        <v>605</v>
      </c>
      <c r="S320" s="47">
        <v>0</v>
      </c>
      <c r="T320" s="47">
        <v>0</v>
      </c>
      <c r="U320" s="47">
        <v>0</v>
      </c>
      <c r="V320" s="47">
        <v>0</v>
      </c>
      <c r="W320" s="47">
        <v>0</v>
      </c>
      <c r="X320" s="47">
        <v>0</v>
      </c>
      <c r="Y320" s="47">
        <v>0</v>
      </c>
      <c r="Z320" s="47">
        <v>0</v>
      </c>
      <c r="AA320" s="47">
        <v>0</v>
      </c>
      <c r="AB320" s="47">
        <v>0</v>
      </c>
      <c r="AC320" s="47">
        <v>0</v>
      </c>
      <c r="AD320" s="50">
        <f t="shared" ref="AD320:AD325" si="211">SUM(S320:AC320)</f>
        <v>0</v>
      </c>
      <c r="AG320" s="46" t="s">
        <v>605</v>
      </c>
      <c r="AH320" s="47">
        <v>0</v>
      </c>
      <c r="AI320" s="47">
        <v>0</v>
      </c>
      <c r="AJ320" s="47">
        <v>0</v>
      </c>
      <c r="AK320" s="47">
        <v>0</v>
      </c>
      <c r="AL320" s="47">
        <v>0</v>
      </c>
      <c r="AM320" s="47">
        <v>0</v>
      </c>
      <c r="AN320" s="47">
        <v>0</v>
      </c>
      <c r="AO320" s="47">
        <v>0</v>
      </c>
      <c r="AP320" s="47">
        <v>0</v>
      </c>
      <c r="AQ320" s="47">
        <v>0</v>
      </c>
      <c r="AR320" s="47">
        <v>0</v>
      </c>
      <c r="AS320" s="50">
        <f t="shared" ref="AS320:AS325" si="212">SUM(AH320:AR320)</f>
        <v>0</v>
      </c>
      <c r="AU320">
        <v>31</v>
      </c>
      <c r="AV320" s="46" t="s">
        <v>605</v>
      </c>
      <c r="AW320" s="103">
        <f t="shared" si="204"/>
        <v>0</v>
      </c>
      <c r="AX320" s="103">
        <f t="shared" si="205"/>
        <v>0</v>
      </c>
      <c r="AY320" s="103">
        <f t="shared" si="206"/>
        <v>0</v>
      </c>
      <c r="AZ320" s="103">
        <f t="shared" si="207"/>
        <v>0</v>
      </c>
      <c r="BA320" s="103">
        <f t="shared" si="208"/>
        <v>0</v>
      </c>
      <c r="BB320" s="103">
        <v>0</v>
      </c>
      <c r="BC320" s="103">
        <v>0</v>
      </c>
      <c r="BD320" s="103">
        <v>0</v>
      </c>
      <c r="BE320" s="47">
        <v>0</v>
      </c>
      <c r="BF320" s="103">
        <f t="shared" si="209"/>
        <v>0</v>
      </c>
      <c r="BG320" s="103">
        <f t="shared" si="210"/>
        <v>0</v>
      </c>
      <c r="BH320" s="103">
        <f t="shared" si="199"/>
        <v>0</v>
      </c>
      <c r="BI320" s="103">
        <v>0</v>
      </c>
      <c r="BJ320" s="50">
        <f t="shared" si="193"/>
        <v>0</v>
      </c>
      <c r="BL320" s="2">
        <v>0</v>
      </c>
      <c r="BM320" s="2"/>
      <c r="BN320" s="3"/>
    </row>
    <row r="321" spans="3:66" x14ac:dyDescent="0.25">
      <c r="C321" s="46" t="s">
        <v>606</v>
      </c>
      <c r="D321" s="47">
        <v>0</v>
      </c>
      <c r="E321" s="47">
        <v>0</v>
      </c>
      <c r="F321" s="47">
        <v>0</v>
      </c>
      <c r="G321" s="47">
        <v>0</v>
      </c>
      <c r="H321" s="47">
        <v>0</v>
      </c>
      <c r="I321" s="47">
        <v>0</v>
      </c>
      <c r="J321" s="47">
        <v>0</v>
      </c>
      <c r="K321" s="47">
        <v>0</v>
      </c>
      <c r="L321" s="47">
        <v>0</v>
      </c>
      <c r="M321" s="47">
        <v>0</v>
      </c>
      <c r="N321" s="47">
        <v>0</v>
      </c>
      <c r="O321" s="50">
        <f t="shared" si="203"/>
        <v>0</v>
      </c>
      <c r="P321" s="49"/>
      <c r="R321" s="46" t="s">
        <v>606</v>
      </c>
      <c r="S321" s="47">
        <v>0</v>
      </c>
      <c r="T321" s="47">
        <v>0</v>
      </c>
      <c r="U321" s="47">
        <v>0</v>
      </c>
      <c r="V321" s="47">
        <v>0</v>
      </c>
      <c r="W321" s="47">
        <v>0</v>
      </c>
      <c r="X321" s="47">
        <v>0</v>
      </c>
      <c r="Y321" s="47">
        <v>0</v>
      </c>
      <c r="Z321" s="47">
        <v>0</v>
      </c>
      <c r="AA321" s="47">
        <v>0</v>
      </c>
      <c r="AB321" s="47">
        <v>0</v>
      </c>
      <c r="AC321" s="47">
        <v>0</v>
      </c>
      <c r="AD321" s="50">
        <f t="shared" si="211"/>
        <v>0</v>
      </c>
      <c r="AG321" s="46" t="s">
        <v>606</v>
      </c>
      <c r="AH321" s="47">
        <v>0</v>
      </c>
      <c r="AI321" s="47">
        <v>0</v>
      </c>
      <c r="AJ321" s="47">
        <v>0</v>
      </c>
      <c r="AK321" s="47">
        <v>0</v>
      </c>
      <c r="AL321" s="47">
        <v>0</v>
      </c>
      <c r="AM321" s="47">
        <v>0</v>
      </c>
      <c r="AN321" s="47">
        <v>0</v>
      </c>
      <c r="AO321" s="47">
        <v>0</v>
      </c>
      <c r="AP321" s="47">
        <v>0</v>
      </c>
      <c r="AQ321" s="47">
        <v>0</v>
      </c>
      <c r="AR321" s="47">
        <v>0</v>
      </c>
      <c r="AS321" s="50">
        <f t="shared" si="212"/>
        <v>0</v>
      </c>
      <c r="AU321">
        <v>32</v>
      </c>
      <c r="AV321" s="46" t="s">
        <v>606</v>
      </c>
      <c r="AW321" s="103">
        <f t="shared" si="204"/>
        <v>0</v>
      </c>
      <c r="AX321" s="103">
        <f t="shared" si="205"/>
        <v>0</v>
      </c>
      <c r="AY321" s="103">
        <f t="shared" si="206"/>
        <v>0</v>
      </c>
      <c r="AZ321" s="103">
        <f t="shared" si="207"/>
        <v>0</v>
      </c>
      <c r="BA321" s="103">
        <f t="shared" si="208"/>
        <v>0</v>
      </c>
      <c r="BB321" s="103">
        <v>0</v>
      </c>
      <c r="BC321" s="103">
        <v>0</v>
      </c>
      <c r="BD321" s="103">
        <v>0</v>
      </c>
      <c r="BE321" s="47">
        <v>0</v>
      </c>
      <c r="BF321" s="103">
        <f t="shared" si="209"/>
        <v>0</v>
      </c>
      <c r="BG321" s="103">
        <f t="shared" si="210"/>
        <v>0</v>
      </c>
      <c r="BH321" s="103">
        <f t="shared" si="199"/>
        <v>0</v>
      </c>
      <c r="BI321" s="103">
        <v>0</v>
      </c>
      <c r="BJ321" s="50">
        <f t="shared" si="193"/>
        <v>0</v>
      </c>
      <c r="BL321" s="2">
        <v>0</v>
      </c>
      <c r="BM321" s="2"/>
      <c r="BN321" s="3"/>
    </row>
    <row r="322" spans="3:66" x14ac:dyDescent="0.25">
      <c r="C322" s="46" t="s">
        <v>607</v>
      </c>
      <c r="D322" s="47">
        <v>0</v>
      </c>
      <c r="E322" s="47">
        <v>0</v>
      </c>
      <c r="F322" s="47">
        <v>0</v>
      </c>
      <c r="G322" s="47">
        <v>0</v>
      </c>
      <c r="H322" s="47">
        <v>0</v>
      </c>
      <c r="I322" s="47">
        <v>0</v>
      </c>
      <c r="J322" s="47">
        <v>0</v>
      </c>
      <c r="K322" s="47">
        <v>0</v>
      </c>
      <c r="L322" s="47">
        <v>0</v>
      </c>
      <c r="M322" s="47">
        <v>0</v>
      </c>
      <c r="N322" s="47">
        <v>0</v>
      </c>
      <c r="O322" s="50">
        <f t="shared" si="203"/>
        <v>0</v>
      </c>
      <c r="P322" s="49"/>
      <c r="R322" s="46" t="s">
        <v>607</v>
      </c>
      <c r="S322" s="47">
        <v>0</v>
      </c>
      <c r="T322" s="47">
        <v>0</v>
      </c>
      <c r="U322" s="47">
        <v>0</v>
      </c>
      <c r="V322" s="47">
        <v>0</v>
      </c>
      <c r="W322" s="47">
        <v>0</v>
      </c>
      <c r="X322" s="47">
        <v>0</v>
      </c>
      <c r="Y322" s="47">
        <v>0</v>
      </c>
      <c r="Z322" s="47">
        <v>0</v>
      </c>
      <c r="AA322" s="47">
        <v>0</v>
      </c>
      <c r="AB322" s="47">
        <v>0</v>
      </c>
      <c r="AC322" s="47">
        <v>0</v>
      </c>
      <c r="AD322" s="50">
        <f t="shared" si="211"/>
        <v>0</v>
      </c>
      <c r="AG322" s="46" t="s">
        <v>607</v>
      </c>
      <c r="AH322" s="47">
        <v>0</v>
      </c>
      <c r="AI322" s="47">
        <v>0</v>
      </c>
      <c r="AJ322" s="47">
        <v>0</v>
      </c>
      <c r="AK322" s="47">
        <v>0</v>
      </c>
      <c r="AL322" s="47">
        <v>0</v>
      </c>
      <c r="AM322" s="47">
        <v>0</v>
      </c>
      <c r="AN322" s="47">
        <v>0</v>
      </c>
      <c r="AO322" s="47">
        <v>0</v>
      </c>
      <c r="AP322" s="47">
        <v>0</v>
      </c>
      <c r="AQ322" s="47">
        <v>0</v>
      </c>
      <c r="AR322" s="47">
        <v>0</v>
      </c>
      <c r="AS322" s="50">
        <f t="shared" si="212"/>
        <v>0</v>
      </c>
      <c r="AU322">
        <v>33</v>
      </c>
      <c r="AV322" s="46" t="s">
        <v>607</v>
      </c>
      <c r="AW322" s="103">
        <f t="shared" si="204"/>
        <v>0</v>
      </c>
      <c r="AX322" s="103">
        <f t="shared" si="205"/>
        <v>0</v>
      </c>
      <c r="AY322" s="103">
        <f t="shared" si="206"/>
        <v>0</v>
      </c>
      <c r="AZ322" s="103">
        <f t="shared" si="207"/>
        <v>0</v>
      </c>
      <c r="BA322" s="103">
        <f t="shared" si="208"/>
        <v>0</v>
      </c>
      <c r="BB322" s="103">
        <v>0</v>
      </c>
      <c r="BC322" s="103">
        <v>0</v>
      </c>
      <c r="BD322" s="103">
        <v>0</v>
      </c>
      <c r="BE322" s="47">
        <v>0</v>
      </c>
      <c r="BF322" s="103">
        <f t="shared" si="209"/>
        <v>0</v>
      </c>
      <c r="BG322" s="103">
        <f t="shared" si="210"/>
        <v>0</v>
      </c>
      <c r="BH322" s="103">
        <f t="shared" si="199"/>
        <v>0</v>
      </c>
      <c r="BI322" s="103">
        <v>0</v>
      </c>
      <c r="BJ322" s="50">
        <f t="shared" si="193"/>
        <v>0</v>
      </c>
      <c r="BL322" s="2">
        <v>0</v>
      </c>
      <c r="BM322" s="2"/>
      <c r="BN322" s="3"/>
    </row>
    <row r="323" spans="3:66" x14ac:dyDescent="0.25">
      <c r="C323" s="46" t="s">
        <v>608</v>
      </c>
      <c r="D323" s="47">
        <v>0</v>
      </c>
      <c r="E323" s="47">
        <v>0</v>
      </c>
      <c r="F323" s="47">
        <v>0</v>
      </c>
      <c r="G323" s="47">
        <v>0</v>
      </c>
      <c r="H323" s="47">
        <v>0</v>
      </c>
      <c r="I323" s="47">
        <v>0</v>
      </c>
      <c r="J323" s="47">
        <v>0</v>
      </c>
      <c r="K323" s="47">
        <v>0</v>
      </c>
      <c r="L323" s="47">
        <v>0</v>
      </c>
      <c r="M323" s="47">
        <v>0</v>
      </c>
      <c r="N323" s="47">
        <v>0</v>
      </c>
      <c r="O323" s="50">
        <f t="shared" si="203"/>
        <v>0</v>
      </c>
      <c r="P323" s="49"/>
      <c r="R323" s="46" t="s">
        <v>608</v>
      </c>
      <c r="S323" s="47">
        <v>0</v>
      </c>
      <c r="T323" s="47">
        <v>0</v>
      </c>
      <c r="U323" s="47">
        <v>0</v>
      </c>
      <c r="V323" s="47">
        <v>0</v>
      </c>
      <c r="W323" s="47">
        <v>0</v>
      </c>
      <c r="X323" s="47">
        <v>0</v>
      </c>
      <c r="Y323" s="47">
        <v>0</v>
      </c>
      <c r="Z323" s="47">
        <v>0</v>
      </c>
      <c r="AA323" s="47">
        <v>0</v>
      </c>
      <c r="AB323" s="47">
        <v>0</v>
      </c>
      <c r="AC323" s="47">
        <v>0</v>
      </c>
      <c r="AD323" s="50">
        <f t="shared" si="211"/>
        <v>0</v>
      </c>
      <c r="AG323" s="46" t="s">
        <v>608</v>
      </c>
      <c r="AH323" s="47">
        <v>0</v>
      </c>
      <c r="AI323" s="47">
        <v>0</v>
      </c>
      <c r="AJ323" s="47">
        <v>0</v>
      </c>
      <c r="AK323" s="47">
        <v>0</v>
      </c>
      <c r="AL323" s="47">
        <v>0</v>
      </c>
      <c r="AM323" s="47">
        <v>0</v>
      </c>
      <c r="AN323" s="47">
        <v>0</v>
      </c>
      <c r="AO323" s="47">
        <v>0</v>
      </c>
      <c r="AP323" s="47">
        <v>0</v>
      </c>
      <c r="AQ323" s="47">
        <v>0</v>
      </c>
      <c r="AR323" s="47">
        <v>0</v>
      </c>
      <c r="AS323" s="50">
        <f t="shared" si="212"/>
        <v>0</v>
      </c>
      <c r="AU323">
        <v>34</v>
      </c>
      <c r="AV323" s="46" t="s">
        <v>608</v>
      </c>
      <c r="AW323" s="103">
        <f t="shared" si="204"/>
        <v>0</v>
      </c>
      <c r="AX323" s="103">
        <f t="shared" si="205"/>
        <v>0</v>
      </c>
      <c r="AY323" s="103">
        <f t="shared" si="206"/>
        <v>0</v>
      </c>
      <c r="AZ323" s="103">
        <f t="shared" si="207"/>
        <v>0</v>
      </c>
      <c r="BA323" s="103">
        <f t="shared" si="208"/>
        <v>0</v>
      </c>
      <c r="BB323" s="103">
        <v>0</v>
      </c>
      <c r="BC323" s="103">
        <v>0</v>
      </c>
      <c r="BD323" s="103">
        <v>0</v>
      </c>
      <c r="BE323" s="47">
        <v>0</v>
      </c>
      <c r="BF323" s="103">
        <f t="shared" si="209"/>
        <v>0</v>
      </c>
      <c r="BG323" s="103">
        <f t="shared" si="210"/>
        <v>0</v>
      </c>
      <c r="BH323" s="103">
        <f t="shared" si="199"/>
        <v>0</v>
      </c>
      <c r="BI323" s="103">
        <v>0</v>
      </c>
      <c r="BJ323" s="50">
        <f t="shared" si="193"/>
        <v>0</v>
      </c>
      <c r="BL323" s="2">
        <v>0</v>
      </c>
      <c r="BM323" s="2"/>
      <c r="BN323" s="3"/>
    </row>
    <row r="324" spans="3:66" x14ac:dyDescent="0.25">
      <c r="C324" s="46" t="s">
        <v>609</v>
      </c>
      <c r="D324" s="47">
        <v>0</v>
      </c>
      <c r="E324" s="47">
        <v>0</v>
      </c>
      <c r="F324" s="47">
        <v>0</v>
      </c>
      <c r="G324" s="47">
        <v>0</v>
      </c>
      <c r="H324" s="47">
        <v>0</v>
      </c>
      <c r="I324" s="47">
        <v>0</v>
      </c>
      <c r="J324" s="47">
        <v>0</v>
      </c>
      <c r="K324" s="47">
        <v>0</v>
      </c>
      <c r="L324" s="47">
        <v>0</v>
      </c>
      <c r="M324" s="47">
        <v>0</v>
      </c>
      <c r="N324" s="47">
        <v>0</v>
      </c>
      <c r="O324" s="50">
        <f t="shared" si="203"/>
        <v>0</v>
      </c>
      <c r="P324" s="49"/>
      <c r="R324" s="46" t="s">
        <v>609</v>
      </c>
      <c r="S324" s="47">
        <v>0</v>
      </c>
      <c r="T324" s="47">
        <v>0</v>
      </c>
      <c r="U324" s="47">
        <v>0</v>
      </c>
      <c r="V324" s="47">
        <v>0</v>
      </c>
      <c r="W324" s="47">
        <v>0</v>
      </c>
      <c r="X324" s="47">
        <v>0</v>
      </c>
      <c r="Y324" s="47">
        <v>0</v>
      </c>
      <c r="Z324" s="47">
        <v>0</v>
      </c>
      <c r="AA324" s="47">
        <v>0</v>
      </c>
      <c r="AB324" s="47">
        <v>0</v>
      </c>
      <c r="AC324" s="47">
        <v>0</v>
      </c>
      <c r="AD324" s="50">
        <f t="shared" si="211"/>
        <v>0</v>
      </c>
      <c r="AG324" s="46" t="s">
        <v>609</v>
      </c>
      <c r="AH324" s="47">
        <v>0</v>
      </c>
      <c r="AI324" s="47">
        <v>0</v>
      </c>
      <c r="AJ324" s="47">
        <v>0</v>
      </c>
      <c r="AK324" s="47">
        <v>0</v>
      </c>
      <c r="AL324" s="47">
        <v>0</v>
      </c>
      <c r="AM324" s="47">
        <v>0</v>
      </c>
      <c r="AN324" s="47">
        <v>0</v>
      </c>
      <c r="AO324" s="47">
        <v>0</v>
      </c>
      <c r="AP324" s="47">
        <v>0</v>
      </c>
      <c r="AQ324" s="47">
        <v>0</v>
      </c>
      <c r="AR324" s="47">
        <v>0</v>
      </c>
      <c r="AS324" s="50">
        <f t="shared" si="212"/>
        <v>0</v>
      </c>
      <c r="AU324">
        <v>35</v>
      </c>
      <c r="AV324" s="46" t="s">
        <v>609</v>
      </c>
      <c r="AW324" s="103">
        <f t="shared" si="204"/>
        <v>0</v>
      </c>
      <c r="AX324" s="103">
        <f t="shared" si="205"/>
        <v>0</v>
      </c>
      <c r="AY324" s="103">
        <f t="shared" si="206"/>
        <v>0</v>
      </c>
      <c r="AZ324" s="103">
        <f t="shared" si="207"/>
        <v>0</v>
      </c>
      <c r="BA324" s="103">
        <f t="shared" si="208"/>
        <v>0</v>
      </c>
      <c r="BB324" s="103">
        <v>0</v>
      </c>
      <c r="BC324" s="103">
        <v>0</v>
      </c>
      <c r="BD324" s="103">
        <v>0</v>
      </c>
      <c r="BE324" s="47">
        <v>0</v>
      </c>
      <c r="BF324" s="103">
        <f t="shared" si="209"/>
        <v>0</v>
      </c>
      <c r="BG324" s="103">
        <f t="shared" si="210"/>
        <v>0</v>
      </c>
      <c r="BH324" s="103">
        <f t="shared" si="199"/>
        <v>0</v>
      </c>
      <c r="BI324" s="103">
        <v>0</v>
      </c>
      <c r="BJ324" s="50">
        <f t="shared" si="193"/>
        <v>0</v>
      </c>
      <c r="BL324" s="2">
        <v>0</v>
      </c>
      <c r="BM324" s="2"/>
      <c r="BN324" s="3"/>
    </row>
    <row r="325" spans="3:66" x14ac:dyDescent="0.25">
      <c r="C325" s="46" t="s">
        <v>603</v>
      </c>
      <c r="D325" s="47">
        <v>0</v>
      </c>
      <c r="E325" s="47">
        <v>0</v>
      </c>
      <c r="F325" s="47">
        <v>0</v>
      </c>
      <c r="G325" s="47">
        <v>0</v>
      </c>
      <c r="H325" s="47">
        <v>0</v>
      </c>
      <c r="I325" s="47">
        <v>0</v>
      </c>
      <c r="J325" s="47">
        <v>0</v>
      </c>
      <c r="K325" s="47">
        <v>0</v>
      </c>
      <c r="L325" s="47">
        <v>0</v>
      </c>
      <c r="M325" s="47">
        <v>0</v>
      </c>
      <c r="N325" s="47">
        <v>0</v>
      </c>
      <c r="O325" s="50">
        <f t="shared" si="203"/>
        <v>0</v>
      </c>
      <c r="P325" s="49"/>
      <c r="R325" s="46" t="s">
        <v>603</v>
      </c>
      <c r="S325" s="47">
        <v>0</v>
      </c>
      <c r="T325" s="47">
        <v>0</v>
      </c>
      <c r="U325" s="47">
        <v>0</v>
      </c>
      <c r="V325" s="47">
        <v>0</v>
      </c>
      <c r="W325" s="47">
        <v>0</v>
      </c>
      <c r="X325" s="47">
        <v>0</v>
      </c>
      <c r="Y325" s="47">
        <v>0</v>
      </c>
      <c r="Z325" s="47">
        <v>0</v>
      </c>
      <c r="AA325" s="47">
        <v>0</v>
      </c>
      <c r="AB325" s="47">
        <v>0</v>
      </c>
      <c r="AC325" s="47">
        <v>0</v>
      </c>
      <c r="AD325" s="50">
        <f t="shared" si="211"/>
        <v>0</v>
      </c>
      <c r="AG325" s="46" t="s">
        <v>603</v>
      </c>
      <c r="AH325" s="47">
        <v>0</v>
      </c>
      <c r="AI325" s="47">
        <v>0</v>
      </c>
      <c r="AJ325" s="47">
        <v>0</v>
      </c>
      <c r="AK325" s="47">
        <v>0</v>
      </c>
      <c r="AL325" s="47">
        <v>0</v>
      </c>
      <c r="AM325" s="47">
        <v>0</v>
      </c>
      <c r="AN325" s="47">
        <v>0</v>
      </c>
      <c r="AO325" s="47">
        <v>0</v>
      </c>
      <c r="AP325" s="47">
        <v>0</v>
      </c>
      <c r="AQ325" s="47">
        <v>0</v>
      </c>
      <c r="AR325" s="47">
        <v>0</v>
      </c>
      <c r="AS325" s="50">
        <f t="shared" si="212"/>
        <v>0</v>
      </c>
      <c r="AU325">
        <v>36</v>
      </c>
      <c r="AV325" s="46" t="s">
        <v>603</v>
      </c>
      <c r="AW325" s="103">
        <f t="shared" si="204"/>
        <v>0</v>
      </c>
      <c r="AX325" s="103">
        <f t="shared" si="205"/>
        <v>0</v>
      </c>
      <c r="AY325" s="103">
        <f t="shared" si="206"/>
        <v>0</v>
      </c>
      <c r="AZ325" s="103">
        <f t="shared" si="207"/>
        <v>0</v>
      </c>
      <c r="BA325" s="103">
        <f t="shared" si="208"/>
        <v>0</v>
      </c>
      <c r="BB325" s="47">
        <v>0</v>
      </c>
      <c r="BC325" s="103">
        <v>0</v>
      </c>
      <c r="BD325" s="47">
        <v>0</v>
      </c>
      <c r="BE325" s="103"/>
      <c r="BF325" s="103">
        <f t="shared" si="209"/>
        <v>0</v>
      </c>
      <c r="BG325" s="47">
        <f t="shared" si="210"/>
        <v>0</v>
      </c>
      <c r="BH325" s="103">
        <f t="shared" si="199"/>
        <v>0</v>
      </c>
      <c r="BI325" s="47">
        <v>0</v>
      </c>
      <c r="BJ325" s="50">
        <f t="shared" si="193"/>
        <v>0</v>
      </c>
      <c r="BL325" s="2">
        <f>OBS_PURP_AUTOSUFF!J306</f>
        <v>0</v>
      </c>
      <c r="BM325" s="2"/>
      <c r="BN325" s="3"/>
    </row>
    <row r="326" spans="3:66" ht="15.75" thickBot="1" x14ac:dyDescent="0.3">
      <c r="C326" s="61" t="s">
        <v>5</v>
      </c>
      <c r="D326" s="62">
        <f>paste_pd_trips!S211</f>
        <v>0</v>
      </c>
      <c r="E326" s="63">
        <f>paste_pd_trips!T211</f>
        <v>1542</v>
      </c>
      <c r="F326" s="63">
        <f>paste_pd_trips!U211</f>
        <v>1139</v>
      </c>
      <c r="G326" s="63">
        <f>paste_pd_trips!V211</f>
        <v>0</v>
      </c>
      <c r="H326" s="63">
        <f>paste_pd_trips!W211</f>
        <v>6</v>
      </c>
      <c r="I326" s="63">
        <f>paste_pd_trips!X211</f>
        <v>0</v>
      </c>
      <c r="J326" s="63">
        <f>paste_pd_trips!Y211</f>
        <v>9</v>
      </c>
      <c r="K326" s="63">
        <f>paste_pd_trips!Z211</f>
        <v>9</v>
      </c>
      <c r="L326" s="63">
        <f>paste_pd_trips!AA211</f>
        <v>0</v>
      </c>
      <c r="M326" s="63">
        <f>paste_pd_trips!AB211</f>
        <v>0</v>
      </c>
      <c r="N326" s="63">
        <f>paste_pd_trips!AC211</f>
        <v>6</v>
      </c>
      <c r="O326" s="64">
        <f>paste_pd_trips!AD211</f>
        <v>2711</v>
      </c>
      <c r="P326" s="49"/>
      <c r="R326" s="61" t="s">
        <v>5</v>
      </c>
      <c r="S326" s="62">
        <f>paste_pd_trips!C211</f>
        <v>0</v>
      </c>
      <c r="T326" s="63">
        <f>paste_pd_trips!D211</f>
        <v>506000.64107999997</v>
      </c>
      <c r="U326" s="63">
        <f>paste_pd_trips!E211</f>
        <v>456948.98950999998</v>
      </c>
      <c r="V326" s="63">
        <f>paste_pd_trips!F211</f>
        <v>0</v>
      </c>
      <c r="W326" s="63">
        <f>paste_pd_trips!G211</f>
        <v>1202.8338000000001</v>
      </c>
      <c r="X326" s="63">
        <f>paste_pd_trips!H211</f>
        <v>0</v>
      </c>
      <c r="Y326" s="63">
        <f>paste_pd_trips!I211</f>
        <v>1466.8234</v>
      </c>
      <c r="Z326" s="63">
        <f>paste_pd_trips!J211</f>
        <v>1466.8234</v>
      </c>
      <c r="AA326" s="63">
        <f>paste_pd_trips!K211</f>
        <v>0</v>
      </c>
      <c r="AB326" s="63">
        <f>paste_pd_trips!L211</f>
        <v>0</v>
      </c>
      <c r="AC326" s="63">
        <f>paste_pd_trips!M211</f>
        <v>457.04921999999999</v>
      </c>
      <c r="AD326" s="64">
        <f>paste_pd_trips!N211</f>
        <v>967543.16041000001</v>
      </c>
      <c r="AG326" s="61" t="s">
        <v>5</v>
      </c>
      <c r="AH326" s="62">
        <f>SUM(AH290:AH318)</f>
        <v>0</v>
      </c>
      <c r="AI326" s="63">
        <f t="shared" ref="AI326:AS326" si="213">SUM(AI290:AI318)</f>
        <v>506000.64107999997</v>
      </c>
      <c r="AJ326" s="63">
        <f t="shared" si="213"/>
        <v>456948.98951000004</v>
      </c>
      <c r="AK326" s="63">
        <f t="shared" si="213"/>
        <v>0</v>
      </c>
      <c r="AL326" s="63">
        <f t="shared" si="213"/>
        <v>1202.8338000000001</v>
      </c>
      <c r="AM326" s="63">
        <f t="shared" si="213"/>
        <v>0</v>
      </c>
      <c r="AN326" s="63">
        <f t="shared" si="213"/>
        <v>1466.8234</v>
      </c>
      <c r="AO326" s="63">
        <f t="shared" si="213"/>
        <v>1466.8234</v>
      </c>
      <c r="AP326" s="63">
        <f t="shared" si="213"/>
        <v>0</v>
      </c>
      <c r="AQ326" s="63">
        <f t="shared" si="213"/>
        <v>0</v>
      </c>
      <c r="AR326" s="63">
        <f t="shared" si="213"/>
        <v>457.04921999999999</v>
      </c>
      <c r="AS326" s="64">
        <f t="shared" si="213"/>
        <v>967543.16041000001</v>
      </c>
      <c r="AV326" s="61" t="s">
        <v>5</v>
      </c>
      <c r="AW326" s="62">
        <f>SUM(AW290:AW318)</f>
        <v>0</v>
      </c>
      <c r="AX326" s="63">
        <f t="shared" ref="AX326:BJ326" si="214">SUM(AX290:AX318)</f>
        <v>506000.64107999997</v>
      </c>
      <c r="AY326" s="63">
        <f t="shared" si="214"/>
        <v>456948.98951000004</v>
      </c>
      <c r="AZ326" s="63">
        <f t="shared" si="214"/>
        <v>0</v>
      </c>
      <c r="BA326" s="63">
        <f t="shared" si="214"/>
        <v>1202.8338000000001</v>
      </c>
      <c r="BB326" s="63">
        <f t="shared" si="214"/>
        <v>0</v>
      </c>
      <c r="BC326" s="63">
        <f t="shared" si="214"/>
        <v>0</v>
      </c>
      <c r="BD326" s="63">
        <f t="shared" si="214"/>
        <v>0</v>
      </c>
      <c r="BE326" s="63">
        <f>SUM(BE290:BE318)</f>
        <v>0</v>
      </c>
      <c r="BF326" s="63">
        <f t="shared" si="214"/>
        <v>0</v>
      </c>
      <c r="BG326" s="63">
        <f t="shared" si="214"/>
        <v>0</v>
      </c>
      <c r="BH326" s="63">
        <f>SUM(BH290:BH318)</f>
        <v>457.04921999999999</v>
      </c>
      <c r="BI326" s="63">
        <f>SUM(BI290:BI318)</f>
        <v>0</v>
      </c>
      <c r="BJ326" s="64">
        <f t="shared" si="214"/>
        <v>964609.51361000002</v>
      </c>
      <c r="BL326" s="2">
        <v>0</v>
      </c>
    </row>
    <row r="327" spans="3:66" x14ac:dyDescent="0.25">
      <c r="C327" s="65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R327" s="65"/>
      <c r="S327" s="49"/>
      <c r="T327" s="49"/>
      <c r="U327" s="49"/>
      <c r="V327" s="49"/>
      <c r="W327" s="49"/>
      <c r="X327" s="49"/>
      <c r="Y327" s="49"/>
      <c r="Z327" s="49"/>
      <c r="AA327" s="49"/>
      <c r="AB327" s="49"/>
      <c r="AC327" s="49"/>
      <c r="AD327" s="49"/>
      <c r="AG327" s="65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V327" s="65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>
        <f>1-BK233</f>
        <v>1.2267885139056522E-2</v>
      </c>
    </row>
    <row r="328" spans="3:66" x14ac:dyDescent="0.25">
      <c r="AG328" s="65" t="s">
        <v>536</v>
      </c>
      <c r="AH328" s="49">
        <f t="array" ref="AH328:AR328">TRANSPOSE('Tour Mode Targets'!T105:T115)</f>
        <v>0</v>
      </c>
      <c r="AI328" s="49">
        <v>215932.45779000001</v>
      </c>
      <c r="AJ328" s="49">
        <v>199405.50122999999</v>
      </c>
      <c r="AK328" s="49">
        <v>0</v>
      </c>
      <c r="AL328" s="49">
        <v>400.94459999999998</v>
      </c>
      <c r="AM328" s="49">
        <v>0</v>
      </c>
      <c r="AN328" s="49">
        <v>624.75689999999997</v>
      </c>
      <c r="AO328" s="49">
        <v>624.75689999999997</v>
      </c>
      <c r="AP328" s="49">
        <v>0</v>
      </c>
      <c r="AQ328" s="49">
        <v>0</v>
      </c>
      <c r="AR328" s="49">
        <v>152.34974</v>
      </c>
      <c r="AS328" s="49"/>
      <c r="AV328" s="65" t="s">
        <v>536</v>
      </c>
      <c r="AW328" s="49">
        <f>AH328</f>
        <v>0</v>
      </c>
      <c r="AX328" s="49">
        <f>AI328</f>
        <v>215932.45779000001</v>
      </c>
      <c r="AY328" s="49">
        <f>AJ328</f>
        <v>199405.50122999999</v>
      </c>
      <c r="AZ328" s="49">
        <f>AK328</f>
        <v>0</v>
      </c>
      <c r="BA328" s="49">
        <f>AL328</f>
        <v>400.94459999999998</v>
      </c>
      <c r="BB328" s="49">
        <f>IF(AM330&gt;0,BB326/AM330,0)</f>
        <v>0</v>
      </c>
      <c r="BC328" s="49">
        <f>IF(AN330&gt;0,BC326/AN330,0)</f>
        <v>0</v>
      </c>
      <c r="BD328" s="49">
        <f>IF(AO330&gt;0,BD326/AO330,0)</f>
        <v>0</v>
      </c>
      <c r="BE328" s="49">
        <f>IF(AP330&gt;0,BE326/AP330,0)</f>
        <v>0</v>
      </c>
      <c r="BF328" s="49">
        <f>AP328</f>
        <v>0</v>
      </c>
      <c r="BG328" s="49">
        <f>AQ328</f>
        <v>0</v>
      </c>
      <c r="BH328" s="49">
        <f>AQ328</f>
        <v>0</v>
      </c>
      <c r="BI328" s="49">
        <f>AR328</f>
        <v>152.34974</v>
      </c>
      <c r="BJ328" s="49"/>
    </row>
    <row r="329" spans="3:66" x14ac:dyDescent="0.25">
      <c r="AG329" s="65" t="s">
        <v>537</v>
      </c>
      <c r="AH329" s="66">
        <f>IF(AH328&gt;0,AH326/AH328,0)</f>
        <v>0</v>
      </c>
      <c r="AI329" s="66">
        <f t="shared" ref="AI329:AR329" si="215">IF(AI328&gt;0,AI326/AI328,0)</f>
        <v>2.3433283085773926</v>
      </c>
      <c r="AJ329" s="66">
        <f t="shared" si="215"/>
        <v>2.2915565854070499</v>
      </c>
      <c r="AK329" s="66">
        <f t="shared" si="215"/>
        <v>0</v>
      </c>
      <c r="AL329" s="66">
        <f t="shared" si="215"/>
        <v>3.0000000000000004</v>
      </c>
      <c r="AM329" s="66">
        <f t="shared" si="215"/>
        <v>0</v>
      </c>
      <c r="AN329" s="66">
        <f t="shared" si="215"/>
        <v>2.3478306522104839</v>
      </c>
      <c r="AO329" s="66">
        <f t="shared" si="215"/>
        <v>2.3478306522104839</v>
      </c>
      <c r="AP329" s="66">
        <f t="shared" si="215"/>
        <v>0</v>
      </c>
      <c r="AQ329" s="66">
        <f t="shared" si="215"/>
        <v>0</v>
      </c>
      <c r="AR329" s="66">
        <f t="shared" si="215"/>
        <v>3</v>
      </c>
      <c r="AS329" s="49"/>
      <c r="AV329" s="65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</row>
    <row r="330" spans="3:66" x14ac:dyDescent="0.25">
      <c r="AG330" s="65" t="s">
        <v>538</v>
      </c>
      <c r="AH330" s="67">
        <f>IF(AH328&gt;0,AH326/AH328,0)</f>
        <v>0</v>
      </c>
      <c r="AI330" s="67">
        <f>IF(AI328&gt;0,AI326/AI328,0)</f>
        <v>2.3433283085773926</v>
      </c>
      <c r="AJ330" s="67">
        <f>IF(AJ328&gt;0,AJ326/AJ328,0)</f>
        <v>2.2915565854070499</v>
      </c>
      <c r="AK330" s="67">
        <f>IF(AK328&gt;0,AK326/AK328,0)</f>
        <v>0</v>
      </c>
      <c r="AL330" s="67">
        <f>IF(AL328&gt;0,AL326/AL328,0)</f>
        <v>3.0000000000000004</v>
      </c>
      <c r="AM330" s="67">
        <v>2</v>
      </c>
      <c r="AN330" s="67">
        <f>IF(AN328&gt;0,AN326/AN328,0)</f>
        <v>2.3478306522104839</v>
      </c>
      <c r="AO330" s="67">
        <f>IF(AO328&gt;0,AO326/AO328,0)</f>
        <v>2.3478306522104839</v>
      </c>
      <c r="AP330" s="67">
        <f>IF(AP328&gt;0,AP326/AP328,0)</f>
        <v>0</v>
      </c>
      <c r="AQ330" s="67">
        <f>IF(AQ328&gt;0,AQ326/AQ328,0)</f>
        <v>0</v>
      </c>
      <c r="AR330" s="67">
        <f>IF(AR328&gt;0,AR326/AR328,0)</f>
        <v>3</v>
      </c>
      <c r="AS330" s="49"/>
      <c r="AV330" s="65" t="s">
        <v>539</v>
      </c>
      <c r="AW330" s="67">
        <f>IF(AW328&gt;0,AW326/AW328,0)</f>
        <v>0</v>
      </c>
      <c r="AX330" s="67">
        <f t="shared" ref="AX330:BI330" si="216">IF(AX328&gt;0,AX326/AX328,0)</f>
        <v>2.3433283085773926</v>
      </c>
      <c r="AY330" s="67">
        <f t="shared" si="216"/>
        <v>2.2915565854070499</v>
      </c>
      <c r="AZ330" s="67">
        <f t="shared" si="216"/>
        <v>0</v>
      </c>
      <c r="BA330" s="67">
        <f t="shared" si="216"/>
        <v>3.0000000000000004</v>
      </c>
      <c r="BB330" s="67">
        <f t="shared" si="216"/>
        <v>0</v>
      </c>
      <c r="BC330" s="67">
        <f t="shared" si="216"/>
        <v>0</v>
      </c>
      <c r="BD330" s="67">
        <f t="shared" si="216"/>
        <v>0</v>
      </c>
      <c r="BE330" s="67">
        <f>IF(BE328&gt;0,BE326/BE328,0)</f>
        <v>0</v>
      </c>
      <c r="BF330" s="67">
        <f t="shared" si="216"/>
        <v>0</v>
      </c>
      <c r="BG330" s="67">
        <f t="shared" si="216"/>
        <v>0</v>
      </c>
      <c r="BH330" s="67">
        <f>IF(BH328&gt;0,BH326/BH328,0)</f>
        <v>0</v>
      </c>
      <c r="BI330" s="67">
        <f t="shared" si="216"/>
        <v>0</v>
      </c>
      <c r="BJ330" s="49"/>
    </row>
    <row r="331" spans="3:66" x14ac:dyDescent="0.25">
      <c r="AG331" s="65" t="s">
        <v>540</v>
      </c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V331" s="65" t="s">
        <v>540</v>
      </c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</row>
    <row r="332" spans="3:66" x14ac:dyDescent="0.25">
      <c r="AG332" s="65" t="s">
        <v>541</v>
      </c>
      <c r="AH332" s="49"/>
      <c r="AI332" s="49"/>
      <c r="AJ332" s="49"/>
      <c r="AK332" s="49"/>
      <c r="AL332" s="49"/>
      <c r="AM332" s="68" t="b">
        <f>IF(AM326&gt;0,SUM(AM290:AM297,AM311:AM312)/AM326)</f>
        <v>0</v>
      </c>
      <c r="AN332" s="68">
        <f>IF(AN326&gt;0,SUM(AN290:AN297,AN311:AN312)/AN326)</f>
        <v>0.26199084361484826</v>
      </c>
      <c r="AO332" s="68">
        <f>IF(AO326&gt;0,SUM(AO290:AO297,AO311:AO312)/AO326)</f>
        <v>0.26199084361484826</v>
      </c>
      <c r="AP332" s="49"/>
      <c r="AQ332" s="49"/>
      <c r="AR332" s="49"/>
      <c r="AS332" s="49"/>
      <c r="AV332" s="65" t="s">
        <v>541</v>
      </c>
      <c r="AW332" s="49"/>
      <c r="AX332" s="49"/>
      <c r="AY332" s="49"/>
      <c r="AZ332" s="49"/>
      <c r="BA332" s="49"/>
      <c r="BB332" s="68" t="b">
        <f>IF(BB326&gt;0,SUM(BB290:BB297,BB311:BB312)/BB326)</f>
        <v>0</v>
      </c>
      <c r="BC332" s="68" t="b">
        <f>IF(BC326&gt;0,SUM(BC290:BC297,BC311:BC312)/BC326)</f>
        <v>0</v>
      </c>
      <c r="BD332" s="68" t="b">
        <f>IF(BD326&gt;0,SUM(BD290:BD297,BD311:BD312)/BD326)</f>
        <v>0</v>
      </c>
      <c r="BE332" s="68" t="b">
        <f>IF(BE326&gt;0,SUM(BE290:BE297,BE311:BE312)/BE326)</f>
        <v>0</v>
      </c>
      <c r="BF332" s="49"/>
      <c r="BG332" s="49"/>
      <c r="BH332" s="49"/>
      <c r="BI332" s="49"/>
      <c r="BJ332" s="49"/>
    </row>
    <row r="335" spans="3:66" x14ac:dyDescent="0.25">
      <c r="C335" t="s">
        <v>548</v>
      </c>
      <c r="I335" t="s">
        <v>523</v>
      </c>
      <c r="R335" t="s">
        <v>548</v>
      </c>
      <c r="X335" t="s">
        <v>523</v>
      </c>
      <c r="AG335" t="s">
        <v>548</v>
      </c>
      <c r="AM335" t="s">
        <v>523</v>
      </c>
      <c r="AV335" t="s">
        <v>548</v>
      </c>
      <c r="BB335" t="s">
        <v>523</v>
      </c>
    </row>
    <row r="336" spans="3:66" ht="26.25" x14ac:dyDescent="0.25">
      <c r="C336" s="40" t="s">
        <v>524</v>
      </c>
      <c r="D336" s="41" t="s">
        <v>525</v>
      </c>
      <c r="E336" s="42" t="s">
        <v>526</v>
      </c>
      <c r="F336" s="42" t="s">
        <v>527</v>
      </c>
      <c r="G336" s="42" t="s">
        <v>465</v>
      </c>
      <c r="H336" s="42" t="s">
        <v>528</v>
      </c>
      <c r="I336" s="42" t="s">
        <v>14</v>
      </c>
      <c r="J336" s="42" t="s">
        <v>18</v>
      </c>
      <c r="K336" s="42" t="s">
        <v>22</v>
      </c>
      <c r="L336" s="42" t="s">
        <v>529</v>
      </c>
      <c r="M336" s="42" t="s">
        <v>530</v>
      </c>
      <c r="N336" s="43" t="s">
        <v>531</v>
      </c>
      <c r="O336" s="44" t="s">
        <v>5</v>
      </c>
      <c r="P336" s="45"/>
      <c r="R336" s="40" t="s">
        <v>524</v>
      </c>
      <c r="S336" s="41" t="s">
        <v>525</v>
      </c>
      <c r="T336" s="42" t="s">
        <v>526</v>
      </c>
      <c r="U336" s="42" t="s">
        <v>527</v>
      </c>
      <c r="V336" s="42" t="s">
        <v>465</v>
      </c>
      <c r="W336" s="42" t="s">
        <v>528</v>
      </c>
      <c r="X336" s="42" t="s">
        <v>14</v>
      </c>
      <c r="Y336" s="42" t="s">
        <v>18</v>
      </c>
      <c r="Z336" s="42" t="s">
        <v>22</v>
      </c>
      <c r="AA336" s="42" t="s">
        <v>529</v>
      </c>
      <c r="AB336" s="42" t="s">
        <v>530</v>
      </c>
      <c r="AC336" s="43" t="s">
        <v>531</v>
      </c>
      <c r="AD336" s="44" t="s">
        <v>5</v>
      </c>
      <c r="AG336" s="40" t="s">
        <v>524</v>
      </c>
      <c r="AH336" s="41" t="s">
        <v>525</v>
      </c>
      <c r="AI336" s="42" t="s">
        <v>526</v>
      </c>
      <c r="AJ336" s="42" t="s">
        <v>527</v>
      </c>
      <c r="AK336" s="42" t="s">
        <v>465</v>
      </c>
      <c r="AL336" s="42" t="s">
        <v>528</v>
      </c>
      <c r="AM336" s="42" t="s">
        <v>14</v>
      </c>
      <c r="AN336" s="42" t="s">
        <v>18</v>
      </c>
      <c r="AO336" s="42" t="s">
        <v>22</v>
      </c>
      <c r="AP336" s="42" t="s">
        <v>529</v>
      </c>
      <c r="AQ336" s="42" t="s">
        <v>530</v>
      </c>
      <c r="AR336" s="43" t="s">
        <v>531</v>
      </c>
      <c r="AS336" s="44" t="s">
        <v>5</v>
      </c>
      <c r="AV336" s="40" t="s">
        <v>524</v>
      </c>
      <c r="AW336" s="41" t="s">
        <v>525</v>
      </c>
      <c r="AX336" s="42" t="s">
        <v>526</v>
      </c>
      <c r="AY336" s="42" t="s">
        <v>527</v>
      </c>
      <c r="AZ336" s="42" t="s">
        <v>465</v>
      </c>
      <c r="BA336" s="42" t="s">
        <v>528</v>
      </c>
      <c r="BB336" s="42" t="s">
        <v>14</v>
      </c>
      <c r="BC336" s="42" t="s">
        <v>18</v>
      </c>
      <c r="BD336" s="42" t="s">
        <v>22</v>
      </c>
      <c r="BE336" s="42" t="s">
        <v>604</v>
      </c>
      <c r="BF336" s="42" t="s">
        <v>529</v>
      </c>
      <c r="BG336" s="42" t="s">
        <v>530</v>
      </c>
      <c r="BH336" s="43" t="s">
        <v>531</v>
      </c>
      <c r="BI336" s="43" t="s">
        <v>603</v>
      </c>
      <c r="BJ336" s="44" t="s">
        <v>5</v>
      </c>
    </row>
    <row r="337" spans="3:68" x14ac:dyDescent="0.25">
      <c r="C337" s="46" t="s">
        <v>532</v>
      </c>
      <c r="D337" s="47">
        <f>paste_pd_trips!S212</f>
        <v>1023</v>
      </c>
      <c r="E337" s="47">
        <f>paste_pd_trips!T212</f>
        <v>61</v>
      </c>
      <c r="F337" s="47">
        <f>paste_pd_trips!U212</f>
        <v>12</v>
      </c>
      <c r="G337" s="47">
        <f>paste_pd_trips!V212</f>
        <v>0</v>
      </c>
      <c r="H337" s="47">
        <f>paste_pd_trips!W212</f>
        <v>0</v>
      </c>
      <c r="I337" s="47">
        <f>paste_pd_trips!X212</f>
        <v>0</v>
      </c>
      <c r="J337" s="47">
        <f>paste_pd_trips!Y212</f>
        <v>1</v>
      </c>
      <c r="K337" s="47">
        <f>paste_pd_trips!Z212</f>
        <v>0</v>
      </c>
      <c r="L337" s="47">
        <f>paste_pd_trips!AA212</f>
        <v>0</v>
      </c>
      <c r="M337" s="47">
        <f>paste_pd_trips!AB212</f>
        <v>0</v>
      </c>
      <c r="N337" s="47">
        <f>paste_pd_trips!AC212</f>
        <v>0</v>
      </c>
      <c r="O337" s="48">
        <f>paste_pd_trips!AD212</f>
        <v>1097</v>
      </c>
      <c r="P337" s="49"/>
      <c r="R337" s="46" t="s">
        <v>532</v>
      </c>
      <c r="S337" s="47">
        <f>paste_pd_trips!C212</f>
        <v>417653.51582999999</v>
      </c>
      <c r="T337" s="47">
        <f>paste_pd_trips!D212</f>
        <v>33561.357380000001</v>
      </c>
      <c r="U337" s="47">
        <f>paste_pd_trips!E212</f>
        <v>10223.696</v>
      </c>
      <c r="V337" s="47">
        <f>paste_pd_trips!F212</f>
        <v>0</v>
      </c>
      <c r="W337" s="47">
        <f>paste_pd_trips!G212</f>
        <v>0</v>
      </c>
      <c r="X337" s="47">
        <f>paste_pd_trips!H212</f>
        <v>0</v>
      </c>
      <c r="Y337" s="47">
        <f>paste_pd_trips!I212</f>
        <v>343.72649999999999</v>
      </c>
      <c r="Z337" s="47">
        <f>paste_pd_trips!J212</f>
        <v>0</v>
      </c>
      <c r="AA337" s="47">
        <f>paste_pd_trips!K212</f>
        <v>0</v>
      </c>
      <c r="AB337" s="47">
        <f>paste_pd_trips!L212</f>
        <v>0</v>
      </c>
      <c r="AC337" s="47">
        <f>paste_pd_trips!M212</f>
        <v>0</v>
      </c>
      <c r="AD337" s="48">
        <f>paste_pd_trips!N212</f>
        <v>461782.29570999998</v>
      </c>
      <c r="AG337" s="46" t="s">
        <v>532</v>
      </c>
      <c r="AH337" s="47">
        <f>S337</f>
        <v>417653.51582999999</v>
      </c>
      <c r="AI337" s="47">
        <f t="shared" ref="AI337:AL365" si="217">T337</f>
        <v>33561.357380000001</v>
      </c>
      <c r="AJ337" s="47">
        <f t="shared" si="217"/>
        <v>10223.696</v>
      </c>
      <c r="AK337" s="47">
        <f t="shared" si="217"/>
        <v>0</v>
      </c>
      <c r="AL337" s="47">
        <f t="shared" si="217"/>
        <v>0</v>
      </c>
      <c r="AM337" s="47">
        <f>+X337+Y337+Z337</f>
        <v>343.72649999999999</v>
      </c>
      <c r="AN337" s="47">
        <v>0</v>
      </c>
      <c r="AO337" s="47">
        <v>0</v>
      </c>
      <c r="AP337" s="47">
        <v>0</v>
      </c>
      <c r="AQ337" s="47">
        <f t="shared" ref="AQ337:AR365" si="218">AB337</f>
        <v>0</v>
      </c>
      <c r="AR337" s="47">
        <f t="shared" si="218"/>
        <v>0</v>
      </c>
      <c r="AS337" s="48">
        <f>SUM(AH337:AR337)</f>
        <v>461782.29570999998</v>
      </c>
      <c r="AU337">
        <v>1</v>
      </c>
      <c r="AV337" s="46" t="s">
        <v>532</v>
      </c>
      <c r="AW337" s="47">
        <f t="shared" ref="AW337:BA365" si="219">AH337</f>
        <v>417653.51582999999</v>
      </c>
      <c r="AX337" s="47">
        <f t="shared" si="219"/>
        <v>33561.357380000001</v>
      </c>
      <c r="AY337" s="47">
        <f t="shared" si="219"/>
        <v>10223.696</v>
      </c>
      <c r="AZ337" s="103">
        <f t="shared" si="219"/>
        <v>0</v>
      </c>
      <c r="BA337" s="103">
        <f t="shared" si="219"/>
        <v>0</v>
      </c>
      <c r="BB337" s="103">
        <f>IF(SUM(AM$345:AM$348,AM$360:AM$361)&gt;0,(AM337/SUM(AM$345:AM$348,AM$360:AM$361))*SUM(BB$345:BB$348,BB$360:BB$361),0)</f>
        <v>1342.4155460978241</v>
      </c>
      <c r="BC337" s="47">
        <f>IF(SUM(AN$349:AN$352,AN$362:AN$363)&gt;0,(AN337/SUM(AN$349:AN$352,AN$362:AN$363))*SUM(BC$349:BC$352,BC$362:BC$363),0)</f>
        <v>0</v>
      </c>
      <c r="BD337" s="103">
        <f>IF(SUM(AO$353:AO$356,AO$364:AO$365)&gt;0,(AO337/SUM(AO$353:AO$356,AO$364:AO$365))*SUM(BD$353:BD$356,BD$364:BD$365),0)</f>
        <v>0</v>
      </c>
      <c r="BE337" s="103">
        <f>IF(SUM(AP$353:AP$356,AP$364:AP$365)&gt;0,(AP337/SUM(AP$353:AP$356,AP$364:AP$365))*SUM(BE$353:BE$356,BE$364:BE$365),0)</f>
        <v>0</v>
      </c>
      <c r="BF337" s="47">
        <f t="shared" ref="BF337:BF365" si="220">AP337</f>
        <v>0</v>
      </c>
      <c r="BG337" s="47">
        <f t="shared" ref="BG337:BG365" si="221">AQ337</f>
        <v>0</v>
      </c>
      <c r="BH337" s="103">
        <f>AR337</f>
        <v>0</v>
      </c>
      <c r="BI337" s="103">
        <v>0</v>
      </c>
      <c r="BJ337" s="48">
        <f t="shared" ref="BJ337:BJ372" si="222">SUM(AW337:BI337)</f>
        <v>462780.98475609784</v>
      </c>
      <c r="BP337" s="196" t="s">
        <v>677</v>
      </c>
    </row>
    <row r="338" spans="3:68" x14ac:dyDescent="0.25">
      <c r="C338" s="46" t="s">
        <v>533</v>
      </c>
      <c r="D338" s="47">
        <f>paste_pd_trips!S213</f>
        <v>0</v>
      </c>
      <c r="E338" s="47">
        <f>paste_pd_trips!T213</f>
        <v>0</v>
      </c>
      <c r="F338" s="47">
        <f>paste_pd_trips!U213</f>
        <v>0</v>
      </c>
      <c r="G338" s="47">
        <f>paste_pd_trips!V213</f>
        <v>0</v>
      </c>
      <c r="H338" s="47">
        <f>paste_pd_trips!W213</f>
        <v>0</v>
      </c>
      <c r="I338" s="47">
        <f>paste_pd_trips!X213</f>
        <v>0</v>
      </c>
      <c r="J338" s="47">
        <f>paste_pd_trips!Y213</f>
        <v>0</v>
      </c>
      <c r="K338" s="47">
        <f>paste_pd_trips!Z213</f>
        <v>0</v>
      </c>
      <c r="L338" s="47">
        <f>paste_pd_trips!AA213</f>
        <v>0</v>
      </c>
      <c r="M338" s="47">
        <f>paste_pd_trips!AB213</f>
        <v>0</v>
      </c>
      <c r="N338" s="47">
        <f>paste_pd_trips!AC213</f>
        <v>0</v>
      </c>
      <c r="O338" s="50">
        <f>paste_pd_trips!AD213</f>
        <v>0</v>
      </c>
      <c r="P338" s="49"/>
      <c r="R338" s="46" t="s">
        <v>533</v>
      </c>
      <c r="S338" s="47">
        <f>paste_pd_trips!C213</f>
        <v>0</v>
      </c>
      <c r="T338" s="47">
        <f>paste_pd_trips!D213</f>
        <v>0</v>
      </c>
      <c r="U338" s="47">
        <f>paste_pd_trips!E213</f>
        <v>0</v>
      </c>
      <c r="V338" s="47">
        <f>paste_pd_trips!F213</f>
        <v>0</v>
      </c>
      <c r="W338" s="47">
        <f>paste_pd_trips!G213</f>
        <v>0</v>
      </c>
      <c r="X338" s="47">
        <f>paste_pd_trips!H213</f>
        <v>0</v>
      </c>
      <c r="Y338" s="47">
        <f>paste_pd_trips!I213</f>
        <v>0</v>
      </c>
      <c r="Z338" s="47">
        <f>paste_pd_trips!J213</f>
        <v>0</v>
      </c>
      <c r="AA338" s="47">
        <f>paste_pd_trips!K213</f>
        <v>0</v>
      </c>
      <c r="AB338" s="47">
        <f>paste_pd_trips!L213</f>
        <v>0</v>
      </c>
      <c r="AC338" s="47">
        <f>paste_pd_trips!M213</f>
        <v>0</v>
      </c>
      <c r="AD338" s="50">
        <f>paste_pd_trips!N213</f>
        <v>0</v>
      </c>
      <c r="AG338" s="46" t="s">
        <v>533</v>
      </c>
      <c r="AH338" s="47">
        <f t="shared" ref="AH338:AH365" si="223">S338</f>
        <v>0</v>
      </c>
      <c r="AI338" s="47">
        <f t="shared" si="217"/>
        <v>0</v>
      </c>
      <c r="AJ338" s="47">
        <f t="shared" si="217"/>
        <v>0</v>
      </c>
      <c r="AK338" s="47">
        <f t="shared" si="217"/>
        <v>0</v>
      </c>
      <c r="AL338" s="47">
        <f t="shared" si="217"/>
        <v>0</v>
      </c>
      <c r="AM338" s="47">
        <f t="shared" ref="AM338:AM365" si="224">+X338+Y338+Z338</f>
        <v>0</v>
      </c>
      <c r="AN338" s="47">
        <v>0</v>
      </c>
      <c r="AO338" s="47">
        <v>0</v>
      </c>
      <c r="AP338" s="47">
        <v>0</v>
      </c>
      <c r="AQ338" s="47">
        <f t="shared" si="218"/>
        <v>0</v>
      </c>
      <c r="AR338" s="47">
        <f t="shared" si="218"/>
        <v>0</v>
      </c>
      <c r="AS338" s="50">
        <f t="shared" ref="AS338:AS365" si="225">SUM(AH338:AR338)</f>
        <v>0</v>
      </c>
      <c r="AU338">
        <v>2</v>
      </c>
      <c r="AV338" s="46" t="s">
        <v>533</v>
      </c>
      <c r="AW338" s="47">
        <f t="shared" si="219"/>
        <v>0</v>
      </c>
      <c r="AX338" s="47">
        <f t="shared" si="219"/>
        <v>0</v>
      </c>
      <c r="AY338" s="47">
        <f t="shared" si="219"/>
        <v>0</v>
      </c>
      <c r="AZ338" s="103">
        <f t="shared" si="219"/>
        <v>0</v>
      </c>
      <c r="BA338" s="103">
        <f t="shared" si="219"/>
        <v>0</v>
      </c>
      <c r="BB338" s="103">
        <f t="shared" ref="BB338:BB344" si="226">IF(SUM(AM$345:AM$348,AM$360:AM$361)&gt;0,(AM338/SUM(AM$345:AM$348,AM$360:AM$361))*SUM(BB$345:BB$348,BB$360:BB$361),0)</f>
        <v>0</v>
      </c>
      <c r="BC338" s="47">
        <f t="shared" ref="BC338:BC344" si="227">IF(SUM(AN$349:AN$352,AN$362:AN$363)&gt;0,(AN338/SUM(AN$349:AN$352,AN$362:AN$363))*SUM(BC$349:BC$352,BC$362:BC$363),0)</f>
        <v>0</v>
      </c>
      <c r="BD338" s="103">
        <f t="shared" ref="BD338:BE344" si="228">IF(SUM(AO$353:AO$356,AO$364:AO$365)&gt;0,(AO338/SUM(AO$353:AO$356,AO$364:AO$365))*SUM(BD$353:BD$356,BD$364:BD$365),0)</f>
        <v>0</v>
      </c>
      <c r="BE338" s="103">
        <f t="shared" si="228"/>
        <v>0</v>
      </c>
      <c r="BF338" s="47">
        <f t="shared" si="220"/>
        <v>0</v>
      </c>
      <c r="BG338" s="47">
        <f t="shared" si="221"/>
        <v>0</v>
      </c>
      <c r="BH338" s="103">
        <f t="shared" ref="BH338:BH372" si="229">AR338</f>
        <v>0</v>
      </c>
      <c r="BI338" s="103">
        <v>0</v>
      </c>
      <c r="BJ338" s="50">
        <f t="shared" si="222"/>
        <v>0</v>
      </c>
      <c r="BP338" s="3">
        <f>SUM(BD353:BD356,BD364,BD365)</f>
        <v>0</v>
      </c>
    </row>
    <row r="339" spans="3:68" x14ac:dyDescent="0.25">
      <c r="C339" s="46" t="s">
        <v>526</v>
      </c>
      <c r="D339" s="47">
        <f>paste_pd_trips!S214</f>
        <v>0</v>
      </c>
      <c r="E339" s="47">
        <f>paste_pd_trips!T214</f>
        <v>263</v>
      </c>
      <c r="F339" s="47">
        <f>paste_pd_trips!U214</f>
        <v>6</v>
      </c>
      <c r="G339" s="47">
        <f>paste_pd_trips!V214</f>
        <v>0</v>
      </c>
      <c r="H339" s="47">
        <f>paste_pd_trips!W214</f>
        <v>0</v>
      </c>
      <c r="I339" s="47">
        <f>paste_pd_trips!X214</f>
        <v>0</v>
      </c>
      <c r="J339" s="47">
        <f>paste_pd_trips!Y214</f>
        <v>1</v>
      </c>
      <c r="K339" s="47">
        <f>paste_pd_trips!Z214</f>
        <v>0</v>
      </c>
      <c r="L339" s="47">
        <f>paste_pd_trips!AA214</f>
        <v>0</v>
      </c>
      <c r="M339" s="47">
        <f>paste_pd_trips!AB214</f>
        <v>1</v>
      </c>
      <c r="N339" s="47">
        <f>paste_pd_trips!AC214</f>
        <v>0</v>
      </c>
      <c r="O339" s="50">
        <f>paste_pd_trips!AD214</f>
        <v>271</v>
      </c>
      <c r="P339" s="49"/>
      <c r="R339" s="46" t="s">
        <v>526</v>
      </c>
      <c r="S339" s="47">
        <f>paste_pd_trips!C214</f>
        <v>0</v>
      </c>
      <c r="T339" s="47">
        <f>paste_pd_trips!D214</f>
        <v>130331.12891</v>
      </c>
      <c r="U339" s="47">
        <f>paste_pd_trips!E214</f>
        <v>2576.3114999999998</v>
      </c>
      <c r="V339" s="47">
        <f>paste_pd_trips!F214</f>
        <v>0</v>
      </c>
      <c r="W339" s="47">
        <f>paste_pd_trips!G214</f>
        <v>0</v>
      </c>
      <c r="X339" s="47">
        <f>paste_pd_trips!H214</f>
        <v>0</v>
      </c>
      <c r="Y339" s="47">
        <f>paste_pd_trips!I214</f>
        <v>343.72649999999999</v>
      </c>
      <c r="Z339" s="47">
        <f>paste_pd_trips!J214</f>
        <v>0</v>
      </c>
      <c r="AA339" s="47">
        <f>paste_pd_trips!K214</f>
        <v>0</v>
      </c>
      <c r="AB339" s="47">
        <f>paste_pd_trips!L214</f>
        <v>163.74590000000001</v>
      </c>
      <c r="AC339" s="47">
        <f>paste_pd_trips!M214</f>
        <v>0</v>
      </c>
      <c r="AD339" s="50">
        <f>paste_pd_trips!N214</f>
        <v>133414.91281000001</v>
      </c>
      <c r="AG339" s="46" t="s">
        <v>526</v>
      </c>
      <c r="AH339" s="47">
        <f t="shared" si="223"/>
        <v>0</v>
      </c>
      <c r="AI339" s="47">
        <f t="shared" si="217"/>
        <v>130331.12891</v>
      </c>
      <c r="AJ339" s="47">
        <f t="shared" si="217"/>
        <v>2576.3114999999998</v>
      </c>
      <c r="AK339" s="47">
        <f t="shared" si="217"/>
        <v>0</v>
      </c>
      <c r="AL339" s="47">
        <f t="shared" si="217"/>
        <v>0</v>
      </c>
      <c r="AM339" s="47">
        <f t="shared" si="224"/>
        <v>343.72649999999999</v>
      </c>
      <c r="AN339" s="47">
        <v>0</v>
      </c>
      <c r="AO339" s="47">
        <v>0</v>
      </c>
      <c r="AP339" s="47">
        <v>0</v>
      </c>
      <c r="AQ339" s="47">
        <f t="shared" si="218"/>
        <v>163.74590000000001</v>
      </c>
      <c r="AR339" s="47">
        <f t="shared" si="218"/>
        <v>0</v>
      </c>
      <c r="AS339" s="50">
        <f t="shared" si="225"/>
        <v>133414.91281000001</v>
      </c>
      <c r="AU339">
        <v>3</v>
      </c>
      <c r="AV339" s="46" t="s">
        <v>526</v>
      </c>
      <c r="AW339" s="103">
        <f t="shared" si="219"/>
        <v>0</v>
      </c>
      <c r="AX339" s="47">
        <f t="shared" si="219"/>
        <v>130331.12891</v>
      </c>
      <c r="AY339" s="47">
        <f t="shared" si="219"/>
        <v>2576.3114999999998</v>
      </c>
      <c r="AZ339" s="103">
        <f t="shared" si="219"/>
        <v>0</v>
      </c>
      <c r="BA339" s="103">
        <f t="shared" si="219"/>
        <v>0</v>
      </c>
      <c r="BB339" s="47">
        <f t="shared" si="226"/>
        <v>1342.4155460978241</v>
      </c>
      <c r="BC339" s="47">
        <f t="shared" si="227"/>
        <v>0</v>
      </c>
      <c r="BD339" s="47">
        <f t="shared" si="228"/>
        <v>0</v>
      </c>
      <c r="BE339" s="47">
        <f t="shared" si="228"/>
        <v>0</v>
      </c>
      <c r="BF339" s="47">
        <f t="shared" si="220"/>
        <v>0</v>
      </c>
      <c r="BG339" s="47">
        <f t="shared" si="221"/>
        <v>163.74590000000001</v>
      </c>
      <c r="BH339" s="103">
        <f t="shared" si="229"/>
        <v>0</v>
      </c>
      <c r="BI339" s="47">
        <f>'TM1.5 Targets'!T229+'TM1.5 Targets'!U229</f>
        <v>736.85655000000008</v>
      </c>
      <c r="BJ339" s="50">
        <f t="shared" si="222"/>
        <v>135150.45840609784</v>
      </c>
      <c r="BP339" s="196" t="s">
        <v>678</v>
      </c>
    </row>
    <row r="340" spans="3:68" x14ac:dyDescent="0.25">
      <c r="C340" s="46" t="s">
        <v>534</v>
      </c>
      <c r="D340" s="47">
        <f>paste_pd_trips!S215</f>
        <v>0</v>
      </c>
      <c r="E340" s="47">
        <f>paste_pd_trips!T215</f>
        <v>0</v>
      </c>
      <c r="F340" s="47">
        <f>paste_pd_trips!U215</f>
        <v>0</v>
      </c>
      <c r="G340" s="47">
        <f>paste_pd_trips!V215</f>
        <v>0</v>
      </c>
      <c r="H340" s="47">
        <f>paste_pd_trips!W215</f>
        <v>0</v>
      </c>
      <c r="I340" s="47">
        <f>paste_pd_trips!X215</f>
        <v>0</v>
      </c>
      <c r="J340" s="47">
        <f>paste_pd_trips!Y215</f>
        <v>0</v>
      </c>
      <c r="K340" s="47">
        <f>paste_pd_trips!Z215</f>
        <v>0</v>
      </c>
      <c r="L340" s="47">
        <f>paste_pd_trips!AA215</f>
        <v>0</v>
      </c>
      <c r="M340" s="47">
        <f>paste_pd_trips!AB215</f>
        <v>0</v>
      </c>
      <c r="N340" s="47">
        <f>paste_pd_trips!AC215</f>
        <v>0</v>
      </c>
      <c r="O340" s="50">
        <f>paste_pd_trips!AD215</f>
        <v>0</v>
      </c>
      <c r="P340" s="49"/>
      <c r="R340" s="46" t="s">
        <v>534</v>
      </c>
      <c r="S340" s="47">
        <f>paste_pd_trips!C215</f>
        <v>0</v>
      </c>
      <c r="T340" s="47">
        <f>paste_pd_trips!D215</f>
        <v>0</v>
      </c>
      <c r="U340" s="47">
        <f>paste_pd_trips!E215</f>
        <v>0</v>
      </c>
      <c r="V340" s="47">
        <f>paste_pd_trips!F215</f>
        <v>0</v>
      </c>
      <c r="W340" s="47">
        <f>paste_pd_trips!G215</f>
        <v>0</v>
      </c>
      <c r="X340" s="47">
        <f>paste_pd_trips!H215</f>
        <v>0</v>
      </c>
      <c r="Y340" s="47">
        <f>paste_pd_trips!I215</f>
        <v>0</v>
      </c>
      <c r="Z340" s="47">
        <f>paste_pd_trips!J215</f>
        <v>0</v>
      </c>
      <c r="AA340" s="47">
        <f>paste_pd_trips!K215</f>
        <v>0</v>
      </c>
      <c r="AB340" s="47">
        <f>paste_pd_trips!L215</f>
        <v>0</v>
      </c>
      <c r="AC340" s="47">
        <f>paste_pd_trips!M215</f>
        <v>0</v>
      </c>
      <c r="AD340" s="50">
        <f>paste_pd_trips!N215</f>
        <v>0</v>
      </c>
      <c r="AG340" s="46" t="s">
        <v>534</v>
      </c>
      <c r="AH340" s="47">
        <f t="shared" si="223"/>
        <v>0</v>
      </c>
      <c r="AI340" s="47">
        <f t="shared" si="217"/>
        <v>0</v>
      </c>
      <c r="AJ340" s="47">
        <f t="shared" si="217"/>
        <v>0</v>
      </c>
      <c r="AK340" s="47">
        <f t="shared" si="217"/>
        <v>0</v>
      </c>
      <c r="AL340" s="47">
        <f t="shared" si="217"/>
        <v>0</v>
      </c>
      <c r="AM340" s="47">
        <f t="shared" si="224"/>
        <v>0</v>
      </c>
      <c r="AN340" s="47">
        <v>0</v>
      </c>
      <c r="AO340" s="47">
        <v>0</v>
      </c>
      <c r="AP340" s="47">
        <v>0</v>
      </c>
      <c r="AQ340" s="47">
        <f t="shared" si="218"/>
        <v>0</v>
      </c>
      <c r="AR340" s="47">
        <f t="shared" si="218"/>
        <v>0</v>
      </c>
      <c r="AS340" s="50">
        <f t="shared" si="225"/>
        <v>0</v>
      </c>
      <c r="AU340">
        <v>4</v>
      </c>
      <c r="AV340" s="46" t="s">
        <v>534</v>
      </c>
      <c r="AW340" s="103">
        <f t="shared" si="219"/>
        <v>0</v>
      </c>
      <c r="AX340" s="47">
        <f t="shared" si="219"/>
        <v>0</v>
      </c>
      <c r="AY340" s="47">
        <f t="shared" si="219"/>
        <v>0</v>
      </c>
      <c r="AZ340" s="103">
        <f t="shared" si="219"/>
        <v>0</v>
      </c>
      <c r="BA340" s="103">
        <f t="shared" si="219"/>
        <v>0</v>
      </c>
      <c r="BB340" s="47">
        <f t="shared" si="226"/>
        <v>0</v>
      </c>
      <c r="BC340" s="47">
        <f t="shared" si="227"/>
        <v>0</v>
      </c>
      <c r="BD340" s="47">
        <f t="shared" si="228"/>
        <v>0</v>
      </c>
      <c r="BE340" s="47">
        <f t="shared" si="228"/>
        <v>0</v>
      </c>
      <c r="BF340" s="47">
        <f t="shared" si="220"/>
        <v>0</v>
      </c>
      <c r="BG340" s="47">
        <f t="shared" si="221"/>
        <v>0</v>
      </c>
      <c r="BH340" s="103">
        <f t="shared" si="229"/>
        <v>0</v>
      </c>
      <c r="BI340" s="103">
        <v>0</v>
      </c>
      <c r="BJ340" s="50">
        <f t="shared" si="222"/>
        <v>0</v>
      </c>
      <c r="BP340" s="3">
        <f>SUM(BE366:BE371)</f>
        <v>0</v>
      </c>
    </row>
    <row r="341" spans="3:68" x14ac:dyDescent="0.25">
      <c r="C341" s="46" t="s">
        <v>527</v>
      </c>
      <c r="D341" s="47">
        <f>paste_pd_trips!S216</f>
        <v>0</v>
      </c>
      <c r="E341" s="47">
        <f>paste_pd_trips!T216</f>
        <v>0</v>
      </c>
      <c r="F341" s="47">
        <f>paste_pd_trips!U216</f>
        <v>96</v>
      </c>
      <c r="G341" s="47">
        <f>paste_pd_trips!V216</f>
        <v>0</v>
      </c>
      <c r="H341" s="47">
        <f>paste_pd_trips!W216</f>
        <v>0</v>
      </c>
      <c r="I341" s="47">
        <f>paste_pd_trips!X216</f>
        <v>0</v>
      </c>
      <c r="J341" s="47">
        <f>paste_pd_trips!Y216</f>
        <v>0</v>
      </c>
      <c r="K341" s="47">
        <f>paste_pd_trips!Z216</f>
        <v>0</v>
      </c>
      <c r="L341" s="47">
        <f>paste_pd_trips!AA216</f>
        <v>0</v>
      </c>
      <c r="M341" s="47">
        <f>paste_pd_trips!AB216</f>
        <v>0</v>
      </c>
      <c r="N341" s="47">
        <f>paste_pd_trips!AC216</f>
        <v>0</v>
      </c>
      <c r="O341" s="50">
        <f>paste_pd_trips!AD216</f>
        <v>96</v>
      </c>
      <c r="P341" s="49"/>
      <c r="R341" s="46" t="s">
        <v>527</v>
      </c>
      <c r="S341" s="47">
        <f>paste_pd_trips!C216</f>
        <v>0</v>
      </c>
      <c r="T341" s="47">
        <f>paste_pd_trips!D216</f>
        <v>0</v>
      </c>
      <c r="U341" s="47">
        <f>paste_pd_trips!E216</f>
        <v>45629.561470000001</v>
      </c>
      <c r="V341" s="47">
        <f>paste_pd_trips!F216</f>
        <v>0</v>
      </c>
      <c r="W341" s="47">
        <f>paste_pd_trips!G216</f>
        <v>0</v>
      </c>
      <c r="X341" s="47">
        <f>paste_pd_trips!H216</f>
        <v>0</v>
      </c>
      <c r="Y341" s="47">
        <f>paste_pd_trips!I216</f>
        <v>0</v>
      </c>
      <c r="Z341" s="47">
        <f>paste_pd_trips!J216</f>
        <v>0</v>
      </c>
      <c r="AA341" s="47">
        <f>paste_pd_trips!K216</f>
        <v>0</v>
      </c>
      <c r="AB341" s="47">
        <f>paste_pd_trips!L216</f>
        <v>0</v>
      </c>
      <c r="AC341" s="47">
        <f>paste_pd_trips!M216</f>
        <v>0</v>
      </c>
      <c r="AD341" s="50">
        <f>paste_pd_trips!N216</f>
        <v>45629.561470000001</v>
      </c>
      <c r="AG341" s="46" t="s">
        <v>527</v>
      </c>
      <c r="AH341" s="47">
        <f t="shared" si="223"/>
        <v>0</v>
      </c>
      <c r="AI341" s="47">
        <f t="shared" si="217"/>
        <v>0</v>
      </c>
      <c r="AJ341" s="47">
        <f t="shared" si="217"/>
        <v>45629.561470000001</v>
      </c>
      <c r="AK341" s="47">
        <f t="shared" si="217"/>
        <v>0</v>
      </c>
      <c r="AL341" s="47">
        <f t="shared" si="217"/>
        <v>0</v>
      </c>
      <c r="AM341" s="47">
        <f t="shared" si="224"/>
        <v>0</v>
      </c>
      <c r="AN341" s="47">
        <v>0</v>
      </c>
      <c r="AO341" s="47">
        <v>0</v>
      </c>
      <c r="AP341" s="47">
        <v>0</v>
      </c>
      <c r="AQ341" s="47">
        <f t="shared" si="218"/>
        <v>0</v>
      </c>
      <c r="AR341" s="47">
        <f t="shared" si="218"/>
        <v>0</v>
      </c>
      <c r="AS341" s="50">
        <f t="shared" si="225"/>
        <v>45629.561470000001</v>
      </c>
      <c r="AU341">
        <v>5</v>
      </c>
      <c r="AV341" s="46" t="s">
        <v>527</v>
      </c>
      <c r="AW341" s="103">
        <f t="shared" si="219"/>
        <v>0</v>
      </c>
      <c r="AX341" s="103">
        <f t="shared" si="219"/>
        <v>0</v>
      </c>
      <c r="AY341" s="47">
        <f t="shared" si="219"/>
        <v>45629.561470000001</v>
      </c>
      <c r="AZ341" s="47">
        <f t="shared" si="219"/>
        <v>0</v>
      </c>
      <c r="BA341" s="47">
        <f t="shared" si="219"/>
        <v>0</v>
      </c>
      <c r="BB341" s="47">
        <f t="shared" si="226"/>
        <v>0</v>
      </c>
      <c r="BC341" s="47">
        <f t="shared" si="227"/>
        <v>0</v>
      </c>
      <c r="BD341" s="47">
        <f t="shared" si="228"/>
        <v>0</v>
      </c>
      <c r="BE341" s="47">
        <f t="shared" si="228"/>
        <v>0</v>
      </c>
      <c r="BF341" s="47">
        <f t="shared" si="220"/>
        <v>0</v>
      </c>
      <c r="BG341" s="47">
        <f t="shared" si="221"/>
        <v>0</v>
      </c>
      <c r="BH341" s="103">
        <f t="shared" si="229"/>
        <v>0</v>
      </c>
      <c r="BI341" s="47">
        <f>'TM1.5 Targets'!T230+'TM1.5 Targets'!U230</f>
        <v>0</v>
      </c>
      <c r="BJ341" s="50">
        <f t="shared" si="222"/>
        <v>45629.561470000001</v>
      </c>
    </row>
    <row r="342" spans="3:68" x14ac:dyDescent="0.25">
      <c r="C342" s="46" t="s">
        <v>535</v>
      </c>
      <c r="D342" s="47">
        <f>paste_pd_trips!S217</f>
        <v>0</v>
      </c>
      <c r="E342" s="47">
        <f>paste_pd_trips!T217</f>
        <v>0</v>
      </c>
      <c r="F342" s="47">
        <f>paste_pd_trips!U217</f>
        <v>0</v>
      </c>
      <c r="G342" s="47">
        <f>paste_pd_trips!V217</f>
        <v>0</v>
      </c>
      <c r="H342" s="47">
        <f>paste_pd_trips!W217</f>
        <v>0</v>
      </c>
      <c r="I342" s="47">
        <f>paste_pd_trips!X217</f>
        <v>0</v>
      </c>
      <c r="J342" s="47">
        <f>paste_pd_trips!Y217</f>
        <v>0</v>
      </c>
      <c r="K342" s="47">
        <f>paste_pd_trips!Z217</f>
        <v>0</v>
      </c>
      <c r="L342" s="47">
        <f>paste_pd_trips!AA217</f>
        <v>0</v>
      </c>
      <c r="M342" s="47">
        <f>paste_pd_trips!AB217</f>
        <v>0</v>
      </c>
      <c r="N342" s="47">
        <f>paste_pd_trips!AC217</f>
        <v>0</v>
      </c>
      <c r="O342" s="50">
        <f>paste_pd_trips!AD217</f>
        <v>0</v>
      </c>
      <c r="P342" s="49"/>
      <c r="R342" s="46" t="s">
        <v>535</v>
      </c>
      <c r="S342" s="47">
        <f>paste_pd_trips!C217</f>
        <v>0</v>
      </c>
      <c r="T342" s="47">
        <f>paste_pd_trips!D217</f>
        <v>0</v>
      </c>
      <c r="U342" s="47">
        <f>paste_pd_trips!E217</f>
        <v>0</v>
      </c>
      <c r="V342" s="47">
        <f>paste_pd_trips!F217</f>
        <v>0</v>
      </c>
      <c r="W342" s="47">
        <f>paste_pd_trips!G217</f>
        <v>0</v>
      </c>
      <c r="X342" s="47">
        <f>paste_pd_trips!H217</f>
        <v>0</v>
      </c>
      <c r="Y342" s="47">
        <f>paste_pd_trips!I217</f>
        <v>0</v>
      </c>
      <c r="Z342" s="47">
        <f>paste_pd_trips!J217</f>
        <v>0</v>
      </c>
      <c r="AA342" s="47">
        <f>paste_pd_trips!K217</f>
        <v>0</v>
      </c>
      <c r="AB342" s="47">
        <f>paste_pd_trips!L217</f>
        <v>0</v>
      </c>
      <c r="AC342" s="47">
        <f>paste_pd_trips!M217</f>
        <v>0</v>
      </c>
      <c r="AD342" s="50">
        <f>paste_pd_trips!N217</f>
        <v>0</v>
      </c>
      <c r="AG342" s="46" t="s">
        <v>535</v>
      </c>
      <c r="AH342" s="47">
        <f t="shared" si="223"/>
        <v>0</v>
      </c>
      <c r="AI342" s="47">
        <f t="shared" si="217"/>
        <v>0</v>
      </c>
      <c r="AJ342" s="47">
        <f t="shared" si="217"/>
        <v>0</v>
      </c>
      <c r="AK342" s="47">
        <f t="shared" si="217"/>
        <v>0</v>
      </c>
      <c r="AL342" s="47">
        <f t="shared" si="217"/>
        <v>0</v>
      </c>
      <c r="AM342" s="47">
        <f t="shared" si="224"/>
        <v>0</v>
      </c>
      <c r="AN342" s="47">
        <v>0</v>
      </c>
      <c r="AO342" s="47">
        <v>0</v>
      </c>
      <c r="AP342" s="47">
        <v>0</v>
      </c>
      <c r="AQ342" s="47">
        <f t="shared" si="218"/>
        <v>0</v>
      </c>
      <c r="AR342" s="47">
        <f t="shared" si="218"/>
        <v>0</v>
      </c>
      <c r="AS342" s="50">
        <f t="shared" si="225"/>
        <v>0</v>
      </c>
      <c r="AU342">
        <v>6</v>
      </c>
      <c r="AV342" s="46" t="s">
        <v>535</v>
      </c>
      <c r="AW342" s="103">
        <f t="shared" si="219"/>
        <v>0</v>
      </c>
      <c r="AX342" s="103">
        <f t="shared" si="219"/>
        <v>0</v>
      </c>
      <c r="AY342" s="47">
        <f t="shared" si="219"/>
        <v>0</v>
      </c>
      <c r="AZ342" s="47">
        <f t="shared" si="219"/>
        <v>0</v>
      </c>
      <c r="BA342" s="47">
        <f t="shared" si="219"/>
        <v>0</v>
      </c>
      <c r="BB342" s="47">
        <f t="shared" si="226"/>
        <v>0</v>
      </c>
      <c r="BC342" s="47">
        <f t="shared" si="227"/>
        <v>0</v>
      </c>
      <c r="BD342" s="47">
        <f t="shared" si="228"/>
        <v>0</v>
      </c>
      <c r="BE342" s="47">
        <f t="shared" si="228"/>
        <v>0</v>
      </c>
      <c r="BF342" s="47">
        <f t="shared" si="220"/>
        <v>0</v>
      </c>
      <c r="BG342" s="47">
        <f t="shared" si="221"/>
        <v>0</v>
      </c>
      <c r="BH342" s="103">
        <f t="shared" si="229"/>
        <v>0</v>
      </c>
      <c r="BI342" s="103">
        <v>0</v>
      </c>
      <c r="BJ342" s="50">
        <f t="shared" si="222"/>
        <v>0</v>
      </c>
    </row>
    <row r="343" spans="3:68" x14ac:dyDescent="0.25">
      <c r="C343" s="46" t="s">
        <v>465</v>
      </c>
      <c r="D343" s="47">
        <f>paste_pd_trips!S218</f>
        <v>10</v>
      </c>
      <c r="E343" s="47">
        <f>paste_pd_trips!T218</f>
        <v>4</v>
      </c>
      <c r="F343" s="47">
        <f>paste_pd_trips!U218</f>
        <v>1</v>
      </c>
      <c r="G343" s="47">
        <f>paste_pd_trips!V218</f>
        <v>775</v>
      </c>
      <c r="H343" s="47">
        <f>paste_pd_trips!W218</f>
        <v>2</v>
      </c>
      <c r="I343" s="47">
        <f>paste_pd_trips!X218</f>
        <v>3</v>
      </c>
      <c r="J343" s="47">
        <f>paste_pd_trips!Y218</f>
        <v>0</v>
      </c>
      <c r="K343" s="47">
        <f>paste_pd_trips!Z218</f>
        <v>0</v>
      </c>
      <c r="L343" s="47">
        <f>paste_pd_trips!AA218</f>
        <v>0</v>
      </c>
      <c r="M343" s="47">
        <f>paste_pd_trips!AB218</f>
        <v>2</v>
      </c>
      <c r="N343" s="47">
        <f>paste_pd_trips!AC218</f>
        <v>0</v>
      </c>
      <c r="O343" s="50">
        <f>paste_pd_trips!AD218</f>
        <v>797</v>
      </c>
      <c r="P343" s="49"/>
      <c r="R343" s="46" t="s">
        <v>465</v>
      </c>
      <c r="S343" s="47">
        <f>paste_pd_trips!C218</f>
        <v>4121.5253199999997</v>
      </c>
      <c r="T343" s="47">
        <f>paste_pd_trips!D218</f>
        <v>313.57398999999998</v>
      </c>
      <c r="U343" s="47">
        <f>paste_pd_trips!E218</f>
        <v>138.14750000000001</v>
      </c>
      <c r="V343" s="47">
        <f>paste_pd_trips!F218</f>
        <v>283095.01062999998</v>
      </c>
      <c r="W343" s="47">
        <f>paste_pd_trips!G218</f>
        <v>152.34974</v>
      </c>
      <c r="X343" s="47">
        <f>paste_pd_trips!H218</f>
        <v>273.08166</v>
      </c>
      <c r="Y343" s="47">
        <f>paste_pd_trips!I218</f>
        <v>0</v>
      </c>
      <c r="Z343" s="47">
        <f>paste_pd_trips!J218</f>
        <v>0</v>
      </c>
      <c r="AA343" s="47">
        <f>paste_pd_trips!K218</f>
        <v>0</v>
      </c>
      <c r="AB343" s="47">
        <f>paste_pd_trips!L218</f>
        <v>229.96451999999999</v>
      </c>
      <c r="AC343" s="47">
        <f>paste_pd_trips!M218</f>
        <v>0</v>
      </c>
      <c r="AD343" s="50">
        <f>paste_pd_trips!N218</f>
        <v>288323.65336</v>
      </c>
      <c r="AG343" s="46" t="s">
        <v>465</v>
      </c>
      <c r="AH343" s="47">
        <f t="shared" si="223"/>
        <v>4121.5253199999997</v>
      </c>
      <c r="AI343" s="47">
        <f t="shared" si="217"/>
        <v>313.57398999999998</v>
      </c>
      <c r="AJ343" s="47">
        <f t="shared" si="217"/>
        <v>138.14750000000001</v>
      </c>
      <c r="AK343" s="47">
        <f t="shared" si="217"/>
        <v>283095.01062999998</v>
      </c>
      <c r="AL343" s="47">
        <f t="shared" si="217"/>
        <v>152.34974</v>
      </c>
      <c r="AM343" s="47">
        <f t="shared" si="224"/>
        <v>273.08166</v>
      </c>
      <c r="AN343" s="47">
        <v>0</v>
      </c>
      <c r="AO343" s="47">
        <v>0</v>
      </c>
      <c r="AP343" s="47">
        <v>0</v>
      </c>
      <c r="AQ343" s="47">
        <f t="shared" si="218"/>
        <v>229.96451999999999</v>
      </c>
      <c r="AR343" s="47">
        <f t="shared" si="218"/>
        <v>0</v>
      </c>
      <c r="AS343" s="50">
        <f t="shared" si="225"/>
        <v>288323.65335999994</v>
      </c>
      <c r="AU343">
        <v>7</v>
      </c>
      <c r="AV343" s="46" t="s">
        <v>465</v>
      </c>
      <c r="AW343" s="47">
        <f t="shared" si="219"/>
        <v>4121.5253199999997</v>
      </c>
      <c r="AX343" s="47">
        <f t="shared" si="219"/>
        <v>313.57398999999998</v>
      </c>
      <c r="AY343" s="47">
        <f t="shared" si="219"/>
        <v>138.14750000000001</v>
      </c>
      <c r="AZ343" s="47">
        <f t="shared" si="219"/>
        <v>283095.01062999998</v>
      </c>
      <c r="BA343" s="47">
        <f t="shared" si="219"/>
        <v>152.34974</v>
      </c>
      <c r="BB343" s="47">
        <f t="shared" si="226"/>
        <v>1066.5138292747295</v>
      </c>
      <c r="BC343" s="47">
        <f t="shared" si="227"/>
        <v>0</v>
      </c>
      <c r="BD343" s="47">
        <f t="shared" si="228"/>
        <v>0</v>
      </c>
      <c r="BE343" s="47">
        <f t="shared" si="228"/>
        <v>0</v>
      </c>
      <c r="BF343" s="47">
        <f t="shared" si="220"/>
        <v>0</v>
      </c>
      <c r="BG343" s="47">
        <f t="shared" si="221"/>
        <v>229.96451999999999</v>
      </c>
      <c r="BH343" s="103">
        <f t="shared" si="229"/>
        <v>0</v>
      </c>
      <c r="BI343" s="47">
        <f>'TM1.5 Targets'!T226+'TM1.5 Targets'!U226</f>
        <v>1034.84034</v>
      </c>
      <c r="BJ343" s="50">
        <f t="shared" si="222"/>
        <v>290151.92586927465</v>
      </c>
    </row>
    <row r="344" spans="3:68" x14ac:dyDescent="0.25">
      <c r="C344" s="46" t="s">
        <v>528</v>
      </c>
      <c r="D344" s="47">
        <f>paste_pd_trips!S219</f>
        <v>0</v>
      </c>
      <c r="E344" s="47">
        <f>paste_pd_trips!T219</f>
        <v>0</v>
      </c>
      <c r="F344" s="47">
        <f>paste_pd_trips!U219</f>
        <v>0</v>
      </c>
      <c r="G344" s="47">
        <f>paste_pd_trips!V219</f>
        <v>0</v>
      </c>
      <c r="H344" s="47">
        <f>paste_pd_trips!W219</f>
        <v>75</v>
      </c>
      <c r="I344" s="47">
        <f>paste_pd_trips!X219</f>
        <v>0</v>
      </c>
      <c r="J344" s="47">
        <f>paste_pd_trips!Y219</f>
        <v>0</v>
      </c>
      <c r="K344" s="47">
        <f>paste_pd_trips!Z219</f>
        <v>0</v>
      </c>
      <c r="L344" s="47">
        <f>paste_pd_trips!AA219</f>
        <v>0</v>
      </c>
      <c r="M344" s="47">
        <f>paste_pd_trips!AB219</f>
        <v>0</v>
      </c>
      <c r="N344" s="47">
        <f>paste_pd_trips!AC219</f>
        <v>0</v>
      </c>
      <c r="O344" s="50">
        <f>paste_pd_trips!AD219</f>
        <v>75</v>
      </c>
      <c r="P344" s="49"/>
      <c r="R344" s="46" t="s">
        <v>528</v>
      </c>
      <c r="S344" s="47">
        <f>paste_pd_trips!C219</f>
        <v>0</v>
      </c>
      <c r="T344" s="47">
        <f>paste_pd_trips!D219</f>
        <v>0</v>
      </c>
      <c r="U344" s="47">
        <f>paste_pd_trips!E219</f>
        <v>0</v>
      </c>
      <c r="V344" s="47">
        <f>paste_pd_trips!F219</f>
        <v>0</v>
      </c>
      <c r="W344" s="47">
        <f>paste_pd_trips!G219</f>
        <v>20110.177749999999</v>
      </c>
      <c r="X344" s="47">
        <f>paste_pd_trips!H219</f>
        <v>0</v>
      </c>
      <c r="Y344" s="47">
        <f>paste_pd_trips!I219</f>
        <v>0</v>
      </c>
      <c r="Z344" s="47">
        <f>paste_pd_trips!J219</f>
        <v>0</v>
      </c>
      <c r="AA344" s="47">
        <f>paste_pd_trips!K219</f>
        <v>0</v>
      </c>
      <c r="AB344" s="47">
        <f>paste_pd_trips!L219</f>
        <v>0</v>
      </c>
      <c r="AC344" s="47">
        <f>paste_pd_trips!M219</f>
        <v>0</v>
      </c>
      <c r="AD344" s="50">
        <f>paste_pd_trips!N219</f>
        <v>20110.177749999999</v>
      </c>
      <c r="AG344" s="46" t="s">
        <v>528</v>
      </c>
      <c r="AH344" s="47">
        <f t="shared" si="223"/>
        <v>0</v>
      </c>
      <c r="AI344" s="47">
        <f t="shared" si="217"/>
        <v>0</v>
      </c>
      <c r="AJ344" s="47">
        <f t="shared" si="217"/>
        <v>0</v>
      </c>
      <c r="AK344" s="47">
        <f t="shared" si="217"/>
        <v>0</v>
      </c>
      <c r="AL344" s="47">
        <f t="shared" si="217"/>
        <v>20110.177749999999</v>
      </c>
      <c r="AM344" s="47">
        <f t="shared" si="224"/>
        <v>0</v>
      </c>
      <c r="AN344" s="47">
        <v>0</v>
      </c>
      <c r="AO344" s="47">
        <v>0</v>
      </c>
      <c r="AP344" s="47">
        <v>0</v>
      </c>
      <c r="AQ344" s="47">
        <f t="shared" si="218"/>
        <v>0</v>
      </c>
      <c r="AR344" s="47">
        <f t="shared" si="218"/>
        <v>0</v>
      </c>
      <c r="AS344" s="50">
        <f t="shared" si="225"/>
        <v>20110.177749999999</v>
      </c>
      <c r="AU344">
        <v>8</v>
      </c>
      <c r="AV344" s="46" t="s">
        <v>528</v>
      </c>
      <c r="AW344" s="103">
        <f t="shared" si="219"/>
        <v>0</v>
      </c>
      <c r="AX344" s="103">
        <f t="shared" si="219"/>
        <v>0</v>
      </c>
      <c r="AY344" s="103">
        <f t="shared" si="219"/>
        <v>0</v>
      </c>
      <c r="AZ344" s="103">
        <f t="shared" si="219"/>
        <v>0</v>
      </c>
      <c r="BA344" s="47">
        <f t="shared" si="219"/>
        <v>20110.177749999999</v>
      </c>
      <c r="BB344" s="103">
        <f t="shared" si="226"/>
        <v>0</v>
      </c>
      <c r="BC344" s="103">
        <f t="shared" si="227"/>
        <v>0</v>
      </c>
      <c r="BD344" s="103">
        <f t="shared" si="228"/>
        <v>0</v>
      </c>
      <c r="BE344" s="103">
        <f t="shared" si="228"/>
        <v>0</v>
      </c>
      <c r="BF344" s="103">
        <f t="shared" si="220"/>
        <v>0</v>
      </c>
      <c r="BG344" s="103">
        <f t="shared" si="221"/>
        <v>0</v>
      </c>
      <c r="BH344" s="103">
        <f t="shared" si="229"/>
        <v>0</v>
      </c>
      <c r="BI344" s="103">
        <v>0</v>
      </c>
      <c r="BJ344" s="50">
        <f t="shared" si="222"/>
        <v>20110.177749999999</v>
      </c>
    </row>
    <row r="345" spans="3:68" x14ac:dyDescent="0.25">
      <c r="C345" s="46" t="s">
        <v>14</v>
      </c>
      <c r="D345" s="47">
        <f>paste_pd_trips!S220</f>
        <v>0</v>
      </c>
      <c r="E345" s="47">
        <f>paste_pd_trips!T220</f>
        <v>0</v>
      </c>
      <c r="F345" s="47">
        <f>paste_pd_trips!U220</f>
        <v>0</v>
      </c>
      <c r="G345" s="47">
        <f>paste_pd_trips!V220</f>
        <v>0</v>
      </c>
      <c r="H345" s="47">
        <f>paste_pd_trips!W220</f>
        <v>0</v>
      </c>
      <c r="I345" s="47">
        <f>paste_pd_trips!X220</f>
        <v>7</v>
      </c>
      <c r="J345" s="47">
        <f>paste_pd_trips!Y220</f>
        <v>0</v>
      </c>
      <c r="K345" s="47">
        <f>paste_pd_trips!Z220</f>
        <v>0</v>
      </c>
      <c r="L345" s="47">
        <f>paste_pd_trips!AA220</f>
        <v>0</v>
      </c>
      <c r="M345" s="47">
        <f>paste_pd_trips!AB220</f>
        <v>0</v>
      </c>
      <c r="N345" s="47">
        <f>paste_pd_trips!AC220</f>
        <v>0</v>
      </c>
      <c r="O345" s="50">
        <f>paste_pd_trips!AD220</f>
        <v>7</v>
      </c>
      <c r="P345" s="49"/>
      <c r="R345" s="46" t="s">
        <v>14</v>
      </c>
      <c r="S345" s="47">
        <f>paste_pd_trips!C220</f>
        <v>0</v>
      </c>
      <c r="T345" s="47">
        <f>paste_pd_trips!D220</f>
        <v>0</v>
      </c>
      <c r="U345" s="47">
        <f>paste_pd_trips!E220</f>
        <v>0</v>
      </c>
      <c r="V345" s="47">
        <f>paste_pd_trips!F220</f>
        <v>0</v>
      </c>
      <c r="W345" s="47">
        <f>paste_pd_trips!G220</f>
        <v>0</v>
      </c>
      <c r="X345" s="47">
        <f>paste_pd_trips!H220</f>
        <v>2680.5702700000002</v>
      </c>
      <c r="Y345" s="47">
        <f>paste_pd_trips!I220</f>
        <v>0</v>
      </c>
      <c r="Z345" s="47">
        <f>paste_pd_trips!J220</f>
        <v>0</v>
      </c>
      <c r="AA345" s="47">
        <f>paste_pd_trips!K220</f>
        <v>0</v>
      </c>
      <c r="AB345" s="47">
        <f>paste_pd_trips!L220</f>
        <v>0</v>
      </c>
      <c r="AC345" s="47">
        <f>paste_pd_trips!M220</f>
        <v>0</v>
      </c>
      <c r="AD345" s="50">
        <f>paste_pd_trips!N220</f>
        <v>2680.5702700000002</v>
      </c>
      <c r="AG345" s="46" t="s">
        <v>14</v>
      </c>
      <c r="AH345" s="47">
        <f t="shared" si="223"/>
        <v>0</v>
      </c>
      <c r="AI345" s="47">
        <f t="shared" si="217"/>
        <v>0</v>
      </c>
      <c r="AJ345" s="47">
        <f t="shared" si="217"/>
        <v>0</v>
      </c>
      <c r="AK345" s="47">
        <f t="shared" si="217"/>
        <v>0</v>
      </c>
      <c r="AL345" s="47">
        <f t="shared" si="217"/>
        <v>0</v>
      </c>
      <c r="AM345" s="51">
        <f t="shared" si="224"/>
        <v>2680.5702700000002</v>
      </c>
      <c r="AN345" s="52">
        <v>0</v>
      </c>
      <c r="AO345" s="53">
        <v>0</v>
      </c>
      <c r="AP345" s="47">
        <v>0</v>
      </c>
      <c r="AQ345" s="47">
        <f t="shared" si="218"/>
        <v>0</v>
      </c>
      <c r="AR345" s="47">
        <f t="shared" si="218"/>
        <v>0</v>
      </c>
      <c r="AS345" s="50">
        <f t="shared" si="225"/>
        <v>2680.5702700000002</v>
      </c>
      <c r="AU345">
        <v>9</v>
      </c>
      <c r="AV345" s="46" t="s">
        <v>14</v>
      </c>
      <c r="AW345" s="103">
        <f t="shared" si="219"/>
        <v>0</v>
      </c>
      <c r="AX345" s="103">
        <f t="shared" si="219"/>
        <v>0</v>
      </c>
      <c r="AY345" s="103">
        <f t="shared" si="219"/>
        <v>0</v>
      </c>
      <c r="AZ345" s="103">
        <f t="shared" si="219"/>
        <v>0</v>
      </c>
      <c r="BA345" s="103">
        <f t="shared" si="219"/>
        <v>0</v>
      </c>
      <c r="BB345" s="51">
        <f>BL345</f>
        <v>8036.4144099070108</v>
      </c>
      <c r="BC345" s="52">
        <v>0</v>
      </c>
      <c r="BD345" s="53">
        <v>0</v>
      </c>
      <c r="BE345" s="103">
        <v>0</v>
      </c>
      <c r="BF345" s="103">
        <f t="shared" si="220"/>
        <v>0</v>
      </c>
      <c r="BG345" s="103">
        <f t="shared" si="221"/>
        <v>0</v>
      </c>
      <c r="BH345" s="103">
        <f t="shared" si="229"/>
        <v>0</v>
      </c>
      <c r="BI345" s="103">
        <v>0</v>
      </c>
      <c r="BJ345" s="50">
        <f t="shared" si="222"/>
        <v>8036.4144099070108</v>
      </c>
      <c r="BL345" s="2">
        <f>OBS_PURP_AUTOSUFF!J153+OBS_PURP_AUTOSUFF!J154</f>
        <v>8036.4144099070108</v>
      </c>
    </row>
    <row r="346" spans="3:68" x14ac:dyDescent="0.25">
      <c r="C346" s="46" t="s">
        <v>15</v>
      </c>
      <c r="D346" s="47">
        <f>paste_pd_trips!S221</f>
        <v>0</v>
      </c>
      <c r="E346" s="47">
        <f>paste_pd_trips!T221</f>
        <v>0</v>
      </c>
      <c r="F346" s="47">
        <f>paste_pd_trips!U221</f>
        <v>0</v>
      </c>
      <c r="G346" s="47">
        <f>paste_pd_trips!V221</f>
        <v>0</v>
      </c>
      <c r="H346" s="47">
        <f>paste_pd_trips!W221</f>
        <v>0</v>
      </c>
      <c r="I346" s="47">
        <f>paste_pd_trips!X221</f>
        <v>0</v>
      </c>
      <c r="J346" s="47">
        <f>paste_pd_trips!Y221</f>
        <v>0</v>
      </c>
      <c r="K346" s="47">
        <f>paste_pd_trips!Z221</f>
        <v>0</v>
      </c>
      <c r="L346" s="47">
        <f>paste_pd_trips!AA221</f>
        <v>0</v>
      </c>
      <c r="M346" s="47">
        <f>paste_pd_trips!AB221</f>
        <v>0</v>
      </c>
      <c r="N346" s="47">
        <f>paste_pd_trips!AC221</f>
        <v>0</v>
      </c>
      <c r="O346" s="50">
        <f>paste_pd_trips!AD221</f>
        <v>0</v>
      </c>
      <c r="P346" s="49"/>
      <c r="R346" s="46" t="s">
        <v>15</v>
      </c>
      <c r="S346" s="47">
        <f>paste_pd_trips!C221</f>
        <v>0</v>
      </c>
      <c r="T346" s="47">
        <f>paste_pd_trips!D221</f>
        <v>0</v>
      </c>
      <c r="U346" s="47">
        <f>paste_pd_trips!E221</f>
        <v>0</v>
      </c>
      <c r="V346" s="47">
        <f>paste_pd_trips!F221</f>
        <v>0</v>
      </c>
      <c r="W346" s="47">
        <f>paste_pd_trips!G221</f>
        <v>0</v>
      </c>
      <c r="X346" s="47">
        <f>paste_pd_trips!H221</f>
        <v>0</v>
      </c>
      <c r="Y346" s="47">
        <f>paste_pd_trips!I221</f>
        <v>0</v>
      </c>
      <c r="Z346" s="47">
        <f>paste_pd_trips!J221</f>
        <v>0</v>
      </c>
      <c r="AA346" s="47">
        <f>paste_pd_trips!K221</f>
        <v>0</v>
      </c>
      <c r="AB346" s="47">
        <f>paste_pd_trips!L221</f>
        <v>0</v>
      </c>
      <c r="AC346" s="47">
        <f>paste_pd_trips!M221</f>
        <v>0</v>
      </c>
      <c r="AD346" s="50">
        <f>paste_pd_trips!N221</f>
        <v>0</v>
      </c>
      <c r="AG346" s="46" t="s">
        <v>15</v>
      </c>
      <c r="AH346" s="47">
        <f t="shared" si="223"/>
        <v>0</v>
      </c>
      <c r="AI346" s="47">
        <f t="shared" si="217"/>
        <v>0</v>
      </c>
      <c r="AJ346" s="47">
        <f t="shared" si="217"/>
        <v>0</v>
      </c>
      <c r="AK346" s="47">
        <f t="shared" si="217"/>
        <v>0</v>
      </c>
      <c r="AL346" s="47">
        <f t="shared" si="217"/>
        <v>0</v>
      </c>
      <c r="AM346" s="55">
        <f t="shared" si="224"/>
        <v>0</v>
      </c>
      <c r="AN346" s="56">
        <v>0</v>
      </c>
      <c r="AO346" s="57">
        <v>0</v>
      </c>
      <c r="AP346" s="47">
        <v>0</v>
      </c>
      <c r="AQ346" s="47">
        <f t="shared" si="218"/>
        <v>0</v>
      </c>
      <c r="AR346" s="47">
        <f t="shared" si="218"/>
        <v>0</v>
      </c>
      <c r="AS346" s="50">
        <f t="shared" si="225"/>
        <v>0</v>
      </c>
      <c r="AU346">
        <v>10</v>
      </c>
      <c r="AV346" s="46" t="s">
        <v>15</v>
      </c>
      <c r="AW346" s="103">
        <f t="shared" si="219"/>
        <v>0</v>
      </c>
      <c r="AX346" s="103">
        <f t="shared" si="219"/>
        <v>0</v>
      </c>
      <c r="AY346" s="103">
        <f t="shared" si="219"/>
        <v>0</v>
      </c>
      <c r="AZ346" s="103">
        <f t="shared" si="219"/>
        <v>0</v>
      </c>
      <c r="BA346" s="103">
        <f t="shared" si="219"/>
        <v>0</v>
      </c>
      <c r="BB346" s="55">
        <f>BL346</f>
        <v>34.646019026452215</v>
      </c>
      <c r="BC346" s="56">
        <v>0</v>
      </c>
      <c r="BD346" s="57">
        <v>0</v>
      </c>
      <c r="BE346" s="103">
        <v>0</v>
      </c>
      <c r="BF346" s="103">
        <f t="shared" si="220"/>
        <v>0</v>
      </c>
      <c r="BG346" s="103">
        <f t="shared" si="221"/>
        <v>0</v>
      </c>
      <c r="BH346" s="103">
        <f t="shared" si="229"/>
        <v>0</v>
      </c>
      <c r="BI346" s="103">
        <v>0</v>
      </c>
      <c r="BJ346" s="50">
        <f t="shared" si="222"/>
        <v>34.646019026452215</v>
      </c>
      <c r="BL346" s="2">
        <f>OBS_PURP_AUTOSUFF!J156</f>
        <v>34.646019026452215</v>
      </c>
    </row>
    <row r="347" spans="3:68" x14ac:dyDescent="0.25">
      <c r="C347" s="46" t="s">
        <v>16</v>
      </c>
      <c r="D347" s="47">
        <f>paste_pd_trips!S222</f>
        <v>0</v>
      </c>
      <c r="E347" s="47">
        <f>paste_pd_trips!T222</f>
        <v>0</v>
      </c>
      <c r="F347" s="47">
        <f>paste_pd_trips!U222</f>
        <v>0</v>
      </c>
      <c r="G347" s="47">
        <f>paste_pd_trips!V222</f>
        <v>0</v>
      </c>
      <c r="H347" s="47">
        <f>paste_pd_trips!W222</f>
        <v>0</v>
      </c>
      <c r="I347" s="47">
        <f>paste_pd_trips!X222</f>
        <v>0</v>
      </c>
      <c r="J347" s="47">
        <f>paste_pd_trips!Y222</f>
        <v>0</v>
      </c>
      <c r="K347" s="47">
        <f>paste_pd_trips!Z222</f>
        <v>0</v>
      </c>
      <c r="L347" s="47">
        <f>paste_pd_trips!AA222</f>
        <v>0</v>
      </c>
      <c r="M347" s="47">
        <f>paste_pd_trips!AB222</f>
        <v>0</v>
      </c>
      <c r="N347" s="47">
        <f>paste_pd_trips!AC222</f>
        <v>0</v>
      </c>
      <c r="O347" s="50">
        <f>paste_pd_trips!AD222</f>
        <v>0</v>
      </c>
      <c r="P347" s="49"/>
      <c r="R347" s="46" t="s">
        <v>16</v>
      </c>
      <c r="S347" s="47">
        <f>paste_pd_trips!C222</f>
        <v>0</v>
      </c>
      <c r="T347" s="47">
        <f>paste_pd_trips!D222</f>
        <v>0</v>
      </c>
      <c r="U347" s="47">
        <f>paste_pd_trips!E222</f>
        <v>0</v>
      </c>
      <c r="V347" s="47">
        <f>paste_pd_trips!F222</f>
        <v>0</v>
      </c>
      <c r="W347" s="47">
        <f>paste_pd_trips!G222</f>
        <v>0</v>
      </c>
      <c r="X347" s="47">
        <f>paste_pd_trips!H222</f>
        <v>0</v>
      </c>
      <c r="Y347" s="47">
        <f>paste_pd_trips!I222</f>
        <v>0</v>
      </c>
      <c r="Z347" s="47">
        <f>paste_pd_trips!J222</f>
        <v>0</v>
      </c>
      <c r="AA347" s="47">
        <f>paste_pd_trips!K222</f>
        <v>0</v>
      </c>
      <c r="AB347" s="47">
        <f>paste_pd_trips!L222</f>
        <v>0</v>
      </c>
      <c r="AC347" s="47">
        <f>paste_pd_trips!M222</f>
        <v>0</v>
      </c>
      <c r="AD347" s="50">
        <f>paste_pd_trips!N222</f>
        <v>0</v>
      </c>
      <c r="AG347" s="46" t="s">
        <v>16</v>
      </c>
      <c r="AH347" s="47">
        <f t="shared" si="223"/>
        <v>0</v>
      </c>
      <c r="AI347" s="47">
        <f t="shared" si="217"/>
        <v>0</v>
      </c>
      <c r="AJ347" s="47">
        <f t="shared" si="217"/>
        <v>0</v>
      </c>
      <c r="AK347" s="47">
        <f t="shared" si="217"/>
        <v>0</v>
      </c>
      <c r="AL347" s="47">
        <f t="shared" si="217"/>
        <v>0</v>
      </c>
      <c r="AM347" s="55">
        <f t="shared" si="224"/>
        <v>0</v>
      </c>
      <c r="AN347" s="56">
        <v>0</v>
      </c>
      <c r="AO347" s="57">
        <v>0</v>
      </c>
      <c r="AP347" s="47">
        <v>0</v>
      </c>
      <c r="AQ347" s="47">
        <f t="shared" si="218"/>
        <v>0</v>
      </c>
      <c r="AR347" s="47">
        <f t="shared" si="218"/>
        <v>0</v>
      </c>
      <c r="AS347" s="50">
        <f t="shared" si="225"/>
        <v>0</v>
      </c>
      <c r="AU347">
        <v>11</v>
      </c>
      <c r="AV347" s="46" t="s">
        <v>16</v>
      </c>
      <c r="AW347" s="103">
        <f t="shared" si="219"/>
        <v>0</v>
      </c>
      <c r="AX347" s="103">
        <f t="shared" si="219"/>
        <v>0</v>
      </c>
      <c r="AY347" s="103">
        <f t="shared" si="219"/>
        <v>0</v>
      </c>
      <c r="AZ347" s="103">
        <f t="shared" si="219"/>
        <v>0</v>
      </c>
      <c r="BA347" s="103">
        <f t="shared" si="219"/>
        <v>0</v>
      </c>
      <c r="BB347" s="55">
        <f>BL347</f>
        <v>0</v>
      </c>
      <c r="BC347" s="56">
        <v>0</v>
      </c>
      <c r="BD347" s="57">
        <v>0</v>
      </c>
      <c r="BE347" s="103">
        <v>0</v>
      </c>
      <c r="BF347" s="103">
        <f t="shared" si="220"/>
        <v>0</v>
      </c>
      <c r="BG347" s="103">
        <f t="shared" si="221"/>
        <v>0</v>
      </c>
      <c r="BH347" s="103">
        <f t="shared" si="229"/>
        <v>0</v>
      </c>
      <c r="BI347" s="103">
        <v>0</v>
      </c>
      <c r="BJ347" s="50">
        <f t="shared" si="222"/>
        <v>0</v>
      </c>
      <c r="BL347" s="2">
        <v>0</v>
      </c>
    </row>
    <row r="348" spans="3:68" x14ac:dyDescent="0.25">
      <c r="C348" s="46" t="s">
        <v>17</v>
      </c>
      <c r="D348" s="47">
        <f>paste_pd_trips!S223</f>
        <v>0</v>
      </c>
      <c r="E348" s="47">
        <f>paste_pd_trips!T223</f>
        <v>0</v>
      </c>
      <c r="F348" s="47">
        <f>paste_pd_trips!U223</f>
        <v>0</v>
      </c>
      <c r="G348" s="47">
        <f>paste_pd_trips!V223</f>
        <v>0</v>
      </c>
      <c r="H348" s="47">
        <f>paste_pd_trips!W223</f>
        <v>0</v>
      </c>
      <c r="I348" s="47">
        <f>paste_pd_trips!X223</f>
        <v>2</v>
      </c>
      <c r="J348" s="47">
        <f>paste_pd_trips!Y223</f>
        <v>0</v>
      </c>
      <c r="K348" s="47">
        <f>paste_pd_trips!Z223</f>
        <v>0</v>
      </c>
      <c r="L348" s="47">
        <f>paste_pd_trips!AA223</f>
        <v>0</v>
      </c>
      <c r="M348" s="47">
        <f>paste_pd_trips!AB223</f>
        <v>0</v>
      </c>
      <c r="N348" s="47">
        <f>paste_pd_trips!AC223</f>
        <v>0</v>
      </c>
      <c r="O348" s="50">
        <f>paste_pd_trips!AD223</f>
        <v>2</v>
      </c>
      <c r="P348" s="49"/>
      <c r="R348" s="46" t="s">
        <v>17</v>
      </c>
      <c r="S348" s="47">
        <f>paste_pd_trips!C223</f>
        <v>0</v>
      </c>
      <c r="T348" s="47">
        <f>paste_pd_trips!D223</f>
        <v>0</v>
      </c>
      <c r="U348" s="47">
        <f>paste_pd_trips!E223</f>
        <v>0</v>
      </c>
      <c r="V348" s="47">
        <f>paste_pd_trips!F223</f>
        <v>0</v>
      </c>
      <c r="W348" s="47">
        <f>paste_pd_trips!G223</f>
        <v>0</v>
      </c>
      <c r="X348" s="47">
        <f>paste_pd_trips!H223</f>
        <v>255.18</v>
      </c>
      <c r="Y348" s="47">
        <f>paste_pd_trips!I223</f>
        <v>0</v>
      </c>
      <c r="Z348" s="47">
        <f>paste_pd_trips!J223</f>
        <v>0</v>
      </c>
      <c r="AA348" s="47">
        <f>paste_pd_trips!K223</f>
        <v>0</v>
      </c>
      <c r="AB348" s="47">
        <f>paste_pd_trips!L223</f>
        <v>0</v>
      </c>
      <c r="AC348" s="47">
        <f>paste_pd_trips!M223</f>
        <v>0</v>
      </c>
      <c r="AD348" s="50">
        <f>paste_pd_trips!N223</f>
        <v>255.18</v>
      </c>
      <c r="AG348" s="46" t="s">
        <v>17</v>
      </c>
      <c r="AH348" s="47">
        <f t="shared" si="223"/>
        <v>0</v>
      </c>
      <c r="AI348" s="47">
        <f t="shared" si="217"/>
        <v>0</v>
      </c>
      <c r="AJ348" s="47">
        <f t="shared" si="217"/>
        <v>0</v>
      </c>
      <c r="AK348" s="47">
        <f t="shared" si="217"/>
        <v>0</v>
      </c>
      <c r="AL348" s="47">
        <f t="shared" si="217"/>
        <v>0</v>
      </c>
      <c r="AM348" s="55">
        <f t="shared" si="224"/>
        <v>255.18</v>
      </c>
      <c r="AN348" s="56">
        <v>0</v>
      </c>
      <c r="AO348" s="57">
        <v>0</v>
      </c>
      <c r="AP348" s="47">
        <v>0</v>
      </c>
      <c r="AQ348" s="47">
        <f t="shared" si="218"/>
        <v>0</v>
      </c>
      <c r="AR348" s="47">
        <f t="shared" si="218"/>
        <v>0</v>
      </c>
      <c r="AS348" s="50">
        <f t="shared" si="225"/>
        <v>255.18</v>
      </c>
      <c r="AU348">
        <v>12</v>
      </c>
      <c r="AV348" s="46" t="s">
        <v>17</v>
      </c>
      <c r="AW348" s="103">
        <f t="shared" si="219"/>
        <v>0</v>
      </c>
      <c r="AX348" s="103">
        <f t="shared" si="219"/>
        <v>0</v>
      </c>
      <c r="AY348" s="103">
        <f t="shared" si="219"/>
        <v>0</v>
      </c>
      <c r="AZ348" s="103">
        <f t="shared" si="219"/>
        <v>0</v>
      </c>
      <c r="BA348" s="103">
        <f t="shared" si="219"/>
        <v>0</v>
      </c>
      <c r="BB348" s="55">
        <f>BL348</f>
        <v>5785.0335489346999</v>
      </c>
      <c r="BC348" s="56">
        <v>0</v>
      </c>
      <c r="BD348" s="57">
        <v>0</v>
      </c>
      <c r="BE348" s="103">
        <v>0</v>
      </c>
      <c r="BF348" s="103">
        <f t="shared" si="220"/>
        <v>0</v>
      </c>
      <c r="BG348" s="103">
        <f t="shared" si="221"/>
        <v>0</v>
      </c>
      <c r="BH348" s="103">
        <f t="shared" si="229"/>
        <v>0</v>
      </c>
      <c r="BI348" s="103">
        <v>0</v>
      </c>
      <c r="BJ348" s="50">
        <f t="shared" si="222"/>
        <v>5785.0335489346999</v>
      </c>
      <c r="BL348" s="2">
        <f>OBS_PURP_AUTOSUFF!J155</f>
        <v>5785.0335489346999</v>
      </c>
    </row>
    <row r="349" spans="3:68" x14ac:dyDescent="0.25">
      <c r="C349" s="46" t="s">
        <v>18</v>
      </c>
      <c r="D349" s="47">
        <f>paste_pd_trips!S224</f>
        <v>0</v>
      </c>
      <c r="E349" s="47">
        <f>paste_pd_trips!T224</f>
        <v>0</v>
      </c>
      <c r="F349" s="47">
        <f>paste_pd_trips!U224</f>
        <v>0</v>
      </c>
      <c r="G349" s="47">
        <f>paste_pd_trips!V224</f>
        <v>0</v>
      </c>
      <c r="H349" s="47">
        <f>paste_pd_trips!W224</f>
        <v>0</v>
      </c>
      <c r="I349" s="47">
        <f>paste_pd_trips!X224</f>
        <v>0</v>
      </c>
      <c r="J349" s="47">
        <f>paste_pd_trips!Y224</f>
        <v>1</v>
      </c>
      <c r="K349" s="47">
        <f>paste_pd_trips!Z224</f>
        <v>0</v>
      </c>
      <c r="L349" s="47">
        <f>paste_pd_trips!AA224</f>
        <v>0</v>
      </c>
      <c r="M349" s="47">
        <f>paste_pd_trips!AB224</f>
        <v>0</v>
      </c>
      <c r="N349" s="47">
        <f>paste_pd_trips!AC224</f>
        <v>0</v>
      </c>
      <c r="O349" s="50">
        <f>paste_pd_trips!AD224</f>
        <v>1</v>
      </c>
      <c r="P349" s="49"/>
      <c r="R349" s="46" t="s">
        <v>18</v>
      </c>
      <c r="S349" s="47">
        <f>paste_pd_trips!C224</f>
        <v>0</v>
      </c>
      <c r="T349" s="47">
        <f>paste_pd_trips!D224</f>
        <v>0</v>
      </c>
      <c r="U349" s="47">
        <f>paste_pd_trips!E224</f>
        <v>0</v>
      </c>
      <c r="V349" s="47">
        <f>paste_pd_trips!F224</f>
        <v>0</v>
      </c>
      <c r="W349" s="47">
        <f>paste_pd_trips!G224</f>
        <v>0</v>
      </c>
      <c r="X349" s="47">
        <f>paste_pd_trips!H224</f>
        <v>0</v>
      </c>
      <c r="Y349" s="47">
        <f>paste_pd_trips!I224</f>
        <v>2570.8339999999998</v>
      </c>
      <c r="Z349" s="47">
        <f>paste_pd_trips!J224</f>
        <v>0</v>
      </c>
      <c r="AA349" s="47">
        <f>paste_pd_trips!K224</f>
        <v>0</v>
      </c>
      <c r="AB349" s="47">
        <f>paste_pd_trips!L224</f>
        <v>0</v>
      </c>
      <c r="AC349" s="47">
        <f>paste_pd_trips!M224</f>
        <v>0</v>
      </c>
      <c r="AD349" s="50">
        <f>paste_pd_trips!N224</f>
        <v>2570.8339999999998</v>
      </c>
      <c r="AG349" s="46" t="s">
        <v>18</v>
      </c>
      <c r="AH349" s="47">
        <f t="shared" si="223"/>
        <v>0</v>
      </c>
      <c r="AI349" s="47">
        <f t="shared" si="217"/>
        <v>0</v>
      </c>
      <c r="AJ349" s="47">
        <f t="shared" si="217"/>
        <v>0</v>
      </c>
      <c r="AK349" s="47">
        <f t="shared" si="217"/>
        <v>0</v>
      </c>
      <c r="AL349" s="47">
        <f t="shared" si="217"/>
        <v>0</v>
      </c>
      <c r="AM349" s="55">
        <f t="shared" si="224"/>
        <v>2570.8339999999998</v>
      </c>
      <c r="AN349" s="56">
        <v>0</v>
      </c>
      <c r="AO349" s="57">
        <v>0</v>
      </c>
      <c r="AP349" s="47">
        <v>0</v>
      </c>
      <c r="AQ349" s="47">
        <f t="shared" si="218"/>
        <v>0</v>
      </c>
      <c r="AR349" s="47">
        <f t="shared" si="218"/>
        <v>0</v>
      </c>
      <c r="AS349" s="50">
        <f t="shared" si="225"/>
        <v>2570.8339999999998</v>
      </c>
      <c r="AU349">
        <v>13</v>
      </c>
      <c r="AV349" s="46" t="s">
        <v>18</v>
      </c>
      <c r="AW349" s="103">
        <f t="shared" si="219"/>
        <v>0</v>
      </c>
      <c r="AX349" s="103">
        <f t="shared" si="219"/>
        <v>0</v>
      </c>
      <c r="AY349" s="103">
        <f t="shared" si="219"/>
        <v>0</v>
      </c>
      <c r="AZ349" s="103">
        <f t="shared" si="219"/>
        <v>0</v>
      </c>
      <c r="BA349" s="103">
        <f t="shared" si="219"/>
        <v>0</v>
      </c>
      <c r="BB349" s="104">
        <v>0</v>
      </c>
      <c r="BC349" s="56">
        <f>BL349</f>
        <v>0</v>
      </c>
      <c r="BD349" s="105">
        <v>0</v>
      </c>
      <c r="BE349" s="103">
        <v>0</v>
      </c>
      <c r="BF349" s="103">
        <f t="shared" si="220"/>
        <v>0</v>
      </c>
      <c r="BG349" s="103">
        <f t="shared" si="221"/>
        <v>0</v>
      </c>
      <c r="BH349" s="103">
        <f t="shared" si="229"/>
        <v>0</v>
      </c>
      <c r="BI349" s="103">
        <v>0</v>
      </c>
      <c r="BJ349" s="50">
        <f t="shared" si="222"/>
        <v>0</v>
      </c>
      <c r="BL349" s="2">
        <f>OBS_PURP_AUTOSUFF!J171+OBS_PURP_AUTOSUFF!J172</f>
        <v>0</v>
      </c>
    </row>
    <row r="350" spans="3:68" x14ac:dyDescent="0.25">
      <c r="C350" s="46" t="s">
        <v>19</v>
      </c>
      <c r="D350" s="47">
        <f>paste_pd_trips!S225</f>
        <v>0</v>
      </c>
      <c r="E350" s="47">
        <f>paste_pd_trips!T225</f>
        <v>0</v>
      </c>
      <c r="F350" s="47">
        <f>paste_pd_trips!U225</f>
        <v>0</v>
      </c>
      <c r="G350" s="47">
        <f>paste_pd_trips!V225</f>
        <v>0</v>
      </c>
      <c r="H350" s="47">
        <f>paste_pd_trips!W225</f>
        <v>0</v>
      </c>
      <c r="I350" s="47">
        <f>paste_pd_trips!X225</f>
        <v>0</v>
      </c>
      <c r="J350" s="47">
        <f>paste_pd_trips!Y225</f>
        <v>0</v>
      </c>
      <c r="K350" s="47">
        <f>paste_pd_trips!Z225</f>
        <v>0</v>
      </c>
      <c r="L350" s="47">
        <f>paste_pd_trips!AA225</f>
        <v>0</v>
      </c>
      <c r="M350" s="47">
        <f>paste_pd_trips!AB225</f>
        <v>0</v>
      </c>
      <c r="N350" s="47">
        <f>paste_pd_trips!AC225</f>
        <v>0</v>
      </c>
      <c r="O350" s="50">
        <f>paste_pd_trips!AD225</f>
        <v>0</v>
      </c>
      <c r="P350" s="49"/>
      <c r="R350" s="46" t="s">
        <v>19</v>
      </c>
      <c r="S350" s="47">
        <f>paste_pd_trips!C225</f>
        <v>0</v>
      </c>
      <c r="T350" s="47">
        <f>paste_pd_trips!D225</f>
        <v>0</v>
      </c>
      <c r="U350" s="47">
        <f>paste_pd_trips!E225</f>
        <v>0</v>
      </c>
      <c r="V350" s="47">
        <f>paste_pd_trips!F225</f>
        <v>0</v>
      </c>
      <c r="W350" s="47">
        <f>paste_pd_trips!G225</f>
        <v>0</v>
      </c>
      <c r="X350" s="47">
        <f>paste_pd_trips!H225</f>
        <v>0</v>
      </c>
      <c r="Y350" s="47">
        <f>paste_pd_trips!I225</f>
        <v>0</v>
      </c>
      <c r="Z350" s="47">
        <f>paste_pd_trips!J225</f>
        <v>0</v>
      </c>
      <c r="AA350" s="47">
        <f>paste_pd_trips!K225</f>
        <v>0</v>
      </c>
      <c r="AB350" s="47">
        <f>paste_pd_trips!L225</f>
        <v>0</v>
      </c>
      <c r="AC350" s="47">
        <f>paste_pd_trips!M225</f>
        <v>0</v>
      </c>
      <c r="AD350" s="50">
        <f>paste_pd_trips!N225</f>
        <v>0</v>
      </c>
      <c r="AG350" s="46" t="s">
        <v>19</v>
      </c>
      <c r="AH350" s="47">
        <f t="shared" si="223"/>
        <v>0</v>
      </c>
      <c r="AI350" s="47">
        <f t="shared" si="217"/>
        <v>0</v>
      </c>
      <c r="AJ350" s="47">
        <f t="shared" si="217"/>
        <v>0</v>
      </c>
      <c r="AK350" s="47">
        <f t="shared" si="217"/>
        <v>0</v>
      </c>
      <c r="AL350" s="47">
        <f t="shared" si="217"/>
        <v>0</v>
      </c>
      <c r="AM350" s="55">
        <f t="shared" si="224"/>
        <v>0</v>
      </c>
      <c r="AN350" s="56">
        <v>0</v>
      </c>
      <c r="AO350" s="57">
        <v>0</v>
      </c>
      <c r="AP350" s="47">
        <v>0</v>
      </c>
      <c r="AQ350" s="47">
        <f t="shared" si="218"/>
        <v>0</v>
      </c>
      <c r="AR350" s="47">
        <f t="shared" si="218"/>
        <v>0</v>
      </c>
      <c r="AS350" s="50">
        <f t="shared" si="225"/>
        <v>0</v>
      </c>
      <c r="AU350">
        <v>14</v>
      </c>
      <c r="AV350" s="46" t="s">
        <v>19</v>
      </c>
      <c r="AW350" s="103">
        <f t="shared" si="219"/>
        <v>0</v>
      </c>
      <c r="AX350" s="103">
        <f t="shared" si="219"/>
        <v>0</v>
      </c>
      <c r="AY350" s="103">
        <f t="shared" si="219"/>
        <v>0</v>
      </c>
      <c r="AZ350" s="103">
        <f t="shared" si="219"/>
        <v>0</v>
      </c>
      <c r="BA350" s="103">
        <f t="shared" si="219"/>
        <v>0</v>
      </c>
      <c r="BB350" s="104">
        <v>0</v>
      </c>
      <c r="BC350" s="56">
        <f>BL350</f>
        <v>0</v>
      </c>
      <c r="BD350" s="105">
        <v>0</v>
      </c>
      <c r="BE350" s="103">
        <v>0</v>
      </c>
      <c r="BF350" s="103">
        <f t="shared" si="220"/>
        <v>0</v>
      </c>
      <c r="BG350" s="103">
        <f t="shared" si="221"/>
        <v>0</v>
      </c>
      <c r="BH350" s="103">
        <f t="shared" si="229"/>
        <v>0</v>
      </c>
      <c r="BI350" s="103">
        <v>0</v>
      </c>
      <c r="BJ350" s="50">
        <f t="shared" si="222"/>
        <v>0</v>
      </c>
      <c r="BL350" s="2">
        <f>OBS_PURP_AUTOSUFF!J174</f>
        <v>0</v>
      </c>
    </row>
    <row r="351" spans="3:68" x14ac:dyDescent="0.25">
      <c r="C351" s="46" t="s">
        <v>20</v>
      </c>
      <c r="D351" s="47">
        <f>paste_pd_trips!S226</f>
        <v>0</v>
      </c>
      <c r="E351" s="47">
        <f>paste_pd_trips!T226</f>
        <v>0</v>
      </c>
      <c r="F351" s="47">
        <f>paste_pd_trips!U226</f>
        <v>0</v>
      </c>
      <c r="G351" s="47">
        <f>paste_pd_trips!V226</f>
        <v>0</v>
      </c>
      <c r="H351" s="47">
        <f>paste_pd_trips!W226</f>
        <v>0</v>
      </c>
      <c r="I351" s="47">
        <f>paste_pd_trips!X226</f>
        <v>0</v>
      </c>
      <c r="J351" s="47">
        <f>paste_pd_trips!Y226</f>
        <v>0</v>
      </c>
      <c r="K351" s="47">
        <f>paste_pd_trips!Z226</f>
        <v>0</v>
      </c>
      <c r="L351" s="47">
        <f>paste_pd_trips!AA226</f>
        <v>0</v>
      </c>
      <c r="M351" s="47">
        <f>paste_pd_trips!AB226</f>
        <v>0</v>
      </c>
      <c r="N351" s="47">
        <f>paste_pd_trips!AC226</f>
        <v>0</v>
      </c>
      <c r="O351" s="50">
        <f>paste_pd_trips!AD226</f>
        <v>0</v>
      </c>
      <c r="P351" s="49"/>
      <c r="R351" s="46" t="s">
        <v>20</v>
      </c>
      <c r="S351" s="47">
        <f>paste_pd_trips!C226</f>
        <v>0</v>
      </c>
      <c r="T351" s="47">
        <f>paste_pd_trips!D226</f>
        <v>0</v>
      </c>
      <c r="U351" s="47">
        <f>paste_pd_trips!E226</f>
        <v>0</v>
      </c>
      <c r="V351" s="47">
        <f>paste_pd_trips!F226</f>
        <v>0</v>
      </c>
      <c r="W351" s="47">
        <f>paste_pd_trips!G226</f>
        <v>0</v>
      </c>
      <c r="X351" s="47">
        <f>paste_pd_trips!H226</f>
        <v>0</v>
      </c>
      <c r="Y351" s="47">
        <f>paste_pd_trips!I226</f>
        <v>0</v>
      </c>
      <c r="Z351" s="47">
        <f>paste_pd_trips!J226</f>
        <v>0</v>
      </c>
      <c r="AA351" s="47">
        <f>paste_pd_trips!K226</f>
        <v>0</v>
      </c>
      <c r="AB351" s="47">
        <f>paste_pd_trips!L226</f>
        <v>0</v>
      </c>
      <c r="AC351" s="47">
        <f>paste_pd_trips!M226</f>
        <v>0</v>
      </c>
      <c r="AD351" s="50">
        <f>paste_pd_trips!N226</f>
        <v>0</v>
      </c>
      <c r="AG351" s="46" t="s">
        <v>20</v>
      </c>
      <c r="AH351" s="47">
        <f t="shared" si="223"/>
        <v>0</v>
      </c>
      <c r="AI351" s="47">
        <f t="shared" si="217"/>
        <v>0</v>
      </c>
      <c r="AJ351" s="47">
        <f t="shared" si="217"/>
        <v>0</v>
      </c>
      <c r="AK351" s="47">
        <f t="shared" si="217"/>
        <v>0</v>
      </c>
      <c r="AL351" s="47">
        <f t="shared" si="217"/>
        <v>0</v>
      </c>
      <c r="AM351" s="55">
        <f t="shared" si="224"/>
        <v>0</v>
      </c>
      <c r="AN351" s="56">
        <v>0</v>
      </c>
      <c r="AO351" s="57">
        <v>0</v>
      </c>
      <c r="AP351" s="47">
        <v>0</v>
      </c>
      <c r="AQ351" s="47">
        <f t="shared" si="218"/>
        <v>0</v>
      </c>
      <c r="AR351" s="47">
        <f t="shared" si="218"/>
        <v>0</v>
      </c>
      <c r="AS351" s="50">
        <f t="shared" si="225"/>
        <v>0</v>
      </c>
      <c r="AU351">
        <v>15</v>
      </c>
      <c r="AV351" s="46" t="s">
        <v>20</v>
      </c>
      <c r="AW351" s="103">
        <f t="shared" si="219"/>
        <v>0</v>
      </c>
      <c r="AX351" s="103">
        <f t="shared" si="219"/>
        <v>0</v>
      </c>
      <c r="AY351" s="103">
        <f t="shared" si="219"/>
        <v>0</v>
      </c>
      <c r="AZ351" s="103">
        <f t="shared" si="219"/>
        <v>0</v>
      </c>
      <c r="BA351" s="103">
        <f t="shared" si="219"/>
        <v>0</v>
      </c>
      <c r="BB351" s="104">
        <v>0</v>
      </c>
      <c r="BC351" s="56">
        <f>BL351</f>
        <v>0</v>
      </c>
      <c r="BD351" s="105">
        <v>0</v>
      </c>
      <c r="BE351" s="103">
        <v>0</v>
      </c>
      <c r="BF351" s="103">
        <f t="shared" si="220"/>
        <v>0</v>
      </c>
      <c r="BG351" s="103">
        <f t="shared" si="221"/>
        <v>0</v>
      </c>
      <c r="BH351" s="103">
        <f t="shared" si="229"/>
        <v>0</v>
      </c>
      <c r="BI351" s="103">
        <v>0</v>
      </c>
      <c r="BJ351" s="50">
        <f t="shared" si="222"/>
        <v>0</v>
      </c>
      <c r="BL351" s="2">
        <v>0</v>
      </c>
    </row>
    <row r="352" spans="3:68" x14ac:dyDescent="0.25">
      <c r="C352" s="46" t="s">
        <v>21</v>
      </c>
      <c r="D352" s="47">
        <f>paste_pd_trips!S227</f>
        <v>0</v>
      </c>
      <c r="E352" s="47">
        <f>paste_pd_trips!T227</f>
        <v>0</v>
      </c>
      <c r="F352" s="47">
        <f>paste_pd_trips!U227</f>
        <v>0</v>
      </c>
      <c r="G352" s="47">
        <f>paste_pd_trips!V227</f>
        <v>0</v>
      </c>
      <c r="H352" s="47">
        <f>paste_pd_trips!W227</f>
        <v>0</v>
      </c>
      <c r="I352" s="47">
        <f>paste_pd_trips!X227</f>
        <v>0</v>
      </c>
      <c r="J352" s="47">
        <f>paste_pd_trips!Y227</f>
        <v>0</v>
      </c>
      <c r="K352" s="47">
        <f>paste_pd_trips!Z227</f>
        <v>0</v>
      </c>
      <c r="L352" s="47">
        <f>paste_pd_trips!AA227</f>
        <v>0</v>
      </c>
      <c r="M352" s="47">
        <f>paste_pd_trips!AB227</f>
        <v>0</v>
      </c>
      <c r="N352" s="47">
        <f>paste_pd_trips!AC227</f>
        <v>0</v>
      </c>
      <c r="O352" s="50">
        <f>paste_pd_trips!AD227</f>
        <v>0</v>
      </c>
      <c r="P352" s="49"/>
      <c r="R352" s="46" t="s">
        <v>21</v>
      </c>
      <c r="S352" s="47">
        <f>paste_pd_trips!C227</f>
        <v>0</v>
      </c>
      <c r="T352" s="47">
        <f>paste_pd_trips!D227</f>
        <v>0</v>
      </c>
      <c r="U352" s="47">
        <f>paste_pd_trips!E227</f>
        <v>0</v>
      </c>
      <c r="V352" s="47">
        <f>paste_pd_trips!F227</f>
        <v>0</v>
      </c>
      <c r="W352" s="47">
        <f>paste_pd_trips!G227</f>
        <v>0</v>
      </c>
      <c r="X352" s="47">
        <f>paste_pd_trips!H227</f>
        <v>0</v>
      </c>
      <c r="Y352" s="47">
        <f>paste_pd_trips!I227</f>
        <v>0</v>
      </c>
      <c r="Z352" s="47">
        <f>paste_pd_trips!J227</f>
        <v>0</v>
      </c>
      <c r="AA352" s="47">
        <f>paste_pd_trips!K227</f>
        <v>0</v>
      </c>
      <c r="AB352" s="47">
        <f>paste_pd_trips!L227</f>
        <v>0</v>
      </c>
      <c r="AC352" s="47">
        <f>paste_pd_trips!M227</f>
        <v>0</v>
      </c>
      <c r="AD352" s="50">
        <f>paste_pd_trips!N227</f>
        <v>0</v>
      </c>
      <c r="AG352" s="46" t="s">
        <v>21</v>
      </c>
      <c r="AH352" s="47">
        <f t="shared" si="223"/>
        <v>0</v>
      </c>
      <c r="AI352" s="47">
        <f t="shared" si="217"/>
        <v>0</v>
      </c>
      <c r="AJ352" s="47">
        <f t="shared" si="217"/>
        <v>0</v>
      </c>
      <c r="AK352" s="47">
        <f t="shared" si="217"/>
        <v>0</v>
      </c>
      <c r="AL352" s="47">
        <f t="shared" si="217"/>
        <v>0</v>
      </c>
      <c r="AM352" s="55">
        <f t="shared" si="224"/>
        <v>0</v>
      </c>
      <c r="AN352" s="56">
        <v>0</v>
      </c>
      <c r="AO352" s="57">
        <v>0</v>
      </c>
      <c r="AP352" s="47">
        <v>0</v>
      </c>
      <c r="AQ352" s="47">
        <f t="shared" si="218"/>
        <v>0</v>
      </c>
      <c r="AR352" s="47">
        <f t="shared" si="218"/>
        <v>0</v>
      </c>
      <c r="AS352" s="50">
        <f t="shared" si="225"/>
        <v>0</v>
      </c>
      <c r="AU352">
        <v>16</v>
      </c>
      <c r="AV352" s="46" t="s">
        <v>21</v>
      </c>
      <c r="AW352" s="103">
        <f t="shared" si="219"/>
        <v>0</v>
      </c>
      <c r="AX352" s="103">
        <f t="shared" si="219"/>
        <v>0</v>
      </c>
      <c r="AY352" s="103">
        <f t="shared" si="219"/>
        <v>0</v>
      </c>
      <c r="AZ352" s="103">
        <f t="shared" si="219"/>
        <v>0</v>
      </c>
      <c r="BA352" s="103">
        <f t="shared" si="219"/>
        <v>0</v>
      </c>
      <c r="BB352" s="104">
        <v>0</v>
      </c>
      <c r="BC352" s="56">
        <f>BL352</f>
        <v>0</v>
      </c>
      <c r="BD352" s="105">
        <v>0</v>
      </c>
      <c r="BE352" s="103">
        <v>0</v>
      </c>
      <c r="BF352" s="103">
        <f t="shared" si="220"/>
        <v>0</v>
      </c>
      <c r="BG352" s="103">
        <f t="shared" si="221"/>
        <v>0</v>
      </c>
      <c r="BH352" s="103">
        <f t="shared" si="229"/>
        <v>0</v>
      </c>
      <c r="BI352" s="103">
        <v>0</v>
      </c>
      <c r="BJ352" s="50">
        <f t="shared" si="222"/>
        <v>0</v>
      </c>
      <c r="BL352" s="2">
        <f>OBS_PURP_AUTOSUFF!J173</f>
        <v>0</v>
      </c>
    </row>
    <row r="353" spans="3:66" x14ac:dyDescent="0.25">
      <c r="C353" s="46" t="s">
        <v>22</v>
      </c>
      <c r="D353" s="47">
        <f>paste_pd_trips!S228</f>
        <v>0</v>
      </c>
      <c r="E353" s="47">
        <f>paste_pd_trips!T228</f>
        <v>0</v>
      </c>
      <c r="F353" s="47">
        <f>paste_pd_trips!U228</f>
        <v>0</v>
      </c>
      <c r="G353" s="47">
        <f>paste_pd_trips!V228</f>
        <v>0</v>
      </c>
      <c r="H353" s="47">
        <f>paste_pd_trips!W228</f>
        <v>0</v>
      </c>
      <c r="I353" s="47">
        <f>paste_pd_trips!X228</f>
        <v>0</v>
      </c>
      <c r="J353" s="47">
        <f>paste_pd_trips!Y228</f>
        <v>0</v>
      </c>
      <c r="K353" s="47">
        <f>paste_pd_trips!Z228</f>
        <v>0</v>
      </c>
      <c r="L353" s="47">
        <f>paste_pd_trips!AA228</f>
        <v>0</v>
      </c>
      <c r="M353" s="47">
        <f>paste_pd_trips!AB228</f>
        <v>0</v>
      </c>
      <c r="N353" s="47">
        <f>paste_pd_trips!AC228</f>
        <v>0</v>
      </c>
      <c r="O353" s="50">
        <f>paste_pd_trips!AD228</f>
        <v>0</v>
      </c>
      <c r="P353" s="49"/>
      <c r="R353" s="46" t="s">
        <v>22</v>
      </c>
      <c r="S353" s="47">
        <f>paste_pd_trips!C228</f>
        <v>0</v>
      </c>
      <c r="T353" s="47">
        <f>paste_pd_trips!D228</f>
        <v>0</v>
      </c>
      <c r="U353" s="47">
        <f>paste_pd_trips!E228</f>
        <v>0</v>
      </c>
      <c r="V353" s="47">
        <f>paste_pd_trips!F228</f>
        <v>0</v>
      </c>
      <c r="W353" s="47">
        <f>paste_pd_trips!G228</f>
        <v>0</v>
      </c>
      <c r="X353" s="47">
        <f>paste_pd_trips!H228</f>
        <v>0</v>
      </c>
      <c r="Y353" s="47">
        <f>paste_pd_trips!I228</f>
        <v>0</v>
      </c>
      <c r="Z353" s="47">
        <f>paste_pd_trips!J228</f>
        <v>0</v>
      </c>
      <c r="AA353" s="47">
        <f>paste_pd_trips!K228</f>
        <v>0</v>
      </c>
      <c r="AB353" s="47">
        <f>paste_pd_trips!L228</f>
        <v>0</v>
      </c>
      <c r="AC353" s="47">
        <f>paste_pd_trips!M228</f>
        <v>0</v>
      </c>
      <c r="AD353" s="50">
        <f>paste_pd_trips!N228</f>
        <v>0</v>
      </c>
      <c r="AG353" s="46" t="s">
        <v>22</v>
      </c>
      <c r="AH353" s="47">
        <f t="shared" si="223"/>
        <v>0</v>
      </c>
      <c r="AI353" s="47">
        <f t="shared" si="217"/>
        <v>0</v>
      </c>
      <c r="AJ353" s="47">
        <f t="shared" si="217"/>
        <v>0</v>
      </c>
      <c r="AK353" s="47">
        <f t="shared" si="217"/>
        <v>0</v>
      </c>
      <c r="AL353" s="47">
        <f t="shared" si="217"/>
        <v>0</v>
      </c>
      <c r="AM353" s="55">
        <f t="shared" si="224"/>
        <v>0</v>
      </c>
      <c r="AN353" s="56">
        <v>0</v>
      </c>
      <c r="AO353" s="57">
        <v>0</v>
      </c>
      <c r="AP353" s="47">
        <v>0</v>
      </c>
      <c r="AQ353" s="47">
        <f t="shared" si="218"/>
        <v>0</v>
      </c>
      <c r="AR353" s="47">
        <f t="shared" si="218"/>
        <v>0</v>
      </c>
      <c r="AS353" s="50">
        <f t="shared" si="225"/>
        <v>0</v>
      </c>
      <c r="AU353">
        <v>17</v>
      </c>
      <c r="AV353" s="46" t="s">
        <v>22</v>
      </c>
      <c r="AW353" s="103">
        <f t="shared" si="219"/>
        <v>0</v>
      </c>
      <c r="AX353" s="103">
        <f t="shared" si="219"/>
        <v>0</v>
      </c>
      <c r="AY353" s="103">
        <f t="shared" si="219"/>
        <v>0</v>
      </c>
      <c r="AZ353" s="103">
        <f t="shared" si="219"/>
        <v>0</v>
      </c>
      <c r="BA353" s="103">
        <f t="shared" si="219"/>
        <v>0</v>
      </c>
      <c r="BB353" s="104">
        <v>0</v>
      </c>
      <c r="BC353" s="106">
        <v>0</v>
      </c>
      <c r="BD353" s="57">
        <f t="shared" ref="BD353:BE356" si="230">BL353</f>
        <v>0</v>
      </c>
      <c r="BE353" s="103">
        <f t="shared" si="230"/>
        <v>0</v>
      </c>
      <c r="BF353" s="103">
        <f t="shared" si="220"/>
        <v>0</v>
      </c>
      <c r="BG353" s="103">
        <f t="shared" si="221"/>
        <v>0</v>
      </c>
      <c r="BH353" s="103">
        <f t="shared" si="229"/>
        <v>0</v>
      </c>
      <c r="BI353" s="103">
        <v>0</v>
      </c>
      <c r="BJ353" s="50">
        <f t="shared" si="222"/>
        <v>0</v>
      </c>
      <c r="BL353" s="2">
        <f>OBS_PURP_AUTOSUFF!J159+OBS_PURP_AUTOSUFF!J160</f>
        <v>0</v>
      </c>
    </row>
    <row r="354" spans="3:66" x14ac:dyDescent="0.25">
      <c r="C354" s="46" t="s">
        <v>23</v>
      </c>
      <c r="D354" s="47">
        <f>paste_pd_trips!S229</f>
        <v>0</v>
      </c>
      <c r="E354" s="47">
        <f>paste_pd_trips!T229</f>
        <v>0</v>
      </c>
      <c r="F354" s="47">
        <f>paste_pd_trips!U229</f>
        <v>0</v>
      </c>
      <c r="G354" s="47">
        <f>paste_pd_trips!V229</f>
        <v>0</v>
      </c>
      <c r="H354" s="47">
        <f>paste_pd_trips!W229</f>
        <v>0</v>
      </c>
      <c r="I354" s="47">
        <f>paste_pd_trips!X229</f>
        <v>0</v>
      </c>
      <c r="J354" s="47">
        <f>paste_pd_trips!Y229</f>
        <v>0</v>
      </c>
      <c r="K354" s="47">
        <f>paste_pd_trips!Z229</f>
        <v>0</v>
      </c>
      <c r="L354" s="47">
        <f>paste_pd_trips!AA229</f>
        <v>0</v>
      </c>
      <c r="M354" s="47">
        <f>paste_pd_trips!AB229</f>
        <v>0</v>
      </c>
      <c r="N354" s="47">
        <f>paste_pd_trips!AC229</f>
        <v>0</v>
      </c>
      <c r="O354" s="50">
        <f>paste_pd_trips!AD229</f>
        <v>0</v>
      </c>
      <c r="P354" s="49"/>
      <c r="R354" s="46" t="s">
        <v>23</v>
      </c>
      <c r="S354" s="47">
        <f>paste_pd_trips!C229</f>
        <v>0</v>
      </c>
      <c r="T354" s="47">
        <f>paste_pd_trips!D229</f>
        <v>0</v>
      </c>
      <c r="U354" s="47">
        <f>paste_pd_trips!E229</f>
        <v>0</v>
      </c>
      <c r="V354" s="47">
        <f>paste_pd_trips!F229</f>
        <v>0</v>
      </c>
      <c r="W354" s="47">
        <f>paste_pd_trips!G229</f>
        <v>0</v>
      </c>
      <c r="X354" s="47">
        <f>paste_pd_trips!H229</f>
        <v>0</v>
      </c>
      <c r="Y354" s="47">
        <f>paste_pd_trips!I229</f>
        <v>0</v>
      </c>
      <c r="Z354" s="47">
        <f>paste_pd_trips!J229</f>
        <v>0</v>
      </c>
      <c r="AA354" s="47">
        <f>paste_pd_trips!K229</f>
        <v>0</v>
      </c>
      <c r="AB354" s="47">
        <f>paste_pd_trips!L229</f>
        <v>0</v>
      </c>
      <c r="AC354" s="47">
        <f>paste_pd_trips!M229</f>
        <v>0</v>
      </c>
      <c r="AD354" s="50">
        <f>paste_pd_trips!N229</f>
        <v>0</v>
      </c>
      <c r="AG354" s="46" t="s">
        <v>23</v>
      </c>
      <c r="AH354" s="47">
        <f t="shared" si="223"/>
        <v>0</v>
      </c>
      <c r="AI354" s="47">
        <f t="shared" si="217"/>
        <v>0</v>
      </c>
      <c r="AJ354" s="47">
        <f t="shared" si="217"/>
        <v>0</v>
      </c>
      <c r="AK354" s="47">
        <f t="shared" si="217"/>
        <v>0</v>
      </c>
      <c r="AL354" s="47">
        <f t="shared" si="217"/>
        <v>0</v>
      </c>
      <c r="AM354" s="55">
        <f t="shared" si="224"/>
        <v>0</v>
      </c>
      <c r="AN354" s="56">
        <v>0</v>
      </c>
      <c r="AO354" s="57">
        <v>0</v>
      </c>
      <c r="AP354" s="47">
        <v>0</v>
      </c>
      <c r="AQ354" s="47">
        <f t="shared" si="218"/>
        <v>0</v>
      </c>
      <c r="AR354" s="47">
        <f t="shared" si="218"/>
        <v>0</v>
      </c>
      <c r="AS354" s="50">
        <f t="shared" si="225"/>
        <v>0</v>
      </c>
      <c r="AU354">
        <v>18</v>
      </c>
      <c r="AV354" s="46" t="s">
        <v>23</v>
      </c>
      <c r="AW354" s="103">
        <f t="shared" si="219"/>
        <v>0</v>
      </c>
      <c r="AX354" s="103">
        <f t="shared" si="219"/>
        <v>0</v>
      </c>
      <c r="AY354" s="103">
        <f t="shared" si="219"/>
        <v>0</v>
      </c>
      <c r="AZ354" s="103">
        <f t="shared" si="219"/>
        <v>0</v>
      </c>
      <c r="BA354" s="103">
        <f t="shared" si="219"/>
        <v>0</v>
      </c>
      <c r="BB354" s="104">
        <v>0</v>
      </c>
      <c r="BC354" s="106">
        <v>0</v>
      </c>
      <c r="BD354" s="57">
        <f t="shared" si="230"/>
        <v>0</v>
      </c>
      <c r="BE354" s="103">
        <f t="shared" si="230"/>
        <v>0</v>
      </c>
      <c r="BF354" s="103">
        <f t="shared" si="220"/>
        <v>0</v>
      </c>
      <c r="BG354" s="103">
        <f t="shared" si="221"/>
        <v>0</v>
      </c>
      <c r="BH354" s="103">
        <f t="shared" si="229"/>
        <v>0</v>
      </c>
      <c r="BI354" s="103">
        <v>0</v>
      </c>
      <c r="BJ354" s="50">
        <f t="shared" si="222"/>
        <v>0</v>
      </c>
      <c r="BL354" s="2">
        <f>OBS_PURP_AUTOSUFF!J162</f>
        <v>0</v>
      </c>
    </row>
    <row r="355" spans="3:66" x14ac:dyDescent="0.25">
      <c r="C355" s="46" t="s">
        <v>24</v>
      </c>
      <c r="D355" s="47">
        <f>paste_pd_trips!S230</f>
        <v>0</v>
      </c>
      <c r="E355" s="47">
        <f>paste_pd_trips!T230</f>
        <v>0</v>
      </c>
      <c r="F355" s="47">
        <f>paste_pd_trips!U230</f>
        <v>0</v>
      </c>
      <c r="G355" s="47">
        <f>paste_pd_trips!V230</f>
        <v>0</v>
      </c>
      <c r="H355" s="47">
        <f>paste_pd_trips!W230</f>
        <v>0</v>
      </c>
      <c r="I355" s="47">
        <f>paste_pd_trips!X230</f>
        <v>0</v>
      </c>
      <c r="J355" s="47">
        <f>paste_pd_trips!Y230</f>
        <v>0</v>
      </c>
      <c r="K355" s="47">
        <f>paste_pd_trips!Z230</f>
        <v>0</v>
      </c>
      <c r="L355" s="47">
        <f>paste_pd_trips!AA230</f>
        <v>0</v>
      </c>
      <c r="M355" s="47">
        <f>paste_pd_trips!AB230</f>
        <v>0</v>
      </c>
      <c r="N355" s="47">
        <f>paste_pd_trips!AC230</f>
        <v>0</v>
      </c>
      <c r="O355" s="50">
        <f>paste_pd_trips!AD230</f>
        <v>0</v>
      </c>
      <c r="P355" s="49"/>
      <c r="R355" s="46" t="s">
        <v>24</v>
      </c>
      <c r="S355" s="47">
        <f>paste_pd_trips!C230</f>
        <v>0</v>
      </c>
      <c r="T355" s="47">
        <f>paste_pd_trips!D230</f>
        <v>0</v>
      </c>
      <c r="U355" s="47">
        <f>paste_pd_trips!E230</f>
        <v>0</v>
      </c>
      <c r="V355" s="47">
        <f>paste_pd_trips!F230</f>
        <v>0</v>
      </c>
      <c r="W355" s="47">
        <f>paste_pd_trips!G230</f>
        <v>0</v>
      </c>
      <c r="X355" s="47">
        <f>paste_pd_trips!H230</f>
        <v>0</v>
      </c>
      <c r="Y355" s="47">
        <f>paste_pd_trips!I230</f>
        <v>0</v>
      </c>
      <c r="Z355" s="47">
        <f>paste_pd_trips!J230</f>
        <v>0</v>
      </c>
      <c r="AA355" s="47">
        <f>paste_pd_trips!K230</f>
        <v>0</v>
      </c>
      <c r="AB355" s="47">
        <f>paste_pd_trips!L230</f>
        <v>0</v>
      </c>
      <c r="AC355" s="47">
        <f>paste_pd_trips!M230</f>
        <v>0</v>
      </c>
      <c r="AD355" s="50">
        <f>paste_pd_trips!N230</f>
        <v>0</v>
      </c>
      <c r="AG355" s="46" t="s">
        <v>24</v>
      </c>
      <c r="AH355" s="47">
        <f t="shared" si="223"/>
        <v>0</v>
      </c>
      <c r="AI355" s="47">
        <f t="shared" si="217"/>
        <v>0</v>
      </c>
      <c r="AJ355" s="47">
        <f t="shared" si="217"/>
        <v>0</v>
      </c>
      <c r="AK355" s="47">
        <f t="shared" si="217"/>
        <v>0</v>
      </c>
      <c r="AL355" s="47">
        <f t="shared" si="217"/>
        <v>0</v>
      </c>
      <c r="AM355" s="55">
        <f t="shared" si="224"/>
        <v>0</v>
      </c>
      <c r="AN355" s="56">
        <v>0</v>
      </c>
      <c r="AO355" s="57">
        <v>0</v>
      </c>
      <c r="AP355" s="47">
        <v>0</v>
      </c>
      <c r="AQ355" s="47">
        <f t="shared" si="218"/>
        <v>0</v>
      </c>
      <c r="AR355" s="47">
        <f t="shared" si="218"/>
        <v>0</v>
      </c>
      <c r="AS355" s="50">
        <f t="shared" si="225"/>
        <v>0</v>
      </c>
      <c r="AU355">
        <v>19</v>
      </c>
      <c r="AV355" s="46" t="s">
        <v>24</v>
      </c>
      <c r="AW355" s="103">
        <f t="shared" si="219"/>
        <v>0</v>
      </c>
      <c r="AX355" s="103">
        <f t="shared" si="219"/>
        <v>0</v>
      </c>
      <c r="AY355" s="103">
        <f t="shared" si="219"/>
        <v>0</v>
      </c>
      <c r="AZ355" s="103">
        <f t="shared" si="219"/>
        <v>0</v>
      </c>
      <c r="BA355" s="103">
        <f t="shared" si="219"/>
        <v>0</v>
      </c>
      <c r="BB355" s="104">
        <v>0</v>
      </c>
      <c r="BC355" s="106">
        <v>0</v>
      </c>
      <c r="BD355" s="57">
        <f t="shared" si="230"/>
        <v>0</v>
      </c>
      <c r="BE355" s="103">
        <f t="shared" si="230"/>
        <v>0</v>
      </c>
      <c r="BF355" s="103">
        <f t="shared" si="220"/>
        <v>0</v>
      </c>
      <c r="BG355" s="103">
        <f t="shared" si="221"/>
        <v>0</v>
      </c>
      <c r="BH355" s="103">
        <f t="shared" si="229"/>
        <v>0</v>
      </c>
      <c r="BI355" s="103">
        <v>0</v>
      </c>
      <c r="BJ355" s="50">
        <f t="shared" si="222"/>
        <v>0</v>
      </c>
      <c r="BL355" s="2">
        <v>0</v>
      </c>
    </row>
    <row r="356" spans="3:66" x14ac:dyDescent="0.25">
      <c r="C356" s="46" t="s">
        <v>25</v>
      </c>
      <c r="D356" s="47">
        <f>paste_pd_trips!S231</f>
        <v>0</v>
      </c>
      <c r="E356" s="47">
        <f>paste_pd_trips!T231</f>
        <v>0</v>
      </c>
      <c r="F356" s="47">
        <f>paste_pd_trips!U231</f>
        <v>0</v>
      </c>
      <c r="G356" s="47">
        <f>paste_pd_trips!V231</f>
        <v>0</v>
      </c>
      <c r="H356" s="47">
        <f>paste_pd_trips!W231</f>
        <v>0</v>
      </c>
      <c r="I356" s="47">
        <f>paste_pd_trips!X231</f>
        <v>0</v>
      </c>
      <c r="J356" s="47">
        <f>paste_pd_trips!Y231</f>
        <v>0</v>
      </c>
      <c r="K356" s="47">
        <f>paste_pd_trips!Z231</f>
        <v>0</v>
      </c>
      <c r="L356" s="47">
        <f>paste_pd_trips!AA231</f>
        <v>0</v>
      </c>
      <c r="M356" s="47">
        <f>paste_pd_trips!AB231</f>
        <v>0</v>
      </c>
      <c r="N356" s="47">
        <f>paste_pd_trips!AC231</f>
        <v>0</v>
      </c>
      <c r="O356" s="50">
        <f>paste_pd_trips!AD231</f>
        <v>0</v>
      </c>
      <c r="P356" s="49"/>
      <c r="R356" s="46" t="s">
        <v>25</v>
      </c>
      <c r="S356" s="47">
        <f>paste_pd_trips!C231</f>
        <v>0</v>
      </c>
      <c r="T356" s="47">
        <f>paste_pd_trips!D231</f>
        <v>0</v>
      </c>
      <c r="U356" s="47">
        <f>paste_pd_trips!E231</f>
        <v>0</v>
      </c>
      <c r="V356" s="47">
        <f>paste_pd_trips!F231</f>
        <v>0</v>
      </c>
      <c r="W356" s="47">
        <f>paste_pd_trips!G231</f>
        <v>0</v>
      </c>
      <c r="X356" s="47">
        <f>paste_pd_trips!H231</f>
        <v>0</v>
      </c>
      <c r="Y356" s="47">
        <f>paste_pd_trips!I231</f>
        <v>0</v>
      </c>
      <c r="Z356" s="47">
        <f>paste_pd_trips!J231</f>
        <v>0</v>
      </c>
      <c r="AA356" s="47">
        <f>paste_pd_trips!K231</f>
        <v>0</v>
      </c>
      <c r="AB356" s="47">
        <f>paste_pd_trips!L231</f>
        <v>0</v>
      </c>
      <c r="AC356" s="47">
        <f>paste_pd_trips!M231</f>
        <v>0</v>
      </c>
      <c r="AD356" s="50">
        <f>paste_pd_trips!N231</f>
        <v>0</v>
      </c>
      <c r="AG356" s="46" t="s">
        <v>25</v>
      </c>
      <c r="AH356" s="47">
        <f t="shared" si="223"/>
        <v>0</v>
      </c>
      <c r="AI356" s="47">
        <f t="shared" si="217"/>
        <v>0</v>
      </c>
      <c r="AJ356" s="47">
        <f t="shared" si="217"/>
        <v>0</v>
      </c>
      <c r="AK356" s="47">
        <f t="shared" si="217"/>
        <v>0</v>
      </c>
      <c r="AL356" s="47">
        <f t="shared" si="217"/>
        <v>0</v>
      </c>
      <c r="AM356" s="58">
        <f t="shared" si="224"/>
        <v>0</v>
      </c>
      <c r="AN356" s="59">
        <v>0</v>
      </c>
      <c r="AO356" s="60">
        <v>0</v>
      </c>
      <c r="AP356" s="47">
        <v>0</v>
      </c>
      <c r="AQ356" s="47">
        <f t="shared" si="218"/>
        <v>0</v>
      </c>
      <c r="AR356" s="47">
        <f t="shared" si="218"/>
        <v>0</v>
      </c>
      <c r="AS356" s="50">
        <f t="shared" si="225"/>
        <v>0</v>
      </c>
      <c r="AU356">
        <v>20</v>
      </c>
      <c r="AV356" s="46" t="s">
        <v>25</v>
      </c>
      <c r="AW356" s="103">
        <f t="shared" si="219"/>
        <v>0</v>
      </c>
      <c r="AX356" s="103">
        <f t="shared" si="219"/>
        <v>0</v>
      </c>
      <c r="AY356" s="103">
        <f t="shared" si="219"/>
        <v>0</v>
      </c>
      <c r="AZ356" s="103">
        <f t="shared" si="219"/>
        <v>0</v>
      </c>
      <c r="BA356" s="103">
        <f t="shared" si="219"/>
        <v>0</v>
      </c>
      <c r="BB356" s="107">
        <v>0</v>
      </c>
      <c r="BC356" s="108">
        <v>0</v>
      </c>
      <c r="BD356" s="60">
        <f t="shared" si="230"/>
        <v>0</v>
      </c>
      <c r="BE356" s="103">
        <f t="shared" si="230"/>
        <v>0</v>
      </c>
      <c r="BF356" s="103">
        <f t="shared" si="220"/>
        <v>0</v>
      </c>
      <c r="BG356" s="103">
        <f t="shared" si="221"/>
        <v>0</v>
      </c>
      <c r="BH356" s="103">
        <f t="shared" si="229"/>
        <v>0</v>
      </c>
      <c r="BI356" s="103">
        <v>0</v>
      </c>
      <c r="BJ356" s="50">
        <f t="shared" si="222"/>
        <v>0</v>
      </c>
      <c r="BL356" s="2">
        <f>OBS_PURP_AUTOSUFF!J161</f>
        <v>0</v>
      </c>
    </row>
    <row r="357" spans="3:66" x14ac:dyDescent="0.25">
      <c r="C357" s="46" t="s">
        <v>529</v>
      </c>
      <c r="D357" s="47">
        <f>paste_pd_trips!S232</f>
        <v>0</v>
      </c>
      <c r="E357" s="47">
        <f>paste_pd_trips!T232</f>
        <v>0</v>
      </c>
      <c r="F357" s="47">
        <f>paste_pd_trips!U232</f>
        <v>0</v>
      </c>
      <c r="G357" s="47">
        <f>paste_pd_trips!V232</f>
        <v>0</v>
      </c>
      <c r="H357" s="47">
        <f>paste_pd_trips!W232</f>
        <v>0</v>
      </c>
      <c r="I357" s="47">
        <f>paste_pd_trips!X232</f>
        <v>0</v>
      </c>
      <c r="J357" s="47">
        <f>paste_pd_trips!Y232</f>
        <v>0</v>
      </c>
      <c r="K357" s="47">
        <f>paste_pd_trips!Z232</f>
        <v>0</v>
      </c>
      <c r="L357" s="47">
        <f>paste_pd_trips!AA232</f>
        <v>0</v>
      </c>
      <c r="M357" s="47">
        <f>paste_pd_trips!AB232</f>
        <v>0</v>
      </c>
      <c r="N357" s="47">
        <f>paste_pd_trips!AC232</f>
        <v>0</v>
      </c>
      <c r="O357" s="50">
        <f>paste_pd_trips!AD232</f>
        <v>0</v>
      </c>
      <c r="P357" s="49"/>
      <c r="R357" s="46" t="s">
        <v>529</v>
      </c>
      <c r="S357" s="47">
        <f>paste_pd_trips!C232</f>
        <v>0</v>
      </c>
      <c r="T357" s="47">
        <f>paste_pd_trips!D232</f>
        <v>0</v>
      </c>
      <c r="U357" s="47">
        <f>paste_pd_trips!E232</f>
        <v>0</v>
      </c>
      <c r="V357" s="47">
        <f>paste_pd_trips!F232</f>
        <v>0</v>
      </c>
      <c r="W357" s="47">
        <f>paste_pd_trips!G232</f>
        <v>0</v>
      </c>
      <c r="X357" s="47">
        <f>paste_pd_trips!H232</f>
        <v>0</v>
      </c>
      <c r="Y357" s="47">
        <f>paste_pd_trips!I232</f>
        <v>0</v>
      </c>
      <c r="Z357" s="47">
        <f>paste_pd_trips!J232</f>
        <v>0</v>
      </c>
      <c r="AA357" s="47">
        <f>paste_pd_trips!K232</f>
        <v>0</v>
      </c>
      <c r="AB357" s="47">
        <f>paste_pd_trips!L232</f>
        <v>0</v>
      </c>
      <c r="AC357" s="47">
        <f>paste_pd_trips!M232</f>
        <v>0</v>
      </c>
      <c r="AD357" s="50">
        <f>paste_pd_trips!N232</f>
        <v>0</v>
      </c>
      <c r="AG357" s="46" t="s">
        <v>529</v>
      </c>
      <c r="AH357" s="47">
        <f t="shared" si="223"/>
        <v>0</v>
      </c>
      <c r="AI357" s="47">
        <f t="shared" si="217"/>
        <v>0</v>
      </c>
      <c r="AJ357" s="47">
        <f t="shared" si="217"/>
        <v>0</v>
      </c>
      <c r="AK357" s="47">
        <f t="shared" si="217"/>
        <v>0</v>
      </c>
      <c r="AL357" s="47">
        <f t="shared" si="217"/>
        <v>0</v>
      </c>
      <c r="AM357" s="47">
        <f t="shared" si="224"/>
        <v>0</v>
      </c>
      <c r="AN357" s="47">
        <v>0</v>
      </c>
      <c r="AO357" s="47">
        <v>0</v>
      </c>
      <c r="AP357" s="47">
        <v>0</v>
      </c>
      <c r="AQ357" s="47">
        <f t="shared" si="218"/>
        <v>0</v>
      </c>
      <c r="AR357" s="47">
        <f t="shared" si="218"/>
        <v>0</v>
      </c>
      <c r="AS357" s="50">
        <f t="shared" si="225"/>
        <v>0</v>
      </c>
      <c r="AU357">
        <v>21</v>
      </c>
      <c r="AV357" s="46" t="s">
        <v>529</v>
      </c>
      <c r="AW357" s="103">
        <f t="shared" si="219"/>
        <v>0</v>
      </c>
      <c r="AX357" s="103">
        <f t="shared" si="219"/>
        <v>0</v>
      </c>
      <c r="AY357" s="103">
        <f t="shared" si="219"/>
        <v>0</v>
      </c>
      <c r="AZ357" s="103">
        <f t="shared" si="219"/>
        <v>0</v>
      </c>
      <c r="BA357" s="103">
        <f t="shared" si="219"/>
        <v>0</v>
      </c>
      <c r="BB357" s="103">
        <f>IF(SUM(AM$345:AM$348,AM$360:AM$361)&gt;0,(AM357/SUM(AM$345:AM$348,AM$360:AM$361))*SUM(BB$345:BB$348,BB$360:BB$361),0)</f>
        <v>0</v>
      </c>
      <c r="BC357" s="103">
        <f>IF(SUM(AN$349:AN$352,AN$362:AN$363)&gt;0,(AN357/SUM(AN$349:AN$352,AN$362:AN$363))*SUM(BC$349:BC$352,BC$362:BC$363),0)</f>
        <v>0</v>
      </c>
      <c r="BD357" s="103">
        <f t="shared" ref="BD357:BE359" si="231">IF(SUM(AO$353:AO$356,AO$364:AO$365)&gt;0,(AO357/SUM(AO$353:AO$356,AO$364:AO$365))*SUM(BD$353:BD$356,BD$364:BD$365),0)</f>
        <v>0</v>
      </c>
      <c r="BE357" s="103">
        <f t="shared" si="231"/>
        <v>0</v>
      </c>
      <c r="BF357" s="47">
        <f t="shared" si="220"/>
        <v>0</v>
      </c>
      <c r="BG357" s="103">
        <f t="shared" si="221"/>
        <v>0</v>
      </c>
      <c r="BH357" s="103">
        <f t="shared" si="229"/>
        <v>0</v>
      </c>
      <c r="BI357" s="103">
        <v>0</v>
      </c>
      <c r="BJ357" s="50">
        <f t="shared" si="222"/>
        <v>0</v>
      </c>
      <c r="BL357" s="2"/>
    </row>
    <row r="358" spans="3:66" x14ac:dyDescent="0.25">
      <c r="C358" s="46" t="s">
        <v>530</v>
      </c>
      <c r="D358" s="47">
        <f>paste_pd_trips!S233</f>
        <v>0</v>
      </c>
      <c r="E358" s="47">
        <f>paste_pd_trips!T233</f>
        <v>0</v>
      </c>
      <c r="F358" s="47">
        <f>paste_pd_trips!U233</f>
        <v>0</v>
      </c>
      <c r="G358" s="47">
        <f>paste_pd_trips!V233</f>
        <v>0</v>
      </c>
      <c r="H358" s="47">
        <f>paste_pd_trips!W233</f>
        <v>0</v>
      </c>
      <c r="I358" s="47">
        <f>paste_pd_trips!X233</f>
        <v>1</v>
      </c>
      <c r="J358" s="47">
        <f>paste_pd_trips!Y233</f>
        <v>0</v>
      </c>
      <c r="K358" s="47">
        <f>paste_pd_trips!Z233</f>
        <v>0</v>
      </c>
      <c r="L358" s="47">
        <f>paste_pd_trips!AA233</f>
        <v>0</v>
      </c>
      <c r="M358" s="47">
        <f>paste_pd_trips!AB233</f>
        <v>8</v>
      </c>
      <c r="N358" s="47">
        <f>paste_pd_trips!AC233</f>
        <v>0</v>
      </c>
      <c r="O358" s="50">
        <f>paste_pd_trips!AD233</f>
        <v>9</v>
      </c>
      <c r="P358" s="49"/>
      <c r="R358" s="46" t="s">
        <v>530</v>
      </c>
      <c r="S358" s="47">
        <f>paste_pd_trips!C233</f>
        <v>0</v>
      </c>
      <c r="T358" s="47">
        <f>paste_pd_trips!D233</f>
        <v>0</v>
      </c>
      <c r="U358" s="47">
        <f>paste_pd_trips!E233</f>
        <v>0</v>
      </c>
      <c r="V358" s="47">
        <f>paste_pd_trips!F233</f>
        <v>0</v>
      </c>
      <c r="W358" s="47">
        <f>paste_pd_trips!G233</f>
        <v>0</v>
      </c>
      <c r="X358" s="47">
        <f>paste_pd_trips!H233</f>
        <v>72.745829999999998</v>
      </c>
      <c r="Y358" s="47">
        <f>paste_pd_trips!I233</f>
        <v>0</v>
      </c>
      <c r="Z358" s="47">
        <f>paste_pd_trips!J233</f>
        <v>0</v>
      </c>
      <c r="AA358" s="47">
        <f>paste_pd_trips!K233</f>
        <v>0</v>
      </c>
      <c r="AB358" s="47">
        <f>paste_pd_trips!L233</f>
        <v>1556.3087</v>
      </c>
      <c r="AC358" s="47">
        <f>paste_pd_trips!M233</f>
        <v>0</v>
      </c>
      <c r="AD358" s="50">
        <f>paste_pd_trips!N233</f>
        <v>1629.0545300000001</v>
      </c>
      <c r="AG358" s="46" t="s">
        <v>530</v>
      </c>
      <c r="AH358" s="47">
        <f t="shared" si="223"/>
        <v>0</v>
      </c>
      <c r="AI358" s="47">
        <f t="shared" si="217"/>
        <v>0</v>
      </c>
      <c r="AJ358" s="47">
        <f t="shared" si="217"/>
        <v>0</v>
      </c>
      <c r="AK358" s="47">
        <f t="shared" si="217"/>
        <v>0</v>
      </c>
      <c r="AL358" s="47">
        <f t="shared" si="217"/>
        <v>0</v>
      </c>
      <c r="AM358" s="47">
        <f t="shared" si="224"/>
        <v>72.745829999999998</v>
      </c>
      <c r="AN358" s="47">
        <v>0</v>
      </c>
      <c r="AO358" s="47">
        <v>0</v>
      </c>
      <c r="AP358" s="47">
        <v>0</v>
      </c>
      <c r="AQ358" s="47">
        <f t="shared" si="218"/>
        <v>1556.3087</v>
      </c>
      <c r="AR358" s="47">
        <f t="shared" si="218"/>
        <v>0</v>
      </c>
      <c r="AS358" s="50">
        <f t="shared" si="225"/>
        <v>1629.0545300000001</v>
      </c>
      <c r="AU358">
        <v>22</v>
      </c>
      <c r="AV358" s="46" t="s">
        <v>530</v>
      </c>
      <c r="AW358" s="103">
        <f t="shared" si="219"/>
        <v>0</v>
      </c>
      <c r="AX358" s="103">
        <f t="shared" si="219"/>
        <v>0</v>
      </c>
      <c r="AY358" s="103">
        <f t="shared" si="219"/>
        <v>0</v>
      </c>
      <c r="AZ358" s="103">
        <f t="shared" si="219"/>
        <v>0</v>
      </c>
      <c r="BA358" s="103">
        <f t="shared" si="219"/>
        <v>0</v>
      </c>
      <c r="BB358" s="47">
        <f>IF(SUM(AM$345:AM$348,AM$360:AM$361)&gt;0,(AM358/SUM(AM$345:AM$348,AM$360:AM$361))*SUM(BB$345:BB$348,BB$360:BB$361),0)</f>
        <v>284.10708253739375</v>
      </c>
      <c r="BC358" s="47">
        <f>IF(SUM(AN$349:AN$352,AN$362:AN$363)&gt;0,(AN358/SUM(AN$349:AN$352,AN$362:AN$363))*SUM(BC$349:BC$352,BC$362:BC$363),0)</f>
        <v>0</v>
      </c>
      <c r="BD358" s="47">
        <f t="shared" si="231"/>
        <v>0</v>
      </c>
      <c r="BE358" s="103">
        <f t="shared" si="231"/>
        <v>0</v>
      </c>
      <c r="BF358" s="103">
        <f t="shared" si="220"/>
        <v>0</v>
      </c>
      <c r="BG358" s="47">
        <f t="shared" si="221"/>
        <v>1556.3087</v>
      </c>
      <c r="BH358" s="103">
        <f t="shared" si="229"/>
        <v>0</v>
      </c>
      <c r="BI358" s="47">
        <f>'TM1.5 Targets'!T243+'TM1.5 Targets'!U243</f>
        <v>233.446305</v>
      </c>
      <c r="BJ358" s="50">
        <f t="shared" si="222"/>
        <v>2073.862087537394</v>
      </c>
      <c r="BL358" s="2"/>
    </row>
    <row r="359" spans="3:66" x14ac:dyDescent="0.25">
      <c r="C359" s="46" t="s">
        <v>531</v>
      </c>
      <c r="D359" s="47">
        <f>paste_pd_trips!S234</f>
        <v>2</v>
      </c>
      <c r="E359" s="47">
        <f>paste_pd_trips!T234</f>
        <v>0</v>
      </c>
      <c r="F359" s="47">
        <f>paste_pd_trips!U234</f>
        <v>0</v>
      </c>
      <c r="G359" s="47">
        <f>paste_pd_trips!V234</f>
        <v>0</v>
      </c>
      <c r="H359" s="47">
        <f>paste_pd_trips!W234</f>
        <v>0</v>
      </c>
      <c r="I359" s="47">
        <f>paste_pd_trips!X234</f>
        <v>0</v>
      </c>
      <c r="J359" s="47">
        <f>paste_pd_trips!Y234</f>
        <v>0</v>
      </c>
      <c r="K359" s="47">
        <f>paste_pd_trips!Z234</f>
        <v>0</v>
      </c>
      <c r="L359" s="47">
        <f>paste_pd_trips!AA234</f>
        <v>0</v>
      </c>
      <c r="M359" s="47">
        <f>paste_pd_trips!AB234</f>
        <v>0</v>
      </c>
      <c r="N359" s="47">
        <f>paste_pd_trips!AC234</f>
        <v>15</v>
      </c>
      <c r="O359" s="50">
        <f>paste_pd_trips!AD234</f>
        <v>17</v>
      </c>
      <c r="P359" s="49"/>
      <c r="R359" s="46" t="s">
        <v>531</v>
      </c>
      <c r="S359" s="47">
        <f>paste_pd_trips!C234</f>
        <v>152.34974</v>
      </c>
      <c r="T359" s="47">
        <f>paste_pd_trips!D234</f>
        <v>0</v>
      </c>
      <c r="U359" s="47">
        <f>paste_pd_trips!E234</f>
        <v>0</v>
      </c>
      <c r="V359" s="47">
        <f>paste_pd_trips!F234</f>
        <v>0</v>
      </c>
      <c r="W359" s="47">
        <f>paste_pd_trips!G234</f>
        <v>0</v>
      </c>
      <c r="X359" s="47">
        <f>paste_pd_trips!H234</f>
        <v>0</v>
      </c>
      <c r="Y359" s="47">
        <f>paste_pd_trips!I234</f>
        <v>0</v>
      </c>
      <c r="Z359" s="47">
        <f>paste_pd_trips!J234</f>
        <v>0</v>
      </c>
      <c r="AA359" s="47">
        <f>paste_pd_trips!K234</f>
        <v>0</v>
      </c>
      <c r="AB359" s="47">
        <f>paste_pd_trips!L234</f>
        <v>0</v>
      </c>
      <c r="AC359" s="47">
        <f>paste_pd_trips!M234</f>
        <v>6101.5966099999996</v>
      </c>
      <c r="AD359" s="50">
        <f>paste_pd_trips!N234</f>
        <v>6253.9463500000002</v>
      </c>
      <c r="AG359" s="46" t="s">
        <v>531</v>
      </c>
      <c r="AH359" s="47">
        <f t="shared" si="223"/>
        <v>152.34974</v>
      </c>
      <c r="AI359" s="47">
        <f t="shared" si="217"/>
        <v>0</v>
      </c>
      <c r="AJ359" s="47">
        <f t="shared" si="217"/>
        <v>0</v>
      </c>
      <c r="AK359" s="47">
        <f t="shared" si="217"/>
        <v>0</v>
      </c>
      <c r="AL359" s="47">
        <f t="shared" si="217"/>
        <v>0</v>
      </c>
      <c r="AM359" s="47">
        <f t="shared" si="224"/>
        <v>0</v>
      </c>
      <c r="AN359" s="47">
        <v>0</v>
      </c>
      <c r="AO359" s="47">
        <v>0</v>
      </c>
      <c r="AP359" s="47">
        <v>0</v>
      </c>
      <c r="AQ359" s="47">
        <f t="shared" si="218"/>
        <v>0</v>
      </c>
      <c r="AR359" s="47">
        <f t="shared" si="218"/>
        <v>6101.5966099999996</v>
      </c>
      <c r="AS359" s="50">
        <f t="shared" si="225"/>
        <v>6253.9463499999993</v>
      </c>
      <c r="AU359">
        <v>23</v>
      </c>
      <c r="AV359" s="46" t="s">
        <v>531</v>
      </c>
      <c r="AW359" s="47">
        <f t="shared" si="219"/>
        <v>152.34974</v>
      </c>
      <c r="AX359" s="47">
        <f t="shared" si="219"/>
        <v>0</v>
      </c>
      <c r="AY359" s="47">
        <f t="shared" si="219"/>
        <v>0</v>
      </c>
      <c r="AZ359" s="47">
        <f t="shared" si="219"/>
        <v>0</v>
      </c>
      <c r="BA359" s="47">
        <f t="shared" si="219"/>
        <v>0</v>
      </c>
      <c r="BB359" s="47">
        <f>IF(SUM(AM$345:AM$348,AM$360:AM$361)&gt;0,(AM359/SUM(AM$345:AM$348,AM$360:AM$361))*SUM(BB$345:BB$348,BB$360:BB$361),0)</f>
        <v>0</v>
      </c>
      <c r="BC359" s="47">
        <f>IF(SUM(AN$349:AN$352,AN$362:AN$363)&gt;0,(AN359/SUM(AN$349:AN$352,AN$362:AN$363))*SUM(BC$349:BC$352,BC$362:BC$363),0)</f>
        <v>0</v>
      </c>
      <c r="BD359" s="47">
        <f t="shared" si="231"/>
        <v>0</v>
      </c>
      <c r="BE359" s="103">
        <f t="shared" si="231"/>
        <v>0</v>
      </c>
      <c r="BF359" s="47">
        <f t="shared" si="220"/>
        <v>0</v>
      </c>
      <c r="BG359" s="47">
        <f t="shared" si="221"/>
        <v>0</v>
      </c>
      <c r="BH359" s="47">
        <f t="shared" si="229"/>
        <v>6101.5966099999996</v>
      </c>
      <c r="BI359" s="103">
        <v>0</v>
      </c>
      <c r="BJ359" s="50">
        <f t="shared" si="222"/>
        <v>6253.9463499999993</v>
      </c>
      <c r="BL359" s="2"/>
    </row>
    <row r="360" spans="3:66" x14ac:dyDescent="0.25">
      <c r="C360" s="46" t="s">
        <v>26</v>
      </c>
      <c r="D360" s="47">
        <f>paste_pd_trips!S235</f>
        <v>0</v>
      </c>
      <c r="E360" s="47">
        <f>paste_pd_trips!T235</f>
        <v>0</v>
      </c>
      <c r="F360" s="47">
        <f>paste_pd_trips!U235</f>
        <v>0</v>
      </c>
      <c r="G360" s="47">
        <f>paste_pd_trips!V235</f>
        <v>0</v>
      </c>
      <c r="H360" s="47">
        <f>paste_pd_trips!W235</f>
        <v>0</v>
      </c>
      <c r="I360" s="47">
        <f>paste_pd_trips!X235</f>
        <v>8</v>
      </c>
      <c r="J360" s="47">
        <f>paste_pd_trips!Y235</f>
        <v>0</v>
      </c>
      <c r="K360" s="47">
        <f>paste_pd_trips!Z235</f>
        <v>0</v>
      </c>
      <c r="L360" s="47">
        <f>paste_pd_trips!AA235</f>
        <v>0</v>
      </c>
      <c r="M360" s="47">
        <f>paste_pd_trips!AB235</f>
        <v>0</v>
      </c>
      <c r="N360" s="47">
        <f>paste_pd_trips!AC235</f>
        <v>0</v>
      </c>
      <c r="O360" s="50">
        <f>paste_pd_trips!AD235</f>
        <v>8</v>
      </c>
      <c r="P360" s="49"/>
      <c r="R360" s="46" t="s">
        <v>26</v>
      </c>
      <c r="S360" s="47">
        <f>paste_pd_trips!C235</f>
        <v>0</v>
      </c>
      <c r="T360" s="47">
        <f>paste_pd_trips!D235</f>
        <v>0</v>
      </c>
      <c r="U360" s="47">
        <f>paste_pd_trips!E235</f>
        <v>0</v>
      </c>
      <c r="V360" s="47">
        <f>paste_pd_trips!F235</f>
        <v>0</v>
      </c>
      <c r="W360" s="47">
        <f>paste_pd_trips!G235</f>
        <v>0</v>
      </c>
      <c r="X360" s="47">
        <f>paste_pd_trips!H235</f>
        <v>1598.8414600000001</v>
      </c>
      <c r="Y360" s="47">
        <f>paste_pd_trips!I235</f>
        <v>0</v>
      </c>
      <c r="Z360" s="47">
        <f>paste_pd_trips!J235</f>
        <v>0</v>
      </c>
      <c r="AA360" s="47">
        <f>paste_pd_trips!K235</f>
        <v>0</v>
      </c>
      <c r="AB360" s="47">
        <f>paste_pd_trips!L235</f>
        <v>0</v>
      </c>
      <c r="AC360" s="47">
        <f>paste_pd_trips!M235</f>
        <v>0</v>
      </c>
      <c r="AD360" s="50">
        <f>paste_pd_trips!N235</f>
        <v>1598.8414600000001</v>
      </c>
      <c r="AG360" s="46" t="s">
        <v>26</v>
      </c>
      <c r="AH360" s="47">
        <f t="shared" si="223"/>
        <v>0</v>
      </c>
      <c r="AI360" s="47">
        <f t="shared" si="217"/>
        <v>0</v>
      </c>
      <c r="AJ360" s="47">
        <f t="shared" si="217"/>
        <v>0</v>
      </c>
      <c r="AK360" s="47">
        <f t="shared" si="217"/>
        <v>0</v>
      </c>
      <c r="AL360" s="47">
        <f t="shared" si="217"/>
        <v>0</v>
      </c>
      <c r="AM360" s="51">
        <f t="shared" si="224"/>
        <v>1598.8414600000001</v>
      </c>
      <c r="AN360" s="52">
        <v>0</v>
      </c>
      <c r="AO360" s="53">
        <v>0</v>
      </c>
      <c r="AP360" s="47">
        <v>0</v>
      </c>
      <c r="AQ360" s="47">
        <f t="shared" si="218"/>
        <v>0</v>
      </c>
      <c r="AR360" s="47">
        <f t="shared" si="218"/>
        <v>0</v>
      </c>
      <c r="AS360" s="50">
        <f t="shared" si="225"/>
        <v>1598.8414600000001</v>
      </c>
      <c r="AU360">
        <v>24</v>
      </c>
      <c r="AV360" s="46" t="s">
        <v>26</v>
      </c>
      <c r="AW360" s="103">
        <f t="shared" si="219"/>
        <v>0</v>
      </c>
      <c r="AX360" s="103">
        <f t="shared" si="219"/>
        <v>0</v>
      </c>
      <c r="AY360" s="103">
        <f t="shared" si="219"/>
        <v>0</v>
      </c>
      <c r="AZ360" s="103">
        <f t="shared" si="219"/>
        <v>0</v>
      </c>
      <c r="BA360" s="103">
        <f t="shared" si="219"/>
        <v>0</v>
      </c>
      <c r="BB360" s="51">
        <f>BL360</f>
        <v>3617.280965401058</v>
      </c>
      <c r="BC360" s="52">
        <v>0</v>
      </c>
      <c r="BD360" s="53">
        <v>0</v>
      </c>
      <c r="BE360" s="103">
        <v>0</v>
      </c>
      <c r="BF360" s="103">
        <f t="shared" si="220"/>
        <v>0</v>
      </c>
      <c r="BG360" s="103">
        <f t="shared" si="221"/>
        <v>0</v>
      </c>
      <c r="BH360" s="103">
        <f t="shared" si="229"/>
        <v>0</v>
      </c>
      <c r="BI360" s="103">
        <v>0</v>
      </c>
      <c r="BJ360" s="50">
        <f t="shared" si="222"/>
        <v>3617.280965401058</v>
      </c>
      <c r="BL360" s="2">
        <f>OBS_PURP_AUTOSUFF!J158</f>
        <v>3617.280965401058</v>
      </c>
    </row>
    <row r="361" spans="3:66" x14ac:dyDescent="0.25">
      <c r="C361" s="46" t="s">
        <v>27</v>
      </c>
      <c r="D361" s="47">
        <f>paste_pd_trips!S236</f>
        <v>0</v>
      </c>
      <c r="E361" s="47">
        <f>paste_pd_trips!T236</f>
        <v>0</v>
      </c>
      <c r="F361" s="47">
        <f>paste_pd_trips!U236</f>
        <v>0</v>
      </c>
      <c r="G361" s="47">
        <f>paste_pd_trips!V236</f>
        <v>0</v>
      </c>
      <c r="H361" s="47">
        <f>paste_pd_trips!W236</f>
        <v>0</v>
      </c>
      <c r="I361" s="47">
        <f>paste_pd_trips!X236</f>
        <v>0</v>
      </c>
      <c r="J361" s="47">
        <f>paste_pd_trips!Y236</f>
        <v>0</v>
      </c>
      <c r="K361" s="47">
        <f>paste_pd_trips!Z236</f>
        <v>0</v>
      </c>
      <c r="L361" s="47">
        <f>paste_pd_trips!AA236</f>
        <v>0</v>
      </c>
      <c r="M361" s="47">
        <f>paste_pd_trips!AB236</f>
        <v>0</v>
      </c>
      <c r="N361" s="47">
        <f>paste_pd_trips!AC236</f>
        <v>0</v>
      </c>
      <c r="O361" s="50">
        <f>paste_pd_trips!AD236</f>
        <v>0</v>
      </c>
      <c r="P361" s="49"/>
      <c r="R361" s="46" t="s">
        <v>27</v>
      </c>
      <c r="S361" s="47">
        <f>paste_pd_trips!C236</f>
        <v>0</v>
      </c>
      <c r="T361" s="47">
        <f>paste_pd_trips!D236</f>
        <v>0</v>
      </c>
      <c r="U361" s="47">
        <f>paste_pd_trips!E236</f>
        <v>0</v>
      </c>
      <c r="V361" s="47">
        <f>paste_pd_trips!F236</f>
        <v>0</v>
      </c>
      <c r="W361" s="47">
        <f>paste_pd_trips!G236</f>
        <v>0</v>
      </c>
      <c r="X361" s="47">
        <f>paste_pd_trips!H236</f>
        <v>0</v>
      </c>
      <c r="Y361" s="47">
        <f>paste_pd_trips!I236</f>
        <v>0</v>
      </c>
      <c r="Z361" s="47">
        <f>paste_pd_trips!J236</f>
        <v>0</v>
      </c>
      <c r="AA361" s="47">
        <f>paste_pd_trips!K236</f>
        <v>0</v>
      </c>
      <c r="AB361" s="47">
        <f>paste_pd_trips!L236</f>
        <v>0</v>
      </c>
      <c r="AC361" s="47">
        <f>paste_pd_trips!M236</f>
        <v>0</v>
      </c>
      <c r="AD361" s="50">
        <f>paste_pd_trips!N236</f>
        <v>0</v>
      </c>
      <c r="AG361" s="46" t="s">
        <v>27</v>
      </c>
      <c r="AH361" s="47">
        <f t="shared" si="223"/>
        <v>0</v>
      </c>
      <c r="AI361" s="47">
        <f t="shared" si="217"/>
        <v>0</v>
      </c>
      <c r="AJ361" s="47">
        <f t="shared" si="217"/>
        <v>0</v>
      </c>
      <c r="AK361" s="47">
        <f t="shared" si="217"/>
        <v>0</v>
      </c>
      <c r="AL361" s="47">
        <f t="shared" si="217"/>
        <v>0</v>
      </c>
      <c r="AM361" s="55">
        <f t="shared" si="224"/>
        <v>0</v>
      </c>
      <c r="AN361" s="56">
        <v>0</v>
      </c>
      <c r="AO361" s="57">
        <v>0</v>
      </c>
      <c r="AP361" s="47">
        <v>0</v>
      </c>
      <c r="AQ361" s="47">
        <f t="shared" si="218"/>
        <v>0</v>
      </c>
      <c r="AR361" s="47">
        <f t="shared" si="218"/>
        <v>0</v>
      </c>
      <c r="AS361" s="50">
        <f t="shared" si="225"/>
        <v>0</v>
      </c>
      <c r="AU361">
        <v>25</v>
      </c>
      <c r="AV361" s="46" t="s">
        <v>27</v>
      </c>
      <c r="AW361" s="103">
        <f t="shared" si="219"/>
        <v>0</v>
      </c>
      <c r="AX361" s="103">
        <f t="shared" si="219"/>
        <v>0</v>
      </c>
      <c r="AY361" s="103">
        <f t="shared" si="219"/>
        <v>0</v>
      </c>
      <c r="AZ361" s="103">
        <f t="shared" si="219"/>
        <v>0</v>
      </c>
      <c r="BA361" s="103">
        <f t="shared" si="219"/>
        <v>0</v>
      </c>
      <c r="BB361" s="55">
        <f>BL361</f>
        <v>236.3635655702999</v>
      </c>
      <c r="BC361" s="56">
        <v>0</v>
      </c>
      <c r="BD361" s="57">
        <v>0</v>
      </c>
      <c r="BE361" s="103">
        <v>0</v>
      </c>
      <c r="BF361" s="103">
        <f t="shared" si="220"/>
        <v>0</v>
      </c>
      <c r="BG361" s="103">
        <f t="shared" si="221"/>
        <v>0</v>
      </c>
      <c r="BH361" s="103">
        <f t="shared" si="229"/>
        <v>0</v>
      </c>
      <c r="BI361" s="103">
        <v>0</v>
      </c>
      <c r="BJ361" s="50">
        <f t="shared" si="222"/>
        <v>236.3635655702999</v>
      </c>
      <c r="BL361" s="2">
        <f>OBS_PURP_AUTOSUFF!J157</f>
        <v>236.3635655702999</v>
      </c>
    </row>
    <row r="362" spans="3:66" x14ac:dyDescent="0.25">
      <c r="C362" s="46" t="s">
        <v>28</v>
      </c>
      <c r="D362" s="47">
        <f>paste_pd_trips!S237</f>
        <v>0</v>
      </c>
      <c r="E362" s="47">
        <f>paste_pd_trips!T237</f>
        <v>0</v>
      </c>
      <c r="F362" s="47">
        <f>paste_pd_trips!U237</f>
        <v>0</v>
      </c>
      <c r="G362" s="47">
        <f>paste_pd_trips!V237</f>
        <v>0</v>
      </c>
      <c r="H362" s="47">
        <f>paste_pd_trips!W237</f>
        <v>0</v>
      </c>
      <c r="I362" s="47">
        <f>paste_pd_trips!X237</f>
        <v>0</v>
      </c>
      <c r="J362" s="47">
        <f>paste_pd_trips!Y237</f>
        <v>1</v>
      </c>
      <c r="K362" s="47">
        <f>paste_pd_trips!Z237</f>
        <v>0</v>
      </c>
      <c r="L362" s="47">
        <f>paste_pd_trips!AA237</f>
        <v>0</v>
      </c>
      <c r="M362" s="47">
        <f>paste_pd_trips!AB237</f>
        <v>0</v>
      </c>
      <c r="N362" s="47">
        <f>paste_pd_trips!AC237</f>
        <v>0</v>
      </c>
      <c r="O362" s="50">
        <f>paste_pd_trips!AD237</f>
        <v>1</v>
      </c>
      <c r="P362" s="49"/>
      <c r="R362" s="46" t="s">
        <v>28</v>
      </c>
      <c r="S362" s="47">
        <f>paste_pd_trips!C237</f>
        <v>0</v>
      </c>
      <c r="T362" s="47">
        <f>paste_pd_trips!D237</f>
        <v>0</v>
      </c>
      <c r="U362" s="47">
        <f>paste_pd_trips!E237</f>
        <v>0</v>
      </c>
      <c r="V362" s="47">
        <f>paste_pd_trips!F237</f>
        <v>0</v>
      </c>
      <c r="W362" s="47">
        <f>paste_pd_trips!G237</f>
        <v>0</v>
      </c>
      <c r="X362" s="47">
        <f>paste_pd_trips!H237</f>
        <v>0</v>
      </c>
      <c r="Y362" s="47">
        <f>paste_pd_trips!I237</f>
        <v>343.72649999999999</v>
      </c>
      <c r="Z362" s="47">
        <f>paste_pd_trips!J237</f>
        <v>0</v>
      </c>
      <c r="AA362" s="47">
        <f>paste_pd_trips!K237</f>
        <v>0</v>
      </c>
      <c r="AB362" s="47">
        <f>paste_pd_trips!L237</f>
        <v>0</v>
      </c>
      <c r="AC362" s="47">
        <f>paste_pd_trips!M237</f>
        <v>0</v>
      </c>
      <c r="AD362" s="50">
        <f>paste_pd_trips!N237</f>
        <v>343.72649999999999</v>
      </c>
      <c r="AG362" s="46" t="s">
        <v>28</v>
      </c>
      <c r="AH362" s="47">
        <f t="shared" si="223"/>
        <v>0</v>
      </c>
      <c r="AI362" s="47">
        <f t="shared" si="217"/>
        <v>0</v>
      </c>
      <c r="AJ362" s="47">
        <f t="shared" si="217"/>
        <v>0</v>
      </c>
      <c r="AK362" s="47">
        <f t="shared" si="217"/>
        <v>0</v>
      </c>
      <c r="AL362" s="47">
        <f t="shared" si="217"/>
        <v>0</v>
      </c>
      <c r="AM362" s="55">
        <f t="shared" si="224"/>
        <v>343.72649999999999</v>
      </c>
      <c r="AN362" s="56">
        <v>0</v>
      </c>
      <c r="AO362" s="57">
        <v>0</v>
      </c>
      <c r="AP362" s="47">
        <v>0</v>
      </c>
      <c r="AQ362" s="47">
        <f t="shared" si="218"/>
        <v>0</v>
      </c>
      <c r="AR362" s="47">
        <f t="shared" si="218"/>
        <v>0</v>
      </c>
      <c r="AS362" s="50">
        <f t="shared" si="225"/>
        <v>343.72649999999999</v>
      </c>
      <c r="AU362">
        <v>26</v>
      </c>
      <c r="AV362" s="46" t="s">
        <v>28</v>
      </c>
      <c r="AW362" s="103">
        <f t="shared" si="219"/>
        <v>0</v>
      </c>
      <c r="AX362" s="103">
        <f t="shared" si="219"/>
        <v>0</v>
      </c>
      <c r="AY362" s="103">
        <f t="shared" si="219"/>
        <v>0</v>
      </c>
      <c r="AZ362" s="103">
        <f t="shared" si="219"/>
        <v>0</v>
      </c>
      <c r="BA362" s="103">
        <f t="shared" si="219"/>
        <v>0</v>
      </c>
      <c r="BB362" s="104">
        <v>0</v>
      </c>
      <c r="BC362" s="56">
        <f>BL362</f>
        <v>0</v>
      </c>
      <c r="BD362" s="105">
        <v>0</v>
      </c>
      <c r="BE362" s="103">
        <v>0</v>
      </c>
      <c r="BF362" s="103">
        <f t="shared" si="220"/>
        <v>0</v>
      </c>
      <c r="BG362" s="103">
        <f t="shared" si="221"/>
        <v>0</v>
      </c>
      <c r="BH362" s="103">
        <f t="shared" si="229"/>
        <v>0</v>
      </c>
      <c r="BI362" s="103">
        <v>0</v>
      </c>
      <c r="BJ362" s="50">
        <f t="shared" si="222"/>
        <v>0</v>
      </c>
      <c r="BL362" s="2">
        <f>OBS_PURP_AUTOSUFF!J176</f>
        <v>0</v>
      </c>
    </row>
    <row r="363" spans="3:66" x14ac:dyDescent="0.25">
      <c r="C363" s="46" t="s">
        <v>29</v>
      </c>
      <c r="D363" s="47">
        <f>paste_pd_trips!S238</f>
        <v>0</v>
      </c>
      <c r="E363" s="47">
        <f>paste_pd_trips!T238</f>
        <v>0</v>
      </c>
      <c r="F363" s="47">
        <f>paste_pd_trips!U238</f>
        <v>0</v>
      </c>
      <c r="G363" s="47">
        <f>paste_pd_trips!V238</f>
        <v>0</v>
      </c>
      <c r="H363" s="47">
        <f>paste_pd_trips!W238</f>
        <v>0</v>
      </c>
      <c r="I363" s="47">
        <f>paste_pd_trips!X238</f>
        <v>0</v>
      </c>
      <c r="J363" s="47">
        <f>paste_pd_trips!Y238</f>
        <v>0</v>
      </c>
      <c r="K363" s="47">
        <f>paste_pd_trips!Z238</f>
        <v>0</v>
      </c>
      <c r="L363" s="47">
        <f>paste_pd_trips!AA238</f>
        <v>0</v>
      </c>
      <c r="M363" s="47">
        <f>paste_pd_trips!AB238</f>
        <v>0</v>
      </c>
      <c r="N363" s="47">
        <f>paste_pd_trips!AC238</f>
        <v>0</v>
      </c>
      <c r="O363" s="50">
        <f>paste_pd_trips!AD238</f>
        <v>0</v>
      </c>
      <c r="P363" s="49"/>
      <c r="R363" s="46" t="s">
        <v>29</v>
      </c>
      <c r="S363" s="47">
        <f>paste_pd_trips!C238</f>
        <v>0</v>
      </c>
      <c r="T363" s="47">
        <f>paste_pd_trips!D238</f>
        <v>0</v>
      </c>
      <c r="U363" s="47">
        <f>paste_pd_trips!E238</f>
        <v>0</v>
      </c>
      <c r="V363" s="47">
        <f>paste_pd_trips!F238</f>
        <v>0</v>
      </c>
      <c r="W363" s="47">
        <f>paste_pd_trips!G238</f>
        <v>0</v>
      </c>
      <c r="X363" s="47">
        <f>paste_pd_trips!H238</f>
        <v>0</v>
      </c>
      <c r="Y363" s="47">
        <f>paste_pd_trips!I238</f>
        <v>0</v>
      </c>
      <c r="Z363" s="47">
        <f>paste_pd_trips!J238</f>
        <v>0</v>
      </c>
      <c r="AA363" s="47">
        <f>paste_pd_trips!K238</f>
        <v>0</v>
      </c>
      <c r="AB363" s="47">
        <f>paste_pd_trips!L238</f>
        <v>0</v>
      </c>
      <c r="AC363" s="47">
        <f>paste_pd_trips!M238</f>
        <v>0</v>
      </c>
      <c r="AD363" s="50">
        <f>paste_pd_trips!N238</f>
        <v>0</v>
      </c>
      <c r="AG363" s="46" t="s">
        <v>29</v>
      </c>
      <c r="AH363" s="47">
        <f t="shared" si="223"/>
        <v>0</v>
      </c>
      <c r="AI363" s="47">
        <f t="shared" si="217"/>
        <v>0</v>
      </c>
      <c r="AJ363" s="47">
        <f t="shared" si="217"/>
        <v>0</v>
      </c>
      <c r="AK363" s="47">
        <f t="shared" si="217"/>
        <v>0</v>
      </c>
      <c r="AL363" s="47">
        <f t="shared" si="217"/>
        <v>0</v>
      </c>
      <c r="AM363" s="55">
        <f t="shared" si="224"/>
        <v>0</v>
      </c>
      <c r="AN363" s="56">
        <v>0</v>
      </c>
      <c r="AO363" s="57">
        <v>0</v>
      </c>
      <c r="AP363" s="47">
        <v>0</v>
      </c>
      <c r="AQ363" s="47">
        <f t="shared" si="218"/>
        <v>0</v>
      </c>
      <c r="AR363" s="47">
        <f t="shared" si="218"/>
        <v>0</v>
      </c>
      <c r="AS363" s="50">
        <f t="shared" si="225"/>
        <v>0</v>
      </c>
      <c r="AU363">
        <v>27</v>
      </c>
      <c r="AV363" s="46" t="s">
        <v>29</v>
      </c>
      <c r="AW363" s="103">
        <f t="shared" si="219"/>
        <v>0</v>
      </c>
      <c r="AX363" s="103">
        <f t="shared" si="219"/>
        <v>0</v>
      </c>
      <c r="AY363" s="103">
        <f t="shared" si="219"/>
        <v>0</v>
      </c>
      <c r="AZ363" s="103">
        <f t="shared" si="219"/>
        <v>0</v>
      </c>
      <c r="BA363" s="103">
        <f t="shared" si="219"/>
        <v>0</v>
      </c>
      <c r="BB363" s="104">
        <v>0</v>
      </c>
      <c r="BC363" s="56">
        <f>BL363</f>
        <v>0</v>
      </c>
      <c r="BD363" s="105">
        <v>0</v>
      </c>
      <c r="BE363" s="103">
        <v>0</v>
      </c>
      <c r="BF363" s="103">
        <f t="shared" si="220"/>
        <v>0</v>
      </c>
      <c r="BG363" s="103">
        <f t="shared" si="221"/>
        <v>0</v>
      </c>
      <c r="BH363" s="103">
        <f t="shared" si="229"/>
        <v>0</v>
      </c>
      <c r="BI363" s="103">
        <v>0</v>
      </c>
      <c r="BJ363" s="50">
        <f t="shared" si="222"/>
        <v>0</v>
      </c>
      <c r="BL363" s="2">
        <f>OBS_PURP_AUTOSUFF!J175</f>
        <v>0</v>
      </c>
    </row>
    <row r="364" spans="3:66" x14ac:dyDescent="0.25">
      <c r="C364" s="46" t="s">
        <v>30</v>
      </c>
      <c r="D364" s="47">
        <f>paste_pd_trips!S239</f>
        <v>0</v>
      </c>
      <c r="E364" s="47">
        <f>paste_pd_trips!T239</f>
        <v>0</v>
      </c>
      <c r="F364" s="47">
        <f>paste_pd_trips!U239</f>
        <v>0</v>
      </c>
      <c r="G364" s="47">
        <f>paste_pd_trips!V239</f>
        <v>0</v>
      </c>
      <c r="H364" s="47">
        <f>paste_pd_trips!W239</f>
        <v>0</v>
      </c>
      <c r="I364" s="47">
        <f>paste_pd_trips!X239</f>
        <v>0</v>
      </c>
      <c r="J364" s="47">
        <f>paste_pd_trips!Y239</f>
        <v>0</v>
      </c>
      <c r="K364" s="47">
        <f>paste_pd_trips!Z239</f>
        <v>0</v>
      </c>
      <c r="L364" s="47">
        <f>paste_pd_trips!AA239</f>
        <v>0</v>
      </c>
      <c r="M364" s="47">
        <f>paste_pd_trips!AB239</f>
        <v>0</v>
      </c>
      <c r="N364" s="47">
        <f>paste_pd_trips!AC239</f>
        <v>0</v>
      </c>
      <c r="O364" s="50">
        <f>paste_pd_trips!AD239</f>
        <v>0</v>
      </c>
      <c r="P364" s="49"/>
      <c r="R364" s="46" t="s">
        <v>30</v>
      </c>
      <c r="S364" s="47">
        <f>paste_pd_trips!C239</f>
        <v>0</v>
      </c>
      <c r="T364" s="47">
        <f>paste_pd_trips!D239</f>
        <v>0</v>
      </c>
      <c r="U364" s="47">
        <f>paste_pd_trips!E239</f>
        <v>0</v>
      </c>
      <c r="V364" s="47">
        <f>paste_pd_trips!F239</f>
        <v>0</v>
      </c>
      <c r="W364" s="47">
        <f>paste_pd_trips!G239</f>
        <v>0</v>
      </c>
      <c r="X364" s="47">
        <f>paste_pd_trips!H239</f>
        <v>0</v>
      </c>
      <c r="Y364" s="47">
        <f>paste_pd_trips!I239</f>
        <v>0</v>
      </c>
      <c r="Z364" s="47">
        <f>paste_pd_trips!J239</f>
        <v>0</v>
      </c>
      <c r="AA364" s="47">
        <f>paste_pd_trips!K239</f>
        <v>0</v>
      </c>
      <c r="AB364" s="47">
        <f>paste_pd_trips!L239</f>
        <v>0</v>
      </c>
      <c r="AC364" s="47">
        <f>paste_pd_trips!M239</f>
        <v>0</v>
      </c>
      <c r="AD364" s="50">
        <f>paste_pd_trips!N239</f>
        <v>0</v>
      </c>
      <c r="AG364" s="46" t="s">
        <v>30</v>
      </c>
      <c r="AH364" s="47">
        <f t="shared" si="223"/>
        <v>0</v>
      </c>
      <c r="AI364" s="47">
        <f t="shared" si="217"/>
        <v>0</v>
      </c>
      <c r="AJ364" s="47">
        <f t="shared" si="217"/>
        <v>0</v>
      </c>
      <c r="AK364" s="47">
        <f t="shared" si="217"/>
        <v>0</v>
      </c>
      <c r="AL364" s="47">
        <f t="shared" si="217"/>
        <v>0</v>
      </c>
      <c r="AM364" s="55">
        <f t="shared" si="224"/>
        <v>0</v>
      </c>
      <c r="AN364" s="56">
        <v>0</v>
      </c>
      <c r="AO364" s="57">
        <v>0</v>
      </c>
      <c r="AP364" s="47">
        <v>0</v>
      </c>
      <c r="AQ364" s="47">
        <f t="shared" si="218"/>
        <v>0</v>
      </c>
      <c r="AR364" s="47">
        <f t="shared" si="218"/>
        <v>0</v>
      </c>
      <c r="AS364" s="50">
        <f t="shared" si="225"/>
        <v>0</v>
      </c>
      <c r="AU364">
        <v>28</v>
      </c>
      <c r="AV364" s="46" t="s">
        <v>30</v>
      </c>
      <c r="AW364" s="103">
        <f t="shared" si="219"/>
        <v>0</v>
      </c>
      <c r="AX364" s="103">
        <f t="shared" si="219"/>
        <v>0</v>
      </c>
      <c r="AY364" s="103">
        <f t="shared" si="219"/>
        <v>0</v>
      </c>
      <c r="AZ364" s="103">
        <f t="shared" si="219"/>
        <v>0</v>
      </c>
      <c r="BA364" s="103">
        <f t="shared" si="219"/>
        <v>0</v>
      </c>
      <c r="BB364" s="104">
        <v>0</v>
      </c>
      <c r="BC364" s="106">
        <v>0</v>
      </c>
      <c r="BD364" s="57">
        <f>BL364</f>
        <v>0</v>
      </c>
      <c r="BE364" s="103">
        <f>BM364</f>
        <v>0</v>
      </c>
      <c r="BF364" s="103">
        <f t="shared" si="220"/>
        <v>0</v>
      </c>
      <c r="BG364" s="103">
        <f t="shared" si="221"/>
        <v>0</v>
      </c>
      <c r="BH364" s="103">
        <f t="shared" si="229"/>
        <v>0</v>
      </c>
      <c r="BI364" s="103">
        <v>0</v>
      </c>
      <c r="BJ364" s="50">
        <f t="shared" si="222"/>
        <v>0</v>
      </c>
      <c r="BL364" s="2">
        <f>OBS_PURP_AUTOSUFF!J164</f>
        <v>0</v>
      </c>
    </row>
    <row r="365" spans="3:66" x14ac:dyDescent="0.25">
      <c r="C365" s="46" t="s">
        <v>31</v>
      </c>
      <c r="D365" s="47">
        <f>paste_pd_trips!S240</f>
        <v>0</v>
      </c>
      <c r="E365" s="47">
        <f>paste_pd_trips!T240</f>
        <v>0</v>
      </c>
      <c r="F365" s="47">
        <f>paste_pd_trips!U240</f>
        <v>0</v>
      </c>
      <c r="G365" s="47">
        <f>paste_pd_trips!V240</f>
        <v>0</v>
      </c>
      <c r="H365" s="47">
        <f>paste_pd_trips!W240</f>
        <v>0</v>
      </c>
      <c r="I365" s="47">
        <f>paste_pd_trips!X240</f>
        <v>0</v>
      </c>
      <c r="J365" s="47">
        <f>paste_pd_trips!Y240</f>
        <v>0</v>
      </c>
      <c r="K365" s="47">
        <f>paste_pd_trips!Z240</f>
        <v>0</v>
      </c>
      <c r="L365" s="47">
        <f>paste_pd_trips!AA240</f>
        <v>0</v>
      </c>
      <c r="M365" s="47">
        <f>paste_pd_trips!AB240</f>
        <v>0</v>
      </c>
      <c r="N365" s="47">
        <f>paste_pd_trips!AC240</f>
        <v>0</v>
      </c>
      <c r="O365" s="50">
        <f>paste_pd_trips!AD240</f>
        <v>0</v>
      </c>
      <c r="P365" s="49"/>
      <c r="R365" s="46" t="s">
        <v>31</v>
      </c>
      <c r="S365" s="47">
        <f>paste_pd_trips!C240</f>
        <v>0</v>
      </c>
      <c r="T365" s="47">
        <f>paste_pd_trips!D240</f>
        <v>0</v>
      </c>
      <c r="U365" s="47">
        <f>paste_pd_trips!E240</f>
        <v>0</v>
      </c>
      <c r="V365" s="47">
        <f>paste_pd_trips!F240</f>
        <v>0</v>
      </c>
      <c r="W365" s="47">
        <f>paste_pd_trips!G240</f>
        <v>0</v>
      </c>
      <c r="X365" s="47">
        <f>paste_pd_trips!H240</f>
        <v>0</v>
      </c>
      <c r="Y365" s="47">
        <f>paste_pd_trips!I240</f>
        <v>0</v>
      </c>
      <c r="Z365" s="47">
        <f>paste_pd_trips!J240</f>
        <v>0</v>
      </c>
      <c r="AA365" s="47">
        <f>paste_pd_trips!K240</f>
        <v>0</v>
      </c>
      <c r="AB365" s="47">
        <f>paste_pd_trips!L240</f>
        <v>0</v>
      </c>
      <c r="AC365" s="47">
        <f>paste_pd_trips!M240</f>
        <v>0</v>
      </c>
      <c r="AD365" s="50">
        <f>paste_pd_trips!N240</f>
        <v>0</v>
      </c>
      <c r="AG365" s="46" t="s">
        <v>31</v>
      </c>
      <c r="AH365" s="47">
        <f t="shared" si="223"/>
        <v>0</v>
      </c>
      <c r="AI365" s="47">
        <f t="shared" si="217"/>
        <v>0</v>
      </c>
      <c r="AJ365" s="47">
        <f t="shared" si="217"/>
        <v>0</v>
      </c>
      <c r="AK365" s="47">
        <f t="shared" si="217"/>
        <v>0</v>
      </c>
      <c r="AL365" s="47">
        <f t="shared" si="217"/>
        <v>0</v>
      </c>
      <c r="AM365" s="58">
        <f t="shared" si="224"/>
        <v>0</v>
      </c>
      <c r="AN365" s="59">
        <v>0</v>
      </c>
      <c r="AO365" s="60">
        <v>0</v>
      </c>
      <c r="AP365" s="47">
        <v>0</v>
      </c>
      <c r="AQ365" s="47">
        <f t="shared" si="218"/>
        <v>0</v>
      </c>
      <c r="AR365" s="47">
        <f t="shared" si="218"/>
        <v>0</v>
      </c>
      <c r="AS365" s="50">
        <f t="shared" si="225"/>
        <v>0</v>
      </c>
      <c r="AU365">
        <v>29</v>
      </c>
      <c r="AV365" s="46" t="s">
        <v>31</v>
      </c>
      <c r="AW365" s="103">
        <f t="shared" si="219"/>
        <v>0</v>
      </c>
      <c r="AX365" s="103">
        <f t="shared" si="219"/>
        <v>0</v>
      </c>
      <c r="AY365" s="103">
        <f t="shared" si="219"/>
        <v>0</v>
      </c>
      <c r="AZ365" s="103">
        <f t="shared" si="219"/>
        <v>0</v>
      </c>
      <c r="BA365" s="103">
        <f t="shared" si="219"/>
        <v>0</v>
      </c>
      <c r="BB365" s="107">
        <v>0</v>
      </c>
      <c r="BC365" s="108">
        <v>0</v>
      </c>
      <c r="BD365" s="60">
        <f>BL365</f>
        <v>0</v>
      </c>
      <c r="BE365" s="103">
        <f>BM365</f>
        <v>0</v>
      </c>
      <c r="BF365" s="103">
        <f t="shared" si="220"/>
        <v>0</v>
      </c>
      <c r="BG365" s="103">
        <f t="shared" si="221"/>
        <v>0</v>
      </c>
      <c r="BH365" s="103">
        <f t="shared" si="229"/>
        <v>0</v>
      </c>
      <c r="BI365" s="103">
        <v>0</v>
      </c>
      <c r="BJ365" s="50">
        <f t="shared" si="222"/>
        <v>0</v>
      </c>
      <c r="BL365" s="2">
        <f>OBS_PURP_AUTOSUFF!J163</f>
        <v>0</v>
      </c>
    </row>
    <row r="366" spans="3:66" x14ac:dyDescent="0.25">
      <c r="C366" s="46" t="s">
        <v>604</v>
      </c>
      <c r="D366" s="47">
        <v>0</v>
      </c>
      <c r="E366" s="47">
        <v>0</v>
      </c>
      <c r="F366" s="47">
        <v>0</v>
      </c>
      <c r="G366" s="47">
        <v>0</v>
      </c>
      <c r="H366" s="47">
        <v>0</v>
      </c>
      <c r="I366" s="47">
        <v>0</v>
      </c>
      <c r="J366" s="47">
        <v>0</v>
      </c>
      <c r="K366" s="47">
        <v>0</v>
      </c>
      <c r="L366" s="47">
        <v>0</v>
      </c>
      <c r="M366" s="47">
        <v>0</v>
      </c>
      <c r="N366" s="47">
        <v>0</v>
      </c>
      <c r="O366" s="50">
        <f t="shared" ref="O366:O372" si="232">SUM(D366:N366)</f>
        <v>0</v>
      </c>
      <c r="P366" s="49"/>
      <c r="R366" s="46" t="s">
        <v>604</v>
      </c>
      <c r="S366" s="47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7">
        <v>0</v>
      </c>
      <c r="Z366" s="47">
        <v>0</v>
      </c>
      <c r="AA366" s="47">
        <v>0</v>
      </c>
      <c r="AB366" s="47">
        <v>0</v>
      </c>
      <c r="AC366" s="47">
        <v>0</v>
      </c>
      <c r="AD366" s="50">
        <f>SUM(S366:AC366)</f>
        <v>0</v>
      </c>
      <c r="AG366" s="46" t="s">
        <v>604</v>
      </c>
      <c r="AH366" s="47">
        <v>0</v>
      </c>
      <c r="AI366" s="47">
        <v>0</v>
      </c>
      <c r="AJ366" s="47">
        <v>0</v>
      </c>
      <c r="AK366" s="47">
        <v>0</v>
      </c>
      <c r="AL366" s="47">
        <v>0</v>
      </c>
      <c r="AM366" s="47">
        <v>0</v>
      </c>
      <c r="AN366" s="47">
        <v>0</v>
      </c>
      <c r="AO366" s="47">
        <v>0</v>
      </c>
      <c r="AP366" s="47">
        <v>0</v>
      </c>
      <c r="AQ366" s="47">
        <v>0</v>
      </c>
      <c r="AR366" s="47">
        <v>0</v>
      </c>
      <c r="AS366" s="50">
        <f>SUM(AH366:AR366)</f>
        <v>0</v>
      </c>
      <c r="AU366">
        <v>30</v>
      </c>
      <c r="AV366" s="46" t="s">
        <v>604</v>
      </c>
      <c r="AW366" s="103">
        <f t="shared" ref="AW366:AW372" si="233">AH366</f>
        <v>0</v>
      </c>
      <c r="AX366" s="103">
        <f t="shared" ref="AX366:AX372" si="234">AI366</f>
        <v>0</v>
      </c>
      <c r="AY366" s="103">
        <f t="shared" ref="AY366:AY372" si="235">AJ366</f>
        <v>0</v>
      </c>
      <c r="AZ366" s="103">
        <f t="shared" ref="AZ366:AZ372" si="236">AK366</f>
        <v>0</v>
      </c>
      <c r="BA366" s="103">
        <f t="shared" ref="BA366:BA372" si="237">AL366</f>
        <v>0</v>
      </c>
      <c r="BB366" s="103">
        <v>0</v>
      </c>
      <c r="BC366" s="103">
        <v>0</v>
      </c>
      <c r="BD366" s="103">
        <v>0</v>
      </c>
      <c r="BE366" s="47">
        <v>0</v>
      </c>
      <c r="BF366" s="103">
        <f t="shared" ref="BF366:BF372" si="238">AP366</f>
        <v>0</v>
      </c>
      <c r="BG366" s="103">
        <f t="shared" ref="BG366:BG371" si="239">AQ366</f>
        <v>0</v>
      </c>
      <c r="BH366" s="103">
        <f t="shared" si="229"/>
        <v>0</v>
      </c>
      <c r="BI366" s="103">
        <v>0</v>
      </c>
      <c r="BJ366" s="50">
        <f t="shared" si="222"/>
        <v>0</v>
      </c>
      <c r="BL366" s="2">
        <v>0</v>
      </c>
      <c r="BM366" s="2"/>
      <c r="BN366" s="3"/>
    </row>
    <row r="367" spans="3:66" x14ac:dyDescent="0.25">
      <c r="C367" s="46" t="s">
        <v>605</v>
      </c>
      <c r="D367" s="47">
        <v>0</v>
      </c>
      <c r="E367" s="47">
        <v>0</v>
      </c>
      <c r="F367" s="47">
        <v>0</v>
      </c>
      <c r="G367" s="47">
        <v>0</v>
      </c>
      <c r="H367" s="47">
        <v>0</v>
      </c>
      <c r="I367" s="47">
        <v>0</v>
      </c>
      <c r="J367" s="47">
        <v>0</v>
      </c>
      <c r="K367" s="47">
        <v>0</v>
      </c>
      <c r="L367" s="47">
        <v>0</v>
      </c>
      <c r="M367" s="47">
        <v>0</v>
      </c>
      <c r="N367" s="47">
        <v>0</v>
      </c>
      <c r="O367" s="50">
        <f t="shared" si="232"/>
        <v>0</v>
      </c>
      <c r="P367" s="49"/>
      <c r="R367" s="46" t="s">
        <v>605</v>
      </c>
      <c r="S367" s="47">
        <v>0</v>
      </c>
      <c r="T367" s="47">
        <v>0</v>
      </c>
      <c r="U367" s="47">
        <v>0</v>
      </c>
      <c r="V367" s="47">
        <v>0</v>
      </c>
      <c r="W367" s="47">
        <v>0</v>
      </c>
      <c r="X367" s="47">
        <v>0</v>
      </c>
      <c r="Y367" s="47">
        <v>0</v>
      </c>
      <c r="Z367" s="47">
        <v>0</v>
      </c>
      <c r="AA367" s="47">
        <v>0</v>
      </c>
      <c r="AB367" s="47">
        <v>0</v>
      </c>
      <c r="AC367" s="47">
        <v>0</v>
      </c>
      <c r="AD367" s="50">
        <f t="shared" ref="AD367:AD372" si="240">SUM(S367:AC367)</f>
        <v>0</v>
      </c>
      <c r="AG367" s="46" t="s">
        <v>605</v>
      </c>
      <c r="AH367" s="47">
        <v>0</v>
      </c>
      <c r="AI367" s="47">
        <v>0</v>
      </c>
      <c r="AJ367" s="47">
        <v>0</v>
      </c>
      <c r="AK367" s="47">
        <v>0</v>
      </c>
      <c r="AL367" s="47">
        <v>0</v>
      </c>
      <c r="AM367" s="47">
        <v>0</v>
      </c>
      <c r="AN367" s="47">
        <v>0</v>
      </c>
      <c r="AO367" s="47">
        <v>0</v>
      </c>
      <c r="AP367" s="47">
        <v>0</v>
      </c>
      <c r="AQ367" s="47">
        <v>0</v>
      </c>
      <c r="AR367" s="47">
        <v>0</v>
      </c>
      <c r="AS367" s="50">
        <f t="shared" ref="AS367:AS372" si="241">SUM(AH367:AR367)</f>
        <v>0</v>
      </c>
      <c r="AU367">
        <v>31</v>
      </c>
      <c r="AV367" s="46" t="s">
        <v>605</v>
      </c>
      <c r="AW367" s="103">
        <f t="shared" si="233"/>
        <v>0</v>
      </c>
      <c r="AX367" s="103">
        <f t="shared" si="234"/>
        <v>0</v>
      </c>
      <c r="AY367" s="103">
        <f t="shared" si="235"/>
        <v>0</v>
      </c>
      <c r="AZ367" s="103">
        <f t="shared" si="236"/>
        <v>0</v>
      </c>
      <c r="BA367" s="103">
        <f t="shared" si="237"/>
        <v>0</v>
      </c>
      <c r="BB367" s="103">
        <v>0</v>
      </c>
      <c r="BC367" s="103">
        <v>0</v>
      </c>
      <c r="BD367" s="103">
        <v>0</v>
      </c>
      <c r="BE367" s="47">
        <v>0</v>
      </c>
      <c r="BF367" s="103">
        <f t="shared" si="238"/>
        <v>0</v>
      </c>
      <c r="BG367" s="103">
        <f t="shared" si="239"/>
        <v>0</v>
      </c>
      <c r="BH367" s="103">
        <f t="shared" si="229"/>
        <v>0</v>
      </c>
      <c r="BI367" s="103">
        <v>0</v>
      </c>
      <c r="BJ367" s="50">
        <f t="shared" si="222"/>
        <v>0</v>
      </c>
      <c r="BL367" s="2">
        <v>0</v>
      </c>
      <c r="BM367" s="2"/>
      <c r="BN367" s="3"/>
    </row>
    <row r="368" spans="3:66" x14ac:dyDescent="0.25">
      <c r="C368" s="46" t="s">
        <v>606</v>
      </c>
      <c r="D368" s="47">
        <v>0</v>
      </c>
      <c r="E368" s="47">
        <v>0</v>
      </c>
      <c r="F368" s="47">
        <v>0</v>
      </c>
      <c r="G368" s="47">
        <v>0</v>
      </c>
      <c r="H368" s="47">
        <v>0</v>
      </c>
      <c r="I368" s="47">
        <v>0</v>
      </c>
      <c r="J368" s="47">
        <v>0</v>
      </c>
      <c r="K368" s="47">
        <v>0</v>
      </c>
      <c r="L368" s="47">
        <v>0</v>
      </c>
      <c r="M368" s="47">
        <v>0</v>
      </c>
      <c r="N368" s="47">
        <v>0</v>
      </c>
      <c r="O368" s="50">
        <f t="shared" si="232"/>
        <v>0</v>
      </c>
      <c r="P368" s="49"/>
      <c r="R368" s="46" t="s">
        <v>606</v>
      </c>
      <c r="S368" s="47">
        <v>0</v>
      </c>
      <c r="T368" s="47">
        <v>0</v>
      </c>
      <c r="U368" s="47">
        <v>0</v>
      </c>
      <c r="V368" s="47">
        <v>0</v>
      </c>
      <c r="W368" s="47">
        <v>0</v>
      </c>
      <c r="X368" s="47">
        <v>0</v>
      </c>
      <c r="Y368" s="47">
        <v>0</v>
      </c>
      <c r="Z368" s="47">
        <v>0</v>
      </c>
      <c r="AA368" s="47">
        <v>0</v>
      </c>
      <c r="AB368" s="47">
        <v>0</v>
      </c>
      <c r="AC368" s="47">
        <v>0</v>
      </c>
      <c r="AD368" s="50">
        <f t="shared" si="240"/>
        <v>0</v>
      </c>
      <c r="AG368" s="46" t="s">
        <v>606</v>
      </c>
      <c r="AH368" s="47">
        <v>0</v>
      </c>
      <c r="AI368" s="47">
        <v>0</v>
      </c>
      <c r="AJ368" s="47">
        <v>0</v>
      </c>
      <c r="AK368" s="47">
        <v>0</v>
      </c>
      <c r="AL368" s="47">
        <v>0</v>
      </c>
      <c r="AM368" s="47">
        <v>0</v>
      </c>
      <c r="AN368" s="47">
        <v>0</v>
      </c>
      <c r="AO368" s="47">
        <v>0</v>
      </c>
      <c r="AP368" s="47">
        <v>0</v>
      </c>
      <c r="AQ368" s="47">
        <v>0</v>
      </c>
      <c r="AR368" s="47">
        <v>0</v>
      </c>
      <c r="AS368" s="50">
        <f t="shared" si="241"/>
        <v>0</v>
      </c>
      <c r="AU368">
        <v>32</v>
      </c>
      <c r="AV368" s="46" t="s">
        <v>606</v>
      </c>
      <c r="AW368" s="103">
        <f t="shared" si="233"/>
        <v>0</v>
      </c>
      <c r="AX368" s="103">
        <f t="shared" si="234"/>
        <v>0</v>
      </c>
      <c r="AY368" s="103">
        <f t="shared" si="235"/>
        <v>0</v>
      </c>
      <c r="AZ368" s="103">
        <f t="shared" si="236"/>
        <v>0</v>
      </c>
      <c r="BA368" s="103">
        <f t="shared" si="237"/>
        <v>0</v>
      </c>
      <c r="BB368" s="103">
        <v>0</v>
      </c>
      <c r="BC368" s="103">
        <v>0</v>
      </c>
      <c r="BD368" s="103">
        <v>0</v>
      </c>
      <c r="BE368" s="47">
        <v>0</v>
      </c>
      <c r="BF368" s="103">
        <f t="shared" si="238"/>
        <v>0</v>
      </c>
      <c r="BG368" s="103">
        <f t="shared" si="239"/>
        <v>0</v>
      </c>
      <c r="BH368" s="103">
        <f t="shared" si="229"/>
        <v>0</v>
      </c>
      <c r="BI368" s="103">
        <v>0</v>
      </c>
      <c r="BJ368" s="50">
        <f t="shared" si="222"/>
        <v>0</v>
      </c>
      <c r="BL368" s="2">
        <v>0</v>
      </c>
      <c r="BM368" s="2"/>
      <c r="BN368" s="3"/>
    </row>
    <row r="369" spans="3:68" x14ac:dyDescent="0.25">
      <c r="C369" s="46" t="s">
        <v>607</v>
      </c>
      <c r="D369" s="47">
        <v>0</v>
      </c>
      <c r="E369" s="47">
        <v>0</v>
      </c>
      <c r="F369" s="47">
        <v>0</v>
      </c>
      <c r="G369" s="47">
        <v>0</v>
      </c>
      <c r="H369" s="47">
        <v>0</v>
      </c>
      <c r="I369" s="47">
        <v>0</v>
      </c>
      <c r="J369" s="47">
        <v>0</v>
      </c>
      <c r="K369" s="47">
        <v>0</v>
      </c>
      <c r="L369" s="47">
        <v>0</v>
      </c>
      <c r="M369" s="47">
        <v>0</v>
      </c>
      <c r="N369" s="47">
        <v>0</v>
      </c>
      <c r="O369" s="50">
        <f t="shared" si="232"/>
        <v>0</v>
      </c>
      <c r="P369" s="49"/>
      <c r="R369" s="46" t="s">
        <v>607</v>
      </c>
      <c r="S369" s="47">
        <v>0</v>
      </c>
      <c r="T369" s="47">
        <v>0</v>
      </c>
      <c r="U369" s="47">
        <v>0</v>
      </c>
      <c r="V369" s="47">
        <v>0</v>
      </c>
      <c r="W369" s="47">
        <v>0</v>
      </c>
      <c r="X369" s="47">
        <v>0</v>
      </c>
      <c r="Y369" s="47">
        <v>0</v>
      </c>
      <c r="Z369" s="47">
        <v>0</v>
      </c>
      <c r="AA369" s="47">
        <v>0</v>
      </c>
      <c r="AB369" s="47">
        <v>0</v>
      </c>
      <c r="AC369" s="47">
        <v>0</v>
      </c>
      <c r="AD369" s="50">
        <f t="shared" si="240"/>
        <v>0</v>
      </c>
      <c r="AG369" s="46" t="s">
        <v>607</v>
      </c>
      <c r="AH369" s="47">
        <v>0</v>
      </c>
      <c r="AI369" s="47">
        <v>0</v>
      </c>
      <c r="AJ369" s="47">
        <v>0</v>
      </c>
      <c r="AK369" s="47">
        <v>0</v>
      </c>
      <c r="AL369" s="47">
        <v>0</v>
      </c>
      <c r="AM369" s="47">
        <v>0</v>
      </c>
      <c r="AN369" s="47">
        <v>0</v>
      </c>
      <c r="AO369" s="47">
        <v>0</v>
      </c>
      <c r="AP369" s="47">
        <v>0</v>
      </c>
      <c r="AQ369" s="47">
        <v>0</v>
      </c>
      <c r="AR369" s="47">
        <v>0</v>
      </c>
      <c r="AS369" s="50">
        <f t="shared" si="241"/>
        <v>0</v>
      </c>
      <c r="AU369">
        <v>33</v>
      </c>
      <c r="AV369" s="46" t="s">
        <v>607</v>
      </c>
      <c r="AW369" s="103">
        <f t="shared" si="233"/>
        <v>0</v>
      </c>
      <c r="AX369" s="103">
        <f t="shared" si="234"/>
        <v>0</v>
      </c>
      <c r="AY369" s="103">
        <f t="shared" si="235"/>
        <v>0</v>
      </c>
      <c r="AZ369" s="103">
        <f t="shared" si="236"/>
        <v>0</v>
      </c>
      <c r="BA369" s="103">
        <f t="shared" si="237"/>
        <v>0</v>
      </c>
      <c r="BB369" s="103">
        <v>0</v>
      </c>
      <c r="BC369" s="103">
        <v>0</v>
      </c>
      <c r="BD369" s="103">
        <v>0</v>
      </c>
      <c r="BE369" s="47">
        <v>0</v>
      </c>
      <c r="BF369" s="103">
        <f t="shared" si="238"/>
        <v>0</v>
      </c>
      <c r="BG369" s="103">
        <f t="shared" si="239"/>
        <v>0</v>
      </c>
      <c r="BH369" s="103">
        <f t="shared" si="229"/>
        <v>0</v>
      </c>
      <c r="BI369" s="103">
        <v>0</v>
      </c>
      <c r="BJ369" s="50">
        <f t="shared" si="222"/>
        <v>0</v>
      </c>
      <c r="BL369" s="2">
        <v>0</v>
      </c>
      <c r="BM369" s="2"/>
      <c r="BN369" s="3"/>
    </row>
    <row r="370" spans="3:68" x14ac:dyDescent="0.25">
      <c r="C370" s="46" t="s">
        <v>608</v>
      </c>
      <c r="D370" s="47">
        <v>0</v>
      </c>
      <c r="E370" s="47">
        <v>0</v>
      </c>
      <c r="F370" s="47">
        <v>0</v>
      </c>
      <c r="G370" s="47">
        <v>0</v>
      </c>
      <c r="H370" s="47">
        <v>0</v>
      </c>
      <c r="I370" s="47">
        <v>0</v>
      </c>
      <c r="J370" s="47">
        <v>0</v>
      </c>
      <c r="K370" s="47">
        <v>0</v>
      </c>
      <c r="L370" s="47">
        <v>0</v>
      </c>
      <c r="M370" s="47">
        <v>0</v>
      </c>
      <c r="N370" s="47">
        <v>0</v>
      </c>
      <c r="O370" s="50">
        <f t="shared" si="232"/>
        <v>0</v>
      </c>
      <c r="P370" s="49"/>
      <c r="R370" s="46" t="s">
        <v>608</v>
      </c>
      <c r="S370" s="47">
        <v>0</v>
      </c>
      <c r="T370" s="47">
        <v>0</v>
      </c>
      <c r="U370" s="47">
        <v>0</v>
      </c>
      <c r="V370" s="47">
        <v>0</v>
      </c>
      <c r="W370" s="47">
        <v>0</v>
      </c>
      <c r="X370" s="47">
        <v>0</v>
      </c>
      <c r="Y370" s="47">
        <v>0</v>
      </c>
      <c r="Z370" s="47">
        <v>0</v>
      </c>
      <c r="AA370" s="47">
        <v>0</v>
      </c>
      <c r="AB370" s="47">
        <v>0</v>
      </c>
      <c r="AC370" s="47">
        <v>0</v>
      </c>
      <c r="AD370" s="50">
        <f t="shared" si="240"/>
        <v>0</v>
      </c>
      <c r="AG370" s="46" t="s">
        <v>608</v>
      </c>
      <c r="AH370" s="47">
        <v>0</v>
      </c>
      <c r="AI370" s="47">
        <v>0</v>
      </c>
      <c r="AJ370" s="47">
        <v>0</v>
      </c>
      <c r="AK370" s="47">
        <v>0</v>
      </c>
      <c r="AL370" s="47">
        <v>0</v>
      </c>
      <c r="AM370" s="47">
        <v>0</v>
      </c>
      <c r="AN370" s="47">
        <v>0</v>
      </c>
      <c r="AO370" s="47">
        <v>0</v>
      </c>
      <c r="AP370" s="47">
        <v>0</v>
      </c>
      <c r="AQ370" s="47">
        <v>0</v>
      </c>
      <c r="AR370" s="47">
        <v>0</v>
      </c>
      <c r="AS370" s="50">
        <f t="shared" si="241"/>
        <v>0</v>
      </c>
      <c r="AU370">
        <v>34</v>
      </c>
      <c r="AV370" s="46" t="s">
        <v>608</v>
      </c>
      <c r="AW370" s="103">
        <f t="shared" si="233"/>
        <v>0</v>
      </c>
      <c r="AX370" s="103">
        <f t="shared" si="234"/>
        <v>0</v>
      </c>
      <c r="AY370" s="103">
        <f t="shared" si="235"/>
        <v>0</v>
      </c>
      <c r="AZ370" s="103">
        <f t="shared" si="236"/>
        <v>0</v>
      </c>
      <c r="BA370" s="103">
        <f t="shared" si="237"/>
        <v>0</v>
      </c>
      <c r="BB370" s="103">
        <v>0</v>
      </c>
      <c r="BC370" s="103">
        <v>0</v>
      </c>
      <c r="BD370" s="103">
        <v>0</v>
      </c>
      <c r="BE370" s="47">
        <v>0</v>
      </c>
      <c r="BF370" s="103">
        <f t="shared" si="238"/>
        <v>0</v>
      </c>
      <c r="BG370" s="103">
        <f t="shared" si="239"/>
        <v>0</v>
      </c>
      <c r="BH370" s="103">
        <f t="shared" si="229"/>
        <v>0</v>
      </c>
      <c r="BI370" s="103">
        <v>0</v>
      </c>
      <c r="BJ370" s="50">
        <f t="shared" si="222"/>
        <v>0</v>
      </c>
      <c r="BL370" s="2">
        <v>0</v>
      </c>
      <c r="BM370" s="2"/>
      <c r="BN370" s="3"/>
    </row>
    <row r="371" spans="3:68" x14ac:dyDescent="0.25">
      <c r="C371" s="46" t="s">
        <v>609</v>
      </c>
      <c r="D371" s="47">
        <v>0</v>
      </c>
      <c r="E371" s="47">
        <v>0</v>
      </c>
      <c r="F371" s="47">
        <v>0</v>
      </c>
      <c r="G371" s="47">
        <v>0</v>
      </c>
      <c r="H371" s="47">
        <v>0</v>
      </c>
      <c r="I371" s="47">
        <v>0</v>
      </c>
      <c r="J371" s="47">
        <v>0</v>
      </c>
      <c r="K371" s="47">
        <v>0</v>
      </c>
      <c r="L371" s="47">
        <v>0</v>
      </c>
      <c r="M371" s="47">
        <v>0</v>
      </c>
      <c r="N371" s="47">
        <v>0</v>
      </c>
      <c r="O371" s="50">
        <f t="shared" si="232"/>
        <v>0</v>
      </c>
      <c r="P371" s="49"/>
      <c r="R371" s="46" t="s">
        <v>609</v>
      </c>
      <c r="S371" s="47">
        <v>0</v>
      </c>
      <c r="T371" s="47">
        <v>0</v>
      </c>
      <c r="U371" s="47">
        <v>0</v>
      </c>
      <c r="V371" s="47">
        <v>0</v>
      </c>
      <c r="W371" s="47">
        <v>0</v>
      </c>
      <c r="X371" s="47">
        <v>0</v>
      </c>
      <c r="Y371" s="47">
        <v>0</v>
      </c>
      <c r="Z371" s="47">
        <v>0</v>
      </c>
      <c r="AA371" s="47">
        <v>0</v>
      </c>
      <c r="AB371" s="47">
        <v>0</v>
      </c>
      <c r="AC371" s="47">
        <v>0</v>
      </c>
      <c r="AD371" s="50">
        <f t="shared" si="240"/>
        <v>0</v>
      </c>
      <c r="AG371" s="46" t="s">
        <v>609</v>
      </c>
      <c r="AH371" s="47">
        <v>0</v>
      </c>
      <c r="AI371" s="47">
        <v>0</v>
      </c>
      <c r="AJ371" s="47">
        <v>0</v>
      </c>
      <c r="AK371" s="47">
        <v>0</v>
      </c>
      <c r="AL371" s="47">
        <v>0</v>
      </c>
      <c r="AM371" s="47">
        <v>0</v>
      </c>
      <c r="AN371" s="47">
        <v>0</v>
      </c>
      <c r="AO371" s="47">
        <v>0</v>
      </c>
      <c r="AP371" s="47">
        <v>0</v>
      </c>
      <c r="AQ371" s="47">
        <v>0</v>
      </c>
      <c r="AR371" s="47">
        <v>0</v>
      </c>
      <c r="AS371" s="50">
        <f t="shared" si="241"/>
        <v>0</v>
      </c>
      <c r="AU371">
        <v>35</v>
      </c>
      <c r="AV371" s="46" t="s">
        <v>609</v>
      </c>
      <c r="AW371" s="103">
        <f t="shared" si="233"/>
        <v>0</v>
      </c>
      <c r="AX371" s="103">
        <f t="shared" si="234"/>
        <v>0</v>
      </c>
      <c r="AY371" s="103">
        <f t="shared" si="235"/>
        <v>0</v>
      </c>
      <c r="AZ371" s="103">
        <f t="shared" si="236"/>
        <v>0</v>
      </c>
      <c r="BA371" s="103">
        <f t="shared" si="237"/>
        <v>0</v>
      </c>
      <c r="BB371" s="103">
        <v>0</v>
      </c>
      <c r="BC371" s="103">
        <v>0</v>
      </c>
      <c r="BD371" s="103">
        <v>0</v>
      </c>
      <c r="BE371" s="47">
        <v>0</v>
      </c>
      <c r="BF371" s="103">
        <f t="shared" si="238"/>
        <v>0</v>
      </c>
      <c r="BG371" s="103">
        <f t="shared" si="239"/>
        <v>0</v>
      </c>
      <c r="BH371" s="103">
        <f t="shared" si="229"/>
        <v>0</v>
      </c>
      <c r="BI371" s="103">
        <v>0</v>
      </c>
      <c r="BJ371" s="50">
        <f t="shared" si="222"/>
        <v>0</v>
      </c>
      <c r="BL371" s="2">
        <v>0</v>
      </c>
      <c r="BM371" s="2"/>
      <c r="BN371" s="3"/>
    </row>
    <row r="372" spans="3:68" x14ac:dyDescent="0.25">
      <c r="C372" s="46" t="s">
        <v>603</v>
      </c>
      <c r="D372" s="47">
        <v>0</v>
      </c>
      <c r="E372" s="47">
        <v>0</v>
      </c>
      <c r="F372" s="47">
        <v>0</v>
      </c>
      <c r="G372" s="47">
        <v>0</v>
      </c>
      <c r="H372" s="47">
        <v>0</v>
      </c>
      <c r="I372" s="47">
        <v>0</v>
      </c>
      <c r="J372" s="47">
        <v>0</v>
      </c>
      <c r="K372" s="47">
        <v>0</v>
      </c>
      <c r="L372" s="47">
        <v>0</v>
      </c>
      <c r="M372" s="47">
        <v>0</v>
      </c>
      <c r="N372" s="47">
        <v>0</v>
      </c>
      <c r="O372" s="50">
        <f t="shared" si="232"/>
        <v>0</v>
      </c>
      <c r="P372" s="49"/>
      <c r="R372" s="46" t="s">
        <v>603</v>
      </c>
      <c r="S372" s="47">
        <v>0</v>
      </c>
      <c r="T372" s="47">
        <v>0</v>
      </c>
      <c r="U372" s="47">
        <v>0</v>
      </c>
      <c r="V372" s="47">
        <v>0</v>
      </c>
      <c r="W372" s="47">
        <v>0</v>
      </c>
      <c r="X372" s="47">
        <v>0</v>
      </c>
      <c r="Y372" s="47">
        <v>0</v>
      </c>
      <c r="Z372" s="47">
        <v>0</v>
      </c>
      <c r="AA372" s="47">
        <v>0</v>
      </c>
      <c r="AB372" s="47">
        <v>0</v>
      </c>
      <c r="AC372" s="47">
        <v>0</v>
      </c>
      <c r="AD372" s="50">
        <f t="shared" si="240"/>
        <v>0</v>
      </c>
      <c r="AG372" s="46" t="s">
        <v>603</v>
      </c>
      <c r="AH372" s="47">
        <v>0</v>
      </c>
      <c r="AI372" s="47">
        <v>0</v>
      </c>
      <c r="AJ372" s="47">
        <v>0</v>
      </c>
      <c r="AK372" s="47">
        <v>0</v>
      </c>
      <c r="AL372" s="47">
        <v>0</v>
      </c>
      <c r="AM372" s="47">
        <v>0</v>
      </c>
      <c r="AN372" s="47">
        <v>0</v>
      </c>
      <c r="AO372" s="47">
        <v>0</v>
      </c>
      <c r="AP372" s="47">
        <v>0</v>
      </c>
      <c r="AQ372" s="47">
        <v>0</v>
      </c>
      <c r="AR372" s="47">
        <v>0</v>
      </c>
      <c r="AS372" s="50">
        <f t="shared" si="241"/>
        <v>0</v>
      </c>
      <c r="AU372">
        <v>36</v>
      </c>
      <c r="AV372" s="46" t="s">
        <v>603</v>
      </c>
      <c r="AW372" s="103">
        <f t="shared" si="233"/>
        <v>0</v>
      </c>
      <c r="AX372" s="103">
        <f t="shared" si="234"/>
        <v>0</v>
      </c>
      <c r="AY372" s="103">
        <f t="shared" si="235"/>
        <v>0</v>
      </c>
      <c r="AZ372" s="103">
        <f t="shared" si="236"/>
        <v>0</v>
      </c>
      <c r="BA372" s="103">
        <f t="shared" si="237"/>
        <v>0</v>
      </c>
      <c r="BB372" s="47">
        <f>SUM('TM1.5 Targets'!G244:G245)</f>
        <v>986.41501988967718</v>
      </c>
      <c r="BC372" s="103">
        <v>0</v>
      </c>
      <c r="BD372" s="47">
        <f>SUM('TM1.5 Targets'!M244:R245)</f>
        <v>0</v>
      </c>
      <c r="BE372" s="103"/>
      <c r="BF372" s="103">
        <f t="shared" si="238"/>
        <v>0</v>
      </c>
      <c r="BG372" s="47">
        <f>'TM1.5 Targets'!S244+'TM1.5 Targets'!S245</f>
        <v>77.815435000000008</v>
      </c>
      <c r="BH372" s="103">
        <f t="shared" si="229"/>
        <v>0</v>
      </c>
      <c r="BI372" s="47">
        <f>SUM('TM1.5 Targets'!T244:U245)</f>
        <v>7548.0971950000003</v>
      </c>
      <c r="BJ372" s="50">
        <f t="shared" si="222"/>
        <v>8612.3276498896776</v>
      </c>
      <c r="BL372" s="2">
        <f>OBS_PURP_AUTOSUFF!J353</f>
        <v>0</v>
      </c>
      <c r="BM372" s="2"/>
      <c r="BN372" s="3"/>
    </row>
    <row r="373" spans="3:68" ht="15.75" thickBot="1" x14ac:dyDescent="0.3">
      <c r="C373" s="61" t="s">
        <v>5</v>
      </c>
      <c r="D373" s="62">
        <f>paste_pd_trips!S241</f>
        <v>1035</v>
      </c>
      <c r="E373" s="63">
        <f>paste_pd_trips!T241</f>
        <v>328</v>
      </c>
      <c r="F373" s="63">
        <f>paste_pd_trips!U241</f>
        <v>115</v>
      </c>
      <c r="G373" s="63">
        <f>paste_pd_trips!V241</f>
        <v>775</v>
      </c>
      <c r="H373" s="63">
        <f>paste_pd_trips!W241</f>
        <v>77</v>
      </c>
      <c r="I373" s="63">
        <f>paste_pd_trips!X241</f>
        <v>21</v>
      </c>
      <c r="J373" s="63">
        <f>paste_pd_trips!Y241</f>
        <v>4</v>
      </c>
      <c r="K373" s="63">
        <f>paste_pd_trips!Z241</f>
        <v>0</v>
      </c>
      <c r="L373" s="63">
        <f>paste_pd_trips!AA241</f>
        <v>0</v>
      </c>
      <c r="M373" s="63">
        <f>paste_pd_trips!AB241</f>
        <v>11</v>
      </c>
      <c r="N373" s="63">
        <f>paste_pd_trips!AC241</f>
        <v>15</v>
      </c>
      <c r="O373" s="64">
        <f>paste_pd_trips!AD241</f>
        <v>2381</v>
      </c>
      <c r="P373" s="49"/>
      <c r="R373" s="61" t="s">
        <v>5</v>
      </c>
      <c r="S373" s="62">
        <f>paste_pd_trips!C241</f>
        <v>421927.39088999998</v>
      </c>
      <c r="T373" s="63">
        <f>paste_pd_trips!D241</f>
        <v>164206.06028000001</v>
      </c>
      <c r="U373" s="63">
        <f>paste_pd_trips!E241</f>
        <v>58567.716469999999</v>
      </c>
      <c r="V373" s="63">
        <f>paste_pd_trips!F241</f>
        <v>283095.01062999998</v>
      </c>
      <c r="W373" s="63">
        <f>paste_pd_trips!G241</f>
        <v>20262.52749</v>
      </c>
      <c r="X373" s="63">
        <f>paste_pd_trips!H241</f>
        <v>4880.4192199999998</v>
      </c>
      <c r="Y373" s="63">
        <f>paste_pd_trips!I241</f>
        <v>3602.0135</v>
      </c>
      <c r="Z373" s="63">
        <f>paste_pd_trips!J241</f>
        <v>0</v>
      </c>
      <c r="AA373" s="63">
        <f>paste_pd_trips!K241</f>
        <v>0</v>
      </c>
      <c r="AB373" s="63">
        <f>paste_pd_trips!L241</f>
        <v>1950.0191199999999</v>
      </c>
      <c r="AC373" s="63">
        <f>paste_pd_trips!M241</f>
        <v>6101.5966099999996</v>
      </c>
      <c r="AD373" s="64">
        <f>paste_pd_trips!N241</f>
        <v>964592.75421000004</v>
      </c>
      <c r="AG373" s="61" t="s">
        <v>5</v>
      </c>
      <c r="AH373" s="62">
        <f>SUM(AH337:AH365)</f>
        <v>421927.39088999998</v>
      </c>
      <c r="AI373" s="63">
        <f t="shared" ref="AI373:AS373" si="242">SUM(AI337:AI365)</f>
        <v>164206.06028000001</v>
      </c>
      <c r="AJ373" s="63">
        <f t="shared" si="242"/>
        <v>58567.716469999999</v>
      </c>
      <c r="AK373" s="63">
        <f t="shared" si="242"/>
        <v>283095.01062999998</v>
      </c>
      <c r="AL373" s="63">
        <f t="shared" si="242"/>
        <v>20262.52749</v>
      </c>
      <c r="AM373" s="63">
        <f t="shared" si="242"/>
        <v>8482.4327200000007</v>
      </c>
      <c r="AN373" s="63">
        <f t="shared" si="242"/>
        <v>0</v>
      </c>
      <c r="AO373" s="63">
        <f t="shared" si="242"/>
        <v>0</v>
      </c>
      <c r="AP373" s="63">
        <f t="shared" si="242"/>
        <v>0</v>
      </c>
      <c r="AQ373" s="63">
        <f t="shared" si="242"/>
        <v>1950.0191199999999</v>
      </c>
      <c r="AR373" s="63">
        <f t="shared" si="242"/>
        <v>6101.5966099999996</v>
      </c>
      <c r="AS373" s="64">
        <f t="shared" si="242"/>
        <v>964592.75420999993</v>
      </c>
      <c r="AV373" s="61" t="s">
        <v>5</v>
      </c>
      <c r="AW373" s="62">
        <f>SUM(AW337:AW365)</f>
        <v>421927.39088999998</v>
      </c>
      <c r="AX373" s="63">
        <f t="shared" ref="AX373:BJ373" si="243">SUM(AX337:AX365)</f>
        <v>164206.06028000001</v>
      </c>
      <c r="AY373" s="63">
        <f t="shared" si="243"/>
        <v>58567.716469999999</v>
      </c>
      <c r="AZ373" s="63">
        <f t="shared" si="243"/>
        <v>283095.01062999998</v>
      </c>
      <c r="BA373" s="63">
        <f t="shared" si="243"/>
        <v>20262.52749</v>
      </c>
      <c r="BB373" s="63">
        <f t="shared" si="243"/>
        <v>21745.19051284729</v>
      </c>
      <c r="BC373" s="63">
        <f t="shared" si="243"/>
        <v>0</v>
      </c>
      <c r="BD373" s="63">
        <f t="shared" si="243"/>
        <v>0</v>
      </c>
      <c r="BE373" s="63">
        <f>SUM(BE337:BE365)</f>
        <v>0</v>
      </c>
      <c r="BF373" s="63">
        <f t="shared" si="243"/>
        <v>0</v>
      </c>
      <c r="BG373" s="63">
        <f t="shared" si="243"/>
        <v>1950.0191199999999</v>
      </c>
      <c r="BH373" s="63">
        <f>SUM(BH337:BH365)</f>
        <v>6101.5966099999996</v>
      </c>
      <c r="BI373" s="63">
        <f>SUM(BI337:BI365)</f>
        <v>2005.1431950000001</v>
      </c>
      <c r="BJ373" s="64">
        <f t="shared" si="243"/>
        <v>979860.65519784717</v>
      </c>
      <c r="BL373" s="3">
        <f>SUM(BL345:BL365)</f>
        <v>17709.73850883952</v>
      </c>
    </row>
    <row r="374" spans="3:68" x14ac:dyDescent="0.25">
      <c r="C374" s="65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R374" s="65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G374" s="65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V374" s="65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</row>
    <row r="375" spans="3:68" x14ac:dyDescent="0.25">
      <c r="AG375" s="65" t="s">
        <v>536</v>
      </c>
      <c r="AH375" s="49">
        <f t="array" ref="AH375:AR375">TRANSPOSE('Tour Mode Targets'!T121:T131)</f>
        <v>202230.85098999998</v>
      </c>
      <c r="AI375" s="49">
        <v>62553.492180000001</v>
      </c>
      <c r="AJ375" s="49">
        <v>27963.748230000001</v>
      </c>
      <c r="AK375" s="49">
        <v>138641.28005999999</v>
      </c>
      <c r="AL375" s="49">
        <v>10580.34542</v>
      </c>
      <c r="AM375" s="49">
        <v>6192.4713300000003</v>
      </c>
      <c r="AN375" s="49">
        <v>0</v>
      </c>
      <c r="AO375" s="49">
        <v>0</v>
      </c>
      <c r="AP375" s="49">
        <v>0</v>
      </c>
      <c r="AQ375" s="49">
        <v>908.39655999999991</v>
      </c>
      <c r="AR375" s="49">
        <v>3366.2621399999998</v>
      </c>
      <c r="AS375" s="49"/>
      <c r="AV375" s="65" t="s">
        <v>536</v>
      </c>
      <c r="AW375" s="49">
        <f>AH375</f>
        <v>202230.85098999998</v>
      </c>
      <c r="AX375" s="49">
        <f>AI375</f>
        <v>62553.492180000001</v>
      </c>
      <c r="AY375" s="49">
        <f>AJ375</f>
        <v>27963.748230000001</v>
      </c>
      <c r="AZ375" s="49">
        <f>AK375</f>
        <v>138641.28005999999</v>
      </c>
      <c r="BA375" s="49">
        <f>AL375</f>
        <v>10580.34542</v>
      </c>
      <c r="BB375" s="49">
        <f>IF(AM377&gt;0,BB373/AM377,0)</f>
        <v>10872.595256423645</v>
      </c>
      <c r="BC375" s="49">
        <f>IF(AN377&gt;0,BC373/AN377,0)</f>
        <v>0</v>
      </c>
      <c r="BD375" s="49">
        <f>IF(AO377&gt;0,BD373/AO377,0)</f>
        <v>0</v>
      </c>
      <c r="BE375" s="49">
        <f>IF(AP377&gt;0,BE373/AP377,0)</f>
        <v>0</v>
      </c>
      <c r="BF375" s="49">
        <f>AP375</f>
        <v>0</v>
      </c>
      <c r="BG375" s="49">
        <f>AQ375</f>
        <v>908.39655999999991</v>
      </c>
      <c r="BH375" s="49">
        <f>AQ375</f>
        <v>908.39655999999991</v>
      </c>
      <c r="BI375" s="49">
        <f>AR375</f>
        <v>3366.2621399999998</v>
      </c>
      <c r="BJ375" s="49"/>
    </row>
    <row r="376" spans="3:68" x14ac:dyDescent="0.25">
      <c r="AG376" s="65" t="s">
        <v>537</v>
      </c>
      <c r="AH376" s="66">
        <f>IF(AH375&gt;0,AH373/AH375,0)</f>
        <v>2.08636510613736</v>
      </c>
      <c r="AI376" s="66">
        <f t="shared" ref="AI376:AR376" si="244">IF(AI375&gt;0,AI373/AI375,0)</f>
        <v>2.6250502499123622</v>
      </c>
      <c r="AJ376" s="66">
        <f t="shared" si="244"/>
        <v>2.0944158125114116</v>
      </c>
      <c r="AK376" s="66">
        <f t="shared" si="244"/>
        <v>2.0419243857780636</v>
      </c>
      <c r="AL376" s="66">
        <f t="shared" si="244"/>
        <v>1.9151102053528231</v>
      </c>
      <c r="AM376" s="66">
        <f t="shared" si="244"/>
        <v>1.3697976571818864</v>
      </c>
      <c r="AN376" s="66">
        <f t="shared" si="244"/>
        <v>0</v>
      </c>
      <c r="AO376" s="66">
        <f t="shared" si="244"/>
        <v>0</v>
      </c>
      <c r="AP376" s="66">
        <f t="shared" si="244"/>
        <v>0</v>
      </c>
      <c r="AQ376" s="66">
        <f t="shared" si="244"/>
        <v>2.1466606170327198</v>
      </c>
      <c r="AR376" s="66">
        <f t="shared" si="244"/>
        <v>1.8125732210504557</v>
      </c>
      <c r="AS376" s="49"/>
      <c r="AV376" s="65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</row>
    <row r="377" spans="3:68" x14ac:dyDescent="0.25">
      <c r="AG377" s="65" t="s">
        <v>538</v>
      </c>
      <c r="AH377" s="67">
        <f>IF(AH375&gt;0,AH373/AH375,0)</f>
        <v>2.08636510613736</v>
      </c>
      <c r="AI377" s="67">
        <f>IF(AI375&gt;0,AI373/AI375,0)</f>
        <v>2.6250502499123622</v>
      </c>
      <c r="AJ377" s="67">
        <f>IF(AJ375&gt;0,AJ373/AJ375,0)</f>
        <v>2.0944158125114116</v>
      </c>
      <c r="AK377" s="67">
        <f>IF(AK375&gt;0,AK373/AK375,0)</f>
        <v>2.0419243857780636</v>
      </c>
      <c r="AL377" s="67">
        <f>IF(AL375&gt;0,AL373/AL375,0)</f>
        <v>1.9151102053528231</v>
      </c>
      <c r="AM377" s="67">
        <v>2</v>
      </c>
      <c r="AN377" s="67">
        <v>2</v>
      </c>
      <c r="AO377" s="67">
        <v>2</v>
      </c>
      <c r="AP377" s="67">
        <f>IF(AP375&gt;0,AP373/AP375,0)</f>
        <v>0</v>
      </c>
      <c r="AQ377" s="67">
        <f>IF(AQ375&gt;0,AQ373/AQ375,0)</f>
        <v>2.1466606170327198</v>
      </c>
      <c r="AR377" s="67">
        <f>IF(AR375&gt;0,AR373/AR375,0)</f>
        <v>1.8125732210504557</v>
      </c>
      <c r="AS377" s="49"/>
      <c r="AV377" s="65" t="s">
        <v>539</v>
      </c>
      <c r="AW377" s="67">
        <f>IF(AW375&gt;0,AW373/AW375,0)</f>
        <v>2.08636510613736</v>
      </c>
      <c r="AX377" s="67">
        <f t="shared" ref="AX377:BI377" si="245">IF(AX375&gt;0,AX373/AX375,0)</f>
        <v>2.6250502499123622</v>
      </c>
      <c r="AY377" s="67">
        <f t="shared" si="245"/>
        <v>2.0944158125114116</v>
      </c>
      <c r="AZ377" s="67">
        <f t="shared" si="245"/>
        <v>2.0419243857780636</v>
      </c>
      <c r="BA377" s="67">
        <f t="shared" si="245"/>
        <v>1.9151102053528231</v>
      </c>
      <c r="BB377" s="67">
        <f t="shared" si="245"/>
        <v>2</v>
      </c>
      <c r="BC377" s="67">
        <f t="shared" si="245"/>
        <v>0</v>
      </c>
      <c r="BD377" s="67">
        <f t="shared" si="245"/>
        <v>0</v>
      </c>
      <c r="BE377" s="67">
        <f>IF(BE375&gt;0,BE373/BE375,0)</f>
        <v>0</v>
      </c>
      <c r="BF377" s="67">
        <f t="shared" si="245"/>
        <v>0</v>
      </c>
      <c r="BG377" s="67">
        <f t="shared" si="245"/>
        <v>2.1466606170327198</v>
      </c>
      <c r="BH377" s="67">
        <f>IF(BH375&gt;0,BH373/BH375,0)</f>
        <v>6.7168865214549029</v>
      </c>
      <c r="BI377" s="67">
        <f t="shared" si="245"/>
        <v>0.59565865984518962</v>
      </c>
      <c r="BJ377" s="49"/>
    </row>
    <row r="378" spans="3:68" x14ac:dyDescent="0.25">
      <c r="AG378" s="65" t="s">
        <v>540</v>
      </c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V378" s="65" t="s">
        <v>540</v>
      </c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</row>
    <row r="379" spans="3:68" x14ac:dyDescent="0.25">
      <c r="AG379" s="65" t="s">
        <v>541</v>
      </c>
      <c r="AH379" s="49"/>
      <c r="AI379" s="49"/>
      <c r="AJ379" s="49"/>
      <c r="AK379" s="49"/>
      <c r="AL379" s="49"/>
      <c r="AM379" s="68">
        <f>IF(AM373&gt;0,SUM(AM337:AM344,AM358:AM359)/AM373)</f>
        <v>0.12181416865986058</v>
      </c>
      <c r="AN379" s="68" t="b">
        <f>IF(AN373&gt;0,SUM(AN337:AN344,AN358:AN359)/AN373)</f>
        <v>0</v>
      </c>
      <c r="AO379" s="68" t="b">
        <f>IF(AO373&gt;0,SUM(AO337:AO344,AO358:AO359)/AO373)</f>
        <v>0</v>
      </c>
      <c r="AP379" s="49"/>
      <c r="AQ379" s="49"/>
      <c r="AR379" s="49"/>
      <c r="AS379" s="49"/>
      <c r="AV379" s="65" t="s">
        <v>541</v>
      </c>
      <c r="AW379" s="49"/>
      <c r="AX379" s="49"/>
      <c r="AY379" s="49"/>
      <c r="AZ379" s="49"/>
      <c r="BA379" s="49"/>
      <c r="BB379" s="68">
        <f>IF(BB373&gt;0,SUM(BB337:BB344,BB358:BB359)/BB373)</f>
        <v>0.18557905949932163</v>
      </c>
      <c r="BC379" s="68" t="b">
        <f>IF(BC373&gt;0,SUM(BC337:BC344,BC358:BC359)/BC373)</f>
        <v>0</v>
      </c>
      <c r="BD379" s="68" t="b">
        <f>IF(BD373&gt;0,SUM(BD337:BD344,BD358:BD359)/BD373)</f>
        <v>0</v>
      </c>
      <c r="BE379" s="68" t="b">
        <f>IF(BE373&gt;0,SUM(BE337:BE344,BE358:BE359)/BE373)</f>
        <v>0</v>
      </c>
      <c r="BF379" s="49"/>
      <c r="BG379" s="49"/>
      <c r="BH379" s="49"/>
      <c r="BI379" s="49"/>
      <c r="BJ379" s="49"/>
    </row>
    <row r="382" spans="3:68" x14ac:dyDescent="0.25">
      <c r="C382" t="s">
        <v>549</v>
      </c>
      <c r="I382" t="s">
        <v>523</v>
      </c>
      <c r="R382" t="s">
        <v>549</v>
      </c>
      <c r="X382" t="s">
        <v>523</v>
      </c>
      <c r="AG382" t="s">
        <v>549</v>
      </c>
      <c r="AM382" t="s">
        <v>523</v>
      </c>
      <c r="AV382" t="s">
        <v>549</v>
      </c>
      <c r="BB382" t="s">
        <v>523</v>
      </c>
    </row>
    <row r="383" spans="3:68" ht="26.25" x14ac:dyDescent="0.25">
      <c r="C383" s="40" t="s">
        <v>524</v>
      </c>
      <c r="D383" s="41" t="s">
        <v>525</v>
      </c>
      <c r="E383" s="42" t="s">
        <v>526</v>
      </c>
      <c r="F383" s="42" t="s">
        <v>527</v>
      </c>
      <c r="G383" s="42" t="s">
        <v>465</v>
      </c>
      <c r="H383" s="42" t="s">
        <v>528</v>
      </c>
      <c r="I383" s="42" t="s">
        <v>14</v>
      </c>
      <c r="J383" s="42" t="s">
        <v>18</v>
      </c>
      <c r="K383" s="42" t="s">
        <v>22</v>
      </c>
      <c r="L383" s="42" t="s">
        <v>529</v>
      </c>
      <c r="M383" s="42" t="s">
        <v>530</v>
      </c>
      <c r="N383" s="43" t="s">
        <v>531</v>
      </c>
      <c r="O383" s="44" t="s">
        <v>5</v>
      </c>
      <c r="P383" s="45"/>
      <c r="R383" s="40" t="s">
        <v>524</v>
      </c>
      <c r="S383" s="41" t="s">
        <v>525</v>
      </c>
      <c r="T383" s="42" t="s">
        <v>526</v>
      </c>
      <c r="U383" s="42" t="s">
        <v>527</v>
      </c>
      <c r="V383" s="42" t="s">
        <v>465</v>
      </c>
      <c r="W383" s="42" t="s">
        <v>528</v>
      </c>
      <c r="X383" s="42" t="s">
        <v>14</v>
      </c>
      <c r="Y383" s="42" t="s">
        <v>18</v>
      </c>
      <c r="Z383" s="42" t="s">
        <v>22</v>
      </c>
      <c r="AA383" s="42" t="s">
        <v>529</v>
      </c>
      <c r="AB383" s="42" t="s">
        <v>530</v>
      </c>
      <c r="AC383" s="43" t="s">
        <v>531</v>
      </c>
      <c r="AD383" s="44" t="s">
        <v>5</v>
      </c>
      <c r="AG383" s="40" t="s">
        <v>524</v>
      </c>
      <c r="AH383" s="41" t="s">
        <v>525</v>
      </c>
      <c r="AI383" s="42" t="s">
        <v>526</v>
      </c>
      <c r="AJ383" s="42" t="s">
        <v>527</v>
      </c>
      <c r="AK383" s="42" t="s">
        <v>465</v>
      </c>
      <c r="AL383" s="42" t="s">
        <v>528</v>
      </c>
      <c r="AM383" s="42" t="s">
        <v>14</v>
      </c>
      <c r="AN383" s="42" t="s">
        <v>18</v>
      </c>
      <c r="AO383" s="42" t="s">
        <v>22</v>
      </c>
      <c r="AP383" s="42" t="s">
        <v>529</v>
      </c>
      <c r="AQ383" s="42" t="s">
        <v>530</v>
      </c>
      <c r="AR383" s="43" t="s">
        <v>531</v>
      </c>
      <c r="AS383" s="44" t="s">
        <v>5</v>
      </c>
      <c r="AV383" s="40" t="s">
        <v>524</v>
      </c>
      <c r="AW383" s="41" t="s">
        <v>525</v>
      </c>
      <c r="AX383" s="42" t="s">
        <v>526</v>
      </c>
      <c r="AY383" s="42" t="s">
        <v>527</v>
      </c>
      <c r="AZ383" s="42" t="s">
        <v>465</v>
      </c>
      <c r="BA383" s="42" t="s">
        <v>528</v>
      </c>
      <c r="BB383" s="42" t="s">
        <v>14</v>
      </c>
      <c r="BC383" s="42" t="s">
        <v>18</v>
      </c>
      <c r="BD383" s="42" t="s">
        <v>22</v>
      </c>
      <c r="BE383" s="42" t="s">
        <v>604</v>
      </c>
      <c r="BF383" s="42" t="s">
        <v>529</v>
      </c>
      <c r="BG383" s="42" t="s">
        <v>530</v>
      </c>
      <c r="BH383" s="43" t="s">
        <v>531</v>
      </c>
      <c r="BI383" s="43" t="s">
        <v>603</v>
      </c>
      <c r="BJ383" s="44" t="s">
        <v>5</v>
      </c>
    </row>
    <row r="384" spans="3:68" x14ac:dyDescent="0.25">
      <c r="C384" s="46" t="s">
        <v>532</v>
      </c>
      <c r="D384" s="47">
        <f t="shared" ref="D384:O384" si="246">+D337+D290+D243+D196+D149+D102+D55+D8</f>
        <v>19498</v>
      </c>
      <c r="E384" s="47">
        <f t="shared" si="246"/>
        <v>3620</v>
      </c>
      <c r="F384" s="47">
        <f t="shared" si="246"/>
        <v>1473</v>
      </c>
      <c r="G384" s="47">
        <f t="shared" si="246"/>
        <v>0</v>
      </c>
      <c r="H384" s="47">
        <f t="shared" si="246"/>
        <v>26</v>
      </c>
      <c r="I384" s="47">
        <f t="shared" si="246"/>
        <v>19</v>
      </c>
      <c r="J384" s="47">
        <f t="shared" si="246"/>
        <v>117</v>
      </c>
      <c r="K384" s="47">
        <f t="shared" si="246"/>
        <v>12</v>
      </c>
      <c r="L384" s="47">
        <f t="shared" si="246"/>
        <v>4</v>
      </c>
      <c r="M384" s="47">
        <f t="shared" si="246"/>
        <v>12</v>
      </c>
      <c r="N384" s="47">
        <f t="shared" si="246"/>
        <v>0</v>
      </c>
      <c r="O384" s="48">
        <f t="shared" si="246"/>
        <v>24781</v>
      </c>
      <c r="P384" s="49"/>
      <c r="R384" s="46" t="s">
        <v>532</v>
      </c>
      <c r="S384" s="47">
        <f t="shared" ref="S384:AD384" si="247">+S337+S290+S243+S196+S149+S102+S55+S8</f>
        <v>7108479.6458700001</v>
      </c>
      <c r="T384" s="47">
        <f t="shared" si="247"/>
        <v>1489463.44181</v>
      </c>
      <c r="U384" s="47">
        <f t="shared" si="247"/>
        <v>701869.69231999991</v>
      </c>
      <c r="V384" s="47">
        <f t="shared" si="247"/>
        <v>0</v>
      </c>
      <c r="W384" s="47">
        <f t="shared" si="247"/>
        <v>9846.8604599999999</v>
      </c>
      <c r="X384" s="47">
        <f t="shared" si="247"/>
        <v>7660.6976599999998</v>
      </c>
      <c r="Y384" s="47">
        <f t="shared" si="247"/>
        <v>34998.85052</v>
      </c>
      <c r="Z384" s="47">
        <f t="shared" si="247"/>
        <v>4064.75855</v>
      </c>
      <c r="AA384" s="47">
        <f t="shared" si="247"/>
        <v>629.91520000000003</v>
      </c>
      <c r="AB384" s="47">
        <f t="shared" si="247"/>
        <v>3387.63744</v>
      </c>
      <c r="AC384" s="47">
        <f t="shared" si="247"/>
        <v>0</v>
      </c>
      <c r="AD384" s="48">
        <f t="shared" si="247"/>
        <v>9360401.4998300001</v>
      </c>
      <c r="AG384" s="46" t="s">
        <v>532</v>
      </c>
      <c r="AH384" s="47">
        <f t="shared" ref="AH384:AS384" si="248">+AH337+AH290+AH243+AH196+AH149+AH102+AH55+AH8</f>
        <v>7108479.6458700001</v>
      </c>
      <c r="AI384" s="47">
        <f t="shared" si="248"/>
        <v>1489463.44181</v>
      </c>
      <c r="AJ384" s="47">
        <f t="shared" si="248"/>
        <v>701869.69231999991</v>
      </c>
      <c r="AK384" s="47">
        <f t="shared" si="248"/>
        <v>0</v>
      </c>
      <c r="AL384" s="47">
        <f t="shared" si="248"/>
        <v>9846.8604599999999</v>
      </c>
      <c r="AM384" s="47">
        <f t="shared" si="248"/>
        <v>8004.4241600000005</v>
      </c>
      <c r="AN384" s="47">
        <f t="shared" si="248"/>
        <v>34655.124020000003</v>
      </c>
      <c r="AO384" s="47">
        <f t="shared" si="248"/>
        <v>4064.75855</v>
      </c>
      <c r="AP384" s="47">
        <f t="shared" si="248"/>
        <v>629.91520000000003</v>
      </c>
      <c r="AQ384" s="47">
        <f t="shared" si="248"/>
        <v>3387.63744</v>
      </c>
      <c r="AR384" s="47">
        <f t="shared" si="248"/>
        <v>0</v>
      </c>
      <c r="AS384" s="48">
        <f t="shared" si="248"/>
        <v>9360401.4998300001</v>
      </c>
      <c r="AU384">
        <v>1</v>
      </c>
      <c r="AV384" s="46" t="s">
        <v>532</v>
      </c>
      <c r="AW384" s="47">
        <f t="shared" ref="AW384:BI384" si="249">+AW337+AW290+AW243+AW196+AW149+AW102+AW55+AW8</f>
        <v>7108479.6458700001</v>
      </c>
      <c r="AX384" s="47">
        <f t="shared" si="249"/>
        <v>1489463.44181</v>
      </c>
      <c r="AY384" s="47">
        <f t="shared" si="249"/>
        <v>701869.69231999991</v>
      </c>
      <c r="AZ384" s="103">
        <f t="shared" si="249"/>
        <v>0</v>
      </c>
      <c r="BA384" s="103">
        <f t="shared" si="249"/>
        <v>9846.8604599999999</v>
      </c>
      <c r="BB384" s="103">
        <f t="shared" si="249"/>
        <v>12956.976717081781</v>
      </c>
      <c r="BC384" s="47">
        <f t="shared" si="249"/>
        <v>39341.440151811774</v>
      </c>
      <c r="BD384" s="103">
        <f t="shared" si="249"/>
        <v>10154.249607177586</v>
      </c>
      <c r="BE384" s="47">
        <f>(BD384/BP385)*BP387</f>
        <v>791.15115125592297</v>
      </c>
      <c r="BF384" s="47">
        <f t="shared" si="249"/>
        <v>629.91520000000003</v>
      </c>
      <c r="BG384" s="47">
        <f t="shared" si="249"/>
        <v>3387.63744</v>
      </c>
      <c r="BH384" s="103">
        <f t="shared" si="249"/>
        <v>0</v>
      </c>
      <c r="BI384" s="103">
        <f t="shared" si="249"/>
        <v>0</v>
      </c>
      <c r="BJ384" s="48">
        <f t="shared" ref="BJ384:BJ412" si="250">+BJ337+BJ290+BJ243+BJ196+BJ149+BJ102+BJ55+BJ8</f>
        <v>9376716.3622568995</v>
      </c>
      <c r="BP384" s="196" t="s">
        <v>677</v>
      </c>
    </row>
    <row r="385" spans="3:68" x14ac:dyDescent="0.25">
      <c r="C385" s="46" t="s">
        <v>533</v>
      </c>
      <c r="D385" s="47">
        <f t="shared" ref="D385:O385" si="251">+D338+D291+D244+D197+D150+D103+D56+D9</f>
        <v>0</v>
      </c>
      <c r="E385" s="47">
        <f t="shared" si="251"/>
        <v>0</v>
      </c>
      <c r="F385" s="47">
        <f t="shared" si="251"/>
        <v>0</v>
      </c>
      <c r="G385" s="47">
        <f t="shared" si="251"/>
        <v>0</v>
      </c>
      <c r="H385" s="47">
        <f t="shared" si="251"/>
        <v>0</v>
      </c>
      <c r="I385" s="47">
        <f t="shared" si="251"/>
        <v>0</v>
      </c>
      <c r="J385" s="47">
        <f t="shared" si="251"/>
        <v>0</v>
      </c>
      <c r="K385" s="47">
        <f t="shared" si="251"/>
        <v>0</v>
      </c>
      <c r="L385" s="47">
        <f t="shared" si="251"/>
        <v>0</v>
      </c>
      <c r="M385" s="47">
        <f t="shared" si="251"/>
        <v>0</v>
      </c>
      <c r="N385" s="47">
        <f t="shared" si="251"/>
        <v>0</v>
      </c>
      <c r="O385" s="50">
        <f t="shared" si="251"/>
        <v>0</v>
      </c>
      <c r="P385" s="49"/>
      <c r="R385" s="46" t="s">
        <v>533</v>
      </c>
      <c r="S385" s="47">
        <f t="shared" ref="S385:AD385" si="252">+S338+S291+S244+S197+S150+S103+S56+S9</f>
        <v>0</v>
      </c>
      <c r="T385" s="47">
        <f t="shared" si="252"/>
        <v>0</v>
      </c>
      <c r="U385" s="47">
        <f t="shared" si="252"/>
        <v>0</v>
      </c>
      <c r="V385" s="47">
        <f t="shared" si="252"/>
        <v>0</v>
      </c>
      <c r="W385" s="47">
        <f t="shared" si="252"/>
        <v>0</v>
      </c>
      <c r="X385" s="47">
        <f t="shared" si="252"/>
        <v>0</v>
      </c>
      <c r="Y385" s="47">
        <f t="shared" si="252"/>
        <v>0</v>
      </c>
      <c r="Z385" s="47">
        <f t="shared" si="252"/>
        <v>0</v>
      </c>
      <c r="AA385" s="47">
        <f t="shared" si="252"/>
        <v>0</v>
      </c>
      <c r="AB385" s="47">
        <f t="shared" si="252"/>
        <v>0</v>
      </c>
      <c r="AC385" s="47">
        <f t="shared" si="252"/>
        <v>0</v>
      </c>
      <c r="AD385" s="50">
        <f t="shared" si="252"/>
        <v>0</v>
      </c>
      <c r="AG385" s="46" t="s">
        <v>533</v>
      </c>
      <c r="AH385" s="47">
        <f t="shared" ref="AH385:AS385" si="253">+AH338+AH291+AH244+AH197+AH150+AH103+AH56+AH9</f>
        <v>0</v>
      </c>
      <c r="AI385" s="47">
        <f t="shared" si="253"/>
        <v>0</v>
      </c>
      <c r="AJ385" s="47">
        <f t="shared" si="253"/>
        <v>0</v>
      </c>
      <c r="AK385" s="47">
        <f t="shared" si="253"/>
        <v>0</v>
      </c>
      <c r="AL385" s="47">
        <f t="shared" si="253"/>
        <v>0</v>
      </c>
      <c r="AM385" s="47">
        <f t="shared" si="253"/>
        <v>0</v>
      </c>
      <c r="AN385" s="47">
        <f t="shared" si="253"/>
        <v>0</v>
      </c>
      <c r="AO385" s="47">
        <f t="shared" si="253"/>
        <v>0</v>
      </c>
      <c r="AP385" s="47">
        <f t="shared" si="253"/>
        <v>0</v>
      </c>
      <c r="AQ385" s="47">
        <f t="shared" si="253"/>
        <v>0</v>
      </c>
      <c r="AR385" s="47">
        <f t="shared" si="253"/>
        <v>0</v>
      </c>
      <c r="AS385" s="50">
        <f t="shared" si="253"/>
        <v>0</v>
      </c>
      <c r="AU385">
        <v>2</v>
      </c>
      <c r="AV385" s="46" t="s">
        <v>533</v>
      </c>
      <c r="AW385" s="47">
        <f t="shared" ref="AW385:BI385" si="254">+AW338+AW291+AW244+AW197+AW150+AW103+AW56+AW9</f>
        <v>0</v>
      </c>
      <c r="AX385" s="47">
        <f t="shared" si="254"/>
        <v>0</v>
      </c>
      <c r="AY385" s="47">
        <f t="shared" si="254"/>
        <v>0</v>
      </c>
      <c r="AZ385" s="103">
        <f t="shared" si="254"/>
        <v>0</v>
      </c>
      <c r="BA385" s="103">
        <f t="shared" si="254"/>
        <v>0</v>
      </c>
      <c r="BB385" s="103">
        <f t="shared" si="254"/>
        <v>0</v>
      </c>
      <c r="BC385" s="47">
        <f t="shared" si="254"/>
        <v>0</v>
      </c>
      <c r="BD385" s="103">
        <f t="shared" si="254"/>
        <v>0</v>
      </c>
      <c r="BE385" s="47">
        <f>(BD385/BP385)*BP387</f>
        <v>0</v>
      </c>
      <c r="BF385" s="47">
        <f t="shared" si="254"/>
        <v>0</v>
      </c>
      <c r="BG385" s="47">
        <f t="shared" si="254"/>
        <v>0</v>
      </c>
      <c r="BH385" s="103">
        <f t="shared" si="254"/>
        <v>0</v>
      </c>
      <c r="BI385" s="103">
        <f t="shared" si="254"/>
        <v>0</v>
      </c>
      <c r="BJ385" s="50">
        <f t="shared" si="250"/>
        <v>0</v>
      </c>
      <c r="BP385" s="3">
        <f>SUM(BD400:BD403,BD411,BD412)</f>
        <v>174675.17333828562</v>
      </c>
    </row>
    <row r="386" spans="3:68" x14ac:dyDescent="0.25">
      <c r="C386" s="46" t="s">
        <v>526</v>
      </c>
      <c r="D386" s="47">
        <f t="shared" ref="D386:O386" si="255">+D339+D292+D245+D198+D151+D104+D57+D10</f>
        <v>0</v>
      </c>
      <c r="E386" s="47">
        <f t="shared" si="255"/>
        <v>9699</v>
      </c>
      <c r="F386" s="47">
        <f t="shared" si="255"/>
        <v>2203</v>
      </c>
      <c r="G386" s="47">
        <f t="shared" si="255"/>
        <v>0</v>
      </c>
      <c r="H386" s="47">
        <f t="shared" si="255"/>
        <v>45</v>
      </c>
      <c r="I386" s="47">
        <f t="shared" si="255"/>
        <v>131</v>
      </c>
      <c r="J386" s="47">
        <f t="shared" si="255"/>
        <v>42</v>
      </c>
      <c r="K386" s="47">
        <f t="shared" si="255"/>
        <v>48</v>
      </c>
      <c r="L386" s="47">
        <f t="shared" si="255"/>
        <v>62</v>
      </c>
      <c r="M386" s="47">
        <f t="shared" si="255"/>
        <v>14</v>
      </c>
      <c r="N386" s="47">
        <f t="shared" si="255"/>
        <v>0</v>
      </c>
      <c r="O386" s="50">
        <f t="shared" si="255"/>
        <v>12244</v>
      </c>
      <c r="P386" s="49"/>
      <c r="R386" s="46" t="s">
        <v>526</v>
      </c>
      <c r="S386" s="47">
        <f t="shared" ref="S386:AD386" si="256">+S339+S292+S245+S198+S151+S104+S57+S10</f>
        <v>0</v>
      </c>
      <c r="T386" s="47">
        <f t="shared" si="256"/>
        <v>4103337.3705099998</v>
      </c>
      <c r="U386" s="47">
        <f t="shared" si="256"/>
        <v>1012344.8245900001</v>
      </c>
      <c r="V386" s="47">
        <f t="shared" si="256"/>
        <v>0</v>
      </c>
      <c r="W386" s="47">
        <f t="shared" si="256"/>
        <v>15499.674590000001</v>
      </c>
      <c r="X386" s="47">
        <f t="shared" si="256"/>
        <v>74315.921719999998</v>
      </c>
      <c r="Y386" s="47">
        <f t="shared" si="256"/>
        <v>18916.959719999999</v>
      </c>
      <c r="Z386" s="47">
        <f t="shared" si="256"/>
        <v>29371.623099999997</v>
      </c>
      <c r="AA386" s="47">
        <f t="shared" si="256"/>
        <v>21161.79319</v>
      </c>
      <c r="AB386" s="47">
        <f t="shared" si="256"/>
        <v>7943.3331899999994</v>
      </c>
      <c r="AC386" s="47">
        <f t="shared" si="256"/>
        <v>0</v>
      </c>
      <c r="AD386" s="50">
        <f t="shared" si="256"/>
        <v>5282891.5006099995</v>
      </c>
      <c r="AG386" s="46" t="s">
        <v>526</v>
      </c>
      <c r="AH386" s="47">
        <f t="shared" ref="AH386:AS386" si="257">+AH339+AH292+AH245+AH198+AH151+AH104+AH57+AH10</f>
        <v>0</v>
      </c>
      <c r="AI386" s="47">
        <f t="shared" si="257"/>
        <v>4103337.3705099998</v>
      </c>
      <c r="AJ386" s="47">
        <f t="shared" si="257"/>
        <v>1012344.8245900001</v>
      </c>
      <c r="AK386" s="47">
        <f t="shared" si="257"/>
        <v>0</v>
      </c>
      <c r="AL386" s="47">
        <f t="shared" si="257"/>
        <v>15499.674590000001</v>
      </c>
      <c r="AM386" s="47">
        <f t="shared" si="257"/>
        <v>74659.648220000003</v>
      </c>
      <c r="AN386" s="47">
        <f t="shared" si="257"/>
        <v>18573.233220000002</v>
      </c>
      <c r="AO386" s="47">
        <f t="shared" si="257"/>
        <v>29371.623099999997</v>
      </c>
      <c r="AP386" s="47">
        <f t="shared" si="257"/>
        <v>21161.79319</v>
      </c>
      <c r="AQ386" s="47">
        <f t="shared" si="257"/>
        <v>7943.3331899999994</v>
      </c>
      <c r="AR386" s="47">
        <f t="shared" si="257"/>
        <v>0</v>
      </c>
      <c r="AS386" s="50">
        <f t="shared" si="257"/>
        <v>5282891.5006100005</v>
      </c>
      <c r="AU386">
        <v>3</v>
      </c>
      <c r="AV386" s="46" t="s">
        <v>526</v>
      </c>
      <c r="AW386" s="103">
        <f t="shared" ref="AW386:BI386" si="258">+AW339+AW292+AW245+AW198+AW151+AW104+AW57+AW10</f>
        <v>0</v>
      </c>
      <c r="AX386" s="47">
        <f t="shared" si="258"/>
        <v>4103337.3705099998</v>
      </c>
      <c r="AY386" s="47">
        <f t="shared" si="258"/>
        <v>1012344.8245900001</v>
      </c>
      <c r="AZ386" s="103">
        <f t="shared" si="258"/>
        <v>0</v>
      </c>
      <c r="BA386" s="103">
        <f t="shared" si="258"/>
        <v>15499.674590000001</v>
      </c>
      <c r="BB386" s="47">
        <f t="shared" si="258"/>
        <v>95925.708384470418</v>
      </c>
      <c r="BC386" s="47">
        <f t="shared" si="258"/>
        <v>18087.089777649358</v>
      </c>
      <c r="BD386" s="47">
        <f t="shared" si="258"/>
        <v>66835.081517531682</v>
      </c>
      <c r="BE386" s="47">
        <f>(BD386/BP385)*BP387</f>
        <v>5207.3421210270917</v>
      </c>
      <c r="BF386" s="47">
        <f t="shared" si="258"/>
        <v>21161.79319</v>
      </c>
      <c r="BG386" s="47">
        <f t="shared" si="258"/>
        <v>7943.3331899999994</v>
      </c>
      <c r="BH386" s="103">
        <f t="shared" si="258"/>
        <v>0</v>
      </c>
      <c r="BI386" s="47">
        <f t="shared" si="258"/>
        <v>50989.367834999961</v>
      </c>
      <c r="BJ386" s="50">
        <f t="shared" si="250"/>
        <v>5397051.5898542888</v>
      </c>
      <c r="BP386" s="196" t="s">
        <v>678</v>
      </c>
    </row>
    <row r="387" spans="3:68" x14ac:dyDescent="0.25">
      <c r="C387" s="46" t="s">
        <v>534</v>
      </c>
      <c r="D387" s="47">
        <f t="shared" ref="D387:O387" si="259">+D340+D293+D246+D199+D152+D105+D58+D11</f>
        <v>0</v>
      </c>
      <c r="E387" s="47">
        <f t="shared" si="259"/>
        <v>0</v>
      </c>
      <c r="F387" s="47">
        <f t="shared" si="259"/>
        <v>0</v>
      </c>
      <c r="G387" s="47">
        <f t="shared" si="259"/>
        <v>0</v>
      </c>
      <c r="H387" s="47">
        <f t="shared" si="259"/>
        <v>0</v>
      </c>
      <c r="I387" s="47">
        <f t="shared" si="259"/>
        <v>0</v>
      </c>
      <c r="J387" s="47">
        <f t="shared" si="259"/>
        <v>0</v>
      </c>
      <c r="K387" s="47">
        <f t="shared" si="259"/>
        <v>0</v>
      </c>
      <c r="L387" s="47">
        <f t="shared" si="259"/>
        <v>0</v>
      </c>
      <c r="M387" s="47">
        <f t="shared" si="259"/>
        <v>0</v>
      </c>
      <c r="N387" s="47">
        <f t="shared" si="259"/>
        <v>0</v>
      </c>
      <c r="O387" s="50">
        <f t="shared" si="259"/>
        <v>0</v>
      </c>
      <c r="P387" s="49"/>
      <c r="R387" s="46" t="s">
        <v>534</v>
      </c>
      <c r="S387" s="47">
        <f t="shared" ref="S387:AD387" si="260">+S340+S293+S246+S199+S152+S105+S58+S11</f>
        <v>0</v>
      </c>
      <c r="T387" s="47">
        <f t="shared" si="260"/>
        <v>0</v>
      </c>
      <c r="U387" s="47">
        <f t="shared" si="260"/>
        <v>0</v>
      </c>
      <c r="V387" s="47">
        <f t="shared" si="260"/>
        <v>0</v>
      </c>
      <c r="W387" s="47">
        <f t="shared" si="260"/>
        <v>0</v>
      </c>
      <c r="X387" s="47">
        <f t="shared" si="260"/>
        <v>0</v>
      </c>
      <c r="Y387" s="47">
        <f t="shared" si="260"/>
        <v>0</v>
      </c>
      <c r="Z387" s="47">
        <f t="shared" si="260"/>
        <v>0</v>
      </c>
      <c r="AA387" s="47">
        <f t="shared" si="260"/>
        <v>0</v>
      </c>
      <c r="AB387" s="47">
        <f t="shared" si="260"/>
        <v>0</v>
      </c>
      <c r="AC387" s="47">
        <f t="shared" si="260"/>
        <v>0</v>
      </c>
      <c r="AD387" s="50">
        <f t="shared" si="260"/>
        <v>0</v>
      </c>
      <c r="AG387" s="46" t="s">
        <v>534</v>
      </c>
      <c r="AH387" s="47">
        <f t="shared" ref="AH387:AS387" si="261">+AH340+AH293+AH246+AH199+AH152+AH105+AH58+AH11</f>
        <v>0</v>
      </c>
      <c r="AI387" s="47">
        <f t="shared" si="261"/>
        <v>0</v>
      </c>
      <c r="AJ387" s="47">
        <f t="shared" si="261"/>
        <v>0</v>
      </c>
      <c r="AK387" s="47">
        <f t="shared" si="261"/>
        <v>0</v>
      </c>
      <c r="AL387" s="47">
        <f t="shared" si="261"/>
        <v>0</v>
      </c>
      <c r="AM387" s="47">
        <f t="shared" si="261"/>
        <v>0</v>
      </c>
      <c r="AN387" s="47">
        <f t="shared" si="261"/>
        <v>0</v>
      </c>
      <c r="AO387" s="47">
        <f t="shared" si="261"/>
        <v>0</v>
      </c>
      <c r="AP387" s="47">
        <f t="shared" si="261"/>
        <v>0</v>
      </c>
      <c r="AQ387" s="47">
        <f t="shared" si="261"/>
        <v>0</v>
      </c>
      <c r="AR387" s="47">
        <f t="shared" si="261"/>
        <v>0</v>
      </c>
      <c r="AS387" s="50">
        <f t="shared" si="261"/>
        <v>0</v>
      </c>
      <c r="AU387">
        <v>4</v>
      </c>
      <c r="AV387" s="46" t="s">
        <v>534</v>
      </c>
      <c r="AW387" s="103">
        <f t="shared" ref="AW387:BI387" si="262">+AW340+AW293+AW246+AW199+AW152+AW105+AW58+AW11</f>
        <v>0</v>
      </c>
      <c r="AX387" s="47">
        <f t="shared" si="262"/>
        <v>0</v>
      </c>
      <c r="AY387" s="47">
        <f t="shared" si="262"/>
        <v>0</v>
      </c>
      <c r="AZ387" s="103">
        <f t="shared" si="262"/>
        <v>0</v>
      </c>
      <c r="BA387" s="103">
        <f t="shared" si="262"/>
        <v>0</v>
      </c>
      <c r="BB387" s="47">
        <f t="shared" si="262"/>
        <v>0</v>
      </c>
      <c r="BC387" s="47">
        <f t="shared" si="262"/>
        <v>0</v>
      </c>
      <c r="BD387" s="47">
        <f t="shared" si="262"/>
        <v>0</v>
      </c>
      <c r="BE387" s="47">
        <f>(BD387/BP385)*BP387</f>
        <v>0</v>
      </c>
      <c r="BF387" s="47">
        <f t="shared" si="262"/>
        <v>0</v>
      </c>
      <c r="BG387" s="47">
        <f t="shared" si="262"/>
        <v>0</v>
      </c>
      <c r="BH387" s="103">
        <f t="shared" si="262"/>
        <v>0</v>
      </c>
      <c r="BI387" s="103">
        <f t="shared" si="262"/>
        <v>0</v>
      </c>
      <c r="BJ387" s="50">
        <f t="shared" si="250"/>
        <v>0</v>
      </c>
      <c r="BP387" s="3">
        <f>SUM(BE413:BE418)</f>
        <v>13609.52013477481</v>
      </c>
    </row>
    <row r="388" spans="3:68" x14ac:dyDescent="0.25">
      <c r="C388" s="46" t="s">
        <v>527</v>
      </c>
      <c r="D388" s="47">
        <f t="shared" ref="D388:O388" si="263">+D341+D294+D247+D200+D153+D106+D59+D12</f>
        <v>0</v>
      </c>
      <c r="E388" s="47">
        <f t="shared" si="263"/>
        <v>0</v>
      </c>
      <c r="F388" s="47">
        <f t="shared" si="263"/>
        <v>7032</v>
      </c>
      <c r="G388" s="47">
        <f t="shared" si="263"/>
        <v>0</v>
      </c>
      <c r="H388" s="47">
        <f t="shared" si="263"/>
        <v>15</v>
      </c>
      <c r="I388" s="47">
        <f t="shared" si="263"/>
        <v>71</v>
      </c>
      <c r="J388" s="47">
        <f t="shared" si="263"/>
        <v>28</v>
      </c>
      <c r="K388" s="47">
        <f t="shared" si="263"/>
        <v>23</v>
      </c>
      <c r="L388" s="47">
        <f t="shared" si="263"/>
        <v>34</v>
      </c>
      <c r="M388" s="47">
        <f t="shared" si="263"/>
        <v>4</v>
      </c>
      <c r="N388" s="47">
        <f t="shared" si="263"/>
        <v>0</v>
      </c>
      <c r="O388" s="50">
        <f t="shared" si="263"/>
        <v>7207</v>
      </c>
      <c r="P388" s="49"/>
      <c r="R388" s="46" t="s">
        <v>527</v>
      </c>
      <c r="S388" s="47">
        <f t="shared" ref="S388:AD388" si="264">+S341+S294+S247+S200+S153+S106+S59+S12</f>
        <v>0</v>
      </c>
      <c r="T388" s="47">
        <f t="shared" si="264"/>
        <v>0</v>
      </c>
      <c r="U388" s="47">
        <f t="shared" si="264"/>
        <v>3299973.9671599995</v>
      </c>
      <c r="V388" s="47">
        <f t="shared" si="264"/>
        <v>0</v>
      </c>
      <c r="W388" s="47">
        <f t="shared" si="264"/>
        <v>7832.5617700000003</v>
      </c>
      <c r="X388" s="47">
        <f t="shared" si="264"/>
        <v>38044.033479999998</v>
      </c>
      <c r="Y388" s="47">
        <f t="shared" si="264"/>
        <v>12502.46286</v>
      </c>
      <c r="Z388" s="47">
        <f t="shared" si="264"/>
        <v>11412.71392</v>
      </c>
      <c r="AA388" s="47">
        <f t="shared" si="264"/>
        <v>23768.55545</v>
      </c>
      <c r="AB388" s="47">
        <f t="shared" si="264"/>
        <v>2439.3765600000002</v>
      </c>
      <c r="AC388" s="47">
        <f t="shared" si="264"/>
        <v>0</v>
      </c>
      <c r="AD388" s="50">
        <f t="shared" si="264"/>
        <v>3395973.6712000002</v>
      </c>
      <c r="AG388" s="46" t="s">
        <v>527</v>
      </c>
      <c r="AH388" s="47">
        <f t="shared" ref="AH388:AS388" si="265">+AH341+AH294+AH247+AH200+AH153+AH106+AH59+AH12</f>
        <v>0</v>
      </c>
      <c r="AI388" s="47">
        <f t="shared" si="265"/>
        <v>0</v>
      </c>
      <c r="AJ388" s="47">
        <f t="shared" si="265"/>
        <v>3299973.9671599995</v>
      </c>
      <c r="AK388" s="47">
        <f t="shared" si="265"/>
        <v>0</v>
      </c>
      <c r="AL388" s="47">
        <f t="shared" si="265"/>
        <v>7832.5617700000003</v>
      </c>
      <c r="AM388" s="47">
        <f t="shared" si="265"/>
        <v>38044.033479999998</v>
      </c>
      <c r="AN388" s="47">
        <f t="shared" si="265"/>
        <v>12502.46286</v>
      </c>
      <c r="AO388" s="47">
        <f t="shared" si="265"/>
        <v>11412.71392</v>
      </c>
      <c r="AP388" s="47">
        <f t="shared" si="265"/>
        <v>23768.55545</v>
      </c>
      <c r="AQ388" s="47">
        <f t="shared" si="265"/>
        <v>2439.3765600000002</v>
      </c>
      <c r="AR388" s="47">
        <f t="shared" si="265"/>
        <v>0</v>
      </c>
      <c r="AS388" s="50">
        <f t="shared" si="265"/>
        <v>3395973.6712000002</v>
      </c>
      <c r="AU388">
        <v>5</v>
      </c>
      <c r="AV388" s="46" t="s">
        <v>527</v>
      </c>
      <c r="AW388" s="103">
        <f t="shared" ref="AW388:BI388" si="266">+AW341+AW294+AW247+AW200+AW153+AW106+AW59+AW12</f>
        <v>0</v>
      </c>
      <c r="AX388" s="103">
        <f t="shared" si="266"/>
        <v>0</v>
      </c>
      <c r="AY388" s="47">
        <f t="shared" si="266"/>
        <v>3299973.9671599995</v>
      </c>
      <c r="AZ388" s="47">
        <f t="shared" si="266"/>
        <v>0</v>
      </c>
      <c r="BA388" s="47">
        <f t="shared" si="266"/>
        <v>7832.5617700000003</v>
      </c>
      <c r="BB388" s="47">
        <f t="shared" si="266"/>
        <v>45264.998177420486</v>
      </c>
      <c r="BC388" s="47">
        <f t="shared" si="266"/>
        <v>13446.357935930519</v>
      </c>
      <c r="BD388" s="47">
        <f t="shared" si="266"/>
        <v>21568.043452885213</v>
      </c>
      <c r="BE388" s="47">
        <f>(BD388/BP385)*BP387</f>
        <v>1680.4375574957721</v>
      </c>
      <c r="BF388" s="47">
        <f t="shared" si="266"/>
        <v>23768.55545</v>
      </c>
      <c r="BG388" s="47">
        <f t="shared" si="266"/>
        <v>2439.3765600000002</v>
      </c>
      <c r="BH388" s="103">
        <f t="shared" si="266"/>
        <v>0</v>
      </c>
      <c r="BI388" s="47">
        <f t="shared" si="266"/>
        <v>10977.194520000001</v>
      </c>
      <c r="BJ388" s="50">
        <f t="shared" si="250"/>
        <v>3426648.6762528764</v>
      </c>
    </row>
    <row r="389" spans="3:68" x14ac:dyDescent="0.25">
      <c r="C389" s="46" t="s">
        <v>535</v>
      </c>
      <c r="D389" s="47">
        <f t="shared" ref="D389:O389" si="267">+D342+D295+D248+D201+D154+D107+D60+D13</f>
        <v>0</v>
      </c>
      <c r="E389" s="47">
        <f t="shared" si="267"/>
        <v>0</v>
      </c>
      <c r="F389" s="47">
        <f t="shared" si="267"/>
        <v>0</v>
      </c>
      <c r="G389" s="47">
        <f t="shared" si="267"/>
        <v>0</v>
      </c>
      <c r="H389" s="47">
        <f t="shared" si="267"/>
        <v>0</v>
      </c>
      <c r="I389" s="47">
        <f t="shared" si="267"/>
        <v>0</v>
      </c>
      <c r="J389" s="47">
        <f t="shared" si="267"/>
        <v>0</v>
      </c>
      <c r="K389" s="47">
        <f t="shared" si="267"/>
        <v>0</v>
      </c>
      <c r="L389" s="47">
        <f t="shared" si="267"/>
        <v>0</v>
      </c>
      <c r="M389" s="47">
        <f t="shared" si="267"/>
        <v>0</v>
      </c>
      <c r="N389" s="47">
        <f t="shared" si="267"/>
        <v>0</v>
      </c>
      <c r="O389" s="50">
        <f t="shared" si="267"/>
        <v>0</v>
      </c>
      <c r="P389" s="49"/>
      <c r="R389" s="46" t="s">
        <v>535</v>
      </c>
      <c r="S389" s="47">
        <f t="shared" ref="S389:AD389" si="268">+S342+S295+S248+S201+S154+S107+S60+S13</f>
        <v>0</v>
      </c>
      <c r="T389" s="47">
        <f t="shared" si="268"/>
        <v>0</v>
      </c>
      <c r="U389" s="47">
        <f t="shared" si="268"/>
        <v>0</v>
      </c>
      <c r="V389" s="47">
        <f t="shared" si="268"/>
        <v>0</v>
      </c>
      <c r="W389" s="47">
        <f t="shared" si="268"/>
        <v>0</v>
      </c>
      <c r="X389" s="47">
        <f t="shared" si="268"/>
        <v>0</v>
      </c>
      <c r="Y389" s="47">
        <f t="shared" si="268"/>
        <v>0</v>
      </c>
      <c r="Z389" s="47">
        <f t="shared" si="268"/>
        <v>0</v>
      </c>
      <c r="AA389" s="47">
        <f t="shared" si="268"/>
        <v>0</v>
      </c>
      <c r="AB389" s="47">
        <f t="shared" si="268"/>
        <v>0</v>
      </c>
      <c r="AC389" s="47">
        <f t="shared" si="268"/>
        <v>0</v>
      </c>
      <c r="AD389" s="50">
        <f t="shared" si="268"/>
        <v>0</v>
      </c>
      <c r="AG389" s="46" t="s">
        <v>535</v>
      </c>
      <c r="AH389" s="47">
        <f t="shared" ref="AH389:AS389" si="269">+AH342+AH295+AH248+AH201+AH154+AH107+AH60+AH13</f>
        <v>0</v>
      </c>
      <c r="AI389" s="47">
        <f t="shared" si="269"/>
        <v>0</v>
      </c>
      <c r="AJ389" s="47">
        <f t="shared" si="269"/>
        <v>0</v>
      </c>
      <c r="AK389" s="47">
        <f t="shared" si="269"/>
        <v>0</v>
      </c>
      <c r="AL389" s="47">
        <f t="shared" si="269"/>
        <v>0</v>
      </c>
      <c r="AM389" s="47">
        <f t="shared" si="269"/>
        <v>0</v>
      </c>
      <c r="AN389" s="47">
        <f t="shared" si="269"/>
        <v>0</v>
      </c>
      <c r="AO389" s="47">
        <f t="shared" si="269"/>
        <v>0</v>
      </c>
      <c r="AP389" s="47">
        <f t="shared" si="269"/>
        <v>0</v>
      </c>
      <c r="AQ389" s="47">
        <f t="shared" si="269"/>
        <v>0</v>
      </c>
      <c r="AR389" s="47">
        <f t="shared" si="269"/>
        <v>0</v>
      </c>
      <c r="AS389" s="50">
        <f t="shared" si="269"/>
        <v>0</v>
      </c>
      <c r="AU389">
        <v>6</v>
      </c>
      <c r="AV389" s="46" t="s">
        <v>535</v>
      </c>
      <c r="AW389" s="103">
        <f t="shared" ref="AW389:BI389" si="270">+AW342+AW295+AW248+AW201+AW154+AW107+AW60+AW13</f>
        <v>0</v>
      </c>
      <c r="AX389" s="103">
        <f t="shared" si="270"/>
        <v>0</v>
      </c>
      <c r="AY389" s="47">
        <f t="shared" si="270"/>
        <v>0</v>
      </c>
      <c r="AZ389" s="47">
        <f t="shared" si="270"/>
        <v>0</v>
      </c>
      <c r="BA389" s="47">
        <f t="shared" si="270"/>
        <v>0</v>
      </c>
      <c r="BB389" s="47">
        <f t="shared" si="270"/>
        <v>0</v>
      </c>
      <c r="BC389" s="47">
        <f t="shared" si="270"/>
        <v>0</v>
      </c>
      <c r="BD389" s="47">
        <f t="shared" si="270"/>
        <v>0</v>
      </c>
      <c r="BE389" s="47">
        <f>(BD389/BP385)*BP387</f>
        <v>0</v>
      </c>
      <c r="BF389" s="47">
        <f t="shared" si="270"/>
        <v>0</v>
      </c>
      <c r="BG389" s="47">
        <f t="shared" si="270"/>
        <v>0</v>
      </c>
      <c r="BH389" s="103">
        <f t="shared" si="270"/>
        <v>0</v>
      </c>
      <c r="BI389" s="103">
        <f t="shared" si="270"/>
        <v>0</v>
      </c>
      <c r="BJ389" s="50">
        <f t="shared" si="250"/>
        <v>0</v>
      </c>
    </row>
    <row r="390" spans="3:68" x14ac:dyDescent="0.25">
      <c r="C390" s="46" t="s">
        <v>465</v>
      </c>
      <c r="D390" s="47">
        <f t="shared" ref="D390:O390" si="271">+D343+D296+D249+D202+D155+D108+D61+D14</f>
        <v>271</v>
      </c>
      <c r="E390" s="47">
        <f t="shared" si="271"/>
        <v>296</v>
      </c>
      <c r="F390" s="47">
        <f t="shared" si="271"/>
        <v>322</v>
      </c>
      <c r="G390" s="47">
        <f t="shared" si="271"/>
        <v>4715</v>
      </c>
      <c r="H390" s="47">
        <f t="shared" si="271"/>
        <v>65</v>
      </c>
      <c r="I390" s="47">
        <f t="shared" si="271"/>
        <v>482</v>
      </c>
      <c r="J390" s="47">
        <f t="shared" si="271"/>
        <v>66</v>
      </c>
      <c r="K390" s="47">
        <f t="shared" si="271"/>
        <v>38</v>
      </c>
      <c r="L390" s="47">
        <f t="shared" si="271"/>
        <v>12</v>
      </c>
      <c r="M390" s="47">
        <f t="shared" si="271"/>
        <v>21</v>
      </c>
      <c r="N390" s="47">
        <f t="shared" si="271"/>
        <v>0</v>
      </c>
      <c r="O390" s="50">
        <f t="shared" si="271"/>
        <v>6288</v>
      </c>
      <c r="P390" s="49"/>
      <c r="R390" s="46" t="s">
        <v>465</v>
      </c>
      <c r="S390" s="47">
        <f t="shared" ref="S390:AD390" si="272">+S343+S296+S249+S202+S155+S108+S61+S14</f>
        <v>89921.84249000001</v>
      </c>
      <c r="T390" s="47">
        <f t="shared" si="272"/>
        <v>93436.562940000003</v>
      </c>
      <c r="U390" s="47">
        <f t="shared" si="272"/>
        <v>132043.92173999999</v>
      </c>
      <c r="V390" s="47">
        <f t="shared" si="272"/>
        <v>2044949.1470499998</v>
      </c>
      <c r="W390" s="47">
        <f t="shared" si="272"/>
        <v>18477.092349999999</v>
      </c>
      <c r="X390" s="47">
        <f t="shared" si="272"/>
        <v>225887.16142000002</v>
      </c>
      <c r="Y390" s="47">
        <f t="shared" si="272"/>
        <v>19517.54997</v>
      </c>
      <c r="Z390" s="47">
        <f t="shared" si="272"/>
        <v>15255.08495</v>
      </c>
      <c r="AA390" s="47">
        <f t="shared" si="272"/>
        <v>3131.5689000000002</v>
      </c>
      <c r="AB390" s="47">
        <f t="shared" si="272"/>
        <v>6096.5415199999998</v>
      </c>
      <c r="AC390" s="47">
        <f t="shared" si="272"/>
        <v>0</v>
      </c>
      <c r="AD390" s="50">
        <f t="shared" si="272"/>
        <v>2648716.4733300004</v>
      </c>
      <c r="AG390" s="46" t="s">
        <v>465</v>
      </c>
      <c r="AH390" s="47">
        <f t="shared" ref="AH390:AS390" si="273">+AH343+AH296+AH249+AH202+AH155+AH108+AH61+AH14</f>
        <v>89921.84249000001</v>
      </c>
      <c r="AI390" s="47">
        <f t="shared" si="273"/>
        <v>93436.562940000003</v>
      </c>
      <c r="AJ390" s="47">
        <f t="shared" si="273"/>
        <v>132043.92173999999</v>
      </c>
      <c r="AK390" s="47">
        <f t="shared" si="273"/>
        <v>2044949.1470499998</v>
      </c>
      <c r="AL390" s="47">
        <f t="shared" si="273"/>
        <v>18477.092349999999</v>
      </c>
      <c r="AM390" s="47">
        <f t="shared" si="273"/>
        <v>225887.16142000002</v>
      </c>
      <c r="AN390" s="47">
        <f t="shared" si="273"/>
        <v>19517.54997</v>
      </c>
      <c r="AO390" s="47">
        <f t="shared" si="273"/>
        <v>15255.08495</v>
      </c>
      <c r="AP390" s="47">
        <f t="shared" si="273"/>
        <v>3131.5689000000002</v>
      </c>
      <c r="AQ390" s="47">
        <f t="shared" si="273"/>
        <v>6096.5415199999998</v>
      </c>
      <c r="AR390" s="47">
        <f t="shared" si="273"/>
        <v>0</v>
      </c>
      <c r="AS390" s="50">
        <f t="shared" si="273"/>
        <v>2648716.4733299999</v>
      </c>
      <c r="AU390">
        <v>7</v>
      </c>
      <c r="AV390" s="46" t="s">
        <v>465</v>
      </c>
      <c r="AW390" s="47">
        <f t="shared" ref="AW390:BI390" si="274">+AW343+AW296+AW249+AW202+AW155+AW108+AW61+AW14</f>
        <v>89921.84249000001</v>
      </c>
      <c r="AX390" s="47">
        <f t="shared" si="274"/>
        <v>93436.562940000003</v>
      </c>
      <c r="AY390" s="47">
        <f t="shared" si="274"/>
        <v>132043.92173999999</v>
      </c>
      <c r="AZ390" s="47">
        <f t="shared" si="274"/>
        <v>2044949.1470499998</v>
      </c>
      <c r="BA390" s="47">
        <f t="shared" si="274"/>
        <v>18477.092349999999</v>
      </c>
      <c r="BB390" s="47">
        <f t="shared" si="274"/>
        <v>316928.20290828205</v>
      </c>
      <c r="BC390" s="47">
        <f t="shared" si="274"/>
        <v>21415.778279286762</v>
      </c>
      <c r="BD390" s="47">
        <f t="shared" si="274"/>
        <v>35139.1938269452</v>
      </c>
      <c r="BE390" s="47">
        <f>(BD390/BP385)*BP387</f>
        <v>2737.8107418929158</v>
      </c>
      <c r="BF390" s="47">
        <f t="shared" si="274"/>
        <v>3131.5689000000002</v>
      </c>
      <c r="BG390" s="47">
        <f t="shared" si="274"/>
        <v>6096.5415199999998</v>
      </c>
      <c r="BH390" s="103">
        <f t="shared" si="274"/>
        <v>0</v>
      </c>
      <c r="BI390" s="47">
        <f t="shared" si="274"/>
        <v>27434.436840000002</v>
      </c>
      <c r="BJ390" s="50">
        <f t="shared" si="250"/>
        <v>2792908.9900580216</v>
      </c>
    </row>
    <row r="391" spans="3:68" x14ac:dyDescent="0.25">
      <c r="C391" s="46" t="s">
        <v>528</v>
      </c>
      <c r="D391" s="47">
        <f t="shared" ref="D391:O391" si="275">+D344+D297+D250+D203+D156+D109+D62+D15</f>
        <v>0</v>
      </c>
      <c r="E391" s="47">
        <f t="shared" si="275"/>
        <v>0</v>
      </c>
      <c r="F391" s="47">
        <f t="shared" si="275"/>
        <v>0</v>
      </c>
      <c r="G391" s="47">
        <f t="shared" si="275"/>
        <v>0</v>
      </c>
      <c r="H391" s="47">
        <f t="shared" si="275"/>
        <v>1298</v>
      </c>
      <c r="I391" s="47">
        <f t="shared" si="275"/>
        <v>50</v>
      </c>
      <c r="J391" s="47">
        <f t="shared" si="275"/>
        <v>0</v>
      </c>
      <c r="K391" s="47">
        <f t="shared" si="275"/>
        <v>2</v>
      </c>
      <c r="L391" s="47">
        <f t="shared" si="275"/>
        <v>2</v>
      </c>
      <c r="M391" s="47">
        <f t="shared" si="275"/>
        <v>0</v>
      </c>
      <c r="N391" s="47">
        <f t="shared" si="275"/>
        <v>0</v>
      </c>
      <c r="O391" s="50">
        <f t="shared" si="275"/>
        <v>1352</v>
      </c>
      <c r="P391" s="49"/>
      <c r="R391" s="46" t="s">
        <v>528</v>
      </c>
      <c r="S391" s="47">
        <f t="shared" ref="S391:AD391" si="276">+S344+S297+S250+S203+S156+S109+S62+S15</f>
        <v>0</v>
      </c>
      <c r="T391" s="47">
        <f t="shared" si="276"/>
        <v>0</v>
      </c>
      <c r="U391" s="47">
        <f t="shared" si="276"/>
        <v>0</v>
      </c>
      <c r="V391" s="47">
        <f t="shared" si="276"/>
        <v>0</v>
      </c>
      <c r="W391" s="47">
        <f t="shared" si="276"/>
        <v>455513.51114000008</v>
      </c>
      <c r="X391" s="47">
        <f t="shared" si="276"/>
        <v>9466.7690600000005</v>
      </c>
      <c r="Y391" s="47">
        <f t="shared" si="276"/>
        <v>0</v>
      </c>
      <c r="Z391" s="47">
        <f t="shared" si="276"/>
        <v>432.85160000000002</v>
      </c>
      <c r="AA391" s="47">
        <f t="shared" si="276"/>
        <v>199.57656</v>
      </c>
      <c r="AB391" s="47">
        <f t="shared" si="276"/>
        <v>0</v>
      </c>
      <c r="AC391" s="47">
        <f t="shared" si="276"/>
        <v>0</v>
      </c>
      <c r="AD391" s="50">
        <f t="shared" si="276"/>
        <v>465612.70836000005</v>
      </c>
      <c r="AG391" s="46" t="s">
        <v>528</v>
      </c>
      <c r="AH391" s="47">
        <f t="shared" ref="AH391:AS391" si="277">+AH344+AH297+AH250+AH203+AH156+AH109+AH62+AH15</f>
        <v>0</v>
      </c>
      <c r="AI391" s="47">
        <f t="shared" si="277"/>
        <v>0</v>
      </c>
      <c r="AJ391" s="47">
        <f t="shared" si="277"/>
        <v>0</v>
      </c>
      <c r="AK391" s="47">
        <f t="shared" si="277"/>
        <v>0</v>
      </c>
      <c r="AL391" s="47">
        <f t="shared" si="277"/>
        <v>455513.51114000008</v>
      </c>
      <c r="AM391" s="47">
        <f t="shared" si="277"/>
        <v>9466.7690600000005</v>
      </c>
      <c r="AN391" s="47">
        <f t="shared" si="277"/>
        <v>0</v>
      </c>
      <c r="AO391" s="47">
        <f t="shared" si="277"/>
        <v>432.85160000000002</v>
      </c>
      <c r="AP391" s="47">
        <f t="shared" si="277"/>
        <v>199.57656</v>
      </c>
      <c r="AQ391" s="47">
        <f t="shared" si="277"/>
        <v>0</v>
      </c>
      <c r="AR391" s="47">
        <f t="shared" si="277"/>
        <v>0</v>
      </c>
      <c r="AS391" s="50">
        <f t="shared" si="277"/>
        <v>465612.70835999999</v>
      </c>
      <c r="AU391">
        <v>8</v>
      </c>
      <c r="AV391" s="46" t="s">
        <v>528</v>
      </c>
      <c r="AW391" s="103">
        <f t="shared" ref="AW391:BI391" si="278">+AW344+AW297+AW250+AW203+AW156+AW109+AW62+AW15</f>
        <v>0</v>
      </c>
      <c r="AX391" s="103">
        <f t="shared" si="278"/>
        <v>0</v>
      </c>
      <c r="AY391" s="103">
        <f t="shared" si="278"/>
        <v>0</v>
      </c>
      <c r="AZ391" s="103">
        <f t="shared" si="278"/>
        <v>0</v>
      </c>
      <c r="BA391" s="47">
        <f t="shared" si="278"/>
        <v>455513.51114000008</v>
      </c>
      <c r="BB391" s="103">
        <f t="shared" si="278"/>
        <v>14511.346382994245</v>
      </c>
      <c r="BC391" s="103">
        <f t="shared" si="278"/>
        <v>0</v>
      </c>
      <c r="BD391" s="103">
        <f t="shared" si="278"/>
        <v>1081.3147042316177</v>
      </c>
      <c r="BE391" s="103">
        <f t="shared" si="278"/>
        <v>0</v>
      </c>
      <c r="BF391" s="103">
        <f t="shared" si="278"/>
        <v>199.57656</v>
      </c>
      <c r="BG391" s="103">
        <f t="shared" si="278"/>
        <v>0</v>
      </c>
      <c r="BH391" s="103">
        <f t="shared" si="278"/>
        <v>0</v>
      </c>
      <c r="BI391" s="103">
        <f t="shared" si="278"/>
        <v>0</v>
      </c>
      <c r="BJ391" s="50">
        <f t="shared" si="250"/>
        <v>471305.74878722586</v>
      </c>
    </row>
    <row r="392" spans="3:68" x14ac:dyDescent="0.25">
      <c r="C392" s="46" t="s">
        <v>14</v>
      </c>
      <c r="D392" s="47">
        <f t="shared" ref="D392:O392" si="279">+D345+D298+D251+D204+D157+D110+D63+D16</f>
        <v>0</v>
      </c>
      <c r="E392" s="47">
        <f t="shared" si="279"/>
        <v>0</v>
      </c>
      <c r="F392" s="47">
        <f t="shared" si="279"/>
        <v>0</v>
      </c>
      <c r="G392" s="47">
        <f t="shared" si="279"/>
        <v>0</v>
      </c>
      <c r="H392" s="47">
        <f t="shared" si="279"/>
        <v>0</v>
      </c>
      <c r="I392" s="47">
        <f t="shared" si="279"/>
        <v>819</v>
      </c>
      <c r="J392" s="47">
        <f t="shared" si="279"/>
        <v>8</v>
      </c>
      <c r="K392" s="47">
        <f t="shared" si="279"/>
        <v>14</v>
      </c>
      <c r="L392" s="47">
        <f t="shared" si="279"/>
        <v>0</v>
      </c>
      <c r="M392" s="47">
        <f t="shared" si="279"/>
        <v>0</v>
      </c>
      <c r="N392" s="47">
        <f t="shared" si="279"/>
        <v>0</v>
      </c>
      <c r="O392" s="50">
        <f t="shared" si="279"/>
        <v>841</v>
      </c>
      <c r="P392" s="49"/>
      <c r="R392" s="46" t="s">
        <v>14</v>
      </c>
      <c r="S392" s="47">
        <f t="shared" ref="S392:AD392" si="280">+S345+S298+S251+S204+S157+S110+S63+S16</f>
        <v>0</v>
      </c>
      <c r="T392" s="47">
        <f t="shared" si="280"/>
        <v>0</v>
      </c>
      <c r="U392" s="47">
        <f t="shared" si="280"/>
        <v>0</v>
      </c>
      <c r="V392" s="47">
        <f t="shared" si="280"/>
        <v>0</v>
      </c>
      <c r="W392" s="47">
        <f t="shared" si="280"/>
        <v>0</v>
      </c>
      <c r="X392" s="47">
        <f t="shared" si="280"/>
        <v>487049.32446000003</v>
      </c>
      <c r="Y392" s="47">
        <f t="shared" si="280"/>
        <v>2147.7672499999999</v>
      </c>
      <c r="Z392" s="47">
        <f t="shared" si="280"/>
        <v>5448.8772499999995</v>
      </c>
      <c r="AA392" s="47">
        <f t="shared" si="280"/>
        <v>0</v>
      </c>
      <c r="AB392" s="47">
        <f t="shared" si="280"/>
        <v>0</v>
      </c>
      <c r="AC392" s="47">
        <f t="shared" si="280"/>
        <v>0</v>
      </c>
      <c r="AD392" s="50">
        <f t="shared" si="280"/>
        <v>494645.96895999997</v>
      </c>
      <c r="AG392" s="46" t="s">
        <v>14</v>
      </c>
      <c r="AH392" s="47">
        <f t="shared" ref="AH392:AS392" si="281">+AH345+AH298+AH251+AH204+AH157+AH110+AH63+AH16</f>
        <v>0</v>
      </c>
      <c r="AI392" s="47">
        <f t="shared" si="281"/>
        <v>0</v>
      </c>
      <c r="AJ392" s="47">
        <f t="shared" si="281"/>
        <v>0</v>
      </c>
      <c r="AK392" s="47">
        <f t="shared" si="281"/>
        <v>0</v>
      </c>
      <c r="AL392" s="47">
        <f t="shared" si="281"/>
        <v>0</v>
      </c>
      <c r="AM392" s="51">
        <f t="shared" si="281"/>
        <v>487049.32446000003</v>
      </c>
      <c r="AN392" s="52">
        <f t="shared" si="281"/>
        <v>2147.7672499999999</v>
      </c>
      <c r="AO392" s="53">
        <f t="shared" si="281"/>
        <v>5448.8772499999995</v>
      </c>
      <c r="AP392" s="47">
        <f t="shared" si="281"/>
        <v>0</v>
      </c>
      <c r="AQ392" s="47">
        <f t="shared" si="281"/>
        <v>0</v>
      </c>
      <c r="AR392" s="47">
        <f t="shared" si="281"/>
        <v>0</v>
      </c>
      <c r="AS392" s="50">
        <f t="shared" si="281"/>
        <v>494645.96895999997</v>
      </c>
      <c r="AU392">
        <v>9</v>
      </c>
      <c r="AV392" s="46" t="s">
        <v>14</v>
      </c>
      <c r="AW392" s="103">
        <f t="shared" ref="AW392:BI392" si="282">+AW345+AW298+AW251+AW204+AW157+AW110+AW63+AW16</f>
        <v>0</v>
      </c>
      <c r="AX392" s="103">
        <f t="shared" si="282"/>
        <v>0</v>
      </c>
      <c r="AY392" s="103">
        <f t="shared" si="282"/>
        <v>0</v>
      </c>
      <c r="AZ392" s="103">
        <f t="shared" si="282"/>
        <v>0</v>
      </c>
      <c r="BA392" s="103">
        <f t="shared" si="282"/>
        <v>0</v>
      </c>
      <c r="BB392" s="51">
        <f t="shared" si="282"/>
        <v>717962.25037556014</v>
      </c>
      <c r="BC392" s="52">
        <f t="shared" si="282"/>
        <v>0</v>
      </c>
      <c r="BD392" s="53">
        <f t="shared" si="282"/>
        <v>0</v>
      </c>
      <c r="BE392" s="103">
        <f t="shared" si="282"/>
        <v>0</v>
      </c>
      <c r="BF392" s="103">
        <f t="shared" si="282"/>
        <v>0</v>
      </c>
      <c r="BG392" s="103">
        <f t="shared" si="282"/>
        <v>0</v>
      </c>
      <c r="BH392" s="103">
        <f t="shared" si="282"/>
        <v>0</v>
      </c>
      <c r="BI392" s="103">
        <f t="shared" si="282"/>
        <v>0</v>
      </c>
      <c r="BJ392" s="50">
        <f t="shared" si="250"/>
        <v>717962.25037556014</v>
      </c>
      <c r="BL392" s="2">
        <f t="shared" ref="BL392:BL403" si="283">+BL345+BL298+BL251+BL204+BL157+BL110+BL63+BL16</f>
        <v>717962.25037556014</v>
      </c>
    </row>
    <row r="393" spans="3:68" x14ac:dyDescent="0.25">
      <c r="C393" s="46" t="s">
        <v>15</v>
      </c>
      <c r="D393" s="47">
        <f t="shared" ref="D393:O393" si="284">+D346+D299+D252+D205+D158+D111+D64+D17</f>
        <v>0</v>
      </c>
      <c r="E393" s="47">
        <f t="shared" si="284"/>
        <v>0</v>
      </c>
      <c r="F393" s="47">
        <f t="shared" si="284"/>
        <v>0</v>
      </c>
      <c r="G393" s="47">
        <f t="shared" si="284"/>
        <v>0</v>
      </c>
      <c r="H393" s="47">
        <f t="shared" si="284"/>
        <v>0</v>
      </c>
      <c r="I393" s="47">
        <f t="shared" si="284"/>
        <v>7</v>
      </c>
      <c r="J393" s="47">
        <f t="shared" si="284"/>
        <v>1</v>
      </c>
      <c r="K393" s="47">
        <f t="shared" si="284"/>
        <v>0</v>
      </c>
      <c r="L393" s="47">
        <f t="shared" si="284"/>
        <v>0</v>
      </c>
      <c r="M393" s="47">
        <f t="shared" si="284"/>
        <v>0</v>
      </c>
      <c r="N393" s="47">
        <f t="shared" si="284"/>
        <v>0</v>
      </c>
      <c r="O393" s="50">
        <f t="shared" si="284"/>
        <v>8</v>
      </c>
      <c r="P393" s="49"/>
      <c r="R393" s="46" t="s">
        <v>15</v>
      </c>
      <c r="S393" s="47">
        <f t="shared" ref="S393:AD393" si="285">+S346+S299+S252+S205+S158+S111+S64+S17</f>
        <v>0</v>
      </c>
      <c r="T393" s="47">
        <f t="shared" si="285"/>
        <v>0</v>
      </c>
      <c r="U393" s="47">
        <f t="shared" si="285"/>
        <v>0</v>
      </c>
      <c r="V393" s="47">
        <f t="shared" si="285"/>
        <v>0</v>
      </c>
      <c r="W393" s="47">
        <f t="shared" si="285"/>
        <v>0</v>
      </c>
      <c r="X393" s="47">
        <f t="shared" si="285"/>
        <v>4199.9204</v>
      </c>
      <c r="Y393" s="47">
        <f t="shared" si="285"/>
        <v>134.26009999999999</v>
      </c>
      <c r="Z393" s="47">
        <f t="shared" si="285"/>
        <v>0</v>
      </c>
      <c r="AA393" s="47">
        <f t="shared" si="285"/>
        <v>0</v>
      </c>
      <c r="AB393" s="47">
        <f t="shared" si="285"/>
        <v>0</v>
      </c>
      <c r="AC393" s="47">
        <f t="shared" si="285"/>
        <v>0</v>
      </c>
      <c r="AD393" s="50">
        <f t="shared" si="285"/>
        <v>4334.1805000000004</v>
      </c>
      <c r="AG393" s="46" t="s">
        <v>15</v>
      </c>
      <c r="AH393" s="47">
        <f t="shared" ref="AH393:AS393" si="286">+AH346+AH299+AH252+AH205+AH158+AH111+AH64+AH17</f>
        <v>0</v>
      </c>
      <c r="AI393" s="47">
        <f t="shared" si="286"/>
        <v>0</v>
      </c>
      <c r="AJ393" s="47">
        <f t="shared" si="286"/>
        <v>0</v>
      </c>
      <c r="AK393" s="47">
        <f t="shared" si="286"/>
        <v>0</v>
      </c>
      <c r="AL393" s="47">
        <f t="shared" si="286"/>
        <v>0</v>
      </c>
      <c r="AM393" s="55">
        <f t="shared" si="286"/>
        <v>4199.9204</v>
      </c>
      <c r="AN393" s="56">
        <f t="shared" si="286"/>
        <v>134.26009999999999</v>
      </c>
      <c r="AO393" s="57">
        <f t="shared" si="286"/>
        <v>0</v>
      </c>
      <c r="AP393" s="47">
        <f t="shared" si="286"/>
        <v>0</v>
      </c>
      <c r="AQ393" s="47">
        <f t="shared" si="286"/>
        <v>0</v>
      </c>
      <c r="AR393" s="47">
        <f t="shared" si="286"/>
        <v>0</v>
      </c>
      <c r="AS393" s="50">
        <f t="shared" si="286"/>
        <v>4334.1804999999995</v>
      </c>
      <c r="AU393">
        <v>10</v>
      </c>
      <c r="AV393" s="46" t="s">
        <v>15</v>
      </c>
      <c r="AW393" s="103">
        <f t="shared" ref="AW393:BI393" si="287">+AW346+AW299+AW252+AW205+AW158+AW111+AW64+AW17</f>
        <v>0</v>
      </c>
      <c r="AX393" s="103">
        <f t="shared" si="287"/>
        <v>0</v>
      </c>
      <c r="AY393" s="103">
        <f t="shared" si="287"/>
        <v>0</v>
      </c>
      <c r="AZ393" s="103">
        <f t="shared" si="287"/>
        <v>0</v>
      </c>
      <c r="BA393" s="103">
        <f t="shared" si="287"/>
        <v>0</v>
      </c>
      <c r="BB393" s="55">
        <f t="shared" si="287"/>
        <v>2987.6986401873123</v>
      </c>
      <c r="BC393" s="56">
        <f t="shared" si="287"/>
        <v>0</v>
      </c>
      <c r="BD393" s="57">
        <f t="shared" si="287"/>
        <v>0</v>
      </c>
      <c r="BE393" s="103">
        <f t="shared" si="287"/>
        <v>0</v>
      </c>
      <c r="BF393" s="103">
        <f t="shared" si="287"/>
        <v>0</v>
      </c>
      <c r="BG393" s="103">
        <f t="shared" si="287"/>
        <v>0</v>
      </c>
      <c r="BH393" s="103">
        <f t="shared" si="287"/>
        <v>0</v>
      </c>
      <c r="BI393" s="103">
        <f t="shared" si="287"/>
        <v>0</v>
      </c>
      <c r="BJ393" s="50">
        <f t="shared" si="250"/>
        <v>2987.6986401873123</v>
      </c>
      <c r="BL393" s="2">
        <f t="shared" si="283"/>
        <v>2987.6986401873123</v>
      </c>
    </row>
    <row r="394" spans="3:68" x14ac:dyDescent="0.25">
      <c r="C394" s="46" t="s">
        <v>16</v>
      </c>
      <c r="D394" s="47">
        <f t="shared" ref="D394:O394" si="288">+D347+D300+D253+D206+D159+D112+D65+D18</f>
        <v>0</v>
      </c>
      <c r="E394" s="47">
        <f t="shared" si="288"/>
        <v>0</v>
      </c>
      <c r="F394" s="47">
        <f t="shared" si="288"/>
        <v>0</v>
      </c>
      <c r="G394" s="47">
        <f t="shared" si="288"/>
        <v>0</v>
      </c>
      <c r="H394" s="47">
        <f t="shared" si="288"/>
        <v>0</v>
      </c>
      <c r="I394" s="47">
        <f t="shared" si="288"/>
        <v>32</v>
      </c>
      <c r="J394" s="47">
        <f t="shared" si="288"/>
        <v>0</v>
      </c>
      <c r="K394" s="47">
        <f t="shared" si="288"/>
        <v>0</v>
      </c>
      <c r="L394" s="47">
        <f t="shared" si="288"/>
        <v>0</v>
      </c>
      <c r="M394" s="47">
        <f t="shared" si="288"/>
        <v>0</v>
      </c>
      <c r="N394" s="47">
        <f t="shared" si="288"/>
        <v>0</v>
      </c>
      <c r="O394" s="50">
        <f t="shared" si="288"/>
        <v>32</v>
      </c>
      <c r="P394" s="49"/>
      <c r="R394" s="46" t="s">
        <v>16</v>
      </c>
      <c r="S394" s="47">
        <f t="shared" ref="S394:AD394" si="289">+S347+S300+S253+S206+S159+S112+S65+S18</f>
        <v>0</v>
      </c>
      <c r="T394" s="47">
        <f t="shared" si="289"/>
        <v>0</v>
      </c>
      <c r="U394" s="47">
        <f t="shared" si="289"/>
        <v>0</v>
      </c>
      <c r="V394" s="47">
        <f t="shared" si="289"/>
        <v>0</v>
      </c>
      <c r="W394" s="47">
        <f t="shared" si="289"/>
        <v>0</v>
      </c>
      <c r="X394" s="47">
        <f t="shared" si="289"/>
        <v>10474.44166</v>
      </c>
      <c r="Y394" s="47">
        <f t="shared" si="289"/>
        <v>0</v>
      </c>
      <c r="Z394" s="47">
        <f t="shared" si="289"/>
        <v>0</v>
      </c>
      <c r="AA394" s="47">
        <f t="shared" si="289"/>
        <v>0</v>
      </c>
      <c r="AB394" s="47">
        <f t="shared" si="289"/>
        <v>0</v>
      </c>
      <c r="AC394" s="47">
        <f t="shared" si="289"/>
        <v>0</v>
      </c>
      <c r="AD394" s="50">
        <f t="shared" si="289"/>
        <v>10474.44166</v>
      </c>
      <c r="AG394" s="46" t="s">
        <v>16</v>
      </c>
      <c r="AH394" s="47">
        <f t="shared" ref="AH394:AS394" si="290">+AH347+AH300+AH253+AH206+AH159+AH112+AH65+AH18</f>
        <v>0</v>
      </c>
      <c r="AI394" s="47">
        <f t="shared" si="290"/>
        <v>0</v>
      </c>
      <c r="AJ394" s="47">
        <f t="shared" si="290"/>
        <v>0</v>
      </c>
      <c r="AK394" s="47">
        <f t="shared" si="290"/>
        <v>0</v>
      </c>
      <c r="AL394" s="47">
        <f t="shared" si="290"/>
        <v>0</v>
      </c>
      <c r="AM394" s="55">
        <f t="shared" si="290"/>
        <v>10474.44166</v>
      </c>
      <c r="AN394" s="56">
        <f t="shared" si="290"/>
        <v>0</v>
      </c>
      <c r="AO394" s="57">
        <f t="shared" si="290"/>
        <v>0</v>
      </c>
      <c r="AP394" s="47">
        <f t="shared" si="290"/>
        <v>0</v>
      </c>
      <c r="AQ394" s="47">
        <f t="shared" si="290"/>
        <v>0</v>
      </c>
      <c r="AR394" s="47">
        <f t="shared" si="290"/>
        <v>0</v>
      </c>
      <c r="AS394" s="50">
        <f t="shared" si="290"/>
        <v>10474.44166</v>
      </c>
      <c r="AU394">
        <v>11</v>
      </c>
      <c r="AV394" s="46" t="s">
        <v>16</v>
      </c>
      <c r="AW394" s="103">
        <f t="shared" ref="AW394:BI394" si="291">+AW347+AW300+AW253+AW206+AW159+AW112+AW65+AW18</f>
        <v>0</v>
      </c>
      <c r="AX394" s="103">
        <f t="shared" si="291"/>
        <v>0</v>
      </c>
      <c r="AY394" s="103">
        <f t="shared" si="291"/>
        <v>0</v>
      </c>
      <c r="AZ394" s="103">
        <f t="shared" si="291"/>
        <v>0</v>
      </c>
      <c r="BA394" s="103">
        <f t="shared" si="291"/>
        <v>0</v>
      </c>
      <c r="BB394" s="55">
        <f t="shared" si="291"/>
        <v>0</v>
      </c>
      <c r="BC394" s="56">
        <f t="shared" si="291"/>
        <v>0</v>
      </c>
      <c r="BD394" s="57">
        <f t="shared" si="291"/>
        <v>0</v>
      </c>
      <c r="BE394" s="103">
        <f t="shared" si="291"/>
        <v>0</v>
      </c>
      <c r="BF394" s="103">
        <f t="shared" si="291"/>
        <v>0</v>
      </c>
      <c r="BG394" s="103">
        <f t="shared" si="291"/>
        <v>0</v>
      </c>
      <c r="BH394" s="103">
        <f t="shared" si="291"/>
        <v>0</v>
      </c>
      <c r="BI394" s="103">
        <f t="shared" si="291"/>
        <v>0</v>
      </c>
      <c r="BJ394" s="50">
        <f t="shared" si="250"/>
        <v>0</v>
      </c>
      <c r="BL394" s="2">
        <f t="shared" si="283"/>
        <v>0</v>
      </c>
    </row>
    <row r="395" spans="3:68" x14ac:dyDescent="0.25">
      <c r="C395" s="46" t="s">
        <v>17</v>
      </c>
      <c r="D395" s="47">
        <f t="shared" ref="D395:O395" si="292">+D348+D301+D254+D207+D160+D113+D66+D19</f>
        <v>0</v>
      </c>
      <c r="E395" s="47">
        <f t="shared" si="292"/>
        <v>0</v>
      </c>
      <c r="F395" s="47">
        <f t="shared" si="292"/>
        <v>0</v>
      </c>
      <c r="G395" s="47">
        <f t="shared" si="292"/>
        <v>0</v>
      </c>
      <c r="H395" s="47">
        <f t="shared" si="292"/>
        <v>0</v>
      </c>
      <c r="I395" s="47">
        <f t="shared" si="292"/>
        <v>223</v>
      </c>
      <c r="J395" s="47">
        <f t="shared" si="292"/>
        <v>4</v>
      </c>
      <c r="K395" s="47">
        <f t="shared" si="292"/>
        <v>4</v>
      </c>
      <c r="L395" s="47">
        <f t="shared" si="292"/>
        <v>0</v>
      </c>
      <c r="M395" s="47">
        <f t="shared" si="292"/>
        <v>0</v>
      </c>
      <c r="N395" s="47">
        <f t="shared" si="292"/>
        <v>0</v>
      </c>
      <c r="O395" s="50">
        <f t="shared" si="292"/>
        <v>231</v>
      </c>
      <c r="P395" s="49"/>
      <c r="R395" s="46" t="s">
        <v>17</v>
      </c>
      <c r="S395" s="47">
        <f t="shared" ref="S395:AD395" si="293">+S348+S301+S254+S207+S160+S113+S66+S19</f>
        <v>0</v>
      </c>
      <c r="T395" s="47">
        <f t="shared" si="293"/>
        <v>0</v>
      </c>
      <c r="U395" s="47">
        <f t="shared" si="293"/>
        <v>0</v>
      </c>
      <c r="V395" s="47">
        <f t="shared" si="293"/>
        <v>0</v>
      </c>
      <c r="W395" s="47">
        <f t="shared" si="293"/>
        <v>0</v>
      </c>
      <c r="X395" s="47">
        <f t="shared" si="293"/>
        <v>79838.284620000006</v>
      </c>
      <c r="Y395" s="47">
        <f t="shared" si="293"/>
        <v>1258.1679899999999</v>
      </c>
      <c r="Z395" s="47">
        <f t="shared" si="293"/>
        <v>4519.3005000000003</v>
      </c>
      <c r="AA395" s="47">
        <f t="shared" si="293"/>
        <v>0</v>
      </c>
      <c r="AB395" s="47">
        <f t="shared" si="293"/>
        <v>0</v>
      </c>
      <c r="AC395" s="47">
        <f t="shared" si="293"/>
        <v>0</v>
      </c>
      <c r="AD395" s="50">
        <f t="shared" si="293"/>
        <v>85615.753109999991</v>
      </c>
      <c r="AG395" s="46" t="s">
        <v>17</v>
      </c>
      <c r="AH395" s="47">
        <f t="shared" ref="AH395:AS395" si="294">+AH348+AH301+AH254+AH207+AH160+AH113+AH66+AH19</f>
        <v>0</v>
      </c>
      <c r="AI395" s="47">
        <f t="shared" si="294"/>
        <v>0</v>
      </c>
      <c r="AJ395" s="47">
        <f t="shared" si="294"/>
        <v>0</v>
      </c>
      <c r="AK395" s="47">
        <f t="shared" si="294"/>
        <v>0</v>
      </c>
      <c r="AL395" s="47">
        <f t="shared" si="294"/>
        <v>0</v>
      </c>
      <c r="AM395" s="55">
        <f t="shared" si="294"/>
        <v>79838.284620000006</v>
      </c>
      <c r="AN395" s="56">
        <f t="shared" si="294"/>
        <v>1258.1679899999999</v>
      </c>
      <c r="AO395" s="57">
        <f t="shared" si="294"/>
        <v>4519.3005000000003</v>
      </c>
      <c r="AP395" s="47">
        <f t="shared" si="294"/>
        <v>0</v>
      </c>
      <c r="AQ395" s="47">
        <f t="shared" si="294"/>
        <v>0</v>
      </c>
      <c r="AR395" s="47">
        <f t="shared" si="294"/>
        <v>0</v>
      </c>
      <c r="AS395" s="50">
        <f t="shared" si="294"/>
        <v>85615.753110000005</v>
      </c>
      <c r="AU395">
        <v>12</v>
      </c>
      <c r="AV395" s="46" t="s">
        <v>17</v>
      </c>
      <c r="AW395" s="103"/>
      <c r="AX395" s="103"/>
      <c r="AY395" s="103"/>
      <c r="AZ395" s="103"/>
      <c r="BA395" s="103"/>
      <c r="BB395" s="55">
        <f t="shared" ref="BB395:BE406" si="295">+BB348+BB301+BB254+BB207+BB160+BB113+BB66+BB19</f>
        <v>187460.33835883776</v>
      </c>
      <c r="BC395" s="56">
        <f t="shared" si="295"/>
        <v>0</v>
      </c>
      <c r="BD395" s="57">
        <f t="shared" si="295"/>
        <v>0</v>
      </c>
      <c r="BE395" s="103">
        <f t="shared" si="295"/>
        <v>0</v>
      </c>
      <c r="BF395" s="103"/>
      <c r="BG395" s="103"/>
      <c r="BH395" s="103"/>
      <c r="BI395" s="103">
        <f t="shared" ref="BI395" si="296">+BI348+BI301+BI254+BI207+BI160+BI113+BI66+BI19</f>
        <v>0</v>
      </c>
      <c r="BJ395" s="50">
        <f t="shared" si="250"/>
        <v>187460.33835883776</v>
      </c>
      <c r="BL395" s="2">
        <f t="shared" si="283"/>
        <v>187460.33835883776</v>
      </c>
    </row>
    <row r="396" spans="3:68" x14ac:dyDescent="0.25">
      <c r="C396" s="46" t="s">
        <v>18</v>
      </c>
      <c r="D396" s="47">
        <f t="shared" ref="D396:O396" si="297">+D349+D302+D255+D208+D161+D114+D67+D20</f>
        <v>0</v>
      </c>
      <c r="E396" s="47">
        <f t="shared" si="297"/>
        <v>0</v>
      </c>
      <c r="F396" s="47">
        <f t="shared" si="297"/>
        <v>0</v>
      </c>
      <c r="G396" s="47">
        <f t="shared" si="297"/>
        <v>0</v>
      </c>
      <c r="H396" s="47">
        <f t="shared" si="297"/>
        <v>0</v>
      </c>
      <c r="I396" s="47">
        <f t="shared" si="297"/>
        <v>0</v>
      </c>
      <c r="J396" s="47">
        <f t="shared" si="297"/>
        <v>48</v>
      </c>
      <c r="K396" s="47">
        <f t="shared" si="297"/>
        <v>0</v>
      </c>
      <c r="L396" s="47">
        <f t="shared" si="297"/>
        <v>0</v>
      </c>
      <c r="M396" s="47">
        <f t="shared" si="297"/>
        <v>0</v>
      </c>
      <c r="N396" s="47">
        <f t="shared" si="297"/>
        <v>0</v>
      </c>
      <c r="O396" s="50">
        <f t="shared" si="297"/>
        <v>48</v>
      </c>
      <c r="P396" s="49"/>
      <c r="R396" s="46" t="s">
        <v>18</v>
      </c>
      <c r="S396" s="47">
        <f t="shared" ref="S396:AD396" si="298">+S349+S302+S255+S208+S161+S114+S67+S20</f>
        <v>0</v>
      </c>
      <c r="T396" s="47">
        <f t="shared" si="298"/>
        <v>0</v>
      </c>
      <c r="U396" s="47">
        <f t="shared" si="298"/>
        <v>0</v>
      </c>
      <c r="V396" s="47">
        <f t="shared" si="298"/>
        <v>0</v>
      </c>
      <c r="W396" s="47">
        <f t="shared" si="298"/>
        <v>0</v>
      </c>
      <c r="X396" s="47">
        <f t="shared" si="298"/>
        <v>0</v>
      </c>
      <c r="Y396" s="47">
        <f t="shared" si="298"/>
        <v>13072.618289999999</v>
      </c>
      <c r="Z396" s="47">
        <f t="shared" si="298"/>
        <v>0</v>
      </c>
      <c r="AA396" s="47">
        <f t="shared" si="298"/>
        <v>0</v>
      </c>
      <c r="AB396" s="47">
        <f t="shared" si="298"/>
        <v>0</v>
      </c>
      <c r="AC396" s="47">
        <f t="shared" si="298"/>
        <v>0</v>
      </c>
      <c r="AD396" s="50">
        <f t="shared" si="298"/>
        <v>13072.618289999999</v>
      </c>
      <c r="AG396" s="46" t="s">
        <v>18</v>
      </c>
      <c r="AH396" s="47">
        <f t="shared" ref="AH396:AS396" si="299">+AH349+AH302+AH255+AH208+AH161+AH114+AH67+AH20</f>
        <v>0</v>
      </c>
      <c r="AI396" s="47">
        <f t="shared" si="299"/>
        <v>0</v>
      </c>
      <c r="AJ396" s="47">
        <f t="shared" si="299"/>
        <v>0</v>
      </c>
      <c r="AK396" s="47">
        <f t="shared" si="299"/>
        <v>0</v>
      </c>
      <c r="AL396" s="47">
        <f t="shared" si="299"/>
        <v>0</v>
      </c>
      <c r="AM396" s="55">
        <f t="shared" si="299"/>
        <v>2570.8339999999998</v>
      </c>
      <c r="AN396" s="56">
        <f t="shared" si="299"/>
        <v>10501.78429</v>
      </c>
      <c r="AO396" s="57">
        <f t="shared" si="299"/>
        <v>0</v>
      </c>
      <c r="AP396" s="47">
        <f t="shared" si="299"/>
        <v>0</v>
      </c>
      <c r="AQ396" s="47">
        <f t="shared" si="299"/>
        <v>0</v>
      </c>
      <c r="AR396" s="47">
        <f t="shared" si="299"/>
        <v>0</v>
      </c>
      <c r="AS396" s="50">
        <f t="shared" si="299"/>
        <v>13072.618289999999</v>
      </c>
      <c r="AU396">
        <v>13</v>
      </c>
      <c r="AV396" s="46" t="s">
        <v>18</v>
      </c>
      <c r="AW396" s="103">
        <f t="shared" ref="AW396:BA398" si="300">+AW349+AW302+AW255+AW208+AW161+AW114+AW67+AW20</f>
        <v>0</v>
      </c>
      <c r="AX396" s="103">
        <f t="shared" si="300"/>
        <v>0</v>
      </c>
      <c r="AY396" s="103">
        <f t="shared" si="300"/>
        <v>0</v>
      </c>
      <c r="AZ396" s="103">
        <f t="shared" si="300"/>
        <v>0</v>
      </c>
      <c r="BA396" s="103">
        <f t="shared" si="300"/>
        <v>0</v>
      </c>
      <c r="BB396" s="104">
        <f t="shared" si="295"/>
        <v>0</v>
      </c>
      <c r="BC396" s="56">
        <f t="shared" si="295"/>
        <v>14426.790614740972</v>
      </c>
      <c r="BD396" s="105">
        <f t="shared" si="295"/>
        <v>0</v>
      </c>
      <c r="BE396" s="103">
        <f t="shared" si="295"/>
        <v>0</v>
      </c>
      <c r="BF396" s="103">
        <f t="shared" ref="BF396:BI398" si="301">+BF349+BF302+BF255+BF208+BF161+BF114+BF67+BF20</f>
        <v>0</v>
      </c>
      <c r="BG396" s="103">
        <f t="shared" si="301"/>
        <v>0</v>
      </c>
      <c r="BH396" s="103">
        <f t="shared" si="301"/>
        <v>0</v>
      </c>
      <c r="BI396" s="103">
        <f t="shared" si="301"/>
        <v>0</v>
      </c>
      <c r="BJ396" s="50">
        <f t="shared" si="250"/>
        <v>14426.790614740972</v>
      </c>
      <c r="BL396" s="2">
        <f t="shared" si="283"/>
        <v>14426.790614740972</v>
      </c>
    </row>
    <row r="397" spans="3:68" x14ac:dyDescent="0.25">
      <c r="C397" s="46" t="s">
        <v>19</v>
      </c>
      <c r="D397" s="47">
        <f t="shared" ref="D397:O397" si="302">+D350+D303+D256+D209+D162+D115+D68+D21</f>
        <v>0</v>
      </c>
      <c r="E397" s="47">
        <f t="shared" si="302"/>
        <v>0</v>
      </c>
      <c r="F397" s="47">
        <f t="shared" si="302"/>
        <v>0</v>
      </c>
      <c r="G397" s="47">
        <f t="shared" si="302"/>
        <v>0</v>
      </c>
      <c r="H397" s="47">
        <f t="shared" si="302"/>
        <v>0</v>
      </c>
      <c r="I397" s="47">
        <f t="shared" si="302"/>
        <v>0</v>
      </c>
      <c r="J397" s="47">
        <f t="shared" si="302"/>
        <v>24</v>
      </c>
      <c r="K397" s="47">
        <f t="shared" si="302"/>
        <v>0</v>
      </c>
      <c r="L397" s="47">
        <f t="shared" si="302"/>
        <v>0</v>
      </c>
      <c r="M397" s="47">
        <f t="shared" si="302"/>
        <v>0</v>
      </c>
      <c r="N397" s="47">
        <f t="shared" si="302"/>
        <v>0</v>
      </c>
      <c r="O397" s="50">
        <f t="shared" si="302"/>
        <v>24</v>
      </c>
      <c r="P397" s="49"/>
      <c r="R397" s="46" t="s">
        <v>19</v>
      </c>
      <c r="S397" s="47">
        <f t="shared" ref="S397:AD397" si="303">+S350+S303+S256+S209+S162+S115+S68+S21</f>
        <v>0</v>
      </c>
      <c r="T397" s="47">
        <f t="shared" si="303"/>
        <v>0</v>
      </c>
      <c r="U397" s="47">
        <f t="shared" si="303"/>
        <v>0</v>
      </c>
      <c r="V397" s="47">
        <f t="shared" si="303"/>
        <v>0</v>
      </c>
      <c r="W397" s="47">
        <f t="shared" si="303"/>
        <v>0</v>
      </c>
      <c r="X397" s="47">
        <f t="shared" si="303"/>
        <v>0</v>
      </c>
      <c r="Y397" s="47">
        <f t="shared" si="303"/>
        <v>7989.5749999999998</v>
      </c>
      <c r="Z397" s="47">
        <f t="shared" si="303"/>
        <v>0</v>
      </c>
      <c r="AA397" s="47">
        <f t="shared" si="303"/>
        <v>0</v>
      </c>
      <c r="AB397" s="47">
        <f t="shared" si="303"/>
        <v>0</v>
      </c>
      <c r="AC397" s="47">
        <f t="shared" si="303"/>
        <v>0</v>
      </c>
      <c r="AD397" s="50">
        <f t="shared" si="303"/>
        <v>7989.5749999999998</v>
      </c>
      <c r="AG397" s="46" t="s">
        <v>19</v>
      </c>
      <c r="AH397" s="47">
        <f t="shared" ref="AH397:AS397" si="304">+AH350+AH303+AH256+AH209+AH162+AH115+AH68+AH21</f>
        <v>0</v>
      </c>
      <c r="AI397" s="47">
        <f t="shared" si="304"/>
        <v>0</v>
      </c>
      <c r="AJ397" s="47">
        <f t="shared" si="304"/>
        <v>0</v>
      </c>
      <c r="AK397" s="47">
        <f t="shared" si="304"/>
        <v>0</v>
      </c>
      <c r="AL397" s="47">
        <f t="shared" si="304"/>
        <v>0</v>
      </c>
      <c r="AM397" s="55">
        <f t="shared" si="304"/>
        <v>0</v>
      </c>
      <c r="AN397" s="56">
        <f t="shared" si="304"/>
        <v>7989.5749999999998</v>
      </c>
      <c r="AO397" s="57">
        <f t="shared" si="304"/>
        <v>0</v>
      </c>
      <c r="AP397" s="47">
        <f t="shared" si="304"/>
        <v>0</v>
      </c>
      <c r="AQ397" s="47">
        <f t="shared" si="304"/>
        <v>0</v>
      </c>
      <c r="AR397" s="47">
        <f t="shared" si="304"/>
        <v>0</v>
      </c>
      <c r="AS397" s="50">
        <f t="shared" si="304"/>
        <v>7989.5749999999998</v>
      </c>
      <c r="AU397">
        <v>14</v>
      </c>
      <c r="AV397" s="46" t="s">
        <v>19</v>
      </c>
      <c r="AW397" s="103">
        <f t="shared" si="300"/>
        <v>0</v>
      </c>
      <c r="AX397" s="103">
        <f t="shared" si="300"/>
        <v>0</v>
      </c>
      <c r="AY397" s="103">
        <f t="shared" si="300"/>
        <v>0</v>
      </c>
      <c r="AZ397" s="103">
        <f t="shared" si="300"/>
        <v>0</v>
      </c>
      <c r="BA397" s="103">
        <f t="shared" si="300"/>
        <v>0</v>
      </c>
      <c r="BB397" s="104">
        <f t="shared" si="295"/>
        <v>0</v>
      </c>
      <c r="BC397" s="56">
        <f t="shared" si="295"/>
        <v>7265.4281707546588</v>
      </c>
      <c r="BD397" s="105">
        <f t="shared" si="295"/>
        <v>0</v>
      </c>
      <c r="BE397" s="103">
        <f t="shared" si="295"/>
        <v>0</v>
      </c>
      <c r="BF397" s="103">
        <f t="shared" si="301"/>
        <v>0</v>
      </c>
      <c r="BG397" s="103">
        <f t="shared" si="301"/>
        <v>0</v>
      </c>
      <c r="BH397" s="103">
        <f t="shared" si="301"/>
        <v>0</v>
      </c>
      <c r="BI397" s="103">
        <f t="shared" si="301"/>
        <v>0</v>
      </c>
      <c r="BJ397" s="50">
        <f t="shared" si="250"/>
        <v>7265.4281707546588</v>
      </c>
      <c r="BL397" s="2">
        <f t="shared" si="283"/>
        <v>7265.4281707546588</v>
      </c>
    </row>
    <row r="398" spans="3:68" x14ac:dyDescent="0.25">
      <c r="C398" s="46" t="s">
        <v>20</v>
      </c>
      <c r="D398" s="47">
        <f t="shared" ref="D398:O398" si="305">+D351+D304+D257+D210+D163+D116+D69+D22</f>
        <v>0</v>
      </c>
      <c r="E398" s="47">
        <f t="shared" si="305"/>
        <v>0</v>
      </c>
      <c r="F398" s="47">
        <f t="shared" si="305"/>
        <v>0</v>
      </c>
      <c r="G398" s="47">
        <f t="shared" si="305"/>
        <v>0</v>
      </c>
      <c r="H398" s="47">
        <f t="shared" si="305"/>
        <v>0</v>
      </c>
      <c r="I398" s="47">
        <f t="shared" si="305"/>
        <v>0</v>
      </c>
      <c r="J398" s="47">
        <f t="shared" si="305"/>
        <v>1</v>
      </c>
      <c r="K398" s="47">
        <f t="shared" si="305"/>
        <v>0</v>
      </c>
      <c r="L398" s="47">
        <f t="shared" si="305"/>
        <v>0</v>
      </c>
      <c r="M398" s="47">
        <f t="shared" si="305"/>
        <v>0</v>
      </c>
      <c r="N398" s="47">
        <f t="shared" si="305"/>
        <v>0</v>
      </c>
      <c r="O398" s="50">
        <f t="shared" si="305"/>
        <v>1</v>
      </c>
      <c r="P398" s="49"/>
      <c r="R398" s="46" t="s">
        <v>20</v>
      </c>
      <c r="S398" s="47">
        <f t="shared" ref="S398:AD398" si="306">+S351+S304+S257+S210+S163+S116+S69+S22</f>
        <v>0</v>
      </c>
      <c r="T398" s="47">
        <f t="shared" si="306"/>
        <v>0</v>
      </c>
      <c r="U398" s="47">
        <f t="shared" si="306"/>
        <v>0</v>
      </c>
      <c r="V398" s="47">
        <f t="shared" si="306"/>
        <v>0</v>
      </c>
      <c r="W398" s="47">
        <f t="shared" si="306"/>
        <v>0</v>
      </c>
      <c r="X398" s="47">
        <f t="shared" si="306"/>
        <v>0</v>
      </c>
      <c r="Y398" s="47">
        <f t="shared" si="306"/>
        <v>91.640789999999996</v>
      </c>
      <c r="Z398" s="47">
        <f t="shared" si="306"/>
        <v>0</v>
      </c>
      <c r="AA398" s="47">
        <f t="shared" si="306"/>
        <v>0</v>
      </c>
      <c r="AB398" s="47">
        <f t="shared" si="306"/>
        <v>0</v>
      </c>
      <c r="AC398" s="47">
        <f t="shared" si="306"/>
        <v>0</v>
      </c>
      <c r="AD398" s="50">
        <f t="shared" si="306"/>
        <v>91.640789999999996</v>
      </c>
      <c r="AG398" s="46" t="s">
        <v>20</v>
      </c>
      <c r="AH398" s="47">
        <f t="shared" ref="AH398:AS398" si="307">+AH351+AH304+AH257+AH210+AH163+AH116+AH69+AH22</f>
        <v>0</v>
      </c>
      <c r="AI398" s="47">
        <f t="shared" si="307"/>
        <v>0</v>
      </c>
      <c r="AJ398" s="47">
        <f t="shared" si="307"/>
        <v>0</v>
      </c>
      <c r="AK398" s="47">
        <f t="shared" si="307"/>
        <v>0</v>
      </c>
      <c r="AL398" s="47">
        <f t="shared" si="307"/>
        <v>0</v>
      </c>
      <c r="AM398" s="55">
        <f t="shared" si="307"/>
        <v>0</v>
      </c>
      <c r="AN398" s="56">
        <f t="shared" si="307"/>
        <v>91.640789999999996</v>
      </c>
      <c r="AO398" s="57">
        <f t="shared" si="307"/>
        <v>0</v>
      </c>
      <c r="AP398" s="47">
        <f t="shared" si="307"/>
        <v>0</v>
      </c>
      <c r="AQ398" s="47">
        <f t="shared" si="307"/>
        <v>0</v>
      </c>
      <c r="AR398" s="47">
        <f t="shared" si="307"/>
        <v>0</v>
      </c>
      <c r="AS398" s="50">
        <f t="shared" si="307"/>
        <v>91.640789999999996</v>
      </c>
      <c r="AU398">
        <v>15</v>
      </c>
      <c r="AV398" s="46" t="s">
        <v>20</v>
      </c>
      <c r="AW398" s="103">
        <f t="shared" si="300"/>
        <v>0</v>
      </c>
      <c r="AX398" s="103">
        <f t="shared" si="300"/>
        <v>0</v>
      </c>
      <c r="AY398" s="103">
        <f t="shared" si="300"/>
        <v>0</v>
      </c>
      <c r="AZ398" s="103">
        <f t="shared" si="300"/>
        <v>0</v>
      </c>
      <c r="BA398" s="103">
        <f t="shared" si="300"/>
        <v>0</v>
      </c>
      <c r="BB398" s="104">
        <f t="shared" si="295"/>
        <v>0</v>
      </c>
      <c r="BC398" s="56">
        <f t="shared" si="295"/>
        <v>0</v>
      </c>
      <c r="BD398" s="105">
        <f t="shared" si="295"/>
        <v>0</v>
      </c>
      <c r="BE398" s="103">
        <f t="shared" si="295"/>
        <v>0</v>
      </c>
      <c r="BF398" s="103">
        <f t="shared" si="301"/>
        <v>0</v>
      </c>
      <c r="BG398" s="103">
        <f t="shared" si="301"/>
        <v>0</v>
      </c>
      <c r="BH398" s="103">
        <f t="shared" si="301"/>
        <v>0</v>
      </c>
      <c r="BI398" s="103">
        <f t="shared" si="301"/>
        <v>0</v>
      </c>
      <c r="BJ398" s="50">
        <f t="shared" si="250"/>
        <v>0</v>
      </c>
      <c r="BL398" s="2">
        <f t="shared" si="283"/>
        <v>0</v>
      </c>
    </row>
    <row r="399" spans="3:68" x14ac:dyDescent="0.25">
      <c r="C399" s="46" t="s">
        <v>21</v>
      </c>
      <c r="D399" s="47">
        <f t="shared" ref="D399:O399" si="308">+D352+D305+D258+D211+D164+D117+D70+D23</f>
        <v>0</v>
      </c>
      <c r="E399" s="47">
        <f t="shared" si="308"/>
        <v>0</v>
      </c>
      <c r="F399" s="47">
        <f t="shared" si="308"/>
        <v>0</v>
      </c>
      <c r="G399" s="47">
        <f t="shared" si="308"/>
        <v>0</v>
      </c>
      <c r="H399" s="47">
        <f t="shared" si="308"/>
        <v>0</v>
      </c>
      <c r="I399" s="47">
        <f t="shared" si="308"/>
        <v>0</v>
      </c>
      <c r="J399" s="47">
        <f t="shared" si="308"/>
        <v>22</v>
      </c>
      <c r="K399" s="47">
        <f t="shared" si="308"/>
        <v>0</v>
      </c>
      <c r="L399" s="47">
        <f t="shared" si="308"/>
        <v>0</v>
      </c>
      <c r="M399" s="47">
        <f t="shared" si="308"/>
        <v>0</v>
      </c>
      <c r="N399" s="47">
        <f t="shared" si="308"/>
        <v>0</v>
      </c>
      <c r="O399" s="50">
        <f t="shared" si="308"/>
        <v>22</v>
      </c>
      <c r="P399" s="49"/>
      <c r="R399" s="46" t="s">
        <v>21</v>
      </c>
      <c r="S399" s="47">
        <f t="shared" ref="S399:AD399" si="309">+S352+S305+S258+S211+S164+S117+S70+S23</f>
        <v>0</v>
      </c>
      <c r="T399" s="47">
        <f t="shared" si="309"/>
        <v>0</v>
      </c>
      <c r="U399" s="47">
        <f t="shared" si="309"/>
        <v>0</v>
      </c>
      <c r="V399" s="47">
        <f t="shared" si="309"/>
        <v>0</v>
      </c>
      <c r="W399" s="47">
        <f t="shared" si="309"/>
        <v>0</v>
      </c>
      <c r="X399" s="47">
        <f t="shared" si="309"/>
        <v>0</v>
      </c>
      <c r="Y399" s="47">
        <f t="shared" si="309"/>
        <v>10745.668540000001</v>
      </c>
      <c r="Z399" s="47">
        <f t="shared" si="309"/>
        <v>0</v>
      </c>
      <c r="AA399" s="47">
        <f t="shared" si="309"/>
        <v>0</v>
      </c>
      <c r="AB399" s="47">
        <f t="shared" si="309"/>
        <v>0</v>
      </c>
      <c r="AC399" s="47">
        <f t="shared" si="309"/>
        <v>0</v>
      </c>
      <c r="AD399" s="50">
        <f t="shared" si="309"/>
        <v>10745.668540000001</v>
      </c>
      <c r="AG399" s="46" t="s">
        <v>21</v>
      </c>
      <c r="AH399" s="47">
        <f t="shared" ref="AH399:AS399" si="310">+AH352+AH305+AH258+AH211+AH164+AH117+AH70+AH23</f>
        <v>0</v>
      </c>
      <c r="AI399" s="47">
        <f t="shared" si="310"/>
        <v>0</v>
      </c>
      <c r="AJ399" s="47">
        <f t="shared" si="310"/>
        <v>0</v>
      </c>
      <c r="AK399" s="47">
        <f t="shared" si="310"/>
        <v>0</v>
      </c>
      <c r="AL399" s="47">
        <f t="shared" si="310"/>
        <v>0</v>
      </c>
      <c r="AM399" s="55">
        <f t="shared" si="310"/>
        <v>0</v>
      </c>
      <c r="AN399" s="56">
        <f t="shared" si="310"/>
        <v>10745.668540000001</v>
      </c>
      <c r="AO399" s="57">
        <f t="shared" si="310"/>
        <v>0</v>
      </c>
      <c r="AP399" s="47">
        <f t="shared" si="310"/>
        <v>0</v>
      </c>
      <c r="AQ399" s="47">
        <f t="shared" si="310"/>
        <v>0</v>
      </c>
      <c r="AR399" s="47">
        <f t="shared" si="310"/>
        <v>0</v>
      </c>
      <c r="AS399" s="50">
        <f t="shared" si="310"/>
        <v>10745.668540000001</v>
      </c>
      <c r="AU399">
        <v>16</v>
      </c>
      <c r="AV399" s="46" t="s">
        <v>21</v>
      </c>
      <c r="AW399" s="103"/>
      <c r="AX399" s="103"/>
      <c r="AY399" s="103"/>
      <c r="AZ399" s="103"/>
      <c r="BA399" s="103"/>
      <c r="BB399" s="104">
        <f t="shared" si="295"/>
        <v>0</v>
      </c>
      <c r="BC399" s="56">
        <f t="shared" si="295"/>
        <v>6360.4944446657064</v>
      </c>
      <c r="BD399" s="105">
        <f t="shared" si="295"/>
        <v>0</v>
      </c>
      <c r="BE399" s="103">
        <f t="shared" si="295"/>
        <v>0</v>
      </c>
      <c r="BF399" s="103"/>
      <c r="BG399" s="103"/>
      <c r="BH399" s="103"/>
      <c r="BI399" s="103">
        <f t="shared" ref="BI399" si="311">+BI352+BI305+BI258+BI211+BI164+BI117+BI70+BI23</f>
        <v>0</v>
      </c>
      <c r="BJ399" s="50">
        <f t="shared" si="250"/>
        <v>6360.4944446657064</v>
      </c>
      <c r="BL399" s="2">
        <f t="shared" si="283"/>
        <v>6360.4944446657064</v>
      </c>
    </row>
    <row r="400" spans="3:68" x14ac:dyDescent="0.25">
      <c r="C400" s="46" t="s">
        <v>22</v>
      </c>
      <c r="D400" s="47">
        <f t="shared" ref="D400:O400" si="312">+D353+D306+D259+D212+D165+D118+D71+D24</f>
        <v>0</v>
      </c>
      <c r="E400" s="47">
        <f t="shared" si="312"/>
        <v>0</v>
      </c>
      <c r="F400" s="47">
        <f t="shared" si="312"/>
        <v>0</v>
      </c>
      <c r="G400" s="47">
        <f t="shared" si="312"/>
        <v>0</v>
      </c>
      <c r="H400" s="47">
        <f t="shared" si="312"/>
        <v>0</v>
      </c>
      <c r="I400" s="47">
        <f t="shared" si="312"/>
        <v>0</v>
      </c>
      <c r="J400" s="47">
        <f t="shared" si="312"/>
        <v>0</v>
      </c>
      <c r="K400" s="47">
        <f t="shared" si="312"/>
        <v>30</v>
      </c>
      <c r="L400" s="47">
        <f t="shared" si="312"/>
        <v>0</v>
      </c>
      <c r="M400" s="47">
        <f t="shared" si="312"/>
        <v>0</v>
      </c>
      <c r="N400" s="47">
        <f t="shared" si="312"/>
        <v>0</v>
      </c>
      <c r="O400" s="50">
        <f t="shared" si="312"/>
        <v>30</v>
      </c>
      <c r="P400" s="49"/>
      <c r="R400" s="46" t="s">
        <v>22</v>
      </c>
      <c r="S400" s="47">
        <f t="shared" ref="S400:AD400" si="313">+S353+S306+S259+S212+S165+S118+S71+S24</f>
        <v>0</v>
      </c>
      <c r="T400" s="47">
        <f t="shared" si="313"/>
        <v>0</v>
      </c>
      <c r="U400" s="47">
        <f t="shared" si="313"/>
        <v>0</v>
      </c>
      <c r="V400" s="47">
        <f t="shared" si="313"/>
        <v>0</v>
      </c>
      <c r="W400" s="47">
        <f t="shared" si="313"/>
        <v>0</v>
      </c>
      <c r="X400" s="47">
        <f t="shared" si="313"/>
        <v>0</v>
      </c>
      <c r="Y400" s="47">
        <f t="shared" si="313"/>
        <v>0</v>
      </c>
      <c r="Z400" s="47">
        <f t="shared" si="313"/>
        <v>14461.532360000001</v>
      </c>
      <c r="AA400" s="47">
        <f t="shared" si="313"/>
        <v>0</v>
      </c>
      <c r="AB400" s="47">
        <f t="shared" si="313"/>
        <v>0</v>
      </c>
      <c r="AC400" s="47">
        <f t="shared" si="313"/>
        <v>0</v>
      </c>
      <c r="AD400" s="50">
        <f t="shared" si="313"/>
        <v>14461.532360000001</v>
      </c>
      <c r="AG400" s="46" t="s">
        <v>22</v>
      </c>
      <c r="AH400" s="47">
        <f t="shared" ref="AH400:AS400" si="314">+AH353+AH306+AH259+AH212+AH165+AH118+AH71+AH24</f>
        <v>0</v>
      </c>
      <c r="AI400" s="47">
        <f t="shared" si="314"/>
        <v>0</v>
      </c>
      <c r="AJ400" s="47">
        <f t="shared" si="314"/>
        <v>0</v>
      </c>
      <c r="AK400" s="47">
        <f t="shared" si="314"/>
        <v>0</v>
      </c>
      <c r="AL400" s="47">
        <f t="shared" si="314"/>
        <v>0</v>
      </c>
      <c r="AM400" s="55">
        <f t="shared" si="314"/>
        <v>0</v>
      </c>
      <c r="AN400" s="56">
        <f t="shared" si="314"/>
        <v>0</v>
      </c>
      <c r="AO400" s="57">
        <f t="shared" si="314"/>
        <v>14461.532360000001</v>
      </c>
      <c r="AP400" s="47">
        <f t="shared" si="314"/>
        <v>0</v>
      </c>
      <c r="AQ400" s="47">
        <f t="shared" si="314"/>
        <v>0</v>
      </c>
      <c r="AR400" s="47">
        <f t="shared" si="314"/>
        <v>0</v>
      </c>
      <c r="AS400" s="50">
        <f t="shared" si="314"/>
        <v>14461.532360000001</v>
      </c>
      <c r="AU400">
        <v>17</v>
      </c>
      <c r="AV400" s="46" t="s">
        <v>22</v>
      </c>
      <c r="AW400" s="103">
        <f t="shared" ref="AW400:BA402" si="315">+AW353+AW306+AW259+AW212+AW165+AW118+AW71+AW24</f>
        <v>0</v>
      </c>
      <c r="AX400" s="103">
        <f t="shared" si="315"/>
        <v>0</v>
      </c>
      <c r="AY400" s="103">
        <f t="shared" si="315"/>
        <v>0</v>
      </c>
      <c r="AZ400" s="103">
        <f t="shared" si="315"/>
        <v>0</v>
      </c>
      <c r="BA400" s="103">
        <f t="shared" si="315"/>
        <v>0</v>
      </c>
      <c r="BB400" s="104">
        <f t="shared" si="295"/>
        <v>0</v>
      </c>
      <c r="BC400" s="106">
        <f t="shared" si="295"/>
        <v>0</v>
      </c>
      <c r="BD400" s="57">
        <f t="shared" si="295"/>
        <v>41137.340914948945</v>
      </c>
      <c r="BE400" s="103">
        <f t="shared" si="295"/>
        <v>0</v>
      </c>
      <c r="BF400" s="103">
        <f t="shared" ref="BF400:BI402" si="316">+BF353+BF306+BF259+BF212+BF165+BF118+BF71+BF24</f>
        <v>0</v>
      </c>
      <c r="BG400" s="103">
        <f t="shared" si="316"/>
        <v>0</v>
      </c>
      <c r="BH400" s="103">
        <f t="shared" si="316"/>
        <v>0</v>
      </c>
      <c r="BI400" s="103">
        <f t="shared" si="316"/>
        <v>0</v>
      </c>
      <c r="BJ400" s="50">
        <f t="shared" si="250"/>
        <v>41137.340914948945</v>
      </c>
      <c r="BL400" s="2">
        <f t="shared" si="283"/>
        <v>41137.340914948945</v>
      </c>
    </row>
    <row r="401" spans="3:66" x14ac:dyDescent="0.25">
      <c r="C401" s="46" t="s">
        <v>23</v>
      </c>
      <c r="D401" s="47">
        <f t="shared" ref="D401:O401" si="317">+D354+D307+D260+D213+D166+D119+D72+D25</f>
        <v>0</v>
      </c>
      <c r="E401" s="47">
        <f t="shared" si="317"/>
        <v>0</v>
      </c>
      <c r="F401" s="47">
        <f t="shared" si="317"/>
        <v>0</v>
      </c>
      <c r="G401" s="47">
        <f t="shared" si="317"/>
        <v>0</v>
      </c>
      <c r="H401" s="47">
        <f t="shared" si="317"/>
        <v>0</v>
      </c>
      <c r="I401" s="47">
        <f t="shared" si="317"/>
        <v>0</v>
      </c>
      <c r="J401" s="47">
        <f t="shared" si="317"/>
        <v>0</v>
      </c>
      <c r="K401" s="47">
        <f t="shared" si="317"/>
        <v>4</v>
      </c>
      <c r="L401" s="47">
        <f t="shared" si="317"/>
        <v>0</v>
      </c>
      <c r="M401" s="47">
        <f t="shared" si="317"/>
        <v>0</v>
      </c>
      <c r="N401" s="47">
        <f t="shared" si="317"/>
        <v>0</v>
      </c>
      <c r="O401" s="50">
        <f t="shared" si="317"/>
        <v>4</v>
      </c>
      <c r="P401" s="49"/>
      <c r="R401" s="46" t="s">
        <v>23</v>
      </c>
      <c r="S401" s="47">
        <f t="shared" ref="S401:AD401" si="318">+S354+S307+S260+S213+S166+S119+S72+S25</f>
        <v>0</v>
      </c>
      <c r="T401" s="47">
        <f t="shared" si="318"/>
        <v>0</v>
      </c>
      <c r="U401" s="47">
        <f t="shared" si="318"/>
        <v>0</v>
      </c>
      <c r="V401" s="47">
        <f t="shared" si="318"/>
        <v>0</v>
      </c>
      <c r="W401" s="47">
        <f t="shared" si="318"/>
        <v>0</v>
      </c>
      <c r="X401" s="47">
        <f t="shared" si="318"/>
        <v>0</v>
      </c>
      <c r="Y401" s="47">
        <f t="shared" si="318"/>
        <v>0</v>
      </c>
      <c r="Z401" s="47">
        <f t="shared" si="318"/>
        <v>943.98900000000003</v>
      </c>
      <c r="AA401" s="47">
        <f t="shared" si="318"/>
        <v>0</v>
      </c>
      <c r="AB401" s="47">
        <f t="shared" si="318"/>
        <v>0</v>
      </c>
      <c r="AC401" s="47">
        <f t="shared" si="318"/>
        <v>0</v>
      </c>
      <c r="AD401" s="50">
        <f t="shared" si="318"/>
        <v>943.98900000000003</v>
      </c>
      <c r="AG401" s="46" t="s">
        <v>23</v>
      </c>
      <c r="AH401" s="47">
        <f t="shared" ref="AH401:AS401" si="319">+AH354+AH307+AH260+AH213+AH166+AH119+AH72+AH25</f>
        <v>0</v>
      </c>
      <c r="AI401" s="47">
        <f t="shared" si="319"/>
        <v>0</v>
      </c>
      <c r="AJ401" s="47">
        <f t="shared" si="319"/>
        <v>0</v>
      </c>
      <c r="AK401" s="47">
        <f t="shared" si="319"/>
        <v>0</v>
      </c>
      <c r="AL401" s="47">
        <f t="shared" si="319"/>
        <v>0</v>
      </c>
      <c r="AM401" s="55">
        <f t="shared" si="319"/>
        <v>0</v>
      </c>
      <c r="AN401" s="56">
        <f t="shared" si="319"/>
        <v>0</v>
      </c>
      <c r="AO401" s="57">
        <f t="shared" si="319"/>
        <v>943.98900000000003</v>
      </c>
      <c r="AP401" s="47">
        <f t="shared" si="319"/>
        <v>0</v>
      </c>
      <c r="AQ401" s="47">
        <f t="shared" si="319"/>
        <v>0</v>
      </c>
      <c r="AR401" s="47">
        <f t="shared" si="319"/>
        <v>0</v>
      </c>
      <c r="AS401" s="50">
        <f t="shared" si="319"/>
        <v>943.98900000000003</v>
      </c>
      <c r="AU401">
        <v>18</v>
      </c>
      <c r="AV401" s="46" t="s">
        <v>23</v>
      </c>
      <c r="AW401" s="103">
        <f t="shared" si="315"/>
        <v>0</v>
      </c>
      <c r="AX401" s="103">
        <f t="shared" si="315"/>
        <v>0</v>
      </c>
      <c r="AY401" s="103">
        <f t="shared" si="315"/>
        <v>0</v>
      </c>
      <c r="AZ401" s="103">
        <f t="shared" si="315"/>
        <v>0</v>
      </c>
      <c r="BA401" s="103">
        <f t="shared" si="315"/>
        <v>0</v>
      </c>
      <c r="BB401" s="104">
        <f t="shared" si="295"/>
        <v>0</v>
      </c>
      <c r="BC401" s="106">
        <f t="shared" si="295"/>
        <v>0</v>
      </c>
      <c r="BD401" s="57">
        <f t="shared" si="295"/>
        <v>4575.3686735239098</v>
      </c>
      <c r="BE401" s="103">
        <f t="shared" si="295"/>
        <v>0</v>
      </c>
      <c r="BF401" s="103">
        <f t="shared" si="316"/>
        <v>0</v>
      </c>
      <c r="BG401" s="103">
        <f t="shared" si="316"/>
        <v>0</v>
      </c>
      <c r="BH401" s="103">
        <f t="shared" si="316"/>
        <v>0</v>
      </c>
      <c r="BI401" s="103">
        <f t="shared" si="316"/>
        <v>0</v>
      </c>
      <c r="BJ401" s="50">
        <f t="shared" si="250"/>
        <v>4575.3686735239098</v>
      </c>
      <c r="BL401" s="2">
        <f t="shared" si="283"/>
        <v>4575.3686735239098</v>
      </c>
    </row>
    <row r="402" spans="3:66" x14ac:dyDescent="0.25">
      <c r="C402" s="46" t="s">
        <v>24</v>
      </c>
      <c r="D402" s="47">
        <f t="shared" ref="D402:O402" si="320">+D355+D308+D261+D214+D167+D120+D73+D26</f>
        <v>0</v>
      </c>
      <c r="E402" s="47">
        <f t="shared" si="320"/>
        <v>0</v>
      </c>
      <c r="F402" s="47">
        <f t="shared" si="320"/>
        <v>0</v>
      </c>
      <c r="G402" s="47">
        <f t="shared" si="320"/>
        <v>0</v>
      </c>
      <c r="H402" s="47">
        <f t="shared" si="320"/>
        <v>0</v>
      </c>
      <c r="I402" s="47">
        <f t="shared" si="320"/>
        <v>0</v>
      </c>
      <c r="J402" s="47">
        <f t="shared" si="320"/>
        <v>0</v>
      </c>
      <c r="K402" s="47">
        <f t="shared" si="320"/>
        <v>0</v>
      </c>
      <c r="L402" s="47">
        <f t="shared" si="320"/>
        <v>0</v>
      </c>
      <c r="M402" s="47">
        <f t="shared" si="320"/>
        <v>0</v>
      </c>
      <c r="N402" s="47">
        <f t="shared" si="320"/>
        <v>0</v>
      </c>
      <c r="O402" s="50">
        <f t="shared" si="320"/>
        <v>0</v>
      </c>
      <c r="P402" s="49"/>
      <c r="R402" s="46" t="s">
        <v>24</v>
      </c>
      <c r="S402" s="47">
        <f t="shared" ref="S402:AD402" si="321">+S355+S308+S261+S214+S167+S120+S73+S26</f>
        <v>0</v>
      </c>
      <c r="T402" s="47">
        <f t="shared" si="321"/>
        <v>0</v>
      </c>
      <c r="U402" s="47">
        <f t="shared" si="321"/>
        <v>0</v>
      </c>
      <c r="V402" s="47">
        <f t="shared" si="321"/>
        <v>0</v>
      </c>
      <c r="W402" s="47">
        <f t="shared" si="321"/>
        <v>0</v>
      </c>
      <c r="X402" s="47">
        <f t="shared" si="321"/>
        <v>0</v>
      </c>
      <c r="Y402" s="47">
        <f t="shared" si="321"/>
        <v>0</v>
      </c>
      <c r="Z402" s="47">
        <f t="shared" si="321"/>
        <v>0</v>
      </c>
      <c r="AA402" s="47">
        <f t="shared" si="321"/>
        <v>0</v>
      </c>
      <c r="AB402" s="47">
        <f t="shared" si="321"/>
        <v>0</v>
      </c>
      <c r="AC402" s="47">
        <f t="shared" si="321"/>
        <v>0</v>
      </c>
      <c r="AD402" s="50">
        <f t="shared" si="321"/>
        <v>0</v>
      </c>
      <c r="AG402" s="46" t="s">
        <v>24</v>
      </c>
      <c r="AH402" s="47">
        <f t="shared" ref="AH402:AS402" si="322">+AH355+AH308+AH261+AH214+AH167+AH120+AH73+AH26</f>
        <v>0</v>
      </c>
      <c r="AI402" s="47">
        <f t="shared" si="322"/>
        <v>0</v>
      </c>
      <c r="AJ402" s="47">
        <f t="shared" si="322"/>
        <v>0</v>
      </c>
      <c r="AK402" s="47">
        <f t="shared" si="322"/>
        <v>0</v>
      </c>
      <c r="AL402" s="47">
        <f t="shared" si="322"/>
        <v>0</v>
      </c>
      <c r="AM402" s="55">
        <f t="shared" si="322"/>
        <v>0</v>
      </c>
      <c r="AN402" s="56">
        <f t="shared" si="322"/>
        <v>0</v>
      </c>
      <c r="AO402" s="57">
        <f t="shared" si="322"/>
        <v>0</v>
      </c>
      <c r="AP402" s="47">
        <f t="shared" si="322"/>
        <v>0</v>
      </c>
      <c r="AQ402" s="47">
        <f t="shared" si="322"/>
        <v>0</v>
      </c>
      <c r="AR402" s="47">
        <f t="shared" si="322"/>
        <v>0</v>
      </c>
      <c r="AS402" s="50">
        <f t="shared" si="322"/>
        <v>0</v>
      </c>
      <c r="AU402">
        <v>19</v>
      </c>
      <c r="AV402" s="46" t="s">
        <v>24</v>
      </c>
      <c r="AW402" s="103">
        <f t="shared" si="315"/>
        <v>0</v>
      </c>
      <c r="AX402" s="103">
        <f t="shared" si="315"/>
        <v>0</v>
      </c>
      <c r="AY402" s="103">
        <f t="shared" si="315"/>
        <v>0</v>
      </c>
      <c r="AZ402" s="103">
        <f t="shared" si="315"/>
        <v>0</v>
      </c>
      <c r="BA402" s="103">
        <f t="shared" si="315"/>
        <v>0</v>
      </c>
      <c r="BB402" s="104">
        <f t="shared" si="295"/>
        <v>0</v>
      </c>
      <c r="BC402" s="106">
        <f t="shared" si="295"/>
        <v>0</v>
      </c>
      <c r="BD402" s="57">
        <f t="shared" si="295"/>
        <v>0</v>
      </c>
      <c r="BE402" s="103">
        <f t="shared" si="295"/>
        <v>0</v>
      </c>
      <c r="BF402" s="103">
        <f t="shared" si="316"/>
        <v>0</v>
      </c>
      <c r="BG402" s="103">
        <f t="shared" si="316"/>
        <v>0</v>
      </c>
      <c r="BH402" s="103">
        <f t="shared" si="316"/>
        <v>0</v>
      </c>
      <c r="BI402" s="103">
        <f t="shared" si="316"/>
        <v>0</v>
      </c>
      <c r="BJ402" s="50">
        <f t="shared" si="250"/>
        <v>0</v>
      </c>
      <c r="BL402" s="2">
        <f t="shared" si="283"/>
        <v>0</v>
      </c>
    </row>
    <row r="403" spans="3:66" x14ac:dyDescent="0.25">
      <c r="C403" s="46" t="s">
        <v>25</v>
      </c>
      <c r="D403" s="47">
        <f t="shared" ref="D403:O403" si="323">+D356+D309+D262+D215+D168+D121+D74+D27</f>
        <v>0</v>
      </c>
      <c r="E403" s="47">
        <f t="shared" si="323"/>
        <v>0</v>
      </c>
      <c r="F403" s="47">
        <f t="shared" si="323"/>
        <v>0</v>
      </c>
      <c r="G403" s="47">
        <f t="shared" si="323"/>
        <v>0</v>
      </c>
      <c r="H403" s="47">
        <f t="shared" si="323"/>
        <v>0</v>
      </c>
      <c r="I403" s="47">
        <f t="shared" si="323"/>
        <v>0</v>
      </c>
      <c r="J403" s="47">
        <f t="shared" si="323"/>
        <v>0</v>
      </c>
      <c r="K403" s="47">
        <f t="shared" si="323"/>
        <v>12</v>
      </c>
      <c r="L403" s="47">
        <f t="shared" si="323"/>
        <v>0</v>
      </c>
      <c r="M403" s="47">
        <f t="shared" si="323"/>
        <v>0</v>
      </c>
      <c r="N403" s="47">
        <f t="shared" si="323"/>
        <v>0</v>
      </c>
      <c r="O403" s="50">
        <f t="shared" si="323"/>
        <v>12</v>
      </c>
      <c r="P403" s="49"/>
      <c r="R403" s="46" t="s">
        <v>25</v>
      </c>
      <c r="S403" s="47">
        <f t="shared" ref="S403:AD403" si="324">+S356+S309+S262+S215+S168+S121+S74+S27</f>
        <v>0</v>
      </c>
      <c r="T403" s="47">
        <f t="shared" si="324"/>
        <v>0</v>
      </c>
      <c r="U403" s="47">
        <f t="shared" si="324"/>
        <v>0</v>
      </c>
      <c r="V403" s="47">
        <f t="shared" si="324"/>
        <v>0</v>
      </c>
      <c r="W403" s="47">
        <f t="shared" si="324"/>
        <v>0</v>
      </c>
      <c r="X403" s="47">
        <f t="shared" si="324"/>
        <v>0</v>
      </c>
      <c r="Y403" s="47">
        <f t="shared" si="324"/>
        <v>0</v>
      </c>
      <c r="Z403" s="47">
        <f t="shared" si="324"/>
        <v>2769.75983</v>
      </c>
      <c r="AA403" s="47">
        <f t="shared" si="324"/>
        <v>0</v>
      </c>
      <c r="AB403" s="47">
        <f t="shared" si="324"/>
        <v>0</v>
      </c>
      <c r="AC403" s="47">
        <f t="shared" si="324"/>
        <v>0</v>
      </c>
      <c r="AD403" s="50">
        <f t="shared" si="324"/>
        <v>2769.75983</v>
      </c>
      <c r="AG403" s="46" t="s">
        <v>25</v>
      </c>
      <c r="AH403" s="47">
        <f t="shared" ref="AH403:AS403" si="325">+AH356+AH309+AH262+AH215+AH168+AH121+AH74+AH27</f>
        <v>0</v>
      </c>
      <c r="AI403" s="47">
        <f t="shared" si="325"/>
        <v>0</v>
      </c>
      <c r="AJ403" s="47">
        <f t="shared" si="325"/>
        <v>0</v>
      </c>
      <c r="AK403" s="47">
        <f t="shared" si="325"/>
        <v>0</v>
      </c>
      <c r="AL403" s="47">
        <f t="shared" si="325"/>
        <v>0</v>
      </c>
      <c r="AM403" s="58">
        <f t="shared" si="325"/>
        <v>0</v>
      </c>
      <c r="AN403" s="59">
        <f t="shared" si="325"/>
        <v>0</v>
      </c>
      <c r="AO403" s="60">
        <f t="shared" si="325"/>
        <v>2769.75983</v>
      </c>
      <c r="AP403" s="47">
        <f t="shared" si="325"/>
        <v>0</v>
      </c>
      <c r="AQ403" s="47">
        <f t="shared" si="325"/>
        <v>0</v>
      </c>
      <c r="AR403" s="47">
        <f t="shared" si="325"/>
        <v>0</v>
      </c>
      <c r="AS403" s="50">
        <f t="shared" si="325"/>
        <v>2769.75983</v>
      </c>
      <c r="AU403">
        <v>20</v>
      </c>
      <c r="AV403" s="46" t="s">
        <v>25</v>
      </c>
      <c r="AW403" s="103"/>
      <c r="AX403" s="103"/>
      <c r="AY403" s="103"/>
      <c r="AZ403" s="103"/>
      <c r="BA403" s="103"/>
      <c r="BB403" s="107">
        <f t="shared" si="295"/>
        <v>0</v>
      </c>
      <c r="BC403" s="108">
        <f t="shared" si="295"/>
        <v>0</v>
      </c>
      <c r="BD403" s="60">
        <f t="shared" si="295"/>
        <v>9587.1108325858804</v>
      </c>
      <c r="BE403" s="103">
        <f t="shared" si="295"/>
        <v>0</v>
      </c>
      <c r="BF403" s="103"/>
      <c r="BG403" s="103"/>
      <c r="BH403" s="103"/>
      <c r="BI403" s="103">
        <f t="shared" ref="BI403" si="326">+BI356+BI309+BI262+BI215+BI168+BI121+BI74+BI27</f>
        <v>0</v>
      </c>
      <c r="BJ403" s="50">
        <f t="shared" si="250"/>
        <v>9587.1108325858804</v>
      </c>
      <c r="BL403" s="2">
        <f t="shared" si="283"/>
        <v>9587.1108325858804</v>
      </c>
    </row>
    <row r="404" spans="3:66" x14ac:dyDescent="0.25">
      <c r="C404" s="46" t="s">
        <v>529</v>
      </c>
      <c r="D404" s="47">
        <f t="shared" ref="D404:O404" si="327">+D357+D310+D263+D216+D169+D122+D75+D28</f>
        <v>0</v>
      </c>
      <c r="E404" s="47">
        <f t="shared" si="327"/>
        <v>0</v>
      </c>
      <c r="F404" s="47">
        <f t="shared" si="327"/>
        <v>0</v>
      </c>
      <c r="G404" s="47">
        <f t="shared" si="327"/>
        <v>0</v>
      </c>
      <c r="H404" s="47">
        <f t="shared" si="327"/>
        <v>0</v>
      </c>
      <c r="I404" s="47">
        <f t="shared" si="327"/>
        <v>3</v>
      </c>
      <c r="J404" s="47">
        <f t="shared" si="327"/>
        <v>0</v>
      </c>
      <c r="K404" s="47">
        <f t="shared" si="327"/>
        <v>0</v>
      </c>
      <c r="L404" s="47">
        <f t="shared" si="327"/>
        <v>199</v>
      </c>
      <c r="M404" s="47">
        <f t="shared" si="327"/>
        <v>0</v>
      </c>
      <c r="N404" s="47">
        <f t="shared" si="327"/>
        <v>0</v>
      </c>
      <c r="O404" s="50">
        <f t="shared" si="327"/>
        <v>202</v>
      </c>
      <c r="P404" s="49"/>
      <c r="R404" s="46" t="s">
        <v>529</v>
      </c>
      <c r="S404" s="47">
        <f t="shared" ref="S404:AD404" si="328">+S357+S310+S263+S216+S169+S122+S75+S28</f>
        <v>0</v>
      </c>
      <c r="T404" s="47">
        <f t="shared" si="328"/>
        <v>0</v>
      </c>
      <c r="U404" s="47">
        <f t="shared" si="328"/>
        <v>0</v>
      </c>
      <c r="V404" s="47">
        <f t="shared" si="328"/>
        <v>0</v>
      </c>
      <c r="W404" s="47">
        <f t="shared" si="328"/>
        <v>0</v>
      </c>
      <c r="X404" s="47">
        <f t="shared" si="328"/>
        <v>903.36640000000011</v>
      </c>
      <c r="Y404" s="47">
        <f t="shared" si="328"/>
        <v>0</v>
      </c>
      <c r="Z404" s="47">
        <f t="shared" si="328"/>
        <v>0</v>
      </c>
      <c r="AA404" s="47">
        <f t="shared" si="328"/>
        <v>93580.550729999988</v>
      </c>
      <c r="AB404" s="47">
        <f t="shared" si="328"/>
        <v>0</v>
      </c>
      <c r="AC404" s="47">
        <f t="shared" si="328"/>
        <v>0</v>
      </c>
      <c r="AD404" s="50">
        <f t="shared" si="328"/>
        <v>94483.917130000002</v>
      </c>
      <c r="AG404" s="46" t="s">
        <v>529</v>
      </c>
      <c r="AH404" s="47">
        <f t="shared" ref="AH404:AS404" si="329">+AH357+AH310+AH263+AH216+AH169+AH122+AH75+AH28</f>
        <v>0</v>
      </c>
      <c r="AI404" s="47">
        <f t="shared" si="329"/>
        <v>0</v>
      </c>
      <c r="AJ404" s="47">
        <f t="shared" si="329"/>
        <v>0</v>
      </c>
      <c r="AK404" s="47">
        <f t="shared" si="329"/>
        <v>0</v>
      </c>
      <c r="AL404" s="47">
        <f t="shared" si="329"/>
        <v>0</v>
      </c>
      <c r="AM404" s="47">
        <f t="shared" si="329"/>
        <v>903.36640000000011</v>
      </c>
      <c r="AN404" s="47">
        <f t="shared" si="329"/>
        <v>0</v>
      </c>
      <c r="AO404" s="47">
        <f t="shared" si="329"/>
        <v>0</v>
      </c>
      <c r="AP404" s="47">
        <f t="shared" si="329"/>
        <v>93580.550729999988</v>
      </c>
      <c r="AQ404" s="47">
        <f t="shared" si="329"/>
        <v>0</v>
      </c>
      <c r="AR404" s="47">
        <f t="shared" si="329"/>
        <v>0</v>
      </c>
      <c r="AS404" s="50">
        <f t="shared" si="329"/>
        <v>94483.917129999987</v>
      </c>
      <c r="AU404">
        <v>21</v>
      </c>
      <c r="AV404" s="46" t="s">
        <v>529</v>
      </c>
      <c r="AW404" s="103">
        <f t="shared" ref="AW404:BI407" si="330">+AW357+AW310+AW263+AW216+AW169+AW122+AW75+AW28</f>
        <v>0</v>
      </c>
      <c r="AX404" s="103">
        <f t="shared" si="330"/>
        <v>0</v>
      </c>
      <c r="AY404" s="103">
        <f t="shared" si="330"/>
        <v>0</v>
      </c>
      <c r="AZ404" s="103">
        <f t="shared" si="330"/>
        <v>0</v>
      </c>
      <c r="BA404" s="103">
        <f t="shared" si="330"/>
        <v>0</v>
      </c>
      <c r="BB404" s="103">
        <f t="shared" si="295"/>
        <v>825.63829277842001</v>
      </c>
      <c r="BC404" s="103">
        <f t="shared" si="295"/>
        <v>0</v>
      </c>
      <c r="BD404" s="103">
        <f t="shared" si="295"/>
        <v>0</v>
      </c>
      <c r="BE404" s="103">
        <f t="shared" si="295"/>
        <v>0</v>
      </c>
      <c r="BF404" s="47">
        <f t="shared" ref="BF404:BI406" si="331">+BF357+BF310+BF263+BF216+BF169+BF122+BF75+BF28</f>
        <v>93580.550729999988</v>
      </c>
      <c r="BG404" s="103">
        <f t="shared" si="331"/>
        <v>0</v>
      </c>
      <c r="BH404" s="103">
        <f t="shared" si="331"/>
        <v>0</v>
      </c>
      <c r="BI404" s="103">
        <f t="shared" si="331"/>
        <v>0</v>
      </c>
      <c r="BJ404" s="50">
        <f t="shared" si="250"/>
        <v>94406.189022778402</v>
      </c>
      <c r="BL404" s="2"/>
    </row>
    <row r="405" spans="3:66" x14ac:dyDescent="0.25">
      <c r="C405" s="46" t="s">
        <v>530</v>
      </c>
      <c r="D405" s="47">
        <f t="shared" ref="D405:O405" si="332">+D358+D311+D264+D217+D170+D123+D76+D29</f>
        <v>0</v>
      </c>
      <c r="E405" s="47">
        <f t="shared" si="332"/>
        <v>0</v>
      </c>
      <c r="F405" s="47">
        <f t="shared" si="332"/>
        <v>0</v>
      </c>
      <c r="G405" s="47">
        <f t="shared" si="332"/>
        <v>0</v>
      </c>
      <c r="H405" s="47">
        <f t="shared" si="332"/>
        <v>3</v>
      </c>
      <c r="I405" s="47">
        <f t="shared" si="332"/>
        <v>22</v>
      </c>
      <c r="J405" s="47">
        <f t="shared" si="332"/>
        <v>0</v>
      </c>
      <c r="K405" s="47">
        <f t="shared" si="332"/>
        <v>1</v>
      </c>
      <c r="L405" s="47">
        <f t="shared" si="332"/>
        <v>0</v>
      </c>
      <c r="M405" s="47">
        <f t="shared" si="332"/>
        <v>80</v>
      </c>
      <c r="N405" s="47">
        <f t="shared" si="332"/>
        <v>0</v>
      </c>
      <c r="O405" s="50">
        <f t="shared" si="332"/>
        <v>106</v>
      </c>
      <c r="P405" s="49"/>
      <c r="R405" s="46" t="s">
        <v>530</v>
      </c>
      <c r="S405" s="47">
        <f t="shared" ref="S405:AD405" si="333">+S358+S311+S264+S217+S170+S123+S76+S29</f>
        <v>0</v>
      </c>
      <c r="T405" s="47">
        <f t="shared" si="333"/>
        <v>0</v>
      </c>
      <c r="U405" s="47">
        <f t="shared" si="333"/>
        <v>0</v>
      </c>
      <c r="V405" s="47">
        <f t="shared" si="333"/>
        <v>0</v>
      </c>
      <c r="W405" s="47">
        <f t="shared" si="333"/>
        <v>245.27994000000001</v>
      </c>
      <c r="X405" s="47">
        <f t="shared" si="333"/>
        <v>7731.7829400000001</v>
      </c>
      <c r="Y405" s="47">
        <f t="shared" si="333"/>
        <v>0</v>
      </c>
      <c r="Z405" s="47">
        <f t="shared" si="333"/>
        <v>92.452799999999996</v>
      </c>
      <c r="AA405" s="47">
        <f t="shared" si="333"/>
        <v>0</v>
      </c>
      <c r="AB405" s="47">
        <f t="shared" si="333"/>
        <v>33895.901599999997</v>
      </c>
      <c r="AC405" s="47">
        <f t="shared" si="333"/>
        <v>0</v>
      </c>
      <c r="AD405" s="50">
        <f t="shared" si="333"/>
        <v>41965.417279999994</v>
      </c>
      <c r="AG405" s="46" t="s">
        <v>530</v>
      </c>
      <c r="AH405" s="47">
        <f t="shared" ref="AH405:AS405" si="334">+AH358+AH311+AH264+AH217+AH170+AH123+AH76+AH29</f>
        <v>0</v>
      </c>
      <c r="AI405" s="47">
        <f t="shared" si="334"/>
        <v>0</v>
      </c>
      <c r="AJ405" s="47">
        <f t="shared" si="334"/>
        <v>0</v>
      </c>
      <c r="AK405" s="47">
        <f t="shared" si="334"/>
        <v>0</v>
      </c>
      <c r="AL405" s="47">
        <f t="shared" si="334"/>
        <v>245.27994000000001</v>
      </c>
      <c r="AM405" s="47">
        <f t="shared" si="334"/>
        <v>7731.7829400000001</v>
      </c>
      <c r="AN405" s="47">
        <f t="shared" si="334"/>
        <v>0</v>
      </c>
      <c r="AO405" s="47">
        <f t="shared" si="334"/>
        <v>92.452799999999996</v>
      </c>
      <c r="AP405" s="47">
        <f t="shared" si="334"/>
        <v>0</v>
      </c>
      <c r="AQ405" s="47">
        <f t="shared" si="334"/>
        <v>33895.901599999997</v>
      </c>
      <c r="AR405" s="47">
        <f t="shared" si="334"/>
        <v>0</v>
      </c>
      <c r="AS405" s="50">
        <f t="shared" si="334"/>
        <v>41965.417279999994</v>
      </c>
      <c r="AU405">
        <v>22</v>
      </c>
      <c r="AV405" s="46" t="s">
        <v>530</v>
      </c>
      <c r="AW405" s="103">
        <f t="shared" si="330"/>
        <v>0</v>
      </c>
      <c r="AX405" s="103">
        <f t="shared" si="330"/>
        <v>0</v>
      </c>
      <c r="AY405" s="103">
        <f t="shared" si="330"/>
        <v>0</v>
      </c>
      <c r="AZ405" s="103">
        <f t="shared" si="330"/>
        <v>0</v>
      </c>
      <c r="BA405" s="103">
        <f t="shared" si="330"/>
        <v>245.27994000000001</v>
      </c>
      <c r="BB405" s="47">
        <f t="shared" si="295"/>
        <v>11542.437344433009</v>
      </c>
      <c r="BC405" s="47">
        <f t="shared" si="295"/>
        <v>0</v>
      </c>
      <c r="BD405" s="47">
        <f t="shared" si="295"/>
        <v>230.95807451649685</v>
      </c>
      <c r="BE405" s="103">
        <f t="shared" si="295"/>
        <v>0</v>
      </c>
      <c r="BF405" s="103">
        <f t="shared" si="331"/>
        <v>0</v>
      </c>
      <c r="BG405" s="47">
        <f t="shared" si="331"/>
        <v>33895.901599999997</v>
      </c>
      <c r="BH405" s="103">
        <f t="shared" si="331"/>
        <v>0</v>
      </c>
      <c r="BI405" s="47">
        <f t="shared" si="331"/>
        <v>5121.1772309999969</v>
      </c>
      <c r="BJ405" s="50">
        <f t="shared" si="250"/>
        <v>51035.754189949497</v>
      </c>
      <c r="BL405" s="2"/>
    </row>
    <row r="406" spans="3:66" x14ac:dyDescent="0.25">
      <c r="C406" s="46" t="s">
        <v>531</v>
      </c>
      <c r="D406" s="47">
        <f t="shared" ref="D406:O406" si="335">+D359+D312+D265+D218+D171+D124+D77+D30</f>
        <v>16</v>
      </c>
      <c r="E406" s="47">
        <f t="shared" si="335"/>
        <v>27</v>
      </c>
      <c r="F406" s="47">
        <f t="shared" si="335"/>
        <v>13</v>
      </c>
      <c r="G406" s="47">
        <f t="shared" si="335"/>
        <v>20</v>
      </c>
      <c r="H406" s="47">
        <f t="shared" si="335"/>
        <v>3</v>
      </c>
      <c r="I406" s="47">
        <f t="shared" si="335"/>
        <v>15</v>
      </c>
      <c r="J406" s="47">
        <f t="shared" si="335"/>
        <v>0</v>
      </c>
      <c r="K406" s="47">
        <f t="shared" si="335"/>
        <v>2</v>
      </c>
      <c r="L406" s="47">
        <f t="shared" si="335"/>
        <v>1</v>
      </c>
      <c r="M406" s="47">
        <f t="shared" si="335"/>
        <v>5</v>
      </c>
      <c r="N406" s="47">
        <f t="shared" si="335"/>
        <v>132</v>
      </c>
      <c r="O406" s="50">
        <f t="shared" si="335"/>
        <v>234</v>
      </c>
      <c r="P406" s="49"/>
      <c r="R406" s="46" t="s">
        <v>531</v>
      </c>
      <c r="S406" s="47">
        <f t="shared" ref="S406:AD406" si="336">+S359+S312+S265+S218+S171+S124+S77+S30</f>
        <v>3819.2632999999996</v>
      </c>
      <c r="T406" s="47">
        <f t="shared" si="336"/>
        <v>14697.63235</v>
      </c>
      <c r="U406" s="47">
        <f t="shared" si="336"/>
        <v>4557.7180000000008</v>
      </c>
      <c r="V406" s="47">
        <f t="shared" si="336"/>
        <v>6046.8432599999996</v>
      </c>
      <c r="W406" s="47">
        <f t="shared" si="336"/>
        <v>562.25580000000002</v>
      </c>
      <c r="X406" s="47">
        <f t="shared" si="336"/>
        <v>8676.2921700000006</v>
      </c>
      <c r="Y406" s="47">
        <f t="shared" si="336"/>
        <v>0</v>
      </c>
      <c r="Z406" s="47">
        <f t="shared" si="336"/>
        <v>1013.7092</v>
      </c>
      <c r="AA406" s="47">
        <f t="shared" si="336"/>
        <v>72.745829999999998</v>
      </c>
      <c r="AB406" s="47">
        <f t="shared" si="336"/>
        <v>3605.1682999999998</v>
      </c>
      <c r="AC406" s="47">
        <f t="shared" si="336"/>
        <v>40614.760029999998</v>
      </c>
      <c r="AD406" s="50">
        <f t="shared" si="336"/>
        <v>83666.38824</v>
      </c>
      <c r="AG406" s="46" t="s">
        <v>531</v>
      </c>
      <c r="AH406" s="47">
        <f t="shared" ref="AH406:AS406" si="337">+AH359+AH312+AH265+AH218+AH171+AH124+AH77+AH30</f>
        <v>3819.2632999999996</v>
      </c>
      <c r="AI406" s="47">
        <f t="shared" si="337"/>
        <v>14697.63235</v>
      </c>
      <c r="AJ406" s="47">
        <f t="shared" si="337"/>
        <v>4557.7180000000008</v>
      </c>
      <c r="AK406" s="47">
        <f t="shared" si="337"/>
        <v>6046.8432599999996</v>
      </c>
      <c r="AL406" s="47">
        <f t="shared" si="337"/>
        <v>562.25580000000002</v>
      </c>
      <c r="AM406" s="47">
        <f t="shared" si="337"/>
        <v>8676.2921700000006</v>
      </c>
      <c r="AN406" s="47">
        <f t="shared" si="337"/>
        <v>0</v>
      </c>
      <c r="AO406" s="47">
        <f t="shared" si="337"/>
        <v>1013.7092</v>
      </c>
      <c r="AP406" s="47">
        <f t="shared" si="337"/>
        <v>72.745829999999998</v>
      </c>
      <c r="AQ406" s="47">
        <f t="shared" si="337"/>
        <v>3605.1682999999998</v>
      </c>
      <c r="AR406" s="47">
        <f t="shared" si="337"/>
        <v>40614.760029999998</v>
      </c>
      <c r="AS406" s="50">
        <f t="shared" si="337"/>
        <v>83666.38824</v>
      </c>
      <c r="AU406">
        <v>23</v>
      </c>
      <c r="AV406" s="46" t="s">
        <v>531</v>
      </c>
      <c r="AW406" s="47">
        <f t="shared" si="330"/>
        <v>3819.2632999999996</v>
      </c>
      <c r="AX406" s="47">
        <f t="shared" si="330"/>
        <v>14697.63235</v>
      </c>
      <c r="AY406" s="47">
        <f t="shared" si="330"/>
        <v>4557.7180000000008</v>
      </c>
      <c r="AZ406" s="47">
        <f t="shared" si="330"/>
        <v>6046.8432599999996</v>
      </c>
      <c r="BA406" s="47">
        <f t="shared" si="330"/>
        <v>562.25580000000002</v>
      </c>
      <c r="BB406" s="47">
        <f t="shared" si="295"/>
        <v>12284.415753045056</v>
      </c>
      <c r="BC406" s="47">
        <f t="shared" si="295"/>
        <v>0</v>
      </c>
      <c r="BD406" s="47">
        <f t="shared" si="295"/>
        <v>2139.7205848049298</v>
      </c>
      <c r="BE406" s="103">
        <f t="shared" si="295"/>
        <v>0</v>
      </c>
      <c r="BF406" s="47">
        <f t="shared" si="331"/>
        <v>72.745829999999998</v>
      </c>
      <c r="BG406" s="47">
        <f t="shared" si="331"/>
        <v>3605.1682999999998</v>
      </c>
      <c r="BH406" s="47">
        <f t="shared" si="331"/>
        <v>40614.760029999998</v>
      </c>
      <c r="BI406" s="103">
        <f t="shared" si="331"/>
        <v>0</v>
      </c>
      <c r="BJ406" s="50">
        <f t="shared" si="250"/>
        <v>88400.523207849998</v>
      </c>
      <c r="BL406" s="2"/>
    </row>
    <row r="407" spans="3:66" x14ac:dyDescent="0.25">
      <c r="C407" s="46" t="s">
        <v>26</v>
      </c>
      <c r="D407" s="47">
        <f t="shared" ref="D407:O407" si="338">+D360+D313+D266+D219+D172+D125+D78+D31</f>
        <v>0</v>
      </c>
      <c r="E407" s="47">
        <f t="shared" si="338"/>
        <v>0</v>
      </c>
      <c r="F407" s="47">
        <f t="shared" si="338"/>
        <v>0</v>
      </c>
      <c r="G407" s="47">
        <f t="shared" si="338"/>
        <v>0</v>
      </c>
      <c r="H407" s="47">
        <f t="shared" si="338"/>
        <v>0</v>
      </c>
      <c r="I407" s="47">
        <f t="shared" si="338"/>
        <v>401</v>
      </c>
      <c r="J407" s="47">
        <f t="shared" si="338"/>
        <v>28</v>
      </c>
      <c r="K407" s="47">
        <f t="shared" si="338"/>
        <v>27</v>
      </c>
      <c r="L407" s="47">
        <f t="shared" si="338"/>
        <v>0</v>
      </c>
      <c r="M407" s="47">
        <f t="shared" si="338"/>
        <v>0</v>
      </c>
      <c r="N407" s="47">
        <f t="shared" si="338"/>
        <v>0</v>
      </c>
      <c r="O407" s="50">
        <f t="shared" si="338"/>
        <v>456</v>
      </c>
      <c r="P407" s="49"/>
      <c r="R407" s="46" t="s">
        <v>26</v>
      </c>
      <c r="S407" s="47">
        <f t="shared" ref="S407:AD407" si="339">+S360+S313+S266+S219+S172+S125+S78+S31</f>
        <v>0</v>
      </c>
      <c r="T407" s="47">
        <f t="shared" si="339"/>
        <v>0</v>
      </c>
      <c r="U407" s="47">
        <f t="shared" si="339"/>
        <v>0</v>
      </c>
      <c r="V407" s="47">
        <f t="shared" si="339"/>
        <v>0</v>
      </c>
      <c r="W407" s="47">
        <f t="shared" si="339"/>
        <v>0</v>
      </c>
      <c r="X407" s="47">
        <f t="shared" si="339"/>
        <v>158326.15124000001</v>
      </c>
      <c r="Y407" s="47">
        <f t="shared" si="339"/>
        <v>10729.897349999999</v>
      </c>
      <c r="Z407" s="47">
        <f t="shared" si="339"/>
        <v>15886.696509999998</v>
      </c>
      <c r="AA407" s="47">
        <f t="shared" si="339"/>
        <v>0</v>
      </c>
      <c r="AB407" s="47">
        <f t="shared" si="339"/>
        <v>0</v>
      </c>
      <c r="AC407" s="47">
        <f t="shared" si="339"/>
        <v>0</v>
      </c>
      <c r="AD407" s="50">
        <f t="shared" si="339"/>
        <v>184942.7451</v>
      </c>
      <c r="AG407" s="46" t="s">
        <v>26</v>
      </c>
      <c r="AH407" s="47">
        <f t="shared" ref="AH407:AS407" si="340">+AH360+AH313+AH266+AH219+AH172+AH125+AH78+AH31</f>
        <v>0</v>
      </c>
      <c r="AI407" s="47">
        <f t="shared" si="340"/>
        <v>0</v>
      </c>
      <c r="AJ407" s="47">
        <f t="shared" si="340"/>
        <v>0</v>
      </c>
      <c r="AK407" s="47">
        <f t="shared" si="340"/>
        <v>0</v>
      </c>
      <c r="AL407" s="47">
        <f t="shared" si="340"/>
        <v>0</v>
      </c>
      <c r="AM407" s="51">
        <f t="shared" si="340"/>
        <v>158326.15124000001</v>
      </c>
      <c r="AN407" s="52">
        <f t="shared" si="340"/>
        <v>10729.897349999999</v>
      </c>
      <c r="AO407" s="53">
        <f t="shared" si="340"/>
        <v>15886.696509999998</v>
      </c>
      <c r="AP407" s="47">
        <f t="shared" si="340"/>
        <v>0</v>
      </c>
      <c r="AQ407" s="47">
        <f t="shared" si="340"/>
        <v>0</v>
      </c>
      <c r="AR407" s="47">
        <f t="shared" si="340"/>
        <v>0</v>
      </c>
      <c r="AS407" s="50">
        <f t="shared" si="340"/>
        <v>184942.7451</v>
      </c>
      <c r="AU407">
        <v>24</v>
      </c>
      <c r="AV407" s="46" t="s">
        <v>26</v>
      </c>
      <c r="AW407" s="103">
        <f t="shared" si="330"/>
        <v>0</v>
      </c>
      <c r="AX407" s="103">
        <f t="shared" si="330"/>
        <v>0</v>
      </c>
      <c r="AY407" s="103">
        <f t="shared" si="330"/>
        <v>0</v>
      </c>
      <c r="AZ407" s="103">
        <f t="shared" si="330"/>
        <v>0</v>
      </c>
      <c r="BA407" s="103">
        <f t="shared" si="330"/>
        <v>0</v>
      </c>
      <c r="BB407" s="51">
        <f t="shared" si="330"/>
        <v>175040.20178992016</v>
      </c>
      <c r="BC407" s="52">
        <f t="shared" si="330"/>
        <v>0</v>
      </c>
      <c r="BD407" s="53">
        <f t="shared" si="330"/>
        <v>0</v>
      </c>
      <c r="BE407" s="103">
        <f t="shared" si="330"/>
        <v>0</v>
      </c>
      <c r="BF407" s="103">
        <f t="shared" si="330"/>
        <v>0</v>
      </c>
      <c r="BG407" s="103">
        <f t="shared" si="330"/>
        <v>0</v>
      </c>
      <c r="BH407" s="103">
        <f t="shared" si="330"/>
        <v>0</v>
      </c>
      <c r="BI407" s="103">
        <f t="shared" si="330"/>
        <v>0</v>
      </c>
      <c r="BJ407" s="50">
        <f t="shared" si="250"/>
        <v>175040.20178992016</v>
      </c>
      <c r="BL407" s="2">
        <f t="shared" ref="BL407:BL417" si="341">+BL360+BL313+BL266+BL219+BL172+BL125+BL78+BL31</f>
        <v>175040.20178992016</v>
      </c>
    </row>
    <row r="408" spans="3:66" x14ac:dyDescent="0.25">
      <c r="C408" s="46" t="s">
        <v>27</v>
      </c>
      <c r="D408" s="47">
        <f t="shared" ref="D408:O408" si="342">+D361+D314+D267+D220+D173+D126+D79+D32</f>
        <v>0</v>
      </c>
      <c r="E408" s="47">
        <f t="shared" si="342"/>
        <v>0</v>
      </c>
      <c r="F408" s="47">
        <f t="shared" si="342"/>
        <v>0</v>
      </c>
      <c r="G408" s="47">
        <f t="shared" si="342"/>
        <v>0</v>
      </c>
      <c r="H408" s="47">
        <f t="shared" si="342"/>
        <v>0</v>
      </c>
      <c r="I408" s="47">
        <f t="shared" si="342"/>
        <v>92</v>
      </c>
      <c r="J408" s="47">
        <f t="shared" si="342"/>
        <v>2</v>
      </c>
      <c r="K408" s="47">
        <f t="shared" si="342"/>
        <v>2</v>
      </c>
      <c r="L408" s="47">
        <f t="shared" si="342"/>
        <v>0</v>
      </c>
      <c r="M408" s="47">
        <f t="shared" si="342"/>
        <v>0</v>
      </c>
      <c r="N408" s="47">
        <f t="shared" si="342"/>
        <v>0</v>
      </c>
      <c r="O408" s="50">
        <f t="shared" si="342"/>
        <v>96</v>
      </c>
      <c r="P408" s="49"/>
      <c r="R408" s="46" t="s">
        <v>27</v>
      </c>
      <c r="S408" s="47">
        <f t="shared" ref="S408:AD408" si="343">+S361+S314+S267+S220+S173+S126+S79+S32</f>
        <v>0</v>
      </c>
      <c r="T408" s="47">
        <f t="shared" si="343"/>
        <v>0</v>
      </c>
      <c r="U408" s="47">
        <f t="shared" si="343"/>
        <v>0</v>
      </c>
      <c r="V408" s="47">
        <f t="shared" si="343"/>
        <v>0</v>
      </c>
      <c r="W408" s="47">
        <f t="shared" si="343"/>
        <v>0</v>
      </c>
      <c r="X408" s="47">
        <f t="shared" si="343"/>
        <v>48942.405200000001</v>
      </c>
      <c r="Y408" s="47">
        <f t="shared" si="343"/>
        <v>571.45950000000005</v>
      </c>
      <c r="Z408" s="47">
        <f t="shared" si="343"/>
        <v>591.33000000000004</v>
      </c>
      <c r="AA408" s="47">
        <f t="shared" si="343"/>
        <v>0</v>
      </c>
      <c r="AB408" s="47">
        <f t="shared" si="343"/>
        <v>0</v>
      </c>
      <c r="AC408" s="47">
        <f t="shared" si="343"/>
        <v>0</v>
      </c>
      <c r="AD408" s="50">
        <f t="shared" si="343"/>
        <v>50105.1947</v>
      </c>
      <c r="AG408" s="46" t="s">
        <v>27</v>
      </c>
      <c r="AH408" s="47">
        <f t="shared" ref="AH408:AS408" si="344">+AH361+AH314+AH267+AH220+AH173+AH126+AH79+AH32</f>
        <v>0</v>
      </c>
      <c r="AI408" s="47">
        <f t="shared" si="344"/>
        <v>0</v>
      </c>
      <c r="AJ408" s="47">
        <f t="shared" si="344"/>
        <v>0</v>
      </c>
      <c r="AK408" s="47">
        <f t="shared" si="344"/>
        <v>0</v>
      </c>
      <c r="AL408" s="47">
        <f t="shared" si="344"/>
        <v>0</v>
      </c>
      <c r="AM408" s="55">
        <f t="shared" si="344"/>
        <v>48942.405200000001</v>
      </c>
      <c r="AN408" s="56">
        <f t="shared" si="344"/>
        <v>571.45950000000005</v>
      </c>
      <c r="AO408" s="57">
        <f t="shared" si="344"/>
        <v>591.33000000000004</v>
      </c>
      <c r="AP408" s="47">
        <f t="shared" si="344"/>
        <v>0</v>
      </c>
      <c r="AQ408" s="47">
        <f t="shared" si="344"/>
        <v>0</v>
      </c>
      <c r="AR408" s="47">
        <f t="shared" si="344"/>
        <v>0</v>
      </c>
      <c r="AS408" s="50">
        <f t="shared" si="344"/>
        <v>50105.1947</v>
      </c>
      <c r="AU408">
        <v>25</v>
      </c>
      <c r="AV408" s="46" t="s">
        <v>27</v>
      </c>
      <c r="AW408" s="103">
        <f t="shared" ref="AW408:BI408" si="345">+AW361+AW314+AW267+AW220+AW173+AW126+AW79+AW32</f>
        <v>0</v>
      </c>
      <c r="AX408" s="103">
        <f t="shared" si="345"/>
        <v>0</v>
      </c>
      <c r="AY408" s="103">
        <f t="shared" si="345"/>
        <v>0</v>
      </c>
      <c r="AZ408" s="103">
        <f t="shared" si="345"/>
        <v>0</v>
      </c>
      <c r="BA408" s="103">
        <f t="shared" si="345"/>
        <v>0</v>
      </c>
      <c r="BB408" s="55">
        <f t="shared" si="345"/>
        <v>11720.63348941876</v>
      </c>
      <c r="BC408" s="56">
        <f t="shared" si="345"/>
        <v>0</v>
      </c>
      <c r="BD408" s="57">
        <f t="shared" si="345"/>
        <v>0</v>
      </c>
      <c r="BE408" s="103">
        <f t="shared" si="345"/>
        <v>0</v>
      </c>
      <c r="BF408" s="103">
        <f t="shared" si="345"/>
        <v>0</v>
      </c>
      <c r="BG408" s="103">
        <f t="shared" si="345"/>
        <v>0</v>
      </c>
      <c r="BH408" s="103">
        <f t="shared" si="345"/>
        <v>0</v>
      </c>
      <c r="BI408" s="103">
        <f t="shared" si="345"/>
        <v>0</v>
      </c>
      <c r="BJ408" s="50">
        <f t="shared" si="250"/>
        <v>11720.63348941876</v>
      </c>
      <c r="BL408" s="2">
        <f t="shared" si="341"/>
        <v>11720.63348941876</v>
      </c>
    </row>
    <row r="409" spans="3:66" x14ac:dyDescent="0.25">
      <c r="C409" s="46" t="s">
        <v>28</v>
      </c>
      <c r="D409" s="47">
        <f t="shared" ref="D409:O409" si="346">+D362+D315+D268+D221+D174+D127+D80+D33</f>
        <v>0</v>
      </c>
      <c r="E409" s="47">
        <f t="shared" si="346"/>
        <v>0</v>
      </c>
      <c r="F409" s="47">
        <f t="shared" si="346"/>
        <v>0</v>
      </c>
      <c r="G409" s="47">
        <f t="shared" si="346"/>
        <v>0</v>
      </c>
      <c r="H409" s="47">
        <f t="shared" si="346"/>
        <v>0</v>
      </c>
      <c r="I409" s="47">
        <f t="shared" si="346"/>
        <v>0</v>
      </c>
      <c r="J409" s="47">
        <f t="shared" si="346"/>
        <v>322</v>
      </c>
      <c r="K409" s="47">
        <f t="shared" si="346"/>
        <v>0</v>
      </c>
      <c r="L409" s="47">
        <f t="shared" si="346"/>
        <v>0</v>
      </c>
      <c r="M409" s="47">
        <f t="shared" si="346"/>
        <v>0</v>
      </c>
      <c r="N409" s="47">
        <f t="shared" si="346"/>
        <v>0</v>
      </c>
      <c r="O409" s="50">
        <f t="shared" si="346"/>
        <v>322</v>
      </c>
      <c r="P409" s="49"/>
      <c r="R409" s="46" t="s">
        <v>28</v>
      </c>
      <c r="S409" s="47">
        <f t="shared" ref="S409:AD409" si="347">+S362+S315+S268+S221+S174+S127+S80+S33</f>
        <v>0</v>
      </c>
      <c r="T409" s="47">
        <f t="shared" si="347"/>
        <v>0</v>
      </c>
      <c r="U409" s="47">
        <f t="shared" si="347"/>
        <v>0</v>
      </c>
      <c r="V409" s="47">
        <f t="shared" si="347"/>
        <v>0</v>
      </c>
      <c r="W409" s="47">
        <f t="shared" si="347"/>
        <v>0</v>
      </c>
      <c r="X409" s="47">
        <f t="shared" si="347"/>
        <v>0</v>
      </c>
      <c r="Y409" s="47">
        <f t="shared" si="347"/>
        <v>106341.02634</v>
      </c>
      <c r="Z409" s="47">
        <f t="shared" si="347"/>
        <v>0</v>
      </c>
      <c r="AA409" s="47">
        <f t="shared" si="347"/>
        <v>0</v>
      </c>
      <c r="AB409" s="47">
        <f t="shared" si="347"/>
        <v>0</v>
      </c>
      <c r="AC409" s="47">
        <f t="shared" si="347"/>
        <v>0</v>
      </c>
      <c r="AD409" s="50">
        <f t="shared" si="347"/>
        <v>106341.02634</v>
      </c>
      <c r="AG409" s="46" t="s">
        <v>28</v>
      </c>
      <c r="AH409" s="47">
        <f t="shared" ref="AH409:AS409" si="348">+AH362+AH315+AH268+AH221+AH174+AH127+AH80+AH33</f>
        <v>0</v>
      </c>
      <c r="AI409" s="47">
        <f t="shared" si="348"/>
        <v>0</v>
      </c>
      <c r="AJ409" s="47">
        <f t="shared" si="348"/>
        <v>0</v>
      </c>
      <c r="AK409" s="47">
        <f t="shared" si="348"/>
        <v>0</v>
      </c>
      <c r="AL409" s="47">
        <f t="shared" si="348"/>
        <v>0</v>
      </c>
      <c r="AM409" s="55">
        <f t="shared" si="348"/>
        <v>343.72649999999999</v>
      </c>
      <c r="AN409" s="56">
        <f t="shared" si="348"/>
        <v>105997.29983999999</v>
      </c>
      <c r="AO409" s="57">
        <f t="shared" si="348"/>
        <v>0</v>
      </c>
      <c r="AP409" s="47">
        <f t="shared" si="348"/>
        <v>0</v>
      </c>
      <c r="AQ409" s="47">
        <f t="shared" si="348"/>
        <v>0</v>
      </c>
      <c r="AR409" s="47">
        <f t="shared" si="348"/>
        <v>0</v>
      </c>
      <c r="AS409" s="50">
        <f t="shared" si="348"/>
        <v>106341.02634</v>
      </c>
      <c r="AU409">
        <v>26</v>
      </c>
      <c r="AV409" s="46" t="s">
        <v>28</v>
      </c>
      <c r="AW409" s="103">
        <f t="shared" ref="AW409:BI409" si="349">+AW362+AW315+AW268+AW221+AW174+AW127+AW80+AW33</f>
        <v>0</v>
      </c>
      <c r="AX409" s="103">
        <f t="shared" si="349"/>
        <v>0</v>
      </c>
      <c r="AY409" s="103">
        <f t="shared" si="349"/>
        <v>0</v>
      </c>
      <c r="AZ409" s="103">
        <f t="shared" si="349"/>
        <v>0</v>
      </c>
      <c r="BA409" s="103">
        <f t="shared" si="349"/>
        <v>0</v>
      </c>
      <c r="BB409" s="104">
        <f t="shared" si="349"/>
        <v>0</v>
      </c>
      <c r="BC409" s="56">
        <f t="shared" si="349"/>
        <v>109236.03760292839</v>
      </c>
      <c r="BD409" s="105">
        <f t="shared" si="349"/>
        <v>0</v>
      </c>
      <c r="BE409" s="103">
        <f t="shared" si="349"/>
        <v>0</v>
      </c>
      <c r="BF409" s="103">
        <f t="shared" si="349"/>
        <v>0</v>
      </c>
      <c r="BG409" s="103">
        <f t="shared" si="349"/>
        <v>0</v>
      </c>
      <c r="BH409" s="103">
        <f t="shared" si="349"/>
        <v>0</v>
      </c>
      <c r="BI409" s="103">
        <f t="shared" si="349"/>
        <v>0</v>
      </c>
      <c r="BJ409" s="50">
        <f t="shared" si="250"/>
        <v>109236.03760292839</v>
      </c>
      <c r="BL409" s="2">
        <f t="shared" si="341"/>
        <v>109236.03760292839</v>
      </c>
    </row>
    <row r="410" spans="3:66" x14ac:dyDescent="0.25">
      <c r="C410" s="46" t="s">
        <v>29</v>
      </c>
      <c r="D410" s="47">
        <f t="shared" ref="D410:O410" si="350">+D363+D316+D269+D222+D175+D128+D81+D34</f>
        <v>0</v>
      </c>
      <c r="E410" s="47">
        <f t="shared" si="350"/>
        <v>0</v>
      </c>
      <c r="F410" s="47">
        <f t="shared" si="350"/>
        <v>0</v>
      </c>
      <c r="G410" s="47">
        <f t="shared" si="350"/>
        <v>0</v>
      </c>
      <c r="H410" s="47">
        <f t="shared" si="350"/>
        <v>0</v>
      </c>
      <c r="I410" s="47">
        <f t="shared" si="350"/>
        <v>0</v>
      </c>
      <c r="J410" s="47">
        <f t="shared" si="350"/>
        <v>63</v>
      </c>
      <c r="K410" s="47">
        <f t="shared" si="350"/>
        <v>0</v>
      </c>
      <c r="L410" s="47">
        <f t="shared" si="350"/>
        <v>0</v>
      </c>
      <c r="M410" s="47">
        <f t="shared" si="350"/>
        <v>0</v>
      </c>
      <c r="N410" s="47">
        <f t="shared" si="350"/>
        <v>0</v>
      </c>
      <c r="O410" s="50">
        <f t="shared" si="350"/>
        <v>63</v>
      </c>
      <c r="P410" s="49"/>
      <c r="R410" s="46" t="s">
        <v>29</v>
      </c>
      <c r="S410" s="47">
        <f t="shared" ref="S410:AD410" si="351">+S363+S316+S269+S222+S175+S128+S81+S34</f>
        <v>0</v>
      </c>
      <c r="T410" s="47">
        <f t="shared" si="351"/>
        <v>0</v>
      </c>
      <c r="U410" s="47">
        <f t="shared" si="351"/>
        <v>0</v>
      </c>
      <c r="V410" s="47">
        <f t="shared" si="351"/>
        <v>0</v>
      </c>
      <c r="W410" s="47">
        <f t="shared" si="351"/>
        <v>0</v>
      </c>
      <c r="X410" s="47">
        <f t="shared" si="351"/>
        <v>0</v>
      </c>
      <c r="Y410" s="47">
        <f t="shared" si="351"/>
        <v>16859.727070000001</v>
      </c>
      <c r="Z410" s="47">
        <f t="shared" si="351"/>
        <v>0</v>
      </c>
      <c r="AA410" s="47">
        <f t="shared" si="351"/>
        <v>0</v>
      </c>
      <c r="AB410" s="47">
        <f t="shared" si="351"/>
        <v>0</v>
      </c>
      <c r="AC410" s="47">
        <f t="shared" si="351"/>
        <v>0</v>
      </c>
      <c r="AD410" s="50">
        <f t="shared" si="351"/>
        <v>16859.727070000001</v>
      </c>
      <c r="AG410" s="46" t="s">
        <v>29</v>
      </c>
      <c r="AH410" s="47">
        <f t="shared" ref="AH410:AS410" si="352">+AH363+AH316+AH269+AH222+AH175+AH128+AH81+AH34</f>
        <v>0</v>
      </c>
      <c r="AI410" s="47">
        <f t="shared" si="352"/>
        <v>0</v>
      </c>
      <c r="AJ410" s="47">
        <f t="shared" si="352"/>
        <v>0</v>
      </c>
      <c r="AK410" s="47">
        <f t="shared" si="352"/>
        <v>0</v>
      </c>
      <c r="AL410" s="47">
        <f t="shared" si="352"/>
        <v>0</v>
      </c>
      <c r="AM410" s="55">
        <f t="shared" si="352"/>
        <v>0</v>
      </c>
      <c r="AN410" s="56">
        <f t="shared" si="352"/>
        <v>16859.727070000001</v>
      </c>
      <c r="AO410" s="57">
        <f t="shared" si="352"/>
        <v>0</v>
      </c>
      <c r="AP410" s="47">
        <f t="shared" si="352"/>
        <v>0</v>
      </c>
      <c r="AQ410" s="47">
        <f t="shared" si="352"/>
        <v>0</v>
      </c>
      <c r="AR410" s="47">
        <f t="shared" si="352"/>
        <v>0</v>
      </c>
      <c r="AS410" s="50">
        <f t="shared" si="352"/>
        <v>16859.727070000001</v>
      </c>
      <c r="AU410">
        <v>27</v>
      </c>
      <c r="AV410" s="46" t="s">
        <v>29</v>
      </c>
      <c r="AW410" s="103">
        <f t="shared" ref="AW410:BI410" si="353">+AW363+AW316+AW269+AW222+AW175+AW128+AW81+AW34</f>
        <v>0</v>
      </c>
      <c r="AX410" s="103">
        <f t="shared" si="353"/>
        <v>0</v>
      </c>
      <c r="AY410" s="103">
        <f t="shared" si="353"/>
        <v>0</v>
      </c>
      <c r="AZ410" s="103">
        <f t="shared" si="353"/>
        <v>0</v>
      </c>
      <c r="BA410" s="103">
        <f t="shared" si="353"/>
        <v>0</v>
      </c>
      <c r="BB410" s="104">
        <f t="shared" si="353"/>
        <v>0</v>
      </c>
      <c r="BC410" s="56">
        <f t="shared" si="353"/>
        <v>14713.591991635885</v>
      </c>
      <c r="BD410" s="105">
        <f t="shared" si="353"/>
        <v>0</v>
      </c>
      <c r="BE410" s="103">
        <f t="shared" si="353"/>
        <v>0</v>
      </c>
      <c r="BF410" s="103">
        <f t="shared" si="353"/>
        <v>0</v>
      </c>
      <c r="BG410" s="103">
        <f t="shared" si="353"/>
        <v>0</v>
      </c>
      <c r="BH410" s="103">
        <f t="shared" si="353"/>
        <v>0</v>
      </c>
      <c r="BI410" s="103">
        <f t="shared" si="353"/>
        <v>0</v>
      </c>
      <c r="BJ410" s="50">
        <f t="shared" si="250"/>
        <v>14713.591991635885</v>
      </c>
      <c r="BL410" s="2">
        <f t="shared" si="341"/>
        <v>14713.591991635885</v>
      </c>
    </row>
    <row r="411" spans="3:66" x14ac:dyDescent="0.25">
      <c r="C411" s="46" t="s">
        <v>30</v>
      </c>
      <c r="D411" s="47">
        <f t="shared" ref="D411:O411" si="354">+D364+D317+D270+D223+D176+D129+D82+D35</f>
        <v>0</v>
      </c>
      <c r="E411" s="47">
        <f t="shared" si="354"/>
        <v>0</v>
      </c>
      <c r="F411" s="47">
        <f t="shared" si="354"/>
        <v>0</v>
      </c>
      <c r="G411" s="47">
        <f t="shared" si="354"/>
        <v>0</v>
      </c>
      <c r="H411" s="47">
        <f t="shared" si="354"/>
        <v>0</v>
      </c>
      <c r="I411" s="47">
        <f t="shared" si="354"/>
        <v>0</v>
      </c>
      <c r="J411" s="47">
        <f t="shared" si="354"/>
        <v>6</v>
      </c>
      <c r="K411" s="47">
        <f t="shared" si="354"/>
        <v>94</v>
      </c>
      <c r="L411" s="47">
        <f t="shared" si="354"/>
        <v>0</v>
      </c>
      <c r="M411" s="47">
        <f t="shared" si="354"/>
        <v>0</v>
      </c>
      <c r="N411" s="47">
        <f t="shared" si="354"/>
        <v>0</v>
      </c>
      <c r="O411" s="50">
        <f t="shared" si="354"/>
        <v>100</v>
      </c>
      <c r="P411" s="49"/>
      <c r="R411" s="46" t="s">
        <v>30</v>
      </c>
      <c r="S411" s="47">
        <f t="shared" ref="S411:AD411" si="355">+S364+S317+S270+S223+S176+S129+S82+S35</f>
        <v>0</v>
      </c>
      <c r="T411" s="47">
        <f t="shared" si="355"/>
        <v>0</v>
      </c>
      <c r="U411" s="47">
        <f t="shared" si="355"/>
        <v>0</v>
      </c>
      <c r="V411" s="47">
        <f t="shared" si="355"/>
        <v>0</v>
      </c>
      <c r="W411" s="47">
        <f t="shared" si="355"/>
        <v>0</v>
      </c>
      <c r="X411" s="47">
        <f t="shared" si="355"/>
        <v>0</v>
      </c>
      <c r="Y411" s="47">
        <f t="shared" si="355"/>
        <v>3606.6932999999999</v>
      </c>
      <c r="Z411" s="47">
        <f t="shared" si="355"/>
        <v>41147.755730000004</v>
      </c>
      <c r="AA411" s="47">
        <f t="shared" si="355"/>
        <v>0</v>
      </c>
      <c r="AB411" s="47">
        <f t="shared" si="355"/>
        <v>0</v>
      </c>
      <c r="AC411" s="47">
        <f t="shared" si="355"/>
        <v>0</v>
      </c>
      <c r="AD411" s="50">
        <f t="shared" si="355"/>
        <v>44754.449030000003</v>
      </c>
      <c r="AG411" s="46" t="s">
        <v>30</v>
      </c>
      <c r="AH411" s="47">
        <f t="shared" ref="AH411:AS411" si="356">+AH364+AH317+AH270+AH223+AH176+AH129+AH82+AH35</f>
        <v>0</v>
      </c>
      <c r="AI411" s="47">
        <f t="shared" si="356"/>
        <v>0</v>
      </c>
      <c r="AJ411" s="47">
        <f t="shared" si="356"/>
        <v>0</v>
      </c>
      <c r="AK411" s="47">
        <f t="shared" si="356"/>
        <v>0</v>
      </c>
      <c r="AL411" s="47">
        <f t="shared" si="356"/>
        <v>0</v>
      </c>
      <c r="AM411" s="55">
        <f t="shared" si="356"/>
        <v>0</v>
      </c>
      <c r="AN411" s="56">
        <f t="shared" si="356"/>
        <v>3606.6932999999999</v>
      </c>
      <c r="AO411" s="57">
        <f t="shared" si="356"/>
        <v>41147.755730000004</v>
      </c>
      <c r="AP411" s="47">
        <f t="shared" si="356"/>
        <v>0</v>
      </c>
      <c r="AQ411" s="47">
        <f t="shared" si="356"/>
        <v>0</v>
      </c>
      <c r="AR411" s="47">
        <f t="shared" si="356"/>
        <v>0</v>
      </c>
      <c r="AS411" s="50">
        <f t="shared" si="356"/>
        <v>44754.449030000003</v>
      </c>
      <c r="AU411">
        <v>28</v>
      </c>
      <c r="AV411" s="46" t="s">
        <v>30</v>
      </c>
      <c r="AW411" s="103">
        <f t="shared" ref="AW411:BI411" si="357">+AW364+AW317+AW270+AW223+AW176+AW129+AW82+AW35</f>
        <v>0</v>
      </c>
      <c r="AX411" s="103">
        <f t="shared" si="357"/>
        <v>0</v>
      </c>
      <c r="AY411" s="103">
        <f t="shared" si="357"/>
        <v>0</v>
      </c>
      <c r="AZ411" s="103">
        <f t="shared" si="357"/>
        <v>0</v>
      </c>
      <c r="BA411" s="103">
        <f t="shared" si="357"/>
        <v>0</v>
      </c>
      <c r="BB411" s="104">
        <f t="shared" si="357"/>
        <v>0</v>
      </c>
      <c r="BC411" s="106">
        <f t="shared" si="357"/>
        <v>0</v>
      </c>
      <c r="BD411" s="57">
        <f t="shared" si="357"/>
        <v>97239.793399556685</v>
      </c>
      <c r="BE411" s="103">
        <f t="shared" si="357"/>
        <v>0</v>
      </c>
      <c r="BF411" s="103">
        <f t="shared" si="357"/>
        <v>0</v>
      </c>
      <c r="BG411" s="103">
        <f t="shared" si="357"/>
        <v>0</v>
      </c>
      <c r="BH411" s="103">
        <f t="shared" si="357"/>
        <v>0</v>
      </c>
      <c r="BI411" s="103">
        <f t="shared" si="357"/>
        <v>0</v>
      </c>
      <c r="BJ411" s="50">
        <f t="shared" si="250"/>
        <v>97239.793399556685</v>
      </c>
      <c r="BL411" s="2">
        <f t="shared" si="341"/>
        <v>97239.793399556685</v>
      </c>
    </row>
    <row r="412" spans="3:66" x14ac:dyDescent="0.25">
      <c r="C412" s="46" t="s">
        <v>31</v>
      </c>
      <c r="D412" s="47">
        <f t="shared" ref="D412:O412" si="358">+D365+D318+D271+D224+D177+D130+D83+D36</f>
        <v>0</v>
      </c>
      <c r="E412" s="47">
        <f t="shared" si="358"/>
        <v>0</v>
      </c>
      <c r="F412" s="47">
        <f t="shared" si="358"/>
        <v>0</v>
      </c>
      <c r="G412" s="47">
        <f t="shared" si="358"/>
        <v>0</v>
      </c>
      <c r="H412" s="47">
        <f t="shared" si="358"/>
        <v>0</v>
      </c>
      <c r="I412" s="47">
        <f t="shared" si="358"/>
        <v>0</v>
      </c>
      <c r="J412" s="47">
        <f t="shared" si="358"/>
        <v>0</v>
      </c>
      <c r="K412" s="47">
        <f t="shared" si="358"/>
        <v>28</v>
      </c>
      <c r="L412" s="47">
        <f t="shared" si="358"/>
        <v>0</v>
      </c>
      <c r="M412" s="47">
        <f t="shared" si="358"/>
        <v>0</v>
      </c>
      <c r="N412" s="47">
        <f t="shared" si="358"/>
        <v>0</v>
      </c>
      <c r="O412" s="50">
        <f t="shared" si="358"/>
        <v>28</v>
      </c>
      <c r="P412" s="49"/>
      <c r="R412" s="46" t="s">
        <v>31</v>
      </c>
      <c r="S412" s="47">
        <f t="shared" ref="S412:AD412" si="359">+S365+S318+S271+S224+S177+S130+S83+S36</f>
        <v>0</v>
      </c>
      <c r="T412" s="47">
        <f t="shared" si="359"/>
        <v>0</v>
      </c>
      <c r="U412" s="47">
        <f t="shared" si="359"/>
        <v>0</v>
      </c>
      <c r="V412" s="47">
        <f t="shared" si="359"/>
        <v>0</v>
      </c>
      <c r="W412" s="47">
        <f t="shared" si="359"/>
        <v>0</v>
      </c>
      <c r="X412" s="47">
        <f t="shared" si="359"/>
        <v>0</v>
      </c>
      <c r="Y412" s="47">
        <f t="shared" si="359"/>
        <v>0</v>
      </c>
      <c r="Z412" s="47">
        <f t="shared" si="359"/>
        <v>17706.634869999998</v>
      </c>
      <c r="AA412" s="47">
        <f t="shared" si="359"/>
        <v>0</v>
      </c>
      <c r="AB412" s="47">
        <f t="shared" si="359"/>
        <v>0</v>
      </c>
      <c r="AC412" s="47">
        <f t="shared" si="359"/>
        <v>0</v>
      </c>
      <c r="AD412" s="50">
        <f t="shared" si="359"/>
        <v>17706.634869999998</v>
      </c>
      <c r="AG412" s="46" t="s">
        <v>31</v>
      </c>
      <c r="AH412" s="47">
        <f t="shared" ref="AH412:AS412" si="360">+AH365+AH318+AH271+AH224+AH177+AH130+AH83+AH36</f>
        <v>0</v>
      </c>
      <c r="AI412" s="47">
        <f t="shared" si="360"/>
        <v>0</v>
      </c>
      <c r="AJ412" s="47">
        <f t="shared" si="360"/>
        <v>0</v>
      </c>
      <c r="AK412" s="47">
        <f t="shared" si="360"/>
        <v>0</v>
      </c>
      <c r="AL412" s="47">
        <f t="shared" si="360"/>
        <v>0</v>
      </c>
      <c r="AM412" s="58">
        <f t="shared" si="360"/>
        <v>0</v>
      </c>
      <c r="AN412" s="59">
        <f t="shared" si="360"/>
        <v>0</v>
      </c>
      <c r="AO412" s="60">
        <f t="shared" si="360"/>
        <v>17706.634869999998</v>
      </c>
      <c r="AP412" s="47">
        <f t="shared" si="360"/>
        <v>0</v>
      </c>
      <c r="AQ412" s="47">
        <f t="shared" si="360"/>
        <v>0</v>
      </c>
      <c r="AR412" s="47">
        <f t="shared" si="360"/>
        <v>0</v>
      </c>
      <c r="AS412" s="50">
        <f t="shared" si="360"/>
        <v>17706.634869999998</v>
      </c>
      <c r="AU412">
        <v>29</v>
      </c>
      <c r="AV412" s="46" t="s">
        <v>31</v>
      </c>
      <c r="AW412" s="103">
        <f t="shared" ref="AW412:BI419" si="361">+AW365+AW318+AW271+AW224+AW177+AW130+AW83+AW36</f>
        <v>0</v>
      </c>
      <c r="AX412" s="103">
        <f t="shared" si="361"/>
        <v>0</v>
      </c>
      <c r="AY412" s="103">
        <f t="shared" si="361"/>
        <v>0</v>
      </c>
      <c r="AZ412" s="103">
        <f t="shared" si="361"/>
        <v>0</v>
      </c>
      <c r="BA412" s="103">
        <f t="shared" si="361"/>
        <v>0</v>
      </c>
      <c r="BB412" s="107">
        <f t="shared" si="361"/>
        <v>0</v>
      </c>
      <c r="BC412" s="108">
        <f t="shared" si="361"/>
        <v>0</v>
      </c>
      <c r="BD412" s="60">
        <f t="shared" si="361"/>
        <v>22135.55951767019</v>
      </c>
      <c r="BE412" s="103">
        <f t="shared" si="361"/>
        <v>0</v>
      </c>
      <c r="BF412" s="103">
        <f t="shared" si="361"/>
        <v>0</v>
      </c>
      <c r="BG412" s="103">
        <f t="shared" si="361"/>
        <v>0</v>
      </c>
      <c r="BH412" s="103">
        <f t="shared" si="361"/>
        <v>0</v>
      </c>
      <c r="BI412" s="103">
        <f t="shared" si="361"/>
        <v>0</v>
      </c>
      <c r="BJ412" s="50">
        <f t="shared" si="250"/>
        <v>22135.55951767019</v>
      </c>
      <c r="BL412" s="2">
        <f t="shared" si="341"/>
        <v>22135.55951767019</v>
      </c>
    </row>
    <row r="413" spans="3:66" x14ac:dyDescent="0.25">
      <c r="C413" s="46" t="s">
        <v>604</v>
      </c>
      <c r="D413" s="47">
        <v>0</v>
      </c>
      <c r="E413" s="47">
        <v>0</v>
      </c>
      <c r="F413" s="47">
        <v>0</v>
      </c>
      <c r="G413" s="47">
        <v>0</v>
      </c>
      <c r="H413" s="47">
        <v>0</v>
      </c>
      <c r="I413" s="47">
        <v>0</v>
      </c>
      <c r="J413" s="47">
        <v>0</v>
      </c>
      <c r="K413" s="47">
        <v>0</v>
      </c>
      <c r="L413" s="47">
        <v>0</v>
      </c>
      <c r="M413" s="47">
        <v>0</v>
      </c>
      <c r="N413" s="47">
        <v>0</v>
      </c>
      <c r="O413" s="50">
        <f t="shared" ref="O413:O419" si="362">SUM(D413:N413)</f>
        <v>0</v>
      </c>
      <c r="P413" s="49"/>
      <c r="R413" s="46" t="s">
        <v>604</v>
      </c>
      <c r="S413" s="47">
        <v>0</v>
      </c>
      <c r="T413" s="47">
        <v>0</v>
      </c>
      <c r="U413" s="47">
        <v>0</v>
      </c>
      <c r="V413" s="47">
        <v>0</v>
      </c>
      <c r="W413" s="47">
        <v>0</v>
      </c>
      <c r="X413" s="47">
        <v>0</v>
      </c>
      <c r="Y413" s="47">
        <v>0</v>
      </c>
      <c r="Z413" s="47">
        <v>0</v>
      </c>
      <c r="AA413" s="47">
        <v>0</v>
      </c>
      <c r="AB413" s="47">
        <v>0</v>
      </c>
      <c r="AC413" s="47">
        <v>0</v>
      </c>
      <c r="AD413" s="50">
        <f t="shared" ref="AD413:AD419" si="363">SUM(S413:AC413)</f>
        <v>0</v>
      </c>
      <c r="AG413" s="46" t="s">
        <v>604</v>
      </c>
      <c r="AH413" s="47">
        <v>0</v>
      </c>
      <c r="AI413" s="47">
        <v>0</v>
      </c>
      <c r="AJ413" s="47">
        <v>0</v>
      </c>
      <c r="AK413" s="47">
        <v>0</v>
      </c>
      <c r="AL413" s="47">
        <v>0</v>
      </c>
      <c r="AM413" s="47">
        <v>0</v>
      </c>
      <c r="AN413" s="47">
        <v>0</v>
      </c>
      <c r="AO413" s="47">
        <v>0</v>
      </c>
      <c r="AP413" s="47">
        <v>0</v>
      </c>
      <c r="AQ413" s="47">
        <v>0</v>
      </c>
      <c r="AR413" s="47">
        <v>0</v>
      </c>
      <c r="AS413" s="50">
        <f t="shared" ref="AS413:AS419" si="364">SUM(AH413:AR413)</f>
        <v>0</v>
      </c>
      <c r="AU413">
        <v>30</v>
      </c>
      <c r="AV413" s="46" t="s">
        <v>604</v>
      </c>
      <c r="AW413" s="103">
        <f t="shared" si="361"/>
        <v>0</v>
      </c>
      <c r="AX413" s="103">
        <f t="shared" si="361"/>
        <v>0</v>
      </c>
      <c r="AY413" s="103">
        <f t="shared" si="361"/>
        <v>0</v>
      </c>
      <c r="AZ413" s="103">
        <f t="shared" si="361"/>
        <v>0</v>
      </c>
      <c r="BA413" s="103">
        <f t="shared" si="361"/>
        <v>0</v>
      </c>
      <c r="BB413" s="103">
        <f t="shared" si="361"/>
        <v>0</v>
      </c>
      <c r="BC413" s="103">
        <f t="shared" si="361"/>
        <v>0</v>
      </c>
      <c r="BD413" s="103">
        <f t="shared" si="361"/>
        <v>0</v>
      </c>
      <c r="BE413" s="47">
        <f t="shared" si="361"/>
        <v>3312.4625534870229</v>
      </c>
      <c r="BF413" s="103">
        <f t="shared" si="361"/>
        <v>0</v>
      </c>
      <c r="BG413" s="103">
        <f t="shared" si="361"/>
        <v>0</v>
      </c>
      <c r="BH413" s="103">
        <f t="shared" si="361"/>
        <v>0</v>
      </c>
      <c r="BI413" s="103">
        <f t="shared" si="361"/>
        <v>0</v>
      </c>
      <c r="BJ413" s="50">
        <f t="shared" ref="BJ413:BJ418" si="365">SUM(AW413:BI413)</f>
        <v>3312.4625534870229</v>
      </c>
      <c r="BL413" s="2">
        <f t="shared" si="341"/>
        <v>3312.4625534870229</v>
      </c>
      <c r="BM413" s="2"/>
      <c r="BN413" s="3"/>
    </row>
    <row r="414" spans="3:66" x14ac:dyDescent="0.25">
      <c r="C414" s="46" t="s">
        <v>605</v>
      </c>
      <c r="D414" s="47">
        <v>0</v>
      </c>
      <c r="E414" s="47">
        <v>0</v>
      </c>
      <c r="F414" s="47">
        <v>0</v>
      </c>
      <c r="G414" s="47">
        <v>0</v>
      </c>
      <c r="H414" s="47">
        <v>0</v>
      </c>
      <c r="I414" s="47">
        <v>0</v>
      </c>
      <c r="J414" s="47">
        <v>0</v>
      </c>
      <c r="K414" s="47">
        <v>0</v>
      </c>
      <c r="L414" s="47">
        <v>0</v>
      </c>
      <c r="M414" s="47">
        <v>0</v>
      </c>
      <c r="N414" s="47">
        <v>0</v>
      </c>
      <c r="O414" s="50">
        <f t="shared" si="362"/>
        <v>0</v>
      </c>
      <c r="P414" s="49"/>
      <c r="R414" s="46" t="s">
        <v>605</v>
      </c>
      <c r="S414" s="47">
        <v>0</v>
      </c>
      <c r="T414" s="47">
        <v>0</v>
      </c>
      <c r="U414" s="47">
        <v>0</v>
      </c>
      <c r="V414" s="47">
        <v>0</v>
      </c>
      <c r="W414" s="47">
        <v>0</v>
      </c>
      <c r="X414" s="47">
        <v>0</v>
      </c>
      <c r="Y414" s="47">
        <v>0</v>
      </c>
      <c r="Z414" s="47">
        <v>0</v>
      </c>
      <c r="AA414" s="47">
        <v>0</v>
      </c>
      <c r="AB414" s="47">
        <v>0</v>
      </c>
      <c r="AC414" s="47">
        <v>0</v>
      </c>
      <c r="AD414" s="50">
        <f t="shared" si="363"/>
        <v>0</v>
      </c>
      <c r="AG414" s="46" t="s">
        <v>605</v>
      </c>
      <c r="AH414" s="47">
        <v>0</v>
      </c>
      <c r="AI414" s="47">
        <v>0</v>
      </c>
      <c r="AJ414" s="47">
        <v>0</v>
      </c>
      <c r="AK414" s="47">
        <v>0</v>
      </c>
      <c r="AL414" s="47">
        <v>0</v>
      </c>
      <c r="AM414" s="47">
        <v>0</v>
      </c>
      <c r="AN414" s="47">
        <v>0</v>
      </c>
      <c r="AO414" s="47">
        <v>0</v>
      </c>
      <c r="AP414" s="47">
        <v>0</v>
      </c>
      <c r="AQ414" s="47">
        <v>0</v>
      </c>
      <c r="AR414" s="47">
        <v>0</v>
      </c>
      <c r="AS414" s="50">
        <f t="shared" si="364"/>
        <v>0</v>
      </c>
      <c r="AU414">
        <v>31</v>
      </c>
      <c r="AV414" s="46" t="s">
        <v>605</v>
      </c>
      <c r="AW414" s="103">
        <f t="shared" si="361"/>
        <v>0</v>
      </c>
      <c r="AX414" s="103">
        <f t="shared" si="361"/>
        <v>0</v>
      </c>
      <c r="AY414" s="103">
        <f t="shared" si="361"/>
        <v>0</v>
      </c>
      <c r="AZ414" s="103">
        <f t="shared" si="361"/>
        <v>0</v>
      </c>
      <c r="BA414" s="103">
        <f t="shared" si="361"/>
        <v>0</v>
      </c>
      <c r="BB414" s="103">
        <f t="shared" si="361"/>
        <v>0</v>
      </c>
      <c r="BC414" s="103">
        <f t="shared" si="361"/>
        <v>0</v>
      </c>
      <c r="BD414" s="103">
        <f t="shared" si="361"/>
        <v>0</v>
      </c>
      <c r="BE414" s="47">
        <f t="shared" si="361"/>
        <v>555.89206008270287</v>
      </c>
      <c r="BF414" s="103">
        <f t="shared" si="361"/>
        <v>0</v>
      </c>
      <c r="BG414" s="103">
        <f t="shared" si="361"/>
        <v>0</v>
      </c>
      <c r="BH414" s="103">
        <f t="shared" si="361"/>
        <v>0</v>
      </c>
      <c r="BI414" s="103">
        <f t="shared" si="361"/>
        <v>0</v>
      </c>
      <c r="BJ414" s="50">
        <f t="shared" si="365"/>
        <v>555.89206008270287</v>
      </c>
      <c r="BL414" s="2">
        <f t="shared" si="341"/>
        <v>555.89206008270287</v>
      </c>
      <c r="BM414" s="2"/>
      <c r="BN414" s="3"/>
    </row>
    <row r="415" spans="3:66" x14ac:dyDescent="0.25">
      <c r="C415" s="46" t="s">
        <v>606</v>
      </c>
      <c r="D415" s="47">
        <v>0</v>
      </c>
      <c r="E415" s="47">
        <v>0</v>
      </c>
      <c r="F415" s="47">
        <v>0</v>
      </c>
      <c r="G415" s="47">
        <v>0</v>
      </c>
      <c r="H415" s="47">
        <v>0</v>
      </c>
      <c r="I415" s="47">
        <v>0</v>
      </c>
      <c r="J415" s="47">
        <v>0</v>
      </c>
      <c r="K415" s="47">
        <v>0</v>
      </c>
      <c r="L415" s="47">
        <v>0</v>
      </c>
      <c r="M415" s="47">
        <v>0</v>
      </c>
      <c r="N415" s="47">
        <v>0</v>
      </c>
      <c r="O415" s="50">
        <f t="shared" si="362"/>
        <v>0</v>
      </c>
      <c r="P415" s="49"/>
      <c r="R415" s="46" t="s">
        <v>606</v>
      </c>
      <c r="S415" s="47">
        <v>0</v>
      </c>
      <c r="T415" s="47">
        <v>0</v>
      </c>
      <c r="U415" s="47">
        <v>0</v>
      </c>
      <c r="V415" s="47">
        <v>0</v>
      </c>
      <c r="W415" s="47">
        <v>0</v>
      </c>
      <c r="X415" s="47">
        <v>0</v>
      </c>
      <c r="Y415" s="47">
        <v>0</v>
      </c>
      <c r="Z415" s="47">
        <v>0</v>
      </c>
      <c r="AA415" s="47">
        <v>0</v>
      </c>
      <c r="AB415" s="47">
        <v>0</v>
      </c>
      <c r="AC415" s="47">
        <v>0</v>
      </c>
      <c r="AD415" s="50">
        <f t="shared" si="363"/>
        <v>0</v>
      </c>
      <c r="AG415" s="46" t="s">
        <v>606</v>
      </c>
      <c r="AH415" s="47">
        <v>0</v>
      </c>
      <c r="AI415" s="47">
        <v>0</v>
      </c>
      <c r="AJ415" s="47">
        <v>0</v>
      </c>
      <c r="AK415" s="47">
        <v>0</v>
      </c>
      <c r="AL415" s="47">
        <v>0</v>
      </c>
      <c r="AM415" s="47">
        <v>0</v>
      </c>
      <c r="AN415" s="47">
        <v>0</v>
      </c>
      <c r="AO415" s="47">
        <v>0</v>
      </c>
      <c r="AP415" s="47">
        <v>0</v>
      </c>
      <c r="AQ415" s="47">
        <v>0</v>
      </c>
      <c r="AR415" s="47">
        <v>0</v>
      </c>
      <c r="AS415" s="50">
        <f t="shared" si="364"/>
        <v>0</v>
      </c>
      <c r="AU415">
        <v>32</v>
      </c>
      <c r="AV415" s="46" t="s">
        <v>606</v>
      </c>
      <c r="AW415" s="103">
        <f t="shared" si="361"/>
        <v>0</v>
      </c>
      <c r="AX415" s="103">
        <f t="shared" si="361"/>
        <v>0</v>
      </c>
      <c r="AY415" s="103">
        <f t="shared" si="361"/>
        <v>0</v>
      </c>
      <c r="AZ415" s="103">
        <f t="shared" si="361"/>
        <v>0</v>
      </c>
      <c r="BA415" s="103">
        <f t="shared" si="361"/>
        <v>0</v>
      </c>
      <c r="BB415" s="103">
        <f t="shared" si="361"/>
        <v>0</v>
      </c>
      <c r="BC415" s="103">
        <f t="shared" si="361"/>
        <v>0</v>
      </c>
      <c r="BD415" s="103">
        <f t="shared" si="361"/>
        <v>0</v>
      </c>
      <c r="BE415" s="47">
        <f t="shared" si="361"/>
        <v>0</v>
      </c>
      <c r="BF415" s="103">
        <f t="shared" si="361"/>
        <v>0</v>
      </c>
      <c r="BG415" s="103">
        <f t="shared" si="361"/>
        <v>0</v>
      </c>
      <c r="BH415" s="103">
        <f t="shared" si="361"/>
        <v>0</v>
      </c>
      <c r="BI415" s="103">
        <f t="shared" si="361"/>
        <v>0</v>
      </c>
      <c r="BJ415" s="50">
        <f t="shared" si="365"/>
        <v>0</v>
      </c>
      <c r="BL415" s="2">
        <f t="shared" si="341"/>
        <v>0</v>
      </c>
      <c r="BM415" s="2"/>
      <c r="BN415" s="3"/>
    </row>
    <row r="416" spans="3:66" x14ac:dyDescent="0.25">
      <c r="C416" s="46" t="s">
        <v>607</v>
      </c>
      <c r="D416" s="47">
        <v>0</v>
      </c>
      <c r="E416" s="47">
        <v>0</v>
      </c>
      <c r="F416" s="47">
        <v>0</v>
      </c>
      <c r="G416" s="47">
        <v>0</v>
      </c>
      <c r="H416" s="47">
        <v>0</v>
      </c>
      <c r="I416" s="47">
        <v>0</v>
      </c>
      <c r="J416" s="47">
        <v>0</v>
      </c>
      <c r="K416" s="47">
        <v>0</v>
      </c>
      <c r="L416" s="47">
        <v>0</v>
      </c>
      <c r="M416" s="47">
        <v>0</v>
      </c>
      <c r="N416" s="47">
        <v>0</v>
      </c>
      <c r="O416" s="50">
        <f t="shared" si="362"/>
        <v>0</v>
      </c>
      <c r="P416" s="49"/>
      <c r="R416" s="46" t="s">
        <v>607</v>
      </c>
      <c r="S416" s="47">
        <v>0</v>
      </c>
      <c r="T416" s="47">
        <v>0</v>
      </c>
      <c r="U416" s="47">
        <v>0</v>
      </c>
      <c r="V416" s="47">
        <v>0</v>
      </c>
      <c r="W416" s="47">
        <v>0</v>
      </c>
      <c r="X416" s="47">
        <v>0</v>
      </c>
      <c r="Y416" s="47">
        <v>0</v>
      </c>
      <c r="Z416" s="47">
        <v>0</v>
      </c>
      <c r="AA416" s="47">
        <v>0</v>
      </c>
      <c r="AB416" s="47">
        <v>0</v>
      </c>
      <c r="AC416" s="47">
        <v>0</v>
      </c>
      <c r="AD416" s="50">
        <f t="shared" si="363"/>
        <v>0</v>
      </c>
      <c r="AG416" s="46" t="s">
        <v>607</v>
      </c>
      <c r="AH416" s="47">
        <v>0</v>
      </c>
      <c r="AI416" s="47">
        <v>0</v>
      </c>
      <c r="AJ416" s="47">
        <v>0</v>
      </c>
      <c r="AK416" s="47">
        <v>0</v>
      </c>
      <c r="AL416" s="47">
        <v>0</v>
      </c>
      <c r="AM416" s="47">
        <v>0</v>
      </c>
      <c r="AN416" s="47">
        <v>0</v>
      </c>
      <c r="AO416" s="47">
        <v>0</v>
      </c>
      <c r="AP416" s="47">
        <v>0</v>
      </c>
      <c r="AQ416" s="47">
        <v>0</v>
      </c>
      <c r="AR416" s="47">
        <v>0</v>
      </c>
      <c r="AS416" s="50">
        <f t="shared" si="364"/>
        <v>0</v>
      </c>
      <c r="AU416">
        <v>33</v>
      </c>
      <c r="AV416" s="46" t="s">
        <v>607</v>
      </c>
      <c r="AW416" s="103">
        <f t="shared" si="361"/>
        <v>0</v>
      </c>
      <c r="AX416" s="103">
        <f t="shared" si="361"/>
        <v>0</v>
      </c>
      <c r="AY416" s="103">
        <f t="shared" si="361"/>
        <v>0</v>
      </c>
      <c r="AZ416" s="103">
        <f t="shared" si="361"/>
        <v>0</v>
      </c>
      <c r="BA416" s="103">
        <f t="shared" si="361"/>
        <v>0</v>
      </c>
      <c r="BB416" s="103">
        <f t="shared" si="361"/>
        <v>0</v>
      </c>
      <c r="BC416" s="103">
        <f t="shared" si="361"/>
        <v>0</v>
      </c>
      <c r="BD416" s="103">
        <f t="shared" si="361"/>
        <v>0</v>
      </c>
      <c r="BE416" s="47">
        <f t="shared" si="361"/>
        <v>808.99405660175887</v>
      </c>
      <c r="BF416" s="103">
        <f t="shared" si="361"/>
        <v>0</v>
      </c>
      <c r="BG416" s="103">
        <f t="shared" si="361"/>
        <v>0</v>
      </c>
      <c r="BH416" s="103">
        <f t="shared" si="361"/>
        <v>0</v>
      </c>
      <c r="BI416" s="103">
        <f t="shared" si="361"/>
        <v>0</v>
      </c>
      <c r="BJ416" s="50">
        <f t="shared" si="365"/>
        <v>808.99405660175887</v>
      </c>
      <c r="BL416" s="2">
        <f t="shared" si="341"/>
        <v>808.99405660175887</v>
      </c>
      <c r="BM416" s="2"/>
      <c r="BN416" s="3"/>
    </row>
    <row r="417" spans="3:66" x14ac:dyDescent="0.25">
      <c r="C417" s="46" t="s">
        <v>608</v>
      </c>
      <c r="D417" s="47">
        <v>0</v>
      </c>
      <c r="E417" s="47">
        <v>0</v>
      </c>
      <c r="F417" s="47">
        <v>0</v>
      </c>
      <c r="G417" s="47">
        <v>0</v>
      </c>
      <c r="H417" s="47">
        <v>0</v>
      </c>
      <c r="I417" s="47">
        <v>0</v>
      </c>
      <c r="J417" s="47">
        <v>0</v>
      </c>
      <c r="K417" s="47">
        <v>0</v>
      </c>
      <c r="L417" s="47">
        <v>0</v>
      </c>
      <c r="M417" s="47">
        <v>0</v>
      </c>
      <c r="N417" s="47">
        <v>0</v>
      </c>
      <c r="O417" s="50">
        <f t="shared" si="362"/>
        <v>0</v>
      </c>
      <c r="P417" s="49"/>
      <c r="R417" s="46" t="s">
        <v>608</v>
      </c>
      <c r="S417" s="47">
        <v>0</v>
      </c>
      <c r="T417" s="47">
        <v>0</v>
      </c>
      <c r="U417" s="47">
        <v>0</v>
      </c>
      <c r="V417" s="47">
        <v>0</v>
      </c>
      <c r="W417" s="47">
        <v>0</v>
      </c>
      <c r="X417" s="47">
        <v>0</v>
      </c>
      <c r="Y417" s="47">
        <v>0</v>
      </c>
      <c r="Z417" s="47">
        <v>0</v>
      </c>
      <c r="AA417" s="47">
        <v>0</v>
      </c>
      <c r="AB417" s="47">
        <v>0</v>
      </c>
      <c r="AC417" s="47">
        <v>0</v>
      </c>
      <c r="AD417" s="50">
        <f t="shared" si="363"/>
        <v>0</v>
      </c>
      <c r="AG417" s="46" t="s">
        <v>608</v>
      </c>
      <c r="AH417" s="47">
        <v>0</v>
      </c>
      <c r="AI417" s="47">
        <v>0</v>
      </c>
      <c r="AJ417" s="47">
        <v>0</v>
      </c>
      <c r="AK417" s="47">
        <v>0</v>
      </c>
      <c r="AL417" s="47">
        <v>0</v>
      </c>
      <c r="AM417" s="47">
        <v>0</v>
      </c>
      <c r="AN417" s="47">
        <v>0</v>
      </c>
      <c r="AO417" s="47">
        <v>0</v>
      </c>
      <c r="AP417" s="47">
        <v>0</v>
      </c>
      <c r="AQ417" s="47">
        <v>0</v>
      </c>
      <c r="AR417" s="47">
        <v>0</v>
      </c>
      <c r="AS417" s="50">
        <f t="shared" si="364"/>
        <v>0</v>
      </c>
      <c r="AU417">
        <v>34</v>
      </c>
      <c r="AV417" s="46" t="s">
        <v>608</v>
      </c>
      <c r="AW417" s="103">
        <f t="shared" si="361"/>
        <v>0</v>
      </c>
      <c r="AX417" s="103">
        <f t="shared" si="361"/>
        <v>0</v>
      </c>
      <c r="AY417" s="103">
        <f t="shared" si="361"/>
        <v>0</v>
      </c>
      <c r="AZ417" s="103">
        <f t="shared" si="361"/>
        <v>0</v>
      </c>
      <c r="BA417" s="103">
        <f t="shared" si="361"/>
        <v>0</v>
      </c>
      <c r="BB417" s="103">
        <f t="shared" si="361"/>
        <v>0</v>
      </c>
      <c r="BC417" s="103">
        <f t="shared" si="361"/>
        <v>0</v>
      </c>
      <c r="BD417" s="103">
        <f t="shared" si="361"/>
        <v>0</v>
      </c>
      <c r="BE417" s="47">
        <f t="shared" si="361"/>
        <v>8619.8473418179856</v>
      </c>
      <c r="BF417" s="103">
        <f t="shared" si="361"/>
        <v>0</v>
      </c>
      <c r="BG417" s="103">
        <f t="shared" si="361"/>
        <v>0</v>
      </c>
      <c r="BH417" s="103">
        <f t="shared" si="361"/>
        <v>0</v>
      </c>
      <c r="BI417" s="103">
        <f t="shared" si="361"/>
        <v>0</v>
      </c>
      <c r="BJ417" s="50">
        <f t="shared" si="365"/>
        <v>8619.8473418179856</v>
      </c>
      <c r="BL417" s="2">
        <f t="shared" si="341"/>
        <v>8619.8473418179856</v>
      </c>
      <c r="BM417" s="2"/>
      <c r="BN417" s="3"/>
    </row>
    <row r="418" spans="3:66" x14ac:dyDescent="0.25">
      <c r="C418" s="46" t="s">
        <v>609</v>
      </c>
      <c r="D418" s="47">
        <v>0</v>
      </c>
      <c r="E418" s="47">
        <v>0</v>
      </c>
      <c r="F418" s="47">
        <v>0</v>
      </c>
      <c r="G418" s="47">
        <v>0</v>
      </c>
      <c r="H418" s="47">
        <v>0</v>
      </c>
      <c r="I418" s="47">
        <v>0</v>
      </c>
      <c r="J418" s="47">
        <v>0</v>
      </c>
      <c r="K418" s="47">
        <v>0</v>
      </c>
      <c r="L418" s="47">
        <v>0</v>
      </c>
      <c r="M418" s="47">
        <v>0</v>
      </c>
      <c r="N418" s="47">
        <v>0</v>
      </c>
      <c r="O418" s="50">
        <f t="shared" si="362"/>
        <v>0</v>
      </c>
      <c r="P418" s="49"/>
      <c r="R418" s="46" t="s">
        <v>609</v>
      </c>
      <c r="S418" s="47">
        <v>0</v>
      </c>
      <c r="T418" s="47">
        <v>0</v>
      </c>
      <c r="U418" s="47">
        <v>0</v>
      </c>
      <c r="V418" s="47">
        <v>0</v>
      </c>
      <c r="W418" s="47">
        <v>0</v>
      </c>
      <c r="X418" s="47">
        <v>0</v>
      </c>
      <c r="Y418" s="47">
        <v>0</v>
      </c>
      <c r="Z418" s="47">
        <v>0</v>
      </c>
      <c r="AA418" s="47">
        <v>0</v>
      </c>
      <c r="AB418" s="47">
        <v>0</v>
      </c>
      <c r="AC418" s="47">
        <v>0</v>
      </c>
      <c r="AD418" s="50">
        <f t="shared" si="363"/>
        <v>0</v>
      </c>
      <c r="AG418" s="46" t="s">
        <v>609</v>
      </c>
      <c r="AH418" s="47">
        <v>0</v>
      </c>
      <c r="AI418" s="47">
        <v>0</v>
      </c>
      <c r="AJ418" s="47">
        <v>0</v>
      </c>
      <c r="AK418" s="47">
        <v>0</v>
      </c>
      <c r="AL418" s="47">
        <v>0</v>
      </c>
      <c r="AM418" s="47">
        <v>0</v>
      </c>
      <c r="AN418" s="47">
        <v>0</v>
      </c>
      <c r="AO418" s="47">
        <v>0</v>
      </c>
      <c r="AP418" s="47">
        <v>0</v>
      </c>
      <c r="AQ418" s="47">
        <v>0</v>
      </c>
      <c r="AR418" s="47">
        <v>0</v>
      </c>
      <c r="AS418" s="50">
        <f t="shared" si="364"/>
        <v>0</v>
      </c>
      <c r="AU418">
        <v>35</v>
      </c>
      <c r="AV418" s="46" t="s">
        <v>609</v>
      </c>
      <c r="AW418" s="103">
        <f t="shared" si="361"/>
        <v>0</v>
      </c>
      <c r="AX418" s="103">
        <f t="shared" si="361"/>
        <v>0</v>
      </c>
      <c r="AY418" s="103">
        <f t="shared" si="361"/>
        <v>0</v>
      </c>
      <c r="AZ418" s="103">
        <f t="shared" si="361"/>
        <v>0</v>
      </c>
      <c r="BA418" s="103">
        <f t="shared" si="361"/>
        <v>0</v>
      </c>
      <c r="BB418" s="103">
        <f t="shared" si="361"/>
        <v>0</v>
      </c>
      <c r="BC418" s="103">
        <f t="shared" si="361"/>
        <v>0</v>
      </c>
      <c r="BD418" s="103">
        <f t="shared" si="361"/>
        <v>0</v>
      </c>
      <c r="BE418" s="47">
        <f t="shared" si="361"/>
        <v>312.32412278533934</v>
      </c>
      <c r="BF418" s="103">
        <f t="shared" si="361"/>
        <v>0</v>
      </c>
      <c r="BG418" s="103">
        <f t="shared" si="361"/>
        <v>0</v>
      </c>
      <c r="BH418" s="103">
        <f t="shared" si="361"/>
        <v>0</v>
      </c>
      <c r="BI418" s="103">
        <f t="shared" si="361"/>
        <v>0</v>
      </c>
      <c r="BJ418" s="50">
        <f t="shared" si="365"/>
        <v>312.32412278533934</v>
      </c>
      <c r="BL418" s="2">
        <f>+BL371+BL324+BL277+BL230+BL183+BL136+BL89+BL43</f>
        <v>189.07559783175327</v>
      </c>
      <c r="BM418" s="2"/>
      <c r="BN418" s="3"/>
    </row>
    <row r="419" spans="3:66" x14ac:dyDescent="0.25">
      <c r="C419" s="46" t="s">
        <v>603</v>
      </c>
      <c r="D419" s="47">
        <v>0</v>
      </c>
      <c r="E419" s="47">
        <v>0</v>
      </c>
      <c r="F419" s="47">
        <v>0</v>
      </c>
      <c r="G419" s="47">
        <v>0</v>
      </c>
      <c r="H419" s="47">
        <v>0</v>
      </c>
      <c r="I419" s="47">
        <v>0</v>
      </c>
      <c r="J419" s="47">
        <v>0</v>
      </c>
      <c r="K419" s="47">
        <v>0</v>
      </c>
      <c r="L419" s="47">
        <v>0</v>
      </c>
      <c r="M419" s="47">
        <v>0</v>
      </c>
      <c r="N419" s="47">
        <v>0</v>
      </c>
      <c r="O419" s="50">
        <f t="shared" si="362"/>
        <v>0</v>
      </c>
      <c r="P419" s="49"/>
      <c r="R419" s="46" t="s">
        <v>603</v>
      </c>
      <c r="S419" s="47">
        <v>0</v>
      </c>
      <c r="T419" s="47">
        <v>0</v>
      </c>
      <c r="U419" s="47">
        <v>0</v>
      </c>
      <c r="V419" s="47">
        <v>0</v>
      </c>
      <c r="W419" s="47">
        <v>0</v>
      </c>
      <c r="X419" s="47">
        <v>0</v>
      </c>
      <c r="Y419" s="47">
        <v>0</v>
      </c>
      <c r="Z419" s="47">
        <v>0</v>
      </c>
      <c r="AA419" s="47">
        <v>0</v>
      </c>
      <c r="AB419" s="47">
        <v>0</v>
      </c>
      <c r="AC419" s="47">
        <v>0</v>
      </c>
      <c r="AD419" s="50">
        <f t="shared" si="363"/>
        <v>0</v>
      </c>
      <c r="AG419" s="46" t="s">
        <v>603</v>
      </c>
      <c r="AH419" s="47">
        <v>0</v>
      </c>
      <c r="AI419" s="47">
        <v>0</v>
      </c>
      <c r="AJ419" s="47">
        <v>0</v>
      </c>
      <c r="AK419" s="47">
        <v>0</v>
      </c>
      <c r="AL419" s="47">
        <v>0</v>
      </c>
      <c r="AM419" s="47">
        <v>0</v>
      </c>
      <c r="AN419" s="47">
        <v>0</v>
      </c>
      <c r="AO419" s="47">
        <v>0</v>
      </c>
      <c r="AP419" s="47">
        <v>0</v>
      </c>
      <c r="AQ419" s="47">
        <v>0</v>
      </c>
      <c r="AR419" s="47">
        <v>0</v>
      </c>
      <c r="AS419" s="50">
        <f t="shared" si="364"/>
        <v>0</v>
      </c>
      <c r="AU419">
        <v>36</v>
      </c>
      <c r="AV419" s="46" t="s">
        <v>603</v>
      </c>
      <c r="AW419" s="103">
        <f t="shared" si="361"/>
        <v>0</v>
      </c>
      <c r="AX419" s="103">
        <f t="shared" si="361"/>
        <v>0</v>
      </c>
      <c r="AY419" s="103">
        <f t="shared" si="361"/>
        <v>0</v>
      </c>
      <c r="AZ419" s="103">
        <f t="shared" si="361"/>
        <v>0</v>
      </c>
      <c r="BA419" s="103">
        <f t="shared" si="361"/>
        <v>0</v>
      </c>
      <c r="BB419" s="47">
        <f t="shared" ref="BB419:BI419" si="366">+BB372+BB325+BB278+BB231+BB184+BB137+BB90+BB43</f>
        <v>61756.940201893922</v>
      </c>
      <c r="BC419" s="103">
        <f t="shared" si="366"/>
        <v>0</v>
      </c>
      <c r="BD419" s="47">
        <f t="shared" si="366"/>
        <v>581.24328313848218</v>
      </c>
      <c r="BE419" s="103">
        <f t="shared" si="366"/>
        <v>0</v>
      </c>
      <c r="BF419" s="103">
        <f t="shared" si="366"/>
        <v>0</v>
      </c>
      <c r="BG419" s="47">
        <f t="shared" si="366"/>
        <v>1707.0590769999992</v>
      </c>
      <c r="BH419" s="103">
        <f t="shared" si="366"/>
        <v>0</v>
      </c>
      <c r="BI419" s="47">
        <f t="shared" si="366"/>
        <v>165584.73046899991</v>
      </c>
      <c r="BJ419" s="50">
        <f>SUM(AW419:BI419)</f>
        <v>229629.97303103231</v>
      </c>
      <c r="BL419" s="2">
        <f>OBS_PURP_AUTOSUFF!J400</f>
        <v>0</v>
      </c>
      <c r="BM419" s="2"/>
      <c r="BN419" s="3"/>
    </row>
    <row r="420" spans="3:66" ht="15.75" thickBot="1" x14ac:dyDescent="0.3">
      <c r="C420" s="61" t="s">
        <v>5</v>
      </c>
      <c r="D420" s="62">
        <f t="shared" ref="D420:O420" si="367">+D373+D326+D279+D232+D185+D138+D91+D44</f>
        <v>19785</v>
      </c>
      <c r="E420" s="63">
        <f t="shared" si="367"/>
        <v>13642</v>
      </c>
      <c r="F420" s="63">
        <f t="shared" si="367"/>
        <v>11043</v>
      </c>
      <c r="G420" s="63">
        <f t="shared" si="367"/>
        <v>4735</v>
      </c>
      <c r="H420" s="63">
        <f t="shared" si="367"/>
        <v>1455</v>
      </c>
      <c r="I420" s="63">
        <f t="shared" si="367"/>
        <v>2367</v>
      </c>
      <c r="J420" s="63">
        <f t="shared" si="367"/>
        <v>782</v>
      </c>
      <c r="K420" s="63">
        <f t="shared" si="367"/>
        <v>341</v>
      </c>
      <c r="L420" s="63">
        <f t="shared" si="367"/>
        <v>314</v>
      </c>
      <c r="M420" s="63">
        <f t="shared" si="367"/>
        <v>136</v>
      </c>
      <c r="N420" s="63">
        <f t="shared" si="367"/>
        <v>132</v>
      </c>
      <c r="O420" s="64">
        <f t="shared" si="367"/>
        <v>54732</v>
      </c>
      <c r="P420" s="49"/>
      <c r="R420" s="61" t="s">
        <v>5</v>
      </c>
      <c r="S420" s="62">
        <f t="shared" ref="S420:AD420" si="368">+S373+S326+S279+S232+S185+S138+S91+S44</f>
        <v>7202220.7516600005</v>
      </c>
      <c r="T420" s="63">
        <f t="shared" si="368"/>
        <v>5700935.0076100007</v>
      </c>
      <c r="U420" s="63">
        <f t="shared" si="368"/>
        <v>5150790.1238099998</v>
      </c>
      <c r="V420" s="63">
        <f t="shared" si="368"/>
        <v>2050995.99031</v>
      </c>
      <c r="W420" s="63">
        <f t="shared" si="368"/>
        <v>507977.23604999995</v>
      </c>
      <c r="X420" s="63">
        <f t="shared" si="368"/>
        <v>1161516.5524300002</v>
      </c>
      <c r="Y420" s="63">
        <f t="shared" si="368"/>
        <v>259484.32459</v>
      </c>
      <c r="Z420" s="63">
        <f t="shared" si="368"/>
        <v>165119.07017000002</v>
      </c>
      <c r="AA420" s="63">
        <f t="shared" si="368"/>
        <v>142544.70586000002</v>
      </c>
      <c r="AB420" s="63">
        <f t="shared" si="368"/>
        <v>57367.958609999994</v>
      </c>
      <c r="AC420" s="63">
        <f t="shared" si="368"/>
        <v>40614.760029999998</v>
      </c>
      <c r="AD420" s="64">
        <f t="shared" si="368"/>
        <v>22439566.481129996</v>
      </c>
      <c r="AG420" s="61" t="s">
        <v>5</v>
      </c>
      <c r="AH420" s="62">
        <f t="shared" ref="AH420:AS420" si="369">+AH373+AH326+AH279+AH232+AH185+AH138+AH91+AH44</f>
        <v>7202220.7516600005</v>
      </c>
      <c r="AI420" s="63">
        <f t="shared" si="369"/>
        <v>5700935.0076100007</v>
      </c>
      <c r="AJ420" s="63">
        <f t="shared" si="369"/>
        <v>5150790.1238099998</v>
      </c>
      <c r="AK420" s="63">
        <f t="shared" si="369"/>
        <v>2050995.99031</v>
      </c>
      <c r="AL420" s="63">
        <f t="shared" si="369"/>
        <v>507977.23604999995</v>
      </c>
      <c r="AM420" s="63">
        <f t="shared" si="369"/>
        <v>1165118.56593</v>
      </c>
      <c r="AN420" s="63">
        <f t="shared" si="369"/>
        <v>255882.31108999997</v>
      </c>
      <c r="AO420" s="63">
        <f t="shared" si="369"/>
        <v>165119.07017000002</v>
      </c>
      <c r="AP420" s="63">
        <f t="shared" si="369"/>
        <v>142544.70585999999</v>
      </c>
      <c r="AQ420" s="63">
        <f t="shared" si="369"/>
        <v>57367.958610000001</v>
      </c>
      <c r="AR420" s="63">
        <f t="shared" si="369"/>
        <v>40614.760029999998</v>
      </c>
      <c r="AS420" s="64">
        <f t="shared" si="369"/>
        <v>22439566.481129996</v>
      </c>
      <c r="AV420" s="61" t="s">
        <v>5</v>
      </c>
      <c r="AW420" s="217">
        <f t="shared" ref="AW420:BH420" si="370">SUM(AW384:AW419)</f>
        <v>7202220.7516599996</v>
      </c>
      <c r="AX420" s="217">
        <f t="shared" si="370"/>
        <v>5700935.0076099988</v>
      </c>
      <c r="AY420" s="217">
        <f t="shared" si="370"/>
        <v>5150790.1238099998</v>
      </c>
      <c r="AZ420" s="217">
        <f t="shared" si="370"/>
        <v>2050995.9903099998</v>
      </c>
      <c r="BA420" s="217">
        <f t="shared" si="370"/>
        <v>507977.23605000007</v>
      </c>
      <c r="BB420" s="217">
        <f t="shared" si="370"/>
        <v>1667167.7868163236</v>
      </c>
      <c r="BC420" s="217">
        <f t="shared" si="370"/>
        <v>244293.00896940401</v>
      </c>
      <c r="BD420" s="217">
        <f t="shared" si="370"/>
        <v>312404.97838951682</v>
      </c>
      <c r="BE420" s="217">
        <f t="shared" si="370"/>
        <v>24026.261706446512</v>
      </c>
      <c r="BF420" s="217">
        <f t="shared" si="370"/>
        <v>142544.70585999999</v>
      </c>
      <c r="BG420" s="217">
        <f t="shared" si="370"/>
        <v>59075.017686999992</v>
      </c>
      <c r="BH420" s="217">
        <f t="shared" si="370"/>
        <v>40614.760029999998</v>
      </c>
      <c r="BI420" s="63">
        <f>SUM(BI384:BI419)</f>
        <v>260106.90689499985</v>
      </c>
      <c r="BJ420" s="217">
        <f>SUM(BJ384:BJ419)</f>
        <v>23363561.965612635</v>
      </c>
      <c r="BL420" s="3">
        <f>SUM(BL392:BL418)</f>
        <v>1435334.9104267566</v>
      </c>
    </row>
    <row r="421" spans="3:66" x14ac:dyDescent="0.25">
      <c r="C421" s="65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R421" s="65"/>
      <c r="S421" s="49"/>
      <c r="T421" s="49"/>
      <c r="U421" s="49"/>
      <c r="V421" s="49"/>
      <c r="W421" s="49"/>
      <c r="X421" s="49"/>
      <c r="Y421" s="49"/>
      <c r="Z421" s="49"/>
      <c r="AA421" s="49"/>
      <c r="AB421" s="49"/>
      <c r="AC421" s="49"/>
      <c r="AD421" s="49"/>
      <c r="AG421" s="65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V421" s="65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</row>
    <row r="422" spans="3:66" x14ac:dyDescent="0.25">
      <c r="AG422" s="65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V422" s="65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</row>
    <row r="423" spans="3:66" x14ac:dyDescent="0.25">
      <c r="AG423" s="65"/>
      <c r="AH423" s="67"/>
      <c r="AI423" s="67"/>
      <c r="AJ423" s="67"/>
      <c r="AK423" s="67"/>
      <c r="AL423" s="67"/>
      <c r="AM423" s="67"/>
      <c r="AN423" s="67"/>
      <c r="AO423" s="67"/>
      <c r="AP423" s="67"/>
      <c r="AQ423" s="67"/>
      <c r="AR423" s="67"/>
      <c r="AS423" s="49"/>
      <c r="AV423" s="65"/>
      <c r="AW423" s="67"/>
      <c r="AX423" s="67"/>
      <c r="AY423" s="67"/>
      <c r="AZ423" s="67"/>
      <c r="BA423" s="67"/>
      <c r="BB423" s="67"/>
      <c r="BC423" s="67"/>
      <c r="BD423" s="67"/>
      <c r="BE423" s="67"/>
      <c r="BF423" s="67"/>
      <c r="BG423" s="67"/>
      <c r="BH423" s="67"/>
      <c r="BI423" s="67"/>
      <c r="BJ423" s="49"/>
    </row>
    <row r="424" spans="3:66" x14ac:dyDescent="0.25">
      <c r="AG424" s="65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V424" s="65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</row>
    <row r="425" spans="3:66" x14ac:dyDescent="0.25">
      <c r="AG425" s="65"/>
      <c r="AH425" s="49"/>
      <c r="AI425" s="49"/>
      <c r="AJ425" s="49"/>
      <c r="AK425" s="49"/>
      <c r="AL425" s="49"/>
      <c r="AM425" s="68"/>
      <c r="AN425" s="68"/>
      <c r="AO425" s="68"/>
      <c r="AP425" s="49"/>
      <c r="AQ425" s="49"/>
      <c r="AR425" s="49"/>
      <c r="AS425" s="49"/>
      <c r="AV425" s="65"/>
      <c r="AW425" s="49"/>
      <c r="AX425" s="49"/>
      <c r="AY425" s="49"/>
      <c r="AZ425" s="49"/>
      <c r="BA425" s="49"/>
      <c r="BB425" s="68"/>
      <c r="BC425" s="68"/>
      <c r="BD425" s="68"/>
      <c r="BE425" s="68"/>
      <c r="BF425" s="49"/>
      <c r="BG425" s="49"/>
      <c r="BH425" s="49"/>
      <c r="BI425" s="49"/>
      <c r="BJ425" s="49"/>
    </row>
    <row r="426" spans="3:66" x14ac:dyDescent="0.25">
      <c r="C426" s="65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R426" s="65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G426" s="65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V426" s="65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</row>
    <row r="428" spans="3:66" x14ac:dyDescent="0.25">
      <c r="C428" t="s">
        <v>550</v>
      </c>
      <c r="I428" t="s">
        <v>523</v>
      </c>
      <c r="R428" t="s">
        <v>550</v>
      </c>
      <c r="X428" t="s">
        <v>523</v>
      </c>
    </row>
    <row r="429" spans="3:66" ht="26.25" x14ac:dyDescent="0.25">
      <c r="C429" s="40" t="s">
        <v>524</v>
      </c>
      <c r="D429" s="41" t="s">
        <v>525</v>
      </c>
      <c r="E429" s="42" t="s">
        <v>526</v>
      </c>
      <c r="F429" s="42" t="s">
        <v>527</v>
      </c>
      <c r="G429" s="42" t="s">
        <v>465</v>
      </c>
      <c r="H429" s="42" t="s">
        <v>528</v>
      </c>
      <c r="I429" s="42" t="s">
        <v>14</v>
      </c>
      <c r="J429" s="42" t="s">
        <v>18</v>
      </c>
      <c r="K429" s="42" t="s">
        <v>22</v>
      </c>
      <c r="L429" s="42" t="s">
        <v>529</v>
      </c>
      <c r="M429" s="42" t="s">
        <v>530</v>
      </c>
      <c r="N429" s="43" t="s">
        <v>531</v>
      </c>
      <c r="O429" s="44" t="s">
        <v>5</v>
      </c>
      <c r="P429" s="45"/>
      <c r="R429" s="40" t="s">
        <v>524</v>
      </c>
      <c r="S429" s="41" t="s">
        <v>525</v>
      </c>
      <c r="T429" s="42" t="s">
        <v>526</v>
      </c>
      <c r="U429" s="42" t="s">
        <v>527</v>
      </c>
      <c r="V429" s="42" t="s">
        <v>465</v>
      </c>
      <c r="W429" s="42" t="s">
        <v>528</v>
      </c>
      <c r="X429" s="42" t="s">
        <v>14</v>
      </c>
      <c r="Y429" s="42" t="s">
        <v>18</v>
      </c>
      <c r="Z429" s="42" t="s">
        <v>22</v>
      </c>
      <c r="AA429" s="42" t="s">
        <v>529</v>
      </c>
      <c r="AB429" s="42" t="s">
        <v>530</v>
      </c>
      <c r="AC429" s="43" t="s">
        <v>531</v>
      </c>
      <c r="AD429" s="44" t="s">
        <v>5</v>
      </c>
    </row>
    <row r="430" spans="3:66" x14ac:dyDescent="0.25">
      <c r="C430" s="46" t="s">
        <v>532</v>
      </c>
      <c r="D430" s="47">
        <f>paste_pd_trips!S242</f>
        <v>23585</v>
      </c>
      <c r="E430" s="47">
        <f>paste_pd_trips!T242</f>
        <v>4366</v>
      </c>
      <c r="F430" s="47">
        <f>paste_pd_trips!U242</f>
        <v>1783</v>
      </c>
      <c r="G430" s="47">
        <f>paste_pd_trips!V242</f>
        <v>0</v>
      </c>
      <c r="H430" s="47">
        <f>paste_pd_trips!W242</f>
        <v>31</v>
      </c>
      <c r="I430" s="47">
        <f>paste_pd_trips!X242</f>
        <v>30</v>
      </c>
      <c r="J430" s="47">
        <f>paste_pd_trips!Y242</f>
        <v>135</v>
      </c>
      <c r="K430" s="47">
        <f>paste_pd_trips!Z242</f>
        <v>12</v>
      </c>
      <c r="L430" s="47">
        <f>paste_pd_trips!AA242</f>
        <v>4</v>
      </c>
      <c r="M430" s="47">
        <f>paste_pd_trips!AB242</f>
        <v>12</v>
      </c>
      <c r="N430" s="47">
        <f>paste_pd_trips!AC242</f>
        <v>0</v>
      </c>
      <c r="O430" s="48">
        <f>paste_pd_trips!AD242</f>
        <v>29958</v>
      </c>
      <c r="P430" s="49"/>
      <c r="R430" s="46" t="s">
        <v>532</v>
      </c>
      <c r="S430" s="47">
        <f>paste_pd_trips!C242</f>
        <v>7108479.6458700001</v>
      </c>
      <c r="T430" s="47">
        <f>paste_pd_trips!D242</f>
        <v>1489463.44181</v>
      </c>
      <c r="U430" s="47">
        <f>paste_pd_trips!E242</f>
        <v>701869.69232000003</v>
      </c>
      <c r="V430" s="47">
        <f>paste_pd_trips!F242</f>
        <v>0</v>
      </c>
      <c r="W430" s="47">
        <f>paste_pd_trips!G242</f>
        <v>9846.8604599999999</v>
      </c>
      <c r="X430" s="47">
        <f>paste_pd_trips!H242</f>
        <v>7660.6976599999998</v>
      </c>
      <c r="Y430" s="47">
        <f>paste_pd_trips!I242</f>
        <v>34998.85052</v>
      </c>
      <c r="Z430" s="47">
        <f>paste_pd_trips!J242</f>
        <v>4064.75855</v>
      </c>
      <c r="AA430" s="47">
        <f>paste_pd_trips!K242</f>
        <v>629.91520000000003</v>
      </c>
      <c r="AB430" s="47">
        <f>paste_pd_trips!L242</f>
        <v>3387.63744</v>
      </c>
      <c r="AC430" s="47">
        <f>paste_pd_trips!M242</f>
        <v>0</v>
      </c>
      <c r="AD430" s="48">
        <f>paste_pd_trips!N242</f>
        <v>9360401.4998300001</v>
      </c>
    </row>
    <row r="431" spans="3:66" x14ac:dyDescent="0.25">
      <c r="C431" s="46" t="s">
        <v>533</v>
      </c>
      <c r="D431" s="47">
        <f>paste_pd_trips!S243</f>
        <v>0</v>
      </c>
      <c r="E431" s="47">
        <f>paste_pd_trips!T243</f>
        <v>0</v>
      </c>
      <c r="F431" s="47">
        <f>paste_pd_trips!U243</f>
        <v>0</v>
      </c>
      <c r="G431" s="47">
        <f>paste_pd_trips!V243</f>
        <v>0</v>
      </c>
      <c r="H431" s="47">
        <f>paste_pd_trips!W243</f>
        <v>0</v>
      </c>
      <c r="I431" s="47">
        <f>paste_pd_trips!X243</f>
        <v>0</v>
      </c>
      <c r="J431" s="47">
        <f>paste_pd_trips!Y243</f>
        <v>0</v>
      </c>
      <c r="K431" s="47">
        <f>paste_pd_trips!Z243</f>
        <v>0</v>
      </c>
      <c r="L431" s="47">
        <f>paste_pd_trips!AA243</f>
        <v>0</v>
      </c>
      <c r="M431" s="47">
        <f>paste_pd_trips!AB243</f>
        <v>0</v>
      </c>
      <c r="N431" s="47">
        <f>paste_pd_trips!AC243</f>
        <v>0</v>
      </c>
      <c r="O431" s="50">
        <f>paste_pd_trips!AD243</f>
        <v>0</v>
      </c>
      <c r="P431" s="49"/>
      <c r="R431" s="46" t="s">
        <v>533</v>
      </c>
      <c r="S431" s="47">
        <f>paste_pd_trips!C243</f>
        <v>0</v>
      </c>
      <c r="T431" s="47">
        <f>paste_pd_trips!D243</f>
        <v>0</v>
      </c>
      <c r="U431" s="47">
        <f>paste_pd_trips!E243</f>
        <v>0</v>
      </c>
      <c r="V431" s="47">
        <f>paste_pd_trips!F243</f>
        <v>0</v>
      </c>
      <c r="W431" s="47">
        <f>paste_pd_trips!G243</f>
        <v>0</v>
      </c>
      <c r="X431" s="47">
        <f>paste_pd_trips!H243</f>
        <v>0</v>
      </c>
      <c r="Y431" s="47">
        <f>paste_pd_trips!I243</f>
        <v>0</v>
      </c>
      <c r="Z431" s="47">
        <f>paste_pd_trips!J243</f>
        <v>0</v>
      </c>
      <c r="AA431" s="47">
        <f>paste_pd_trips!K243</f>
        <v>0</v>
      </c>
      <c r="AB431" s="47">
        <f>paste_pd_trips!L243</f>
        <v>0</v>
      </c>
      <c r="AC431" s="47">
        <f>paste_pd_trips!M243</f>
        <v>0</v>
      </c>
      <c r="AD431" s="50">
        <f>paste_pd_trips!N243</f>
        <v>0</v>
      </c>
    </row>
    <row r="432" spans="3:66" x14ac:dyDescent="0.25">
      <c r="C432" s="46" t="s">
        <v>526</v>
      </c>
      <c r="D432" s="47">
        <f>paste_pd_trips!S244</f>
        <v>0</v>
      </c>
      <c r="E432" s="47">
        <f>paste_pd_trips!T244</f>
        <v>12269</v>
      </c>
      <c r="F432" s="47">
        <f>paste_pd_trips!U244</f>
        <v>2765</v>
      </c>
      <c r="G432" s="47">
        <f>paste_pd_trips!V244</f>
        <v>0</v>
      </c>
      <c r="H432" s="47">
        <f>paste_pd_trips!W244</f>
        <v>46</v>
      </c>
      <c r="I432" s="47">
        <f>paste_pd_trips!X244</f>
        <v>165</v>
      </c>
      <c r="J432" s="47">
        <f>paste_pd_trips!Y244</f>
        <v>55</v>
      </c>
      <c r="K432" s="47">
        <f>paste_pd_trips!Z244</f>
        <v>57</v>
      </c>
      <c r="L432" s="47">
        <f>paste_pd_trips!AA244</f>
        <v>68</v>
      </c>
      <c r="M432" s="47">
        <f>paste_pd_trips!AB244</f>
        <v>18</v>
      </c>
      <c r="N432" s="47">
        <f>paste_pd_trips!AC244</f>
        <v>0</v>
      </c>
      <c r="O432" s="50">
        <f>paste_pd_trips!AD244</f>
        <v>15443</v>
      </c>
      <c r="P432" s="49"/>
      <c r="R432" s="46" t="s">
        <v>526</v>
      </c>
      <c r="S432" s="47">
        <f>paste_pd_trips!C244</f>
        <v>0</v>
      </c>
      <c r="T432" s="47">
        <f>paste_pd_trips!D244</f>
        <v>4103337.3705099998</v>
      </c>
      <c r="U432" s="47">
        <f>paste_pd_trips!E244</f>
        <v>1012344.82459</v>
      </c>
      <c r="V432" s="47">
        <f>paste_pd_trips!F244</f>
        <v>0</v>
      </c>
      <c r="W432" s="47">
        <f>paste_pd_trips!G244</f>
        <v>15499.674590000001</v>
      </c>
      <c r="X432" s="47">
        <f>paste_pd_trips!H244</f>
        <v>74315.921719999998</v>
      </c>
      <c r="Y432" s="47">
        <f>paste_pd_trips!I244</f>
        <v>18916.959719999999</v>
      </c>
      <c r="Z432" s="47">
        <f>paste_pd_trips!J244</f>
        <v>29371.623100000001</v>
      </c>
      <c r="AA432" s="47">
        <f>paste_pd_trips!K244</f>
        <v>21161.79319</v>
      </c>
      <c r="AB432" s="47">
        <f>paste_pd_trips!L244</f>
        <v>7943.3331900000003</v>
      </c>
      <c r="AC432" s="47">
        <f>paste_pd_trips!M244</f>
        <v>0</v>
      </c>
      <c r="AD432" s="50">
        <f>paste_pd_trips!N244</f>
        <v>5282891.5006100005</v>
      </c>
    </row>
    <row r="433" spans="3:30" x14ac:dyDescent="0.25">
      <c r="C433" s="46" t="s">
        <v>534</v>
      </c>
      <c r="D433" s="47">
        <f>paste_pd_trips!S245</f>
        <v>0</v>
      </c>
      <c r="E433" s="47">
        <f>paste_pd_trips!T245</f>
        <v>0</v>
      </c>
      <c r="F433" s="47">
        <f>paste_pd_trips!U245</f>
        <v>0</v>
      </c>
      <c r="G433" s="47">
        <f>paste_pd_trips!V245</f>
        <v>0</v>
      </c>
      <c r="H433" s="47">
        <f>paste_pd_trips!W245</f>
        <v>0</v>
      </c>
      <c r="I433" s="47">
        <f>paste_pd_trips!X245</f>
        <v>0</v>
      </c>
      <c r="J433" s="47">
        <f>paste_pd_trips!Y245</f>
        <v>0</v>
      </c>
      <c r="K433" s="47">
        <f>paste_pd_trips!Z245</f>
        <v>0</v>
      </c>
      <c r="L433" s="47">
        <f>paste_pd_trips!AA245</f>
        <v>0</v>
      </c>
      <c r="M433" s="47">
        <f>paste_pd_trips!AB245</f>
        <v>0</v>
      </c>
      <c r="N433" s="47">
        <f>paste_pd_trips!AC245</f>
        <v>0</v>
      </c>
      <c r="O433" s="50">
        <f>paste_pd_trips!AD245</f>
        <v>0</v>
      </c>
      <c r="P433" s="49"/>
      <c r="R433" s="46" t="s">
        <v>534</v>
      </c>
      <c r="S433" s="47">
        <f>paste_pd_trips!C245</f>
        <v>0</v>
      </c>
      <c r="T433" s="47">
        <f>paste_pd_trips!D245</f>
        <v>0</v>
      </c>
      <c r="U433" s="47">
        <f>paste_pd_trips!E245</f>
        <v>0</v>
      </c>
      <c r="V433" s="47">
        <f>paste_pd_trips!F245</f>
        <v>0</v>
      </c>
      <c r="W433" s="47">
        <f>paste_pd_trips!G245</f>
        <v>0</v>
      </c>
      <c r="X433" s="47">
        <f>paste_pd_trips!H245</f>
        <v>0</v>
      </c>
      <c r="Y433" s="47">
        <f>paste_pd_trips!I245</f>
        <v>0</v>
      </c>
      <c r="Z433" s="47">
        <f>paste_pd_trips!J245</f>
        <v>0</v>
      </c>
      <c r="AA433" s="47">
        <f>paste_pd_trips!K245</f>
        <v>0</v>
      </c>
      <c r="AB433" s="47">
        <f>paste_pd_trips!L245</f>
        <v>0</v>
      </c>
      <c r="AC433" s="47">
        <f>paste_pd_trips!M245</f>
        <v>0</v>
      </c>
      <c r="AD433" s="50">
        <f>paste_pd_trips!N245</f>
        <v>0</v>
      </c>
    </row>
    <row r="434" spans="3:30" x14ac:dyDescent="0.25">
      <c r="C434" s="46" t="s">
        <v>527</v>
      </c>
      <c r="D434" s="47">
        <f>paste_pd_trips!S246</f>
        <v>0</v>
      </c>
      <c r="E434" s="47">
        <f>paste_pd_trips!T246</f>
        <v>0</v>
      </c>
      <c r="F434" s="47">
        <f>paste_pd_trips!U246</f>
        <v>9863</v>
      </c>
      <c r="G434" s="47">
        <f>paste_pd_trips!V246</f>
        <v>0</v>
      </c>
      <c r="H434" s="47">
        <f>paste_pd_trips!W246</f>
        <v>22</v>
      </c>
      <c r="I434" s="47">
        <f>paste_pd_trips!X246</f>
        <v>83</v>
      </c>
      <c r="J434" s="47">
        <f>paste_pd_trips!Y246</f>
        <v>38</v>
      </c>
      <c r="K434" s="47">
        <f>paste_pd_trips!Z246</f>
        <v>32</v>
      </c>
      <c r="L434" s="47">
        <f>paste_pd_trips!AA246</f>
        <v>47</v>
      </c>
      <c r="M434" s="47">
        <f>paste_pd_trips!AB246</f>
        <v>6</v>
      </c>
      <c r="N434" s="47">
        <f>paste_pd_trips!AC246</f>
        <v>0</v>
      </c>
      <c r="O434" s="50">
        <f>paste_pd_trips!AD246</f>
        <v>10091</v>
      </c>
      <c r="P434" s="49"/>
      <c r="R434" s="46" t="s">
        <v>527</v>
      </c>
      <c r="S434" s="47">
        <f>paste_pd_trips!C246</f>
        <v>0</v>
      </c>
      <c r="T434" s="47">
        <f>paste_pd_trips!D246</f>
        <v>0</v>
      </c>
      <c r="U434" s="47">
        <f>paste_pd_trips!E246</f>
        <v>3299973.96716</v>
      </c>
      <c r="V434" s="47">
        <f>paste_pd_trips!F246</f>
        <v>0</v>
      </c>
      <c r="W434" s="47">
        <f>paste_pd_trips!G246</f>
        <v>7832.5617700000003</v>
      </c>
      <c r="X434" s="47">
        <f>paste_pd_trips!H246</f>
        <v>38044.033479999998</v>
      </c>
      <c r="Y434" s="47">
        <f>paste_pd_trips!I246</f>
        <v>12502.46286</v>
      </c>
      <c r="Z434" s="47">
        <f>paste_pd_trips!J246</f>
        <v>11412.71392</v>
      </c>
      <c r="AA434" s="47">
        <f>paste_pd_trips!K246</f>
        <v>23768.55545</v>
      </c>
      <c r="AB434" s="47">
        <f>paste_pd_trips!L246</f>
        <v>2439.3765600000002</v>
      </c>
      <c r="AC434" s="47">
        <f>paste_pd_trips!M246</f>
        <v>0</v>
      </c>
      <c r="AD434" s="50">
        <f>paste_pd_trips!N246</f>
        <v>3395973.6712000002</v>
      </c>
    </row>
    <row r="435" spans="3:30" x14ac:dyDescent="0.25">
      <c r="C435" s="46" t="s">
        <v>535</v>
      </c>
      <c r="D435" s="47">
        <f>paste_pd_trips!S247</f>
        <v>0</v>
      </c>
      <c r="E435" s="47">
        <f>paste_pd_trips!T247</f>
        <v>0</v>
      </c>
      <c r="F435" s="47">
        <f>paste_pd_trips!U247</f>
        <v>0</v>
      </c>
      <c r="G435" s="47">
        <f>paste_pd_trips!V247</f>
        <v>0</v>
      </c>
      <c r="H435" s="47">
        <f>paste_pd_trips!W247</f>
        <v>0</v>
      </c>
      <c r="I435" s="47">
        <f>paste_pd_trips!X247</f>
        <v>0</v>
      </c>
      <c r="J435" s="47">
        <f>paste_pd_trips!Y247</f>
        <v>0</v>
      </c>
      <c r="K435" s="47">
        <f>paste_pd_trips!Z247</f>
        <v>0</v>
      </c>
      <c r="L435" s="47">
        <f>paste_pd_trips!AA247</f>
        <v>0</v>
      </c>
      <c r="M435" s="47">
        <f>paste_pd_trips!AB247</f>
        <v>0</v>
      </c>
      <c r="N435" s="47">
        <f>paste_pd_trips!AC247</f>
        <v>0</v>
      </c>
      <c r="O435" s="50">
        <f>paste_pd_trips!AD247</f>
        <v>0</v>
      </c>
      <c r="P435" s="49"/>
      <c r="R435" s="46" t="s">
        <v>535</v>
      </c>
      <c r="S435" s="47">
        <f>paste_pd_trips!C247</f>
        <v>0</v>
      </c>
      <c r="T435" s="47">
        <f>paste_pd_trips!D247</f>
        <v>0</v>
      </c>
      <c r="U435" s="47">
        <f>paste_pd_trips!E247</f>
        <v>0</v>
      </c>
      <c r="V435" s="47">
        <f>paste_pd_trips!F247</f>
        <v>0</v>
      </c>
      <c r="W435" s="47">
        <f>paste_pd_trips!G247</f>
        <v>0</v>
      </c>
      <c r="X435" s="47">
        <f>paste_pd_trips!H247</f>
        <v>0</v>
      </c>
      <c r="Y435" s="47">
        <f>paste_pd_trips!I247</f>
        <v>0</v>
      </c>
      <c r="Z435" s="47">
        <f>paste_pd_trips!J247</f>
        <v>0</v>
      </c>
      <c r="AA435" s="47">
        <f>paste_pd_trips!K247</f>
        <v>0</v>
      </c>
      <c r="AB435" s="47">
        <f>paste_pd_trips!L247</f>
        <v>0</v>
      </c>
      <c r="AC435" s="47">
        <f>paste_pd_trips!M247</f>
        <v>0</v>
      </c>
      <c r="AD435" s="50">
        <f>paste_pd_trips!N247</f>
        <v>0</v>
      </c>
    </row>
    <row r="436" spans="3:30" x14ac:dyDescent="0.25">
      <c r="C436" s="46" t="s">
        <v>465</v>
      </c>
      <c r="D436" s="47">
        <f>paste_pd_trips!S248</f>
        <v>321</v>
      </c>
      <c r="E436" s="47">
        <f>paste_pd_trips!T248</f>
        <v>364</v>
      </c>
      <c r="F436" s="47">
        <f>paste_pd_trips!U248</f>
        <v>409</v>
      </c>
      <c r="G436" s="47">
        <f>paste_pd_trips!V248</f>
        <v>6006</v>
      </c>
      <c r="H436" s="47">
        <f>paste_pd_trips!W248</f>
        <v>83</v>
      </c>
      <c r="I436" s="47">
        <f>paste_pd_trips!X248</f>
        <v>585</v>
      </c>
      <c r="J436" s="47">
        <f>paste_pd_trips!Y248</f>
        <v>79</v>
      </c>
      <c r="K436" s="47">
        <f>paste_pd_trips!Z248</f>
        <v>54</v>
      </c>
      <c r="L436" s="47">
        <f>paste_pd_trips!AA248</f>
        <v>14</v>
      </c>
      <c r="M436" s="47">
        <f>paste_pd_trips!AB248</f>
        <v>26</v>
      </c>
      <c r="N436" s="47">
        <f>paste_pd_trips!AC248</f>
        <v>0</v>
      </c>
      <c r="O436" s="50">
        <f>paste_pd_trips!AD248</f>
        <v>7941</v>
      </c>
      <c r="P436" s="49"/>
      <c r="R436" s="46" t="s">
        <v>465</v>
      </c>
      <c r="S436" s="47">
        <f>paste_pd_trips!C248</f>
        <v>89921.842489999995</v>
      </c>
      <c r="T436" s="47">
        <f>paste_pd_trips!D248</f>
        <v>93436.562940000003</v>
      </c>
      <c r="U436" s="47">
        <f>paste_pd_trips!E248</f>
        <v>132043.92173999999</v>
      </c>
      <c r="V436" s="47">
        <f>paste_pd_trips!F248</f>
        <v>2044949.14705</v>
      </c>
      <c r="W436" s="47">
        <f>paste_pd_trips!G248</f>
        <v>18477.092349999999</v>
      </c>
      <c r="X436" s="47">
        <f>paste_pd_trips!H248</f>
        <v>225887.16141999999</v>
      </c>
      <c r="Y436" s="47">
        <f>paste_pd_trips!I248</f>
        <v>19517.54997</v>
      </c>
      <c r="Z436" s="47">
        <f>paste_pd_trips!J248</f>
        <v>15255.08495</v>
      </c>
      <c r="AA436" s="47">
        <f>paste_pd_trips!K248</f>
        <v>3131.5689000000002</v>
      </c>
      <c r="AB436" s="47">
        <f>paste_pd_trips!L248</f>
        <v>6096.5415199999998</v>
      </c>
      <c r="AC436" s="47">
        <f>paste_pd_trips!M248</f>
        <v>0</v>
      </c>
      <c r="AD436" s="50">
        <f>paste_pd_trips!N248</f>
        <v>2648716.4733299999</v>
      </c>
    </row>
    <row r="437" spans="3:30" x14ac:dyDescent="0.25">
      <c r="C437" s="46" t="s">
        <v>528</v>
      </c>
      <c r="D437" s="47">
        <f>paste_pd_trips!S249</f>
        <v>0</v>
      </c>
      <c r="E437" s="47">
        <f>paste_pd_trips!T249</f>
        <v>0</v>
      </c>
      <c r="F437" s="47">
        <f>paste_pd_trips!U249</f>
        <v>0</v>
      </c>
      <c r="G437" s="47">
        <f>paste_pd_trips!V249</f>
        <v>0</v>
      </c>
      <c r="H437" s="47">
        <f>paste_pd_trips!W249</f>
        <v>1659</v>
      </c>
      <c r="I437" s="47">
        <f>paste_pd_trips!X249</f>
        <v>61</v>
      </c>
      <c r="J437" s="47">
        <f>paste_pd_trips!Y249</f>
        <v>4</v>
      </c>
      <c r="K437" s="47">
        <f>paste_pd_trips!Z249</f>
        <v>2</v>
      </c>
      <c r="L437" s="47">
        <f>paste_pd_trips!AA249</f>
        <v>2</v>
      </c>
      <c r="M437" s="47">
        <f>paste_pd_trips!AB249</f>
        <v>0</v>
      </c>
      <c r="N437" s="47">
        <f>paste_pd_trips!AC249</f>
        <v>0</v>
      </c>
      <c r="O437" s="50">
        <f>paste_pd_trips!AD249</f>
        <v>1728</v>
      </c>
      <c r="P437" s="49"/>
      <c r="R437" s="46" t="s">
        <v>528</v>
      </c>
      <c r="S437" s="47">
        <f>paste_pd_trips!C249</f>
        <v>0</v>
      </c>
      <c r="T437" s="47">
        <f>paste_pd_trips!D249</f>
        <v>0</v>
      </c>
      <c r="U437" s="47">
        <f>paste_pd_trips!E249</f>
        <v>0</v>
      </c>
      <c r="V437" s="47">
        <f>paste_pd_trips!F249</f>
        <v>0</v>
      </c>
      <c r="W437" s="47">
        <f>paste_pd_trips!G249</f>
        <v>455513.51114000002</v>
      </c>
      <c r="X437" s="47">
        <f>paste_pd_trips!H249</f>
        <v>9466.7690600000005</v>
      </c>
      <c r="Y437" s="47">
        <f>paste_pd_trips!I249</f>
        <v>0</v>
      </c>
      <c r="Z437" s="47">
        <f>paste_pd_trips!J249</f>
        <v>432.85160000000002</v>
      </c>
      <c r="AA437" s="47">
        <f>paste_pd_trips!K249</f>
        <v>199.57656</v>
      </c>
      <c r="AB437" s="47">
        <f>paste_pd_trips!L249</f>
        <v>0</v>
      </c>
      <c r="AC437" s="47">
        <f>paste_pd_trips!M249</f>
        <v>0</v>
      </c>
      <c r="AD437" s="50">
        <f>paste_pd_trips!N249</f>
        <v>465612.70835999999</v>
      </c>
    </row>
    <row r="438" spans="3:30" x14ac:dyDescent="0.25">
      <c r="C438" s="46" t="s">
        <v>14</v>
      </c>
      <c r="D438" s="47">
        <f>paste_pd_trips!S250</f>
        <v>0</v>
      </c>
      <c r="E438" s="47">
        <f>paste_pd_trips!T250</f>
        <v>0</v>
      </c>
      <c r="F438" s="47">
        <f>paste_pd_trips!U250</f>
        <v>0</v>
      </c>
      <c r="G438" s="47">
        <f>paste_pd_trips!V250</f>
        <v>0</v>
      </c>
      <c r="H438" s="47">
        <f>paste_pd_trips!W250</f>
        <v>0</v>
      </c>
      <c r="I438" s="47">
        <f>paste_pd_trips!X250</f>
        <v>996</v>
      </c>
      <c r="J438" s="47">
        <f>paste_pd_trips!Y250</f>
        <v>15</v>
      </c>
      <c r="K438" s="47">
        <f>paste_pd_trips!Z250</f>
        <v>16</v>
      </c>
      <c r="L438" s="47">
        <f>paste_pd_trips!AA250</f>
        <v>0</v>
      </c>
      <c r="M438" s="47">
        <f>paste_pd_trips!AB250</f>
        <v>0</v>
      </c>
      <c r="N438" s="47">
        <f>paste_pd_trips!AC250</f>
        <v>0</v>
      </c>
      <c r="O438" s="50">
        <f>paste_pd_trips!AD250</f>
        <v>1027</v>
      </c>
      <c r="P438" s="49"/>
      <c r="R438" s="46" t="s">
        <v>14</v>
      </c>
      <c r="S438" s="47">
        <f>paste_pd_trips!C250</f>
        <v>0</v>
      </c>
      <c r="T438" s="47">
        <f>paste_pd_trips!D250</f>
        <v>0</v>
      </c>
      <c r="U438" s="47">
        <f>paste_pd_trips!E250</f>
        <v>0</v>
      </c>
      <c r="V438" s="47">
        <f>paste_pd_trips!F250</f>
        <v>0</v>
      </c>
      <c r="W438" s="47">
        <f>paste_pd_trips!G250</f>
        <v>0</v>
      </c>
      <c r="X438" s="47">
        <f>paste_pd_trips!H250</f>
        <v>487049.32445999997</v>
      </c>
      <c r="Y438" s="47">
        <f>paste_pd_trips!I250</f>
        <v>2147.7672499999999</v>
      </c>
      <c r="Z438" s="47">
        <f>paste_pd_trips!J250</f>
        <v>5448.8772499999995</v>
      </c>
      <c r="AA438" s="47">
        <f>paste_pd_trips!K250</f>
        <v>0</v>
      </c>
      <c r="AB438" s="47">
        <f>paste_pd_trips!L250</f>
        <v>0</v>
      </c>
      <c r="AC438" s="47">
        <f>paste_pd_trips!M250</f>
        <v>0</v>
      </c>
      <c r="AD438" s="50">
        <f>paste_pd_trips!N250</f>
        <v>494645.96896000003</v>
      </c>
    </row>
    <row r="439" spans="3:30" x14ac:dyDescent="0.25">
      <c r="C439" s="46" t="s">
        <v>15</v>
      </c>
      <c r="D439" s="47">
        <f>paste_pd_trips!S251</f>
        <v>0</v>
      </c>
      <c r="E439" s="47">
        <f>paste_pd_trips!T251</f>
        <v>0</v>
      </c>
      <c r="F439" s="47">
        <f>paste_pd_trips!U251</f>
        <v>0</v>
      </c>
      <c r="G439" s="47">
        <f>paste_pd_trips!V251</f>
        <v>0</v>
      </c>
      <c r="H439" s="47">
        <f>paste_pd_trips!W251</f>
        <v>0</v>
      </c>
      <c r="I439" s="47">
        <f>paste_pd_trips!X251</f>
        <v>7</v>
      </c>
      <c r="J439" s="47">
        <f>paste_pd_trips!Y251</f>
        <v>1</v>
      </c>
      <c r="K439" s="47">
        <f>paste_pd_trips!Z251</f>
        <v>0</v>
      </c>
      <c r="L439" s="47">
        <f>paste_pd_trips!AA251</f>
        <v>0</v>
      </c>
      <c r="M439" s="47">
        <f>paste_pd_trips!AB251</f>
        <v>0</v>
      </c>
      <c r="N439" s="47">
        <f>paste_pd_trips!AC251</f>
        <v>0</v>
      </c>
      <c r="O439" s="50">
        <f>paste_pd_trips!AD251</f>
        <v>8</v>
      </c>
      <c r="P439" s="49"/>
      <c r="R439" s="46" t="s">
        <v>15</v>
      </c>
      <c r="S439" s="47">
        <f>paste_pd_trips!C251</f>
        <v>0</v>
      </c>
      <c r="T439" s="47">
        <f>paste_pd_trips!D251</f>
        <v>0</v>
      </c>
      <c r="U439" s="47">
        <f>paste_pd_trips!E251</f>
        <v>0</v>
      </c>
      <c r="V439" s="47">
        <f>paste_pd_trips!F251</f>
        <v>0</v>
      </c>
      <c r="W439" s="47">
        <f>paste_pd_trips!G251</f>
        <v>0</v>
      </c>
      <c r="X439" s="47">
        <f>paste_pd_trips!H251</f>
        <v>4199.9204</v>
      </c>
      <c r="Y439" s="47">
        <f>paste_pd_trips!I251</f>
        <v>134.26009999999999</v>
      </c>
      <c r="Z439" s="47">
        <f>paste_pd_trips!J251</f>
        <v>0</v>
      </c>
      <c r="AA439" s="47">
        <f>paste_pd_trips!K251</f>
        <v>0</v>
      </c>
      <c r="AB439" s="47">
        <f>paste_pd_trips!L251</f>
        <v>0</v>
      </c>
      <c r="AC439" s="47">
        <f>paste_pd_trips!M251</f>
        <v>0</v>
      </c>
      <c r="AD439" s="50">
        <f>paste_pd_trips!N251</f>
        <v>4334.1805000000004</v>
      </c>
    </row>
    <row r="440" spans="3:30" x14ac:dyDescent="0.25">
      <c r="C440" s="46" t="s">
        <v>16</v>
      </c>
      <c r="D440" s="47">
        <f>paste_pd_trips!S252</f>
        <v>0</v>
      </c>
      <c r="E440" s="47">
        <f>paste_pd_trips!T252</f>
        <v>0</v>
      </c>
      <c r="F440" s="47">
        <f>paste_pd_trips!U252</f>
        <v>0</v>
      </c>
      <c r="G440" s="47">
        <f>paste_pd_trips!V252</f>
        <v>0</v>
      </c>
      <c r="H440" s="47">
        <f>paste_pd_trips!W252</f>
        <v>0</v>
      </c>
      <c r="I440" s="47">
        <f>paste_pd_trips!X252</f>
        <v>37</v>
      </c>
      <c r="J440" s="47">
        <f>paste_pd_trips!Y252</f>
        <v>0</v>
      </c>
      <c r="K440" s="47">
        <f>paste_pd_trips!Z252</f>
        <v>0</v>
      </c>
      <c r="L440" s="47">
        <f>paste_pd_trips!AA252</f>
        <v>0</v>
      </c>
      <c r="M440" s="47">
        <f>paste_pd_trips!AB252</f>
        <v>0</v>
      </c>
      <c r="N440" s="47">
        <f>paste_pd_trips!AC252</f>
        <v>0</v>
      </c>
      <c r="O440" s="50">
        <f>paste_pd_trips!AD252</f>
        <v>37</v>
      </c>
      <c r="P440" s="49"/>
      <c r="R440" s="46" t="s">
        <v>16</v>
      </c>
      <c r="S440" s="47">
        <f>paste_pd_trips!C252</f>
        <v>0</v>
      </c>
      <c r="T440" s="47">
        <f>paste_pd_trips!D252</f>
        <v>0</v>
      </c>
      <c r="U440" s="47">
        <f>paste_pd_trips!E252</f>
        <v>0</v>
      </c>
      <c r="V440" s="47">
        <f>paste_pd_trips!F252</f>
        <v>0</v>
      </c>
      <c r="W440" s="47">
        <f>paste_pd_trips!G252</f>
        <v>0</v>
      </c>
      <c r="X440" s="47">
        <f>paste_pd_trips!H252</f>
        <v>10474.44166</v>
      </c>
      <c r="Y440" s="47">
        <f>paste_pd_trips!I252</f>
        <v>0</v>
      </c>
      <c r="Z440" s="47">
        <f>paste_pd_trips!J252</f>
        <v>0</v>
      </c>
      <c r="AA440" s="47">
        <f>paste_pd_trips!K252</f>
        <v>0</v>
      </c>
      <c r="AB440" s="47">
        <f>paste_pd_trips!L252</f>
        <v>0</v>
      </c>
      <c r="AC440" s="47">
        <f>paste_pd_trips!M252</f>
        <v>0</v>
      </c>
      <c r="AD440" s="50">
        <f>paste_pd_trips!N252</f>
        <v>10474.44166</v>
      </c>
    </row>
    <row r="441" spans="3:30" x14ac:dyDescent="0.25">
      <c r="C441" s="46" t="s">
        <v>17</v>
      </c>
      <c r="D441" s="47">
        <f>paste_pd_trips!S253</f>
        <v>0</v>
      </c>
      <c r="E441" s="47">
        <f>paste_pd_trips!T253</f>
        <v>0</v>
      </c>
      <c r="F441" s="47">
        <f>paste_pd_trips!U253</f>
        <v>0</v>
      </c>
      <c r="G441" s="47">
        <f>paste_pd_trips!V253</f>
        <v>0</v>
      </c>
      <c r="H441" s="47">
        <f>paste_pd_trips!W253</f>
        <v>0</v>
      </c>
      <c r="I441" s="47">
        <f>paste_pd_trips!X253</f>
        <v>274</v>
      </c>
      <c r="J441" s="47">
        <f>paste_pd_trips!Y253</f>
        <v>4</v>
      </c>
      <c r="K441" s="47">
        <f>paste_pd_trips!Z253</f>
        <v>5</v>
      </c>
      <c r="L441" s="47">
        <f>paste_pd_trips!AA253</f>
        <v>0</v>
      </c>
      <c r="M441" s="47">
        <f>paste_pd_trips!AB253</f>
        <v>0</v>
      </c>
      <c r="N441" s="47">
        <f>paste_pd_trips!AC253</f>
        <v>0</v>
      </c>
      <c r="O441" s="50">
        <f>paste_pd_trips!AD253</f>
        <v>283</v>
      </c>
      <c r="P441" s="49"/>
      <c r="R441" s="46" t="s">
        <v>17</v>
      </c>
      <c r="S441" s="47">
        <f>paste_pd_trips!C253</f>
        <v>0</v>
      </c>
      <c r="T441" s="47">
        <f>paste_pd_trips!D253</f>
        <v>0</v>
      </c>
      <c r="U441" s="47">
        <f>paste_pd_trips!E253</f>
        <v>0</v>
      </c>
      <c r="V441" s="47">
        <f>paste_pd_trips!F253</f>
        <v>0</v>
      </c>
      <c r="W441" s="47">
        <f>paste_pd_trips!G253</f>
        <v>0</v>
      </c>
      <c r="X441" s="47">
        <f>paste_pd_trips!H253</f>
        <v>79838.284620000006</v>
      </c>
      <c r="Y441" s="47">
        <f>paste_pd_trips!I253</f>
        <v>1258.1679899999999</v>
      </c>
      <c r="Z441" s="47">
        <f>paste_pd_trips!J253</f>
        <v>4519.3005000000003</v>
      </c>
      <c r="AA441" s="47">
        <f>paste_pd_trips!K253</f>
        <v>0</v>
      </c>
      <c r="AB441" s="47">
        <f>paste_pd_trips!L253</f>
        <v>0</v>
      </c>
      <c r="AC441" s="47">
        <f>paste_pd_trips!M253</f>
        <v>0</v>
      </c>
      <c r="AD441" s="50">
        <f>paste_pd_trips!N253</f>
        <v>85615.753110000005</v>
      </c>
    </row>
    <row r="442" spans="3:30" x14ac:dyDescent="0.25">
      <c r="C442" s="46" t="s">
        <v>18</v>
      </c>
      <c r="D442" s="47">
        <f>paste_pd_trips!S254</f>
        <v>0</v>
      </c>
      <c r="E442" s="47">
        <f>paste_pd_trips!T254</f>
        <v>0</v>
      </c>
      <c r="F442" s="47">
        <f>paste_pd_trips!U254</f>
        <v>0</v>
      </c>
      <c r="G442" s="47">
        <f>paste_pd_trips!V254</f>
        <v>0</v>
      </c>
      <c r="H442" s="47">
        <f>paste_pd_trips!W254</f>
        <v>0</v>
      </c>
      <c r="I442" s="47">
        <f>paste_pd_trips!X254</f>
        <v>0</v>
      </c>
      <c r="J442" s="47">
        <f>paste_pd_trips!Y254</f>
        <v>64</v>
      </c>
      <c r="K442" s="47">
        <f>paste_pd_trips!Z254</f>
        <v>0</v>
      </c>
      <c r="L442" s="47">
        <f>paste_pd_trips!AA254</f>
        <v>0</v>
      </c>
      <c r="M442" s="47">
        <f>paste_pd_trips!AB254</f>
        <v>0</v>
      </c>
      <c r="N442" s="47">
        <f>paste_pd_trips!AC254</f>
        <v>0</v>
      </c>
      <c r="O442" s="50">
        <f>paste_pd_trips!AD254</f>
        <v>64</v>
      </c>
      <c r="P442" s="49"/>
      <c r="R442" s="46" t="s">
        <v>18</v>
      </c>
      <c r="S442" s="47">
        <f>paste_pd_trips!C254</f>
        <v>0</v>
      </c>
      <c r="T442" s="47">
        <f>paste_pd_trips!D254</f>
        <v>0</v>
      </c>
      <c r="U442" s="47">
        <f>paste_pd_trips!E254</f>
        <v>0</v>
      </c>
      <c r="V442" s="47">
        <f>paste_pd_trips!F254</f>
        <v>0</v>
      </c>
      <c r="W442" s="47">
        <f>paste_pd_trips!G254</f>
        <v>0</v>
      </c>
      <c r="X442" s="47">
        <f>paste_pd_trips!H254</f>
        <v>0</v>
      </c>
      <c r="Y442" s="47">
        <f>paste_pd_trips!I254</f>
        <v>13072.61829</v>
      </c>
      <c r="Z442" s="47">
        <f>paste_pd_trips!J254</f>
        <v>0</v>
      </c>
      <c r="AA442" s="47">
        <f>paste_pd_trips!K254</f>
        <v>0</v>
      </c>
      <c r="AB442" s="47">
        <f>paste_pd_trips!L254</f>
        <v>0</v>
      </c>
      <c r="AC442" s="47">
        <f>paste_pd_trips!M254</f>
        <v>0</v>
      </c>
      <c r="AD442" s="50">
        <f>paste_pd_trips!N254</f>
        <v>13072.61829</v>
      </c>
    </row>
    <row r="443" spans="3:30" x14ac:dyDescent="0.25">
      <c r="C443" s="46" t="s">
        <v>19</v>
      </c>
      <c r="D443" s="47">
        <f>paste_pd_trips!S255</f>
        <v>0</v>
      </c>
      <c r="E443" s="47">
        <f>paste_pd_trips!T255</f>
        <v>0</v>
      </c>
      <c r="F443" s="47">
        <f>paste_pd_trips!U255</f>
        <v>0</v>
      </c>
      <c r="G443" s="47">
        <f>paste_pd_trips!V255</f>
        <v>0</v>
      </c>
      <c r="H443" s="47">
        <f>paste_pd_trips!W255</f>
        <v>0</v>
      </c>
      <c r="I443" s="47">
        <f>paste_pd_trips!X255</f>
        <v>0</v>
      </c>
      <c r="J443" s="47">
        <f>paste_pd_trips!Y255</f>
        <v>30</v>
      </c>
      <c r="K443" s="47">
        <f>paste_pd_trips!Z255</f>
        <v>0</v>
      </c>
      <c r="L443" s="47">
        <f>paste_pd_trips!AA255</f>
        <v>0</v>
      </c>
      <c r="M443" s="47">
        <f>paste_pd_trips!AB255</f>
        <v>0</v>
      </c>
      <c r="N443" s="47">
        <f>paste_pd_trips!AC255</f>
        <v>0</v>
      </c>
      <c r="O443" s="50">
        <f>paste_pd_trips!AD255</f>
        <v>30</v>
      </c>
      <c r="P443" s="49"/>
      <c r="R443" s="46" t="s">
        <v>19</v>
      </c>
      <c r="S443" s="47">
        <f>paste_pd_trips!C255</f>
        <v>0</v>
      </c>
      <c r="T443" s="47">
        <f>paste_pd_trips!D255</f>
        <v>0</v>
      </c>
      <c r="U443" s="47">
        <f>paste_pd_trips!E255</f>
        <v>0</v>
      </c>
      <c r="V443" s="47">
        <f>paste_pd_trips!F255</f>
        <v>0</v>
      </c>
      <c r="W443" s="47">
        <f>paste_pd_trips!G255</f>
        <v>0</v>
      </c>
      <c r="X443" s="47">
        <f>paste_pd_trips!H255</f>
        <v>0</v>
      </c>
      <c r="Y443" s="47">
        <f>paste_pd_trips!I255</f>
        <v>7989.5749999999998</v>
      </c>
      <c r="Z443" s="47">
        <f>paste_pd_trips!J255</f>
        <v>0</v>
      </c>
      <c r="AA443" s="47">
        <f>paste_pd_trips!K255</f>
        <v>0</v>
      </c>
      <c r="AB443" s="47">
        <f>paste_pd_trips!L255</f>
        <v>0</v>
      </c>
      <c r="AC443" s="47">
        <f>paste_pd_trips!M255</f>
        <v>0</v>
      </c>
      <c r="AD443" s="50">
        <f>paste_pd_trips!N255</f>
        <v>7989.5749999999998</v>
      </c>
    </row>
    <row r="444" spans="3:30" x14ac:dyDescent="0.25">
      <c r="C444" s="46" t="s">
        <v>20</v>
      </c>
      <c r="D444" s="47">
        <f>paste_pd_trips!S256</f>
        <v>0</v>
      </c>
      <c r="E444" s="47">
        <f>paste_pd_trips!T256</f>
        <v>0</v>
      </c>
      <c r="F444" s="47">
        <f>paste_pd_trips!U256</f>
        <v>0</v>
      </c>
      <c r="G444" s="47">
        <f>paste_pd_trips!V256</f>
        <v>0</v>
      </c>
      <c r="H444" s="47">
        <f>paste_pd_trips!W256</f>
        <v>0</v>
      </c>
      <c r="I444" s="47">
        <f>paste_pd_trips!X256</f>
        <v>0</v>
      </c>
      <c r="J444" s="47">
        <f>paste_pd_trips!Y256</f>
        <v>1</v>
      </c>
      <c r="K444" s="47">
        <f>paste_pd_trips!Z256</f>
        <v>0</v>
      </c>
      <c r="L444" s="47">
        <f>paste_pd_trips!AA256</f>
        <v>0</v>
      </c>
      <c r="M444" s="47">
        <f>paste_pd_trips!AB256</f>
        <v>0</v>
      </c>
      <c r="N444" s="47">
        <f>paste_pd_trips!AC256</f>
        <v>0</v>
      </c>
      <c r="O444" s="50">
        <f>paste_pd_trips!AD256</f>
        <v>1</v>
      </c>
      <c r="P444" s="49"/>
      <c r="R444" s="46" t="s">
        <v>20</v>
      </c>
      <c r="S444" s="47">
        <f>paste_pd_trips!C256</f>
        <v>0</v>
      </c>
      <c r="T444" s="47">
        <f>paste_pd_trips!D256</f>
        <v>0</v>
      </c>
      <c r="U444" s="47">
        <f>paste_pd_trips!E256</f>
        <v>0</v>
      </c>
      <c r="V444" s="47">
        <f>paste_pd_trips!F256</f>
        <v>0</v>
      </c>
      <c r="W444" s="47">
        <f>paste_pd_trips!G256</f>
        <v>0</v>
      </c>
      <c r="X444" s="47">
        <f>paste_pd_trips!H256</f>
        <v>0</v>
      </c>
      <c r="Y444" s="47">
        <f>paste_pd_trips!I256</f>
        <v>91.640789999999996</v>
      </c>
      <c r="Z444" s="47">
        <f>paste_pd_trips!J256</f>
        <v>0</v>
      </c>
      <c r="AA444" s="47">
        <f>paste_pd_trips!K256</f>
        <v>0</v>
      </c>
      <c r="AB444" s="47">
        <f>paste_pd_trips!L256</f>
        <v>0</v>
      </c>
      <c r="AC444" s="47">
        <f>paste_pd_trips!M256</f>
        <v>0</v>
      </c>
      <c r="AD444" s="50">
        <f>paste_pd_trips!N256</f>
        <v>91.640789999999996</v>
      </c>
    </row>
    <row r="445" spans="3:30" x14ac:dyDescent="0.25">
      <c r="C445" s="46" t="s">
        <v>21</v>
      </c>
      <c r="D445" s="47">
        <f>paste_pd_trips!S257</f>
        <v>0</v>
      </c>
      <c r="E445" s="47">
        <f>paste_pd_trips!T257</f>
        <v>0</v>
      </c>
      <c r="F445" s="47">
        <f>paste_pd_trips!U257</f>
        <v>0</v>
      </c>
      <c r="G445" s="47">
        <f>paste_pd_trips!V257</f>
        <v>0</v>
      </c>
      <c r="H445" s="47">
        <f>paste_pd_trips!W257</f>
        <v>0</v>
      </c>
      <c r="I445" s="47">
        <f>paste_pd_trips!X257</f>
        <v>0</v>
      </c>
      <c r="J445" s="47">
        <f>paste_pd_trips!Y257</f>
        <v>25</v>
      </c>
      <c r="K445" s="47">
        <f>paste_pd_trips!Z257</f>
        <v>0</v>
      </c>
      <c r="L445" s="47">
        <f>paste_pd_trips!AA257</f>
        <v>0</v>
      </c>
      <c r="M445" s="47">
        <f>paste_pd_trips!AB257</f>
        <v>0</v>
      </c>
      <c r="N445" s="47">
        <f>paste_pd_trips!AC257</f>
        <v>0</v>
      </c>
      <c r="O445" s="50">
        <f>paste_pd_trips!AD257</f>
        <v>25</v>
      </c>
      <c r="P445" s="49"/>
      <c r="R445" s="46" t="s">
        <v>21</v>
      </c>
      <c r="S445" s="47">
        <f>paste_pd_trips!C257</f>
        <v>0</v>
      </c>
      <c r="T445" s="47">
        <f>paste_pd_trips!D257</f>
        <v>0</v>
      </c>
      <c r="U445" s="47">
        <f>paste_pd_trips!E257</f>
        <v>0</v>
      </c>
      <c r="V445" s="47">
        <f>paste_pd_trips!F257</f>
        <v>0</v>
      </c>
      <c r="W445" s="47">
        <f>paste_pd_trips!G257</f>
        <v>0</v>
      </c>
      <c r="X445" s="47">
        <f>paste_pd_trips!H257</f>
        <v>0</v>
      </c>
      <c r="Y445" s="47">
        <f>paste_pd_trips!I257</f>
        <v>10745.668540000001</v>
      </c>
      <c r="Z445" s="47">
        <f>paste_pd_trips!J257</f>
        <v>0</v>
      </c>
      <c r="AA445" s="47">
        <f>paste_pd_trips!K257</f>
        <v>0</v>
      </c>
      <c r="AB445" s="47">
        <f>paste_pd_trips!L257</f>
        <v>0</v>
      </c>
      <c r="AC445" s="47">
        <f>paste_pd_trips!M257</f>
        <v>0</v>
      </c>
      <c r="AD445" s="50">
        <f>paste_pd_trips!N257</f>
        <v>10745.668540000001</v>
      </c>
    </row>
    <row r="446" spans="3:30" x14ac:dyDescent="0.25">
      <c r="C446" s="46" t="s">
        <v>22</v>
      </c>
      <c r="D446" s="47">
        <f>paste_pd_trips!S258</f>
        <v>0</v>
      </c>
      <c r="E446" s="47">
        <f>paste_pd_trips!T258</f>
        <v>0</v>
      </c>
      <c r="F446" s="47">
        <f>paste_pd_trips!U258</f>
        <v>0</v>
      </c>
      <c r="G446" s="47">
        <f>paste_pd_trips!V258</f>
        <v>0</v>
      </c>
      <c r="H446" s="47">
        <f>paste_pd_trips!W258</f>
        <v>0</v>
      </c>
      <c r="I446" s="47">
        <f>paste_pd_trips!X258</f>
        <v>0</v>
      </c>
      <c r="J446" s="47">
        <f>paste_pd_trips!Y258</f>
        <v>0</v>
      </c>
      <c r="K446" s="47">
        <f>paste_pd_trips!Z258</f>
        <v>36</v>
      </c>
      <c r="L446" s="47">
        <f>paste_pd_trips!AA258</f>
        <v>0</v>
      </c>
      <c r="M446" s="47">
        <f>paste_pd_trips!AB258</f>
        <v>0</v>
      </c>
      <c r="N446" s="47">
        <f>paste_pd_trips!AC258</f>
        <v>0</v>
      </c>
      <c r="O446" s="50">
        <f>paste_pd_trips!AD258</f>
        <v>36</v>
      </c>
      <c r="P446" s="49"/>
      <c r="R446" s="46" t="s">
        <v>22</v>
      </c>
      <c r="S446" s="47">
        <f>paste_pd_trips!C258</f>
        <v>0</v>
      </c>
      <c r="T446" s="47">
        <f>paste_pd_trips!D258</f>
        <v>0</v>
      </c>
      <c r="U446" s="47">
        <f>paste_pd_trips!E258</f>
        <v>0</v>
      </c>
      <c r="V446" s="47">
        <f>paste_pd_trips!F258</f>
        <v>0</v>
      </c>
      <c r="W446" s="47">
        <f>paste_pd_trips!G258</f>
        <v>0</v>
      </c>
      <c r="X446" s="47">
        <f>paste_pd_trips!H258</f>
        <v>0</v>
      </c>
      <c r="Y446" s="47">
        <f>paste_pd_trips!I258</f>
        <v>0</v>
      </c>
      <c r="Z446" s="47">
        <f>paste_pd_trips!J258</f>
        <v>14461.532359999999</v>
      </c>
      <c r="AA446" s="47">
        <f>paste_pd_trips!K258</f>
        <v>0</v>
      </c>
      <c r="AB446" s="47">
        <f>paste_pd_trips!L258</f>
        <v>0</v>
      </c>
      <c r="AC446" s="47">
        <f>paste_pd_trips!M258</f>
        <v>0</v>
      </c>
      <c r="AD446" s="50">
        <f>paste_pd_trips!N258</f>
        <v>14461.532359999999</v>
      </c>
    </row>
    <row r="447" spans="3:30" x14ac:dyDescent="0.25">
      <c r="C447" s="46" t="s">
        <v>23</v>
      </c>
      <c r="D447" s="47">
        <f>paste_pd_trips!S259</f>
        <v>0</v>
      </c>
      <c r="E447" s="47">
        <f>paste_pd_trips!T259</f>
        <v>0</v>
      </c>
      <c r="F447" s="47">
        <f>paste_pd_trips!U259</f>
        <v>0</v>
      </c>
      <c r="G447" s="47">
        <f>paste_pd_trips!V259</f>
        <v>0</v>
      </c>
      <c r="H447" s="47">
        <f>paste_pd_trips!W259</f>
        <v>0</v>
      </c>
      <c r="I447" s="47">
        <f>paste_pd_trips!X259</f>
        <v>0</v>
      </c>
      <c r="J447" s="47">
        <f>paste_pd_trips!Y259</f>
        <v>0</v>
      </c>
      <c r="K447" s="47">
        <f>paste_pd_trips!Z259</f>
        <v>5</v>
      </c>
      <c r="L447" s="47">
        <f>paste_pd_trips!AA259</f>
        <v>0</v>
      </c>
      <c r="M447" s="47">
        <f>paste_pd_trips!AB259</f>
        <v>0</v>
      </c>
      <c r="N447" s="47">
        <f>paste_pd_trips!AC259</f>
        <v>0</v>
      </c>
      <c r="O447" s="50">
        <f>paste_pd_trips!AD259</f>
        <v>5</v>
      </c>
      <c r="P447" s="49"/>
      <c r="R447" s="46" t="s">
        <v>23</v>
      </c>
      <c r="S447" s="47">
        <f>paste_pd_trips!C259</f>
        <v>0</v>
      </c>
      <c r="T447" s="47">
        <f>paste_pd_trips!D259</f>
        <v>0</v>
      </c>
      <c r="U447" s="47">
        <f>paste_pd_trips!E259</f>
        <v>0</v>
      </c>
      <c r="V447" s="47">
        <f>paste_pd_trips!F259</f>
        <v>0</v>
      </c>
      <c r="W447" s="47">
        <f>paste_pd_trips!G259</f>
        <v>0</v>
      </c>
      <c r="X447" s="47">
        <f>paste_pd_trips!H259</f>
        <v>0</v>
      </c>
      <c r="Y447" s="47">
        <f>paste_pd_trips!I259</f>
        <v>0</v>
      </c>
      <c r="Z447" s="47">
        <f>paste_pd_trips!J259</f>
        <v>943.98900000000003</v>
      </c>
      <c r="AA447" s="47">
        <f>paste_pd_trips!K259</f>
        <v>0</v>
      </c>
      <c r="AB447" s="47">
        <f>paste_pd_trips!L259</f>
        <v>0</v>
      </c>
      <c r="AC447" s="47">
        <f>paste_pd_trips!M259</f>
        <v>0</v>
      </c>
      <c r="AD447" s="50">
        <f>paste_pd_trips!N259</f>
        <v>943.98900000000003</v>
      </c>
    </row>
    <row r="448" spans="3:30" x14ac:dyDescent="0.25">
      <c r="C448" s="46" t="s">
        <v>24</v>
      </c>
      <c r="D448" s="47">
        <f>paste_pd_trips!S260</f>
        <v>0</v>
      </c>
      <c r="E448" s="47">
        <f>paste_pd_trips!T260</f>
        <v>0</v>
      </c>
      <c r="F448" s="47">
        <f>paste_pd_trips!U260</f>
        <v>0</v>
      </c>
      <c r="G448" s="47">
        <f>paste_pd_trips!V260</f>
        <v>0</v>
      </c>
      <c r="H448" s="47">
        <f>paste_pd_trips!W260</f>
        <v>0</v>
      </c>
      <c r="I448" s="47">
        <f>paste_pd_trips!X260</f>
        <v>0</v>
      </c>
      <c r="J448" s="47">
        <f>paste_pd_trips!Y260</f>
        <v>0</v>
      </c>
      <c r="K448" s="47">
        <f>paste_pd_trips!Z260</f>
        <v>0</v>
      </c>
      <c r="L448" s="47">
        <f>paste_pd_trips!AA260</f>
        <v>0</v>
      </c>
      <c r="M448" s="47">
        <f>paste_pd_trips!AB260</f>
        <v>0</v>
      </c>
      <c r="N448" s="47">
        <f>paste_pd_trips!AC260</f>
        <v>0</v>
      </c>
      <c r="O448" s="50">
        <f>paste_pd_trips!AD260</f>
        <v>0</v>
      </c>
      <c r="P448" s="49"/>
      <c r="R448" s="46" t="s">
        <v>24</v>
      </c>
      <c r="S448" s="47">
        <f>paste_pd_trips!C260</f>
        <v>0</v>
      </c>
      <c r="T448" s="47">
        <f>paste_pd_trips!D260</f>
        <v>0</v>
      </c>
      <c r="U448" s="47">
        <f>paste_pd_trips!E260</f>
        <v>0</v>
      </c>
      <c r="V448" s="47">
        <f>paste_pd_trips!F260</f>
        <v>0</v>
      </c>
      <c r="W448" s="47">
        <f>paste_pd_trips!G260</f>
        <v>0</v>
      </c>
      <c r="X448" s="47">
        <f>paste_pd_trips!H260</f>
        <v>0</v>
      </c>
      <c r="Y448" s="47">
        <f>paste_pd_trips!I260</f>
        <v>0</v>
      </c>
      <c r="Z448" s="47">
        <f>paste_pd_trips!J260</f>
        <v>0</v>
      </c>
      <c r="AA448" s="47">
        <f>paste_pd_trips!K260</f>
        <v>0</v>
      </c>
      <c r="AB448" s="47">
        <f>paste_pd_trips!L260</f>
        <v>0</v>
      </c>
      <c r="AC448" s="47">
        <f>paste_pd_trips!M260</f>
        <v>0</v>
      </c>
      <c r="AD448" s="50">
        <f>paste_pd_trips!N260</f>
        <v>0</v>
      </c>
    </row>
    <row r="449" spans="3:30" x14ac:dyDescent="0.25">
      <c r="C449" s="46" t="s">
        <v>25</v>
      </c>
      <c r="D449" s="47">
        <f>paste_pd_trips!S261</f>
        <v>0</v>
      </c>
      <c r="E449" s="47">
        <f>paste_pd_trips!T261</f>
        <v>0</v>
      </c>
      <c r="F449" s="47">
        <f>paste_pd_trips!U261</f>
        <v>0</v>
      </c>
      <c r="G449" s="47">
        <f>paste_pd_trips!V261</f>
        <v>0</v>
      </c>
      <c r="H449" s="47">
        <f>paste_pd_trips!W261</f>
        <v>0</v>
      </c>
      <c r="I449" s="47">
        <f>paste_pd_trips!X261</f>
        <v>0</v>
      </c>
      <c r="J449" s="47">
        <f>paste_pd_trips!Y261</f>
        <v>0</v>
      </c>
      <c r="K449" s="47">
        <f>paste_pd_trips!Z261</f>
        <v>16</v>
      </c>
      <c r="L449" s="47">
        <f>paste_pd_trips!AA261</f>
        <v>0</v>
      </c>
      <c r="M449" s="47">
        <f>paste_pd_trips!AB261</f>
        <v>0</v>
      </c>
      <c r="N449" s="47">
        <f>paste_pd_trips!AC261</f>
        <v>0</v>
      </c>
      <c r="O449" s="50">
        <f>paste_pd_trips!AD261</f>
        <v>16</v>
      </c>
      <c r="P449" s="49"/>
      <c r="R449" s="46" t="s">
        <v>25</v>
      </c>
      <c r="S449" s="47">
        <f>paste_pd_trips!C261</f>
        <v>0</v>
      </c>
      <c r="T449" s="47">
        <f>paste_pd_trips!D261</f>
        <v>0</v>
      </c>
      <c r="U449" s="47">
        <f>paste_pd_trips!E261</f>
        <v>0</v>
      </c>
      <c r="V449" s="47">
        <f>paste_pd_trips!F261</f>
        <v>0</v>
      </c>
      <c r="W449" s="47">
        <f>paste_pd_trips!G261</f>
        <v>0</v>
      </c>
      <c r="X449" s="47">
        <f>paste_pd_trips!H261</f>
        <v>0</v>
      </c>
      <c r="Y449" s="47">
        <f>paste_pd_trips!I261</f>
        <v>0</v>
      </c>
      <c r="Z449" s="47">
        <f>paste_pd_trips!J261</f>
        <v>2769.75983</v>
      </c>
      <c r="AA449" s="47">
        <f>paste_pd_trips!K261</f>
        <v>0</v>
      </c>
      <c r="AB449" s="47">
        <f>paste_pd_trips!L261</f>
        <v>0</v>
      </c>
      <c r="AC449" s="47">
        <f>paste_pd_trips!M261</f>
        <v>0</v>
      </c>
      <c r="AD449" s="50">
        <f>paste_pd_trips!N261</f>
        <v>2769.75983</v>
      </c>
    </row>
    <row r="450" spans="3:30" x14ac:dyDescent="0.25">
      <c r="C450" s="46" t="s">
        <v>529</v>
      </c>
      <c r="D450" s="47">
        <f>paste_pd_trips!S262</f>
        <v>0</v>
      </c>
      <c r="E450" s="47">
        <f>paste_pd_trips!T262</f>
        <v>0</v>
      </c>
      <c r="F450" s="47">
        <f>paste_pd_trips!U262</f>
        <v>0</v>
      </c>
      <c r="G450" s="47">
        <f>paste_pd_trips!V262</f>
        <v>0</v>
      </c>
      <c r="H450" s="47">
        <f>paste_pd_trips!W262</f>
        <v>0</v>
      </c>
      <c r="I450" s="47">
        <f>paste_pd_trips!X262</f>
        <v>3</v>
      </c>
      <c r="J450" s="47">
        <f>paste_pd_trips!Y262</f>
        <v>0</v>
      </c>
      <c r="K450" s="47">
        <f>paste_pd_trips!Z262</f>
        <v>0</v>
      </c>
      <c r="L450" s="47">
        <f>paste_pd_trips!AA262</f>
        <v>223</v>
      </c>
      <c r="M450" s="47">
        <f>paste_pd_trips!AB262</f>
        <v>0</v>
      </c>
      <c r="N450" s="47">
        <f>paste_pd_trips!AC262</f>
        <v>0</v>
      </c>
      <c r="O450" s="50">
        <f>paste_pd_trips!AD262</f>
        <v>226</v>
      </c>
      <c r="P450" s="49"/>
      <c r="R450" s="46" t="s">
        <v>529</v>
      </c>
      <c r="S450" s="47">
        <f>paste_pd_trips!C262</f>
        <v>0</v>
      </c>
      <c r="T450" s="47">
        <f>paste_pd_trips!D262</f>
        <v>0</v>
      </c>
      <c r="U450" s="47">
        <f>paste_pd_trips!E262</f>
        <v>0</v>
      </c>
      <c r="V450" s="47">
        <f>paste_pd_trips!F262</f>
        <v>0</v>
      </c>
      <c r="W450" s="47">
        <f>paste_pd_trips!G262</f>
        <v>0</v>
      </c>
      <c r="X450" s="47">
        <f>paste_pd_trips!H262</f>
        <v>903.3664</v>
      </c>
      <c r="Y450" s="47">
        <f>paste_pd_trips!I262</f>
        <v>0</v>
      </c>
      <c r="Z450" s="47">
        <f>paste_pd_trips!J262</f>
        <v>0</v>
      </c>
      <c r="AA450" s="47">
        <f>paste_pd_trips!K262</f>
        <v>93580.550730000003</v>
      </c>
      <c r="AB450" s="47">
        <f>paste_pd_trips!L262</f>
        <v>0</v>
      </c>
      <c r="AC450" s="47">
        <f>paste_pd_trips!M262</f>
        <v>0</v>
      </c>
      <c r="AD450" s="50">
        <f>paste_pd_trips!N262</f>
        <v>94483.917130000002</v>
      </c>
    </row>
    <row r="451" spans="3:30" x14ac:dyDescent="0.25">
      <c r="C451" s="46" t="s">
        <v>530</v>
      </c>
      <c r="D451" s="47">
        <f>paste_pd_trips!S263</f>
        <v>0</v>
      </c>
      <c r="E451" s="47">
        <f>paste_pd_trips!T263</f>
        <v>0</v>
      </c>
      <c r="F451" s="47">
        <f>paste_pd_trips!U263</f>
        <v>0</v>
      </c>
      <c r="G451" s="47">
        <f>paste_pd_trips!V263</f>
        <v>0</v>
      </c>
      <c r="H451" s="47">
        <f>paste_pd_trips!W263</f>
        <v>3</v>
      </c>
      <c r="I451" s="47">
        <f>paste_pd_trips!X263</f>
        <v>26</v>
      </c>
      <c r="J451" s="47">
        <f>paste_pd_trips!Y263</f>
        <v>0</v>
      </c>
      <c r="K451" s="47">
        <f>paste_pd_trips!Z263</f>
        <v>1</v>
      </c>
      <c r="L451" s="47">
        <f>paste_pd_trips!AA263</f>
        <v>0</v>
      </c>
      <c r="M451" s="47">
        <f>paste_pd_trips!AB263</f>
        <v>99</v>
      </c>
      <c r="N451" s="47">
        <f>paste_pd_trips!AC263</f>
        <v>0</v>
      </c>
      <c r="O451" s="50">
        <f>paste_pd_trips!AD263</f>
        <v>129</v>
      </c>
      <c r="P451" s="49"/>
      <c r="R451" s="46" t="s">
        <v>530</v>
      </c>
      <c r="S451" s="47">
        <f>paste_pd_trips!C263</f>
        <v>0</v>
      </c>
      <c r="T451" s="47">
        <f>paste_pd_trips!D263</f>
        <v>0</v>
      </c>
      <c r="U451" s="47">
        <f>paste_pd_trips!E263</f>
        <v>0</v>
      </c>
      <c r="V451" s="47">
        <f>paste_pd_trips!F263</f>
        <v>0</v>
      </c>
      <c r="W451" s="47">
        <f>paste_pd_trips!G263</f>
        <v>245.27994000000001</v>
      </c>
      <c r="X451" s="47">
        <f>paste_pd_trips!H263</f>
        <v>7731.7829400000001</v>
      </c>
      <c r="Y451" s="47">
        <f>paste_pd_trips!I263</f>
        <v>0</v>
      </c>
      <c r="Z451" s="47">
        <f>paste_pd_trips!J263</f>
        <v>92.452799999999996</v>
      </c>
      <c r="AA451" s="47">
        <f>paste_pd_trips!K263</f>
        <v>0</v>
      </c>
      <c r="AB451" s="47">
        <f>paste_pd_trips!L263</f>
        <v>33895.901599999997</v>
      </c>
      <c r="AC451" s="47">
        <f>paste_pd_trips!M263</f>
        <v>0</v>
      </c>
      <c r="AD451" s="50">
        <f>paste_pd_trips!N263</f>
        <v>41965.417280000001</v>
      </c>
    </row>
    <row r="452" spans="3:30" x14ac:dyDescent="0.25">
      <c r="C452" s="46" t="s">
        <v>531</v>
      </c>
      <c r="D452" s="47">
        <f>paste_pd_trips!S264</f>
        <v>19</v>
      </c>
      <c r="E452" s="47">
        <f>paste_pd_trips!T264</f>
        <v>34</v>
      </c>
      <c r="F452" s="47">
        <f>paste_pd_trips!U264</f>
        <v>16</v>
      </c>
      <c r="G452" s="47">
        <f>paste_pd_trips!V264</f>
        <v>27</v>
      </c>
      <c r="H452" s="47">
        <f>paste_pd_trips!W264</f>
        <v>3</v>
      </c>
      <c r="I452" s="47">
        <f>paste_pd_trips!X264</f>
        <v>15</v>
      </c>
      <c r="J452" s="47">
        <f>paste_pd_trips!Y264</f>
        <v>0</v>
      </c>
      <c r="K452" s="47">
        <f>paste_pd_trips!Z264</f>
        <v>2</v>
      </c>
      <c r="L452" s="47">
        <f>paste_pd_trips!AA264</f>
        <v>1</v>
      </c>
      <c r="M452" s="47">
        <f>paste_pd_trips!AB264</f>
        <v>8</v>
      </c>
      <c r="N452" s="47">
        <f>paste_pd_trips!AC264</f>
        <v>157</v>
      </c>
      <c r="O452" s="50">
        <f>paste_pd_trips!AD264</f>
        <v>282</v>
      </c>
      <c r="P452" s="49"/>
      <c r="R452" s="46" t="s">
        <v>531</v>
      </c>
      <c r="S452" s="47">
        <f>paste_pd_trips!C264</f>
        <v>3819.2633000000001</v>
      </c>
      <c r="T452" s="47">
        <f>paste_pd_trips!D264</f>
        <v>14697.63235</v>
      </c>
      <c r="U452" s="47">
        <f>paste_pd_trips!E264</f>
        <v>4557.7179999999998</v>
      </c>
      <c r="V452" s="47">
        <f>paste_pd_trips!F264</f>
        <v>6046.8432599999996</v>
      </c>
      <c r="W452" s="47">
        <f>paste_pd_trips!G264</f>
        <v>562.25580000000002</v>
      </c>
      <c r="X452" s="47">
        <f>paste_pd_trips!H264</f>
        <v>8676.2921700000006</v>
      </c>
      <c r="Y452" s="47">
        <f>paste_pd_trips!I264</f>
        <v>0</v>
      </c>
      <c r="Z452" s="47">
        <f>paste_pd_trips!J264</f>
        <v>1013.7092</v>
      </c>
      <c r="AA452" s="47">
        <f>paste_pd_trips!K264</f>
        <v>72.745829999999998</v>
      </c>
      <c r="AB452" s="47">
        <f>paste_pd_trips!L264</f>
        <v>3605.1682999999998</v>
      </c>
      <c r="AC452" s="47">
        <f>paste_pd_trips!M264</f>
        <v>40614.760029999998</v>
      </c>
      <c r="AD452" s="50">
        <f>paste_pd_trips!N264</f>
        <v>83666.38824</v>
      </c>
    </row>
    <row r="453" spans="3:30" x14ac:dyDescent="0.25">
      <c r="C453" s="46" t="s">
        <v>26</v>
      </c>
      <c r="D453" s="47">
        <f>paste_pd_trips!S265</f>
        <v>0</v>
      </c>
      <c r="E453" s="47">
        <f>paste_pd_trips!T265</f>
        <v>0</v>
      </c>
      <c r="F453" s="47">
        <f>paste_pd_trips!U265</f>
        <v>0</v>
      </c>
      <c r="G453" s="47">
        <f>paste_pd_trips!V265</f>
        <v>0</v>
      </c>
      <c r="H453" s="47">
        <f>paste_pd_trips!W265</f>
        <v>0</v>
      </c>
      <c r="I453" s="47">
        <f>paste_pd_trips!X265</f>
        <v>504</v>
      </c>
      <c r="J453" s="47">
        <f>paste_pd_trips!Y265</f>
        <v>34</v>
      </c>
      <c r="K453" s="47">
        <f>paste_pd_trips!Z265</f>
        <v>32</v>
      </c>
      <c r="L453" s="47">
        <f>paste_pd_trips!AA265</f>
        <v>0</v>
      </c>
      <c r="M453" s="47">
        <f>paste_pd_trips!AB265</f>
        <v>0</v>
      </c>
      <c r="N453" s="47">
        <f>paste_pd_trips!AC265</f>
        <v>0</v>
      </c>
      <c r="O453" s="50">
        <f>paste_pd_trips!AD265</f>
        <v>570</v>
      </c>
      <c r="P453" s="49"/>
      <c r="R453" s="46" t="s">
        <v>26</v>
      </c>
      <c r="S453" s="47">
        <f>paste_pd_trips!C265</f>
        <v>0</v>
      </c>
      <c r="T453" s="47">
        <f>paste_pd_trips!D265</f>
        <v>0</v>
      </c>
      <c r="U453" s="47">
        <f>paste_pd_trips!E265</f>
        <v>0</v>
      </c>
      <c r="V453" s="47">
        <f>paste_pd_trips!F265</f>
        <v>0</v>
      </c>
      <c r="W453" s="47">
        <f>paste_pd_trips!G265</f>
        <v>0</v>
      </c>
      <c r="X453" s="47">
        <f>paste_pd_trips!H265</f>
        <v>158326.15124000001</v>
      </c>
      <c r="Y453" s="47">
        <f>paste_pd_trips!I265</f>
        <v>10729.897349999999</v>
      </c>
      <c r="Z453" s="47">
        <f>paste_pd_trips!J265</f>
        <v>15886.69651</v>
      </c>
      <c r="AA453" s="47">
        <f>paste_pd_trips!K265</f>
        <v>0</v>
      </c>
      <c r="AB453" s="47">
        <f>paste_pd_trips!L265</f>
        <v>0</v>
      </c>
      <c r="AC453" s="47">
        <f>paste_pd_trips!M265</f>
        <v>0</v>
      </c>
      <c r="AD453" s="50">
        <f>paste_pd_trips!N265</f>
        <v>184942.7451</v>
      </c>
    </row>
    <row r="454" spans="3:30" x14ac:dyDescent="0.25">
      <c r="C454" s="46" t="s">
        <v>27</v>
      </c>
      <c r="D454" s="47">
        <f>paste_pd_trips!S266</f>
        <v>0</v>
      </c>
      <c r="E454" s="47">
        <f>paste_pd_trips!T266</f>
        <v>0</v>
      </c>
      <c r="F454" s="47">
        <f>paste_pd_trips!U266</f>
        <v>0</v>
      </c>
      <c r="G454" s="47">
        <f>paste_pd_trips!V266</f>
        <v>0</v>
      </c>
      <c r="H454" s="47">
        <f>paste_pd_trips!W266</f>
        <v>0</v>
      </c>
      <c r="I454" s="47">
        <f>paste_pd_trips!X266</f>
        <v>123</v>
      </c>
      <c r="J454" s="47">
        <f>paste_pd_trips!Y266</f>
        <v>2</v>
      </c>
      <c r="K454" s="47">
        <f>paste_pd_trips!Z266</f>
        <v>5</v>
      </c>
      <c r="L454" s="47">
        <f>paste_pd_trips!AA266</f>
        <v>0</v>
      </c>
      <c r="M454" s="47">
        <f>paste_pd_trips!AB266</f>
        <v>0</v>
      </c>
      <c r="N454" s="47">
        <f>paste_pd_trips!AC266</f>
        <v>0</v>
      </c>
      <c r="O454" s="50">
        <f>paste_pd_trips!AD266</f>
        <v>130</v>
      </c>
      <c r="P454" s="49"/>
      <c r="R454" s="46" t="s">
        <v>27</v>
      </c>
      <c r="S454" s="47">
        <f>paste_pd_trips!C266</f>
        <v>0</v>
      </c>
      <c r="T454" s="47">
        <f>paste_pd_trips!D266</f>
        <v>0</v>
      </c>
      <c r="U454" s="47">
        <f>paste_pd_trips!E266</f>
        <v>0</v>
      </c>
      <c r="V454" s="47">
        <f>paste_pd_trips!F266</f>
        <v>0</v>
      </c>
      <c r="W454" s="47">
        <f>paste_pd_trips!G266</f>
        <v>0</v>
      </c>
      <c r="X454" s="47">
        <f>paste_pd_trips!H266</f>
        <v>48942.405200000001</v>
      </c>
      <c r="Y454" s="47">
        <f>paste_pd_trips!I266</f>
        <v>571.45950000000005</v>
      </c>
      <c r="Z454" s="47">
        <f>paste_pd_trips!J266</f>
        <v>591.33000000000004</v>
      </c>
      <c r="AA454" s="47">
        <f>paste_pd_trips!K266</f>
        <v>0</v>
      </c>
      <c r="AB454" s="47">
        <f>paste_pd_trips!L266</f>
        <v>0</v>
      </c>
      <c r="AC454" s="47">
        <f>paste_pd_trips!M266</f>
        <v>0</v>
      </c>
      <c r="AD454" s="50">
        <f>paste_pd_trips!N266</f>
        <v>50105.1947</v>
      </c>
    </row>
    <row r="455" spans="3:30" x14ac:dyDescent="0.25">
      <c r="C455" s="46" t="s">
        <v>28</v>
      </c>
      <c r="D455" s="47">
        <f>paste_pd_trips!S267</f>
        <v>0</v>
      </c>
      <c r="E455" s="47">
        <f>paste_pd_trips!T267</f>
        <v>0</v>
      </c>
      <c r="F455" s="47">
        <f>paste_pd_trips!U267</f>
        <v>0</v>
      </c>
      <c r="G455" s="47">
        <f>paste_pd_trips!V267</f>
        <v>0</v>
      </c>
      <c r="H455" s="47">
        <f>paste_pd_trips!W267</f>
        <v>0</v>
      </c>
      <c r="I455" s="47">
        <f>paste_pd_trips!X267</f>
        <v>0</v>
      </c>
      <c r="J455" s="47">
        <f>paste_pd_trips!Y267</f>
        <v>416</v>
      </c>
      <c r="K455" s="47">
        <f>paste_pd_trips!Z267</f>
        <v>0</v>
      </c>
      <c r="L455" s="47">
        <f>paste_pd_trips!AA267</f>
        <v>0</v>
      </c>
      <c r="M455" s="47">
        <f>paste_pd_trips!AB267</f>
        <v>0</v>
      </c>
      <c r="N455" s="47">
        <f>paste_pd_trips!AC267</f>
        <v>0</v>
      </c>
      <c r="O455" s="50">
        <f>paste_pd_trips!AD267</f>
        <v>416</v>
      </c>
      <c r="P455" s="49"/>
      <c r="R455" s="46" t="s">
        <v>28</v>
      </c>
      <c r="S455" s="47">
        <f>paste_pd_trips!C267</f>
        <v>0</v>
      </c>
      <c r="T455" s="47">
        <f>paste_pd_trips!D267</f>
        <v>0</v>
      </c>
      <c r="U455" s="47">
        <f>paste_pd_trips!E267</f>
        <v>0</v>
      </c>
      <c r="V455" s="47">
        <f>paste_pd_trips!F267</f>
        <v>0</v>
      </c>
      <c r="W455" s="47">
        <f>paste_pd_trips!G267</f>
        <v>0</v>
      </c>
      <c r="X455" s="47">
        <f>paste_pd_trips!H267</f>
        <v>0</v>
      </c>
      <c r="Y455" s="47">
        <f>paste_pd_trips!I267</f>
        <v>106341.02634</v>
      </c>
      <c r="Z455" s="47">
        <f>paste_pd_trips!J267</f>
        <v>0</v>
      </c>
      <c r="AA455" s="47">
        <f>paste_pd_trips!K267</f>
        <v>0</v>
      </c>
      <c r="AB455" s="47">
        <f>paste_pd_trips!L267</f>
        <v>0</v>
      </c>
      <c r="AC455" s="47">
        <f>paste_pd_trips!M267</f>
        <v>0</v>
      </c>
      <c r="AD455" s="50">
        <f>paste_pd_trips!N267</f>
        <v>106341.02634</v>
      </c>
    </row>
    <row r="456" spans="3:30" x14ac:dyDescent="0.25">
      <c r="C456" s="46" t="s">
        <v>29</v>
      </c>
      <c r="D456" s="47">
        <f>paste_pd_trips!S268</f>
        <v>0</v>
      </c>
      <c r="E456" s="47">
        <f>paste_pd_trips!T268</f>
        <v>0</v>
      </c>
      <c r="F456" s="47">
        <f>paste_pd_trips!U268</f>
        <v>0</v>
      </c>
      <c r="G456" s="47">
        <f>paste_pd_trips!V268</f>
        <v>0</v>
      </c>
      <c r="H456" s="47">
        <f>paste_pd_trips!W268</f>
        <v>0</v>
      </c>
      <c r="I456" s="47">
        <f>paste_pd_trips!X268</f>
        <v>0</v>
      </c>
      <c r="J456" s="47">
        <f>paste_pd_trips!Y268</f>
        <v>78</v>
      </c>
      <c r="K456" s="47">
        <f>paste_pd_trips!Z268</f>
        <v>0</v>
      </c>
      <c r="L456" s="47">
        <f>paste_pd_trips!AA268</f>
        <v>0</v>
      </c>
      <c r="M456" s="47">
        <f>paste_pd_trips!AB268</f>
        <v>0</v>
      </c>
      <c r="N456" s="47">
        <f>paste_pd_trips!AC268</f>
        <v>0</v>
      </c>
      <c r="O456" s="50">
        <f>paste_pd_trips!AD268</f>
        <v>78</v>
      </c>
      <c r="P456" s="49"/>
      <c r="R456" s="46" t="s">
        <v>29</v>
      </c>
      <c r="S456" s="47">
        <f>paste_pd_trips!C268</f>
        <v>0</v>
      </c>
      <c r="T456" s="47">
        <f>paste_pd_trips!D268</f>
        <v>0</v>
      </c>
      <c r="U456" s="47">
        <f>paste_pd_trips!E268</f>
        <v>0</v>
      </c>
      <c r="V456" s="47">
        <f>paste_pd_trips!F268</f>
        <v>0</v>
      </c>
      <c r="W456" s="47">
        <f>paste_pd_trips!G268</f>
        <v>0</v>
      </c>
      <c r="X456" s="47">
        <f>paste_pd_trips!H268</f>
        <v>0</v>
      </c>
      <c r="Y456" s="47">
        <f>paste_pd_trips!I268</f>
        <v>16859.727070000001</v>
      </c>
      <c r="Z456" s="47">
        <f>paste_pd_trips!J268</f>
        <v>0</v>
      </c>
      <c r="AA456" s="47">
        <f>paste_pd_trips!K268</f>
        <v>0</v>
      </c>
      <c r="AB456" s="47">
        <f>paste_pd_trips!L268</f>
        <v>0</v>
      </c>
      <c r="AC456" s="47">
        <f>paste_pd_trips!M268</f>
        <v>0</v>
      </c>
      <c r="AD456" s="50">
        <f>paste_pd_trips!N268</f>
        <v>16859.727070000001</v>
      </c>
    </row>
    <row r="457" spans="3:30" x14ac:dyDescent="0.25">
      <c r="C457" s="46" t="s">
        <v>30</v>
      </c>
      <c r="D457" s="47">
        <f>paste_pd_trips!S269</f>
        <v>0</v>
      </c>
      <c r="E457" s="47">
        <f>paste_pd_trips!T269</f>
        <v>0</v>
      </c>
      <c r="F457" s="47">
        <f>paste_pd_trips!U269</f>
        <v>0</v>
      </c>
      <c r="G457" s="47">
        <f>paste_pd_trips!V269</f>
        <v>0</v>
      </c>
      <c r="H457" s="47">
        <f>paste_pd_trips!W269</f>
        <v>0</v>
      </c>
      <c r="I457" s="47">
        <f>paste_pd_trips!X269</f>
        <v>0</v>
      </c>
      <c r="J457" s="47">
        <f>paste_pd_trips!Y269</f>
        <v>7</v>
      </c>
      <c r="K457" s="47">
        <f>paste_pd_trips!Z269</f>
        <v>129</v>
      </c>
      <c r="L457" s="47">
        <f>paste_pd_trips!AA269</f>
        <v>0</v>
      </c>
      <c r="M457" s="47">
        <f>paste_pd_trips!AB269</f>
        <v>0</v>
      </c>
      <c r="N457" s="47">
        <f>paste_pd_trips!AC269</f>
        <v>0</v>
      </c>
      <c r="O457" s="50">
        <f>paste_pd_trips!AD269</f>
        <v>136</v>
      </c>
      <c r="P457" s="49"/>
      <c r="R457" s="46" t="s">
        <v>30</v>
      </c>
      <c r="S457" s="47">
        <f>paste_pd_trips!C269</f>
        <v>0</v>
      </c>
      <c r="T457" s="47">
        <f>paste_pd_trips!D269</f>
        <v>0</v>
      </c>
      <c r="U457" s="47">
        <f>paste_pd_trips!E269</f>
        <v>0</v>
      </c>
      <c r="V457" s="47">
        <f>paste_pd_trips!F269</f>
        <v>0</v>
      </c>
      <c r="W457" s="47">
        <f>paste_pd_trips!G269</f>
        <v>0</v>
      </c>
      <c r="X457" s="47">
        <f>paste_pd_trips!H269</f>
        <v>0</v>
      </c>
      <c r="Y457" s="47">
        <f>paste_pd_trips!I269</f>
        <v>3606.6932999999999</v>
      </c>
      <c r="Z457" s="47">
        <f>paste_pd_trips!J269</f>
        <v>41147.755729999997</v>
      </c>
      <c r="AA457" s="47">
        <f>paste_pd_trips!K269</f>
        <v>0</v>
      </c>
      <c r="AB457" s="47">
        <f>paste_pd_trips!L269</f>
        <v>0</v>
      </c>
      <c r="AC457" s="47">
        <f>paste_pd_trips!M269</f>
        <v>0</v>
      </c>
      <c r="AD457" s="50">
        <f>paste_pd_trips!N269</f>
        <v>44754.449030000003</v>
      </c>
    </row>
    <row r="458" spans="3:30" x14ac:dyDescent="0.25">
      <c r="C458" s="46" t="s">
        <v>31</v>
      </c>
      <c r="D458" s="47">
        <f>paste_pd_trips!S270</f>
        <v>0</v>
      </c>
      <c r="E458" s="47">
        <f>paste_pd_trips!T270</f>
        <v>0</v>
      </c>
      <c r="F458" s="47">
        <f>paste_pd_trips!U270</f>
        <v>0</v>
      </c>
      <c r="G458" s="47">
        <f>paste_pd_trips!V270</f>
        <v>0</v>
      </c>
      <c r="H458" s="47">
        <f>paste_pd_trips!W270</f>
        <v>0</v>
      </c>
      <c r="I458" s="47">
        <f>paste_pd_trips!X270</f>
        <v>0</v>
      </c>
      <c r="J458" s="47">
        <f>paste_pd_trips!Y270</f>
        <v>0</v>
      </c>
      <c r="K458" s="47">
        <f>paste_pd_trips!Z270</f>
        <v>46</v>
      </c>
      <c r="L458" s="47">
        <f>paste_pd_trips!AA270</f>
        <v>0</v>
      </c>
      <c r="M458" s="47">
        <f>paste_pd_trips!AB270</f>
        <v>0</v>
      </c>
      <c r="N458" s="47">
        <f>paste_pd_trips!AC270</f>
        <v>0</v>
      </c>
      <c r="O458" s="50">
        <f>paste_pd_trips!AD270</f>
        <v>46</v>
      </c>
      <c r="P458" s="49"/>
      <c r="R458" s="46" t="s">
        <v>31</v>
      </c>
      <c r="S458" s="47">
        <f>paste_pd_trips!C270</f>
        <v>0</v>
      </c>
      <c r="T458" s="47">
        <f>paste_pd_trips!D270</f>
        <v>0</v>
      </c>
      <c r="U458" s="47">
        <f>paste_pd_trips!E270</f>
        <v>0</v>
      </c>
      <c r="V458" s="47">
        <f>paste_pd_trips!F270</f>
        <v>0</v>
      </c>
      <c r="W458" s="47">
        <f>paste_pd_trips!G270</f>
        <v>0</v>
      </c>
      <c r="X458" s="47">
        <f>paste_pd_trips!H270</f>
        <v>0</v>
      </c>
      <c r="Y458" s="47">
        <f>paste_pd_trips!I270</f>
        <v>0</v>
      </c>
      <c r="Z458" s="47">
        <f>paste_pd_trips!J270</f>
        <v>17706.634870000002</v>
      </c>
      <c r="AA458" s="47">
        <f>paste_pd_trips!K270</f>
        <v>0</v>
      </c>
      <c r="AB458" s="47">
        <f>paste_pd_trips!L270</f>
        <v>0</v>
      </c>
      <c r="AC458" s="47">
        <f>paste_pd_trips!M270</f>
        <v>0</v>
      </c>
      <c r="AD458" s="50">
        <f>paste_pd_trips!N270</f>
        <v>17706.634870000002</v>
      </c>
    </row>
    <row r="459" spans="3:30" ht="15.75" thickBot="1" x14ac:dyDescent="0.3">
      <c r="C459" s="61" t="s">
        <v>5</v>
      </c>
      <c r="D459" s="62">
        <f>paste_pd_trips!S271</f>
        <v>23925</v>
      </c>
      <c r="E459" s="63">
        <f>paste_pd_trips!T271</f>
        <v>17033</v>
      </c>
      <c r="F459" s="63">
        <f>paste_pd_trips!U271</f>
        <v>14836</v>
      </c>
      <c r="G459" s="63">
        <f>paste_pd_trips!V271</f>
        <v>6033</v>
      </c>
      <c r="H459" s="63">
        <f>paste_pd_trips!W271</f>
        <v>1847</v>
      </c>
      <c r="I459" s="63">
        <f>paste_pd_trips!X271</f>
        <v>2909</v>
      </c>
      <c r="J459" s="63">
        <f>paste_pd_trips!Y271</f>
        <v>988</v>
      </c>
      <c r="K459" s="63">
        <f>paste_pd_trips!Z271</f>
        <v>450</v>
      </c>
      <c r="L459" s="63">
        <f>paste_pd_trips!AA271</f>
        <v>359</v>
      </c>
      <c r="M459" s="63">
        <f>paste_pd_trips!AB271</f>
        <v>169</v>
      </c>
      <c r="N459" s="63">
        <f>paste_pd_trips!AC271</f>
        <v>157</v>
      </c>
      <c r="O459" s="64">
        <f>paste_pd_trips!AD271</f>
        <v>68706</v>
      </c>
      <c r="P459" s="49"/>
      <c r="R459" s="61" t="s">
        <v>5</v>
      </c>
      <c r="S459" s="62">
        <f>paste_pd_trips!C271</f>
        <v>7202220.7516599996</v>
      </c>
      <c r="T459" s="63">
        <f>paste_pd_trips!D271</f>
        <v>5700935.0076099997</v>
      </c>
      <c r="U459" s="63">
        <f>paste_pd_trips!E271</f>
        <v>5150790.1238099998</v>
      </c>
      <c r="V459" s="63">
        <f>paste_pd_trips!F271</f>
        <v>2050995.99031</v>
      </c>
      <c r="W459" s="63">
        <f>paste_pd_trips!G271</f>
        <v>507977.23605000001</v>
      </c>
      <c r="X459" s="63">
        <f>paste_pd_trips!H271</f>
        <v>1161516.5524299999</v>
      </c>
      <c r="Y459" s="63">
        <f>paste_pd_trips!I271</f>
        <v>259484.32459</v>
      </c>
      <c r="Z459" s="63">
        <f>paste_pd_trips!J271</f>
        <v>165119.07016999999</v>
      </c>
      <c r="AA459" s="63">
        <f>paste_pd_trips!K271</f>
        <v>142544.70585999999</v>
      </c>
      <c r="AB459" s="63">
        <f>paste_pd_trips!L271</f>
        <v>57367.958610000001</v>
      </c>
      <c r="AC459" s="63">
        <f>paste_pd_trips!M271</f>
        <v>40614.760029999998</v>
      </c>
      <c r="AD459" s="64">
        <f>paste_pd_trips!N271</f>
        <v>22439566.4811</v>
      </c>
    </row>
  </sheetData>
  <conditionalFormatting sqref="AH48">
    <cfRule type="expression" dxfId="17" priority="9">
      <formula>AH47&lt;&gt;AH48</formula>
    </cfRule>
  </conditionalFormatting>
  <conditionalFormatting sqref="AI48:AR48">
    <cfRule type="expression" dxfId="16" priority="8">
      <formula>AI47&lt;&gt;AI48</formula>
    </cfRule>
  </conditionalFormatting>
  <conditionalFormatting sqref="AH95:AR95">
    <cfRule type="expression" dxfId="15" priority="7">
      <formula>AH94&lt;&gt;AH95</formula>
    </cfRule>
  </conditionalFormatting>
  <conditionalFormatting sqref="AH142:AR142">
    <cfRule type="expression" dxfId="14" priority="6">
      <formula>AH141&lt;&gt;AH142</formula>
    </cfRule>
  </conditionalFormatting>
  <conditionalFormatting sqref="AH189:AR189">
    <cfRule type="expression" dxfId="13" priority="5">
      <formula>AH188&lt;&gt;AH189</formula>
    </cfRule>
  </conditionalFormatting>
  <conditionalFormatting sqref="AH236:AR236">
    <cfRule type="expression" dxfId="12" priority="4">
      <formula>AH235&lt;&gt;AH236</formula>
    </cfRule>
  </conditionalFormatting>
  <conditionalFormatting sqref="AH283:AR283">
    <cfRule type="expression" dxfId="11" priority="3">
      <formula>AH282&lt;&gt;AH283</formula>
    </cfRule>
  </conditionalFormatting>
  <conditionalFormatting sqref="AH330:AR330">
    <cfRule type="expression" dxfId="10" priority="2">
      <formula>AH329&lt;&gt;AH330</formula>
    </cfRule>
  </conditionalFormatting>
  <conditionalFormatting sqref="AH377:AR377">
    <cfRule type="expression" dxfId="9" priority="1">
      <formula>AH376&lt;&gt;AH377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6"/>
  <sheetViews>
    <sheetView workbookViewId="0"/>
  </sheetViews>
  <sheetFormatPr defaultRowHeight="15" x14ac:dyDescent="0.25"/>
  <cols>
    <col min="2" max="2" width="18" customWidth="1"/>
    <col min="9" max="9" width="18" customWidth="1"/>
    <col min="16" max="16" width="18" customWidth="1"/>
    <col min="22" max="22" width="10.5703125" bestFit="1" customWidth="1"/>
    <col min="23" max="23" width="9.28515625" bestFit="1" customWidth="1"/>
    <col min="28" max="28" width="18" customWidth="1"/>
  </cols>
  <sheetData>
    <row r="1" spans="1:40" x14ac:dyDescent="0.25">
      <c r="B1" t="s">
        <v>517</v>
      </c>
      <c r="I1" t="s">
        <v>551</v>
      </c>
      <c r="P1" t="s">
        <v>552</v>
      </c>
      <c r="AB1" t="s">
        <v>553</v>
      </c>
    </row>
    <row r="2" spans="1:40" x14ac:dyDescent="0.25">
      <c r="P2" t="s">
        <v>554</v>
      </c>
      <c r="AB2" t="s">
        <v>555</v>
      </c>
    </row>
    <row r="5" spans="1:40" x14ac:dyDescent="0.25">
      <c r="W5" s="249" t="s">
        <v>658</v>
      </c>
    </row>
    <row r="6" spans="1:40" x14ac:dyDescent="0.25">
      <c r="B6" t="s">
        <v>556</v>
      </c>
      <c r="F6" s="70"/>
      <c r="I6" t="s">
        <v>556</v>
      </c>
      <c r="M6" s="70"/>
      <c r="P6" t="s">
        <v>556</v>
      </c>
      <c r="T6" s="70"/>
      <c r="AB6" t="s">
        <v>556</v>
      </c>
      <c r="AF6" s="70"/>
      <c r="AJ6" s="19" t="s">
        <v>660</v>
      </c>
      <c r="AK6" s="196" t="s">
        <v>659</v>
      </c>
    </row>
    <row r="7" spans="1:40" x14ac:dyDescent="0.25">
      <c r="AI7" s="196" t="s">
        <v>661</v>
      </c>
      <c r="AJ7" s="196" t="s">
        <v>662</v>
      </c>
      <c r="AK7" s="196" t="s">
        <v>663</v>
      </c>
      <c r="AL7" s="196" t="s">
        <v>664</v>
      </c>
      <c r="AM7" s="196" t="s">
        <v>665</v>
      </c>
      <c r="AN7" s="196" t="s">
        <v>666</v>
      </c>
    </row>
    <row r="8" spans="1:40" ht="26.25" x14ac:dyDescent="0.25">
      <c r="A8" t="s">
        <v>667</v>
      </c>
      <c r="B8" s="40" t="s">
        <v>3</v>
      </c>
      <c r="C8" s="41" t="s">
        <v>13</v>
      </c>
      <c r="D8" s="42" t="s">
        <v>585</v>
      </c>
      <c r="E8" s="43" t="s">
        <v>586</v>
      </c>
      <c r="F8" s="44" t="s">
        <v>5</v>
      </c>
      <c r="I8" s="40" t="s">
        <v>3</v>
      </c>
      <c r="J8" s="41" t="s">
        <v>13</v>
      </c>
      <c r="K8" s="42" t="s">
        <v>585</v>
      </c>
      <c r="L8" s="43" t="s">
        <v>586</v>
      </c>
      <c r="M8" s="44" t="s">
        <v>5</v>
      </c>
      <c r="P8" s="40" t="s">
        <v>3</v>
      </c>
      <c r="Q8" s="41" t="s">
        <v>13</v>
      </c>
      <c r="R8" s="42" t="s">
        <v>585</v>
      </c>
      <c r="S8" s="43" t="s">
        <v>586</v>
      </c>
      <c r="T8" s="44" t="s">
        <v>5</v>
      </c>
      <c r="V8" s="71" t="s">
        <v>557</v>
      </c>
      <c r="W8" s="71" t="s">
        <v>558</v>
      </c>
      <c r="X8" s="72" t="s">
        <v>559</v>
      </c>
      <c r="Y8" s="72" t="s">
        <v>560</v>
      </c>
      <c r="Z8" s="72" t="s">
        <v>561</v>
      </c>
      <c r="AB8" s="40" t="s">
        <v>3</v>
      </c>
      <c r="AC8" s="41" t="s">
        <v>13</v>
      </c>
      <c r="AD8" s="42" t="s">
        <v>585</v>
      </c>
      <c r="AE8" s="43" t="s">
        <v>586</v>
      </c>
      <c r="AF8" s="44" t="s">
        <v>5</v>
      </c>
      <c r="AH8" s="203" t="s">
        <v>525</v>
      </c>
      <c r="AI8">
        <v>1</v>
      </c>
      <c r="AJ8" t="s">
        <v>668</v>
      </c>
      <c r="AK8" s="197">
        <f>AC9</f>
        <v>0</v>
      </c>
      <c r="AL8" s="197">
        <f t="shared" ref="AL8:AN8" si="0">AD9</f>
        <v>105802.65723</v>
      </c>
      <c r="AM8" s="197">
        <f t="shared" si="0"/>
        <v>1290829.0933900001</v>
      </c>
      <c r="AN8" s="197">
        <f t="shared" si="0"/>
        <v>1396631.7506200001</v>
      </c>
    </row>
    <row r="9" spans="1:40" x14ac:dyDescent="0.25">
      <c r="A9">
        <v>1</v>
      </c>
      <c r="B9" s="73" t="s">
        <v>525</v>
      </c>
      <c r="C9" s="74">
        <f>paste_pd_tours!J2</f>
        <v>8</v>
      </c>
      <c r="D9" s="75">
        <f>paste_pd_tours!K2</f>
        <v>207</v>
      </c>
      <c r="E9" s="76">
        <f>paste_pd_tours!L2</f>
        <v>3356</v>
      </c>
      <c r="F9" s="48">
        <f>paste_pd_tours!M2</f>
        <v>3571</v>
      </c>
      <c r="I9" s="73" t="s">
        <v>525</v>
      </c>
      <c r="J9" s="74">
        <f>paste_pd_tours!B2</f>
        <v>3515.5250599999999</v>
      </c>
      <c r="K9" s="75">
        <f>paste_pd_tours!C2</f>
        <v>102287.13217</v>
      </c>
      <c r="L9" s="76">
        <f>paste_pd_tours!D2</f>
        <v>1290829.0933900001</v>
      </c>
      <c r="M9" s="48">
        <f>paste_pd_tours!E2</f>
        <v>1396631.7506200001</v>
      </c>
      <c r="P9" s="73" t="s">
        <v>525</v>
      </c>
      <c r="Q9" s="74">
        <v>0</v>
      </c>
      <c r="R9" s="75">
        <f>+J9+K9</f>
        <v>105802.65723</v>
      </c>
      <c r="S9" s="76">
        <f t="shared" ref="S9:S20" si="1">L9</f>
        <v>1290829.0933900001</v>
      </c>
      <c r="T9" s="48">
        <f>SUM(Q9:S9)</f>
        <v>1396631.7506200001</v>
      </c>
      <c r="AB9" s="73" t="s">
        <v>525</v>
      </c>
      <c r="AC9" s="74">
        <f>Q9</f>
        <v>0</v>
      </c>
      <c r="AD9" s="75">
        <f t="shared" ref="AD9:AE13" si="2">R9</f>
        <v>105802.65723</v>
      </c>
      <c r="AE9" s="76">
        <f t="shared" si="2"/>
        <v>1290829.0933900001</v>
      </c>
      <c r="AF9" s="48">
        <f>SUM(AC9:AE9)</f>
        <v>1396631.7506200001</v>
      </c>
      <c r="AH9" s="207" t="s">
        <v>526</v>
      </c>
      <c r="AI9">
        <v>2</v>
      </c>
      <c r="AJ9" s="196" t="s">
        <v>668</v>
      </c>
      <c r="AK9" s="197">
        <f t="shared" ref="AK9:AK18" si="3">AC10</f>
        <v>2296.2831700000002</v>
      </c>
      <c r="AL9" s="197">
        <f t="shared" ref="AL9:AL18" si="4">AD10</f>
        <v>68528.343999999997</v>
      </c>
      <c r="AM9" s="197">
        <f t="shared" ref="AM9:AM18" si="5">AE10</f>
        <v>282825.83538</v>
      </c>
      <c r="AN9" s="197">
        <f t="shared" ref="AN9:AN18" si="6">AF10</f>
        <v>353650.46255</v>
      </c>
    </row>
    <row r="10" spans="1:40" x14ac:dyDescent="0.25">
      <c r="A10">
        <v>2</v>
      </c>
      <c r="B10" s="46" t="s">
        <v>526</v>
      </c>
      <c r="C10" s="77">
        <f>paste_pd_tours!J3</f>
        <v>6</v>
      </c>
      <c r="D10" s="49">
        <f>paste_pd_tours!K3</f>
        <v>137</v>
      </c>
      <c r="E10" s="78">
        <f>paste_pd_tours!L3</f>
        <v>705</v>
      </c>
      <c r="F10" s="50">
        <f>paste_pd_tours!M3</f>
        <v>848</v>
      </c>
      <c r="I10" s="46" t="s">
        <v>526</v>
      </c>
      <c r="J10" s="77">
        <f>paste_pd_tours!B3</f>
        <v>2296.2831700000002</v>
      </c>
      <c r="K10" s="49">
        <f>paste_pd_tours!C3</f>
        <v>68528.343999999997</v>
      </c>
      <c r="L10" s="78">
        <f>paste_pd_tours!D3</f>
        <v>282825.83538</v>
      </c>
      <c r="M10" s="50">
        <f>paste_pd_tours!E3</f>
        <v>353650.46255</v>
      </c>
      <c r="P10" s="46" t="s">
        <v>526</v>
      </c>
      <c r="Q10" s="77">
        <f t="shared" ref="Q10:R14" si="7">J10</f>
        <v>2296.2831700000002</v>
      </c>
      <c r="R10" s="49">
        <f t="shared" si="7"/>
        <v>68528.343999999997</v>
      </c>
      <c r="S10" s="78">
        <f t="shared" si="1"/>
        <v>282825.83538</v>
      </c>
      <c r="T10" s="50">
        <f t="shared" ref="T10:T22" si="8">SUM(Q10:S10)</f>
        <v>353650.46255</v>
      </c>
      <c r="AB10" s="46" t="s">
        <v>526</v>
      </c>
      <c r="AC10" s="77">
        <f>Q10</f>
        <v>2296.2831700000002</v>
      </c>
      <c r="AD10" s="49">
        <f t="shared" si="2"/>
        <v>68528.343999999997</v>
      </c>
      <c r="AE10" s="78">
        <f t="shared" si="2"/>
        <v>282825.83538</v>
      </c>
      <c r="AF10" s="50">
        <f t="shared" ref="AF10:AF22" si="9">SUM(AC10:AE10)</f>
        <v>353650.46255</v>
      </c>
      <c r="AH10" s="207" t="s">
        <v>527</v>
      </c>
      <c r="AI10">
        <v>3</v>
      </c>
      <c r="AJ10" s="196" t="s">
        <v>668</v>
      </c>
      <c r="AK10" s="197">
        <f t="shared" si="3"/>
        <v>0</v>
      </c>
      <c r="AL10" s="197">
        <f t="shared" si="4"/>
        <v>22692.866569999998</v>
      </c>
      <c r="AM10" s="197">
        <f t="shared" si="5"/>
        <v>156911.58317999999</v>
      </c>
      <c r="AN10" s="197">
        <f t="shared" si="6"/>
        <v>179604.44974999997</v>
      </c>
    </row>
    <row r="11" spans="1:40" x14ac:dyDescent="0.25">
      <c r="A11">
        <v>3</v>
      </c>
      <c r="B11" s="46" t="s">
        <v>527</v>
      </c>
      <c r="C11" s="77">
        <f>paste_pd_tours!J4</f>
        <v>0</v>
      </c>
      <c r="D11" s="49">
        <f>paste_pd_tours!K4</f>
        <v>40</v>
      </c>
      <c r="E11" s="78">
        <f>paste_pd_tours!L4</f>
        <v>321</v>
      </c>
      <c r="F11" s="50">
        <f>paste_pd_tours!M4</f>
        <v>361</v>
      </c>
      <c r="I11" s="46" t="s">
        <v>527</v>
      </c>
      <c r="J11" s="77">
        <f>paste_pd_tours!B4</f>
        <v>0</v>
      </c>
      <c r="K11" s="49">
        <f>paste_pd_tours!C4</f>
        <v>22692.866569999998</v>
      </c>
      <c r="L11" s="78">
        <f>paste_pd_tours!D4</f>
        <v>156911.58317999999</v>
      </c>
      <c r="M11" s="50">
        <f>paste_pd_tours!E4</f>
        <v>179604.44975</v>
      </c>
      <c r="P11" s="46" t="s">
        <v>527</v>
      </c>
      <c r="Q11" s="77">
        <f t="shared" si="7"/>
        <v>0</v>
      </c>
      <c r="R11" s="49">
        <f t="shared" si="7"/>
        <v>22692.866569999998</v>
      </c>
      <c r="S11" s="78">
        <f t="shared" si="1"/>
        <v>156911.58317999999</v>
      </c>
      <c r="T11" s="50">
        <f t="shared" si="8"/>
        <v>179604.44974999997</v>
      </c>
      <c r="AB11" s="46" t="s">
        <v>527</v>
      </c>
      <c r="AC11" s="77">
        <f>Q11</f>
        <v>0</v>
      </c>
      <c r="AD11" s="49">
        <f t="shared" si="2"/>
        <v>22692.866569999998</v>
      </c>
      <c r="AE11" s="78">
        <f t="shared" si="2"/>
        <v>156911.58317999999</v>
      </c>
      <c r="AF11" s="50">
        <f t="shared" si="9"/>
        <v>179604.44974999997</v>
      </c>
      <c r="AH11" s="207" t="s">
        <v>465</v>
      </c>
      <c r="AI11">
        <v>4</v>
      </c>
      <c r="AJ11" s="196" t="s">
        <v>668</v>
      </c>
      <c r="AK11" s="197">
        <f t="shared" si="3"/>
        <v>6650.1722600000003</v>
      </c>
      <c r="AL11" s="197">
        <f t="shared" si="4"/>
        <v>28900.790389999998</v>
      </c>
      <c r="AM11" s="197">
        <f t="shared" si="5"/>
        <v>27678.835050000002</v>
      </c>
      <c r="AN11" s="197">
        <f t="shared" si="6"/>
        <v>63229.797700000003</v>
      </c>
    </row>
    <row r="12" spans="1:40" x14ac:dyDescent="0.25">
      <c r="A12">
        <v>4</v>
      </c>
      <c r="B12" s="46" t="s">
        <v>465</v>
      </c>
      <c r="C12" s="77">
        <f>paste_pd_tours!J5</f>
        <v>24</v>
      </c>
      <c r="D12" s="49">
        <f>paste_pd_tours!K5</f>
        <v>36</v>
      </c>
      <c r="E12" s="78">
        <f>paste_pd_tours!L5</f>
        <v>70</v>
      </c>
      <c r="F12" s="50">
        <f>paste_pd_tours!M5</f>
        <v>130</v>
      </c>
      <c r="I12" s="46" t="s">
        <v>465</v>
      </c>
      <c r="J12" s="77">
        <f>paste_pd_tours!B5</f>
        <v>6650.1722600000003</v>
      </c>
      <c r="K12" s="49">
        <f>paste_pd_tours!C5</f>
        <v>28900.790389999998</v>
      </c>
      <c r="L12" s="78">
        <f>paste_pd_tours!D5</f>
        <v>27678.835050000002</v>
      </c>
      <c r="M12" s="50">
        <f>paste_pd_tours!E5</f>
        <v>63229.797700000003</v>
      </c>
      <c r="P12" s="46" t="s">
        <v>465</v>
      </c>
      <c r="Q12" s="77">
        <f t="shared" si="7"/>
        <v>6650.1722600000003</v>
      </c>
      <c r="R12" s="49">
        <f t="shared" si="7"/>
        <v>28900.790389999998</v>
      </c>
      <c r="S12" s="78">
        <f t="shared" si="1"/>
        <v>27678.835050000002</v>
      </c>
      <c r="T12" s="50">
        <f t="shared" si="8"/>
        <v>63229.797700000003</v>
      </c>
      <c r="AB12" s="46" t="s">
        <v>465</v>
      </c>
      <c r="AC12" s="77">
        <f>Q12</f>
        <v>6650.1722600000003</v>
      </c>
      <c r="AD12" s="49">
        <f t="shared" si="2"/>
        <v>28900.790389999998</v>
      </c>
      <c r="AE12" s="78">
        <f t="shared" si="2"/>
        <v>27678.835050000002</v>
      </c>
      <c r="AF12" s="50">
        <f t="shared" si="9"/>
        <v>63229.797700000003</v>
      </c>
      <c r="AH12" s="207" t="s">
        <v>528</v>
      </c>
      <c r="AI12">
        <v>5</v>
      </c>
      <c r="AJ12" s="196" t="s">
        <v>668</v>
      </c>
      <c r="AK12" s="197">
        <f t="shared" si="3"/>
        <v>5662.47282</v>
      </c>
      <c r="AL12" s="197">
        <f t="shared" si="4"/>
        <v>23070.684399999998</v>
      </c>
      <c r="AM12" s="197">
        <f t="shared" si="5"/>
        <v>46384.067629999998</v>
      </c>
      <c r="AN12" s="197">
        <f t="shared" si="6"/>
        <v>75117.224849999999</v>
      </c>
    </row>
    <row r="13" spans="1:40" x14ac:dyDescent="0.25">
      <c r="A13">
        <v>5</v>
      </c>
      <c r="B13" s="46" t="s">
        <v>528</v>
      </c>
      <c r="C13" s="77">
        <f>paste_pd_tours!J6</f>
        <v>20</v>
      </c>
      <c r="D13" s="49">
        <f>paste_pd_tours!K6</f>
        <v>51</v>
      </c>
      <c r="E13" s="78">
        <f>paste_pd_tours!L6</f>
        <v>140</v>
      </c>
      <c r="F13" s="50">
        <f>paste_pd_tours!M6</f>
        <v>211</v>
      </c>
      <c r="I13" s="46" t="s">
        <v>528</v>
      </c>
      <c r="J13" s="77">
        <f>paste_pd_tours!B6</f>
        <v>5662.47282</v>
      </c>
      <c r="K13" s="49">
        <f>paste_pd_tours!C6</f>
        <v>23070.684399999998</v>
      </c>
      <c r="L13" s="78">
        <f>paste_pd_tours!D6</f>
        <v>46384.067629999998</v>
      </c>
      <c r="M13" s="50">
        <f>paste_pd_tours!E6</f>
        <v>75117.224849999999</v>
      </c>
      <c r="P13" s="46" t="s">
        <v>528</v>
      </c>
      <c r="Q13" s="77">
        <f t="shared" si="7"/>
        <v>5662.47282</v>
      </c>
      <c r="R13" s="49">
        <f t="shared" si="7"/>
        <v>23070.684399999998</v>
      </c>
      <c r="S13" s="78">
        <f t="shared" si="1"/>
        <v>46384.067629999998</v>
      </c>
      <c r="T13" s="50">
        <f t="shared" si="8"/>
        <v>75117.224849999999</v>
      </c>
      <c r="AB13" s="46" t="s">
        <v>528</v>
      </c>
      <c r="AC13" s="77">
        <f>Q13</f>
        <v>5662.47282</v>
      </c>
      <c r="AD13" s="49">
        <f t="shared" si="2"/>
        <v>23070.684399999998</v>
      </c>
      <c r="AE13" s="78">
        <f t="shared" si="2"/>
        <v>46384.067629999998</v>
      </c>
      <c r="AF13" s="50">
        <f t="shared" si="9"/>
        <v>75117.224849999999</v>
      </c>
      <c r="AH13" s="207" t="s">
        <v>14</v>
      </c>
      <c r="AI13">
        <v>6</v>
      </c>
      <c r="AJ13" s="196" t="s">
        <v>668</v>
      </c>
      <c r="AK13" s="197">
        <f t="shared" si="3"/>
        <v>118109.86342222684</v>
      </c>
      <c r="AL13" s="197">
        <f t="shared" si="4"/>
        <v>113040.01395390631</v>
      </c>
      <c r="AM13" s="197">
        <f t="shared" si="5"/>
        <v>70621.109739994325</v>
      </c>
      <c r="AN13" s="197">
        <f t="shared" si="6"/>
        <v>301770.98711612751</v>
      </c>
    </row>
    <row r="14" spans="1:40" x14ac:dyDescent="0.25">
      <c r="A14">
        <v>6</v>
      </c>
      <c r="B14" s="46" t="s">
        <v>14</v>
      </c>
      <c r="C14" s="77">
        <f>paste_pd_tours!J7</f>
        <v>140</v>
      </c>
      <c r="D14" s="49">
        <f>paste_pd_tours!K7</f>
        <v>112</v>
      </c>
      <c r="E14" s="78">
        <f>paste_pd_tours!L7</f>
        <v>189</v>
      </c>
      <c r="F14" s="50">
        <f>paste_pd_tours!M7</f>
        <v>441</v>
      </c>
      <c r="I14" s="46" t="s">
        <v>14</v>
      </c>
      <c r="J14" s="77">
        <f>paste_pd_tours!B7</f>
        <v>73676.867400000003</v>
      </c>
      <c r="K14" s="49">
        <f>paste_pd_tours!C7</f>
        <v>46075.027620000001</v>
      </c>
      <c r="L14" s="78">
        <f>paste_pd_tours!D7</f>
        <v>74728.855850000007</v>
      </c>
      <c r="M14" s="50">
        <f>paste_pd_tours!E7</f>
        <v>194480.75086999999</v>
      </c>
      <c r="P14" s="46" t="s">
        <v>14</v>
      </c>
      <c r="Q14" s="79">
        <f t="shared" si="7"/>
        <v>73676.867400000003</v>
      </c>
      <c r="R14" s="80">
        <f t="shared" si="7"/>
        <v>46075.027620000001</v>
      </c>
      <c r="S14" s="81">
        <f t="shared" si="1"/>
        <v>74728.855850000007</v>
      </c>
      <c r="T14" s="82">
        <f t="shared" si="8"/>
        <v>194480.75086999999</v>
      </c>
      <c r="V14" s="2">
        <f t="array" ref="V14:V16">TRANSPOSE('Trip Switching Model Targets'!BB39:BD39)</f>
        <v>301770.98711612751</v>
      </c>
      <c r="W14" s="2">
        <f>OBS_PURP_AUTOSUFF!P8</f>
        <v>576111.76789049571</v>
      </c>
      <c r="X14" s="83">
        <f>V14/W14</f>
        <v>0.52380632359081847</v>
      </c>
      <c r="Y14" s="84">
        <f t="array" ref="Y14:Y16">TRANSPOSE('Trip Switching Model Targets'!BB37:BD37)/'Final Tour Mode Targets TNC'!AF14:AF16</f>
        <v>2.6597828988009815</v>
      </c>
      <c r="Z14" s="84">
        <f t="array" ref="Z14:Z16">TRANSPOSE('Trip Switching Model Targets'!BB41:BD41)</f>
        <v>2.6597828988009815</v>
      </c>
      <c r="AB14" s="46" t="s">
        <v>14</v>
      </c>
      <c r="AC14" s="77">
        <f>OBS_PURP_AUTOSUFF!M8*$X14</f>
        <v>118109.86342222684</v>
      </c>
      <c r="AD14" s="49">
        <f>OBS_PURP_AUTOSUFF!N8*$X14</f>
        <v>113040.01395390631</v>
      </c>
      <c r="AE14" s="78">
        <f>OBS_PURP_AUTOSUFF!O8*$X14</f>
        <v>70621.109739994325</v>
      </c>
      <c r="AF14" s="50">
        <f t="shared" si="9"/>
        <v>301770.98711612751</v>
      </c>
      <c r="AH14" s="207" t="s">
        <v>18</v>
      </c>
      <c r="AI14">
        <v>7</v>
      </c>
      <c r="AJ14" s="196" t="s">
        <v>668</v>
      </c>
      <c r="AK14" s="197">
        <f t="shared" si="3"/>
        <v>0</v>
      </c>
      <c r="AL14" s="197">
        <f t="shared" si="4"/>
        <v>12843.39811627561</v>
      </c>
      <c r="AM14" s="197">
        <f t="shared" si="5"/>
        <v>53164.031543912773</v>
      </c>
      <c r="AN14" s="197">
        <f t="shared" si="6"/>
        <v>66007.429660188383</v>
      </c>
    </row>
    <row r="15" spans="1:40" x14ac:dyDescent="0.25">
      <c r="A15">
        <v>7</v>
      </c>
      <c r="B15" s="46" t="s">
        <v>18</v>
      </c>
      <c r="C15" s="85">
        <f>paste_pd_tours!J8</f>
        <v>2</v>
      </c>
      <c r="D15" s="49">
        <f>paste_pd_tours!K8</f>
        <v>26</v>
      </c>
      <c r="E15" s="78">
        <f>paste_pd_tours!L8</f>
        <v>188</v>
      </c>
      <c r="F15" s="50">
        <f>paste_pd_tours!M8</f>
        <v>216</v>
      </c>
      <c r="I15" s="46" t="s">
        <v>18</v>
      </c>
      <c r="J15" s="85">
        <f>paste_pd_tours!B8</f>
        <v>576.83360000000005</v>
      </c>
      <c r="K15" s="49">
        <f>paste_pd_tours!C8</f>
        <v>11451.9997</v>
      </c>
      <c r="L15" s="78">
        <f>paste_pd_tours!D8</f>
        <v>57891.312870000002</v>
      </c>
      <c r="M15" s="50">
        <f>paste_pd_tours!E8</f>
        <v>69920.146170000007</v>
      </c>
      <c r="P15" s="46" t="s">
        <v>18</v>
      </c>
      <c r="Q15" s="79">
        <v>0</v>
      </c>
      <c r="R15" s="80">
        <f>+J15+K15</f>
        <v>12028.8333</v>
      </c>
      <c r="S15" s="81">
        <f t="shared" si="1"/>
        <v>57891.312870000002</v>
      </c>
      <c r="T15" s="82">
        <f t="shared" si="8"/>
        <v>69920.146170000007</v>
      </c>
      <c r="V15" s="2">
        <v>66007.429660188383</v>
      </c>
      <c r="W15" s="2">
        <f>OBS_PURP_AUTOSUFF!P9</f>
        <v>125125.09893746236</v>
      </c>
      <c r="X15" s="83">
        <f>V15/W15</f>
        <v>0.52753148825224072</v>
      </c>
      <c r="Y15" s="84">
        <v>2.8205812396401631</v>
      </c>
      <c r="Z15" s="84">
        <v>2.8205812396401631</v>
      </c>
      <c r="AB15" s="46" t="s">
        <v>18</v>
      </c>
      <c r="AC15" s="85">
        <f>OBS_PURP_AUTOSUFF!M9*$X15</f>
        <v>0</v>
      </c>
      <c r="AD15" s="49">
        <f>OBS_PURP_AUTOSUFF!N9*$X15</f>
        <v>12843.39811627561</v>
      </c>
      <c r="AE15" s="78">
        <f>OBS_PURP_AUTOSUFF!O9*$X15</f>
        <v>53164.031543912773</v>
      </c>
      <c r="AF15" s="50">
        <f t="shared" si="9"/>
        <v>66007.429660188383</v>
      </c>
      <c r="AH15" s="207" t="s">
        <v>22</v>
      </c>
      <c r="AI15">
        <v>8</v>
      </c>
      <c r="AJ15" s="196" t="s">
        <v>668</v>
      </c>
      <c r="AK15" s="197">
        <f t="shared" si="3"/>
        <v>9583.933772462693</v>
      </c>
      <c r="AL15" s="197">
        <f t="shared" si="4"/>
        <v>31616.786680961715</v>
      </c>
      <c r="AM15" s="197">
        <f t="shared" si="5"/>
        <v>32732.778297881541</v>
      </c>
      <c r="AN15" s="197">
        <f t="shared" si="6"/>
        <v>73933.498751305946</v>
      </c>
    </row>
    <row r="16" spans="1:40" x14ac:dyDescent="0.25">
      <c r="A16">
        <v>8</v>
      </c>
      <c r="B16" s="46" t="s">
        <v>22</v>
      </c>
      <c r="C16" s="77">
        <f>paste_pd_tours!J9</f>
        <v>2</v>
      </c>
      <c r="D16" s="49">
        <f>paste_pd_tours!K9</f>
        <v>26</v>
      </c>
      <c r="E16" s="78">
        <f>paste_pd_tours!L9</f>
        <v>41</v>
      </c>
      <c r="F16" s="50">
        <f>paste_pd_tours!M9</f>
        <v>69</v>
      </c>
      <c r="I16" s="46" t="s">
        <v>22</v>
      </c>
      <c r="J16" s="77">
        <f>paste_pd_tours!B9</f>
        <v>243.13730000000001</v>
      </c>
      <c r="K16" s="49">
        <f>paste_pd_tours!C9</f>
        <v>17051.926299999999</v>
      </c>
      <c r="L16" s="78">
        <f>paste_pd_tours!D9</f>
        <v>17068.67959</v>
      </c>
      <c r="M16" s="50">
        <f>paste_pd_tours!E9</f>
        <v>34363.743190000001</v>
      </c>
      <c r="P16" s="46" t="s">
        <v>22</v>
      </c>
      <c r="Q16" s="79">
        <f t="shared" ref="Q16:R20" si="10">J16</f>
        <v>243.13730000000001</v>
      </c>
      <c r="R16" s="80">
        <f t="shared" si="10"/>
        <v>17051.926299999999</v>
      </c>
      <c r="S16" s="81">
        <f t="shared" si="1"/>
        <v>17068.67959</v>
      </c>
      <c r="T16" s="82">
        <f t="shared" si="8"/>
        <v>34363.743189999994</v>
      </c>
      <c r="V16" s="2">
        <v>73933.498751305946</v>
      </c>
      <c r="W16" s="2">
        <f>OBS_PURP_AUTOSUFF!P10</f>
        <v>116541.13176146093</v>
      </c>
      <c r="X16" s="83">
        <f>V16/W16</f>
        <v>0.63439832472739954</v>
      </c>
      <c r="Y16" s="84">
        <v>2.7737467141745338</v>
      </c>
      <c r="Z16" s="84">
        <v>2.7737467141745338</v>
      </c>
      <c r="AB16" s="46" t="s">
        <v>22</v>
      </c>
      <c r="AC16" s="49">
        <f>OBS_PURP_AUTOSUFF!M10*$X16</f>
        <v>9583.933772462693</v>
      </c>
      <c r="AD16" s="49">
        <f>OBS_PURP_AUTOSUFF!N10*$X16</f>
        <v>31616.786680961715</v>
      </c>
      <c r="AE16" s="49">
        <f>OBS_PURP_AUTOSUFF!O10*$X16</f>
        <v>32732.778297881541</v>
      </c>
      <c r="AF16" s="50">
        <f t="shared" si="9"/>
        <v>73933.498751305946</v>
      </c>
      <c r="AH16" s="207" t="s">
        <v>604</v>
      </c>
      <c r="AI16">
        <v>9</v>
      </c>
      <c r="AJ16" s="196" t="s">
        <v>668</v>
      </c>
      <c r="AK16" s="197">
        <f t="shared" si="3"/>
        <v>897.72921898175878</v>
      </c>
      <c r="AL16" s="197">
        <f t="shared" si="4"/>
        <v>1679.5408922299705</v>
      </c>
      <c r="AM16" s="197">
        <f t="shared" si="5"/>
        <v>1614.8907790637159</v>
      </c>
      <c r="AN16" s="197">
        <f t="shared" si="6"/>
        <v>4192.1608902754451</v>
      </c>
    </row>
    <row r="17" spans="1:40" x14ac:dyDescent="0.25">
      <c r="A17">
        <v>9</v>
      </c>
      <c r="B17" s="46" t="s">
        <v>604</v>
      </c>
      <c r="C17" s="77">
        <v>0</v>
      </c>
      <c r="D17" s="77">
        <v>0</v>
      </c>
      <c r="E17" s="77">
        <v>0</v>
      </c>
      <c r="F17" s="50">
        <v>0</v>
      </c>
      <c r="I17" s="46" t="s">
        <v>604</v>
      </c>
      <c r="J17" s="77">
        <v>0</v>
      </c>
      <c r="K17" s="77">
        <v>0</v>
      </c>
      <c r="L17" s="77">
        <v>0</v>
      </c>
      <c r="M17" s="50">
        <v>0</v>
      </c>
      <c r="P17" s="46" t="s">
        <v>604</v>
      </c>
      <c r="Q17" s="79">
        <f>J17</f>
        <v>0</v>
      </c>
      <c r="R17" s="80">
        <f>K17</f>
        <v>0</v>
      </c>
      <c r="S17" s="81">
        <f>L17</f>
        <v>0</v>
      </c>
      <c r="T17" s="82">
        <f>SUM(Q17:S17)</f>
        <v>0</v>
      </c>
      <c r="V17" s="2" t="e">
        <f>TRANSPOSE('Trip Switching Model Targets'!BB39:BD39)</f>
        <v>#VALUE!</v>
      </c>
      <c r="W17" s="2">
        <f>OBS_PURP_AUTOSUFF!P11</f>
        <v>6608.0894713535272</v>
      </c>
      <c r="X17" s="83">
        <f>X16</f>
        <v>0.63439832472739954</v>
      </c>
      <c r="Y17" s="84">
        <f t="array" ref="Y17">TRANSPOSE('Trip Switching Model Targets'!BB40:BD40)/'Final Tour Mode Targets TNC'!AF17:AF19</f>
        <v>0</v>
      </c>
      <c r="Z17" s="84">
        <f t="array" ref="Z17">TRANSPOSE('Trip Switching Model Targets'!BB44:BD44)</f>
        <v>0</v>
      </c>
      <c r="AB17" s="46" t="s">
        <v>604</v>
      </c>
      <c r="AC17" s="49">
        <f>OBS_PURP_AUTOSUFF!M11*$X17</f>
        <v>897.72921898175878</v>
      </c>
      <c r="AD17" s="49">
        <f>OBS_PURP_AUTOSUFF!N11*$X17</f>
        <v>1679.5408922299705</v>
      </c>
      <c r="AE17" s="49">
        <f>OBS_PURP_AUTOSUFF!O11*$X17</f>
        <v>1614.8907790637159</v>
      </c>
      <c r="AF17" s="50">
        <f>SUM(AC17:AE17)</f>
        <v>4192.1608902754451</v>
      </c>
      <c r="AH17" s="207" t="s">
        <v>529</v>
      </c>
      <c r="AI17">
        <v>10</v>
      </c>
      <c r="AJ17" s="196" t="s">
        <v>668</v>
      </c>
      <c r="AK17" s="197">
        <f t="shared" si="3"/>
        <v>0</v>
      </c>
      <c r="AL17" s="197">
        <f t="shared" si="4"/>
        <v>0</v>
      </c>
      <c r="AM17" s="197">
        <f t="shared" si="5"/>
        <v>0</v>
      </c>
      <c r="AN17" s="197">
        <f t="shared" si="6"/>
        <v>0</v>
      </c>
    </row>
    <row r="18" spans="1:40" x14ac:dyDescent="0.25">
      <c r="A18">
        <v>10</v>
      </c>
      <c r="B18" s="46" t="s">
        <v>529</v>
      </c>
      <c r="C18" s="85">
        <f>paste_pd_tours!J10</f>
        <v>0</v>
      </c>
      <c r="D18" s="86">
        <f>paste_pd_tours!K10</f>
        <v>0</v>
      </c>
      <c r="E18" s="87">
        <f>paste_pd_tours!L10</f>
        <v>1</v>
      </c>
      <c r="F18" s="88">
        <f>paste_pd_tours!M10</f>
        <v>1</v>
      </c>
      <c r="I18" s="46" t="s">
        <v>529</v>
      </c>
      <c r="J18" s="85">
        <f>paste_pd_tours!B10</f>
        <v>0</v>
      </c>
      <c r="K18" s="86">
        <f>paste_pd_tours!C10</f>
        <v>0</v>
      </c>
      <c r="L18" s="87">
        <f>paste_pd_tours!D10</f>
        <v>76.095960000000005</v>
      </c>
      <c r="M18" s="88">
        <f>paste_pd_tours!E10</f>
        <v>76.095960000000005</v>
      </c>
      <c r="P18" s="46" t="s">
        <v>529</v>
      </c>
      <c r="Q18" s="85">
        <v>0</v>
      </c>
      <c r="R18" s="86">
        <v>0</v>
      </c>
      <c r="S18" s="87">
        <v>0</v>
      </c>
      <c r="T18" s="88">
        <f t="shared" si="8"/>
        <v>0</v>
      </c>
      <c r="AB18" s="46" t="s">
        <v>529</v>
      </c>
      <c r="AC18" s="85">
        <f>Q18</f>
        <v>0</v>
      </c>
      <c r="AD18" s="86">
        <f t="shared" ref="AD18:AE20" si="11">R18</f>
        <v>0</v>
      </c>
      <c r="AE18" s="87">
        <f t="shared" si="11"/>
        <v>0</v>
      </c>
      <c r="AF18" s="88">
        <f t="shared" si="9"/>
        <v>0</v>
      </c>
      <c r="AH18" s="207" t="s">
        <v>530</v>
      </c>
      <c r="AI18">
        <v>11</v>
      </c>
      <c r="AJ18" s="196" t="s">
        <v>668</v>
      </c>
      <c r="AK18" s="197">
        <f t="shared" si="3"/>
        <v>1414.4331999999999</v>
      </c>
      <c r="AL18" s="197">
        <f t="shared" si="4"/>
        <v>1310.3309999999999</v>
      </c>
      <c r="AM18" s="197">
        <f t="shared" si="5"/>
        <v>599.11139000000003</v>
      </c>
      <c r="AN18" s="197">
        <f t="shared" si="6"/>
        <v>3323.8755899999996</v>
      </c>
    </row>
    <row r="19" spans="1:40" x14ac:dyDescent="0.25">
      <c r="A19">
        <v>11</v>
      </c>
      <c r="B19" s="46" t="s">
        <v>530</v>
      </c>
      <c r="C19" s="77">
        <f>paste_pd_tours!J11</f>
        <v>4</v>
      </c>
      <c r="D19" s="49">
        <f>paste_pd_tours!K11</f>
        <v>1</v>
      </c>
      <c r="E19" s="78">
        <f>paste_pd_tours!L11</f>
        <v>4</v>
      </c>
      <c r="F19" s="50">
        <f>paste_pd_tours!M11</f>
        <v>9</v>
      </c>
      <c r="I19" s="46" t="s">
        <v>530</v>
      </c>
      <c r="J19" s="77">
        <f>paste_pd_tours!B11</f>
        <v>1414.4331999999999</v>
      </c>
      <c r="K19" s="49">
        <f>paste_pd_tours!C11</f>
        <v>1310.3309999999999</v>
      </c>
      <c r="L19" s="78">
        <f>paste_pd_tours!D11</f>
        <v>599.11139000000003</v>
      </c>
      <c r="M19" s="50">
        <f>paste_pd_tours!E11</f>
        <v>3323.8755900000001</v>
      </c>
      <c r="P19" s="46" t="s">
        <v>530</v>
      </c>
      <c r="Q19" s="77">
        <f t="shared" si="10"/>
        <v>1414.4331999999999</v>
      </c>
      <c r="R19" s="49">
        <f t="shared" si="10"/>
        <v>1310.3309999999999</v>
      </c>
      <c r="S19" s="78">
        <f t="shared" si="1"/>
        <v>599.11139000000003</v>
      </c>
      <c r="T19" s="50">
        <f t="shared" si="8"/>
        <v>3323.8755899999996</v>
      </c>
      <c r="AB19" s="46" t="s">
        <v>530</v>
      </c>
      <c r="AC19" s="77">
        <f>Q19</f>
        <v>1414.4331999999999</v>
      </c>
      <c r="AD19" s="49">
        <f t="shared" si="11"/>
        <v>1310.3309999999999</v>
      </c>
      <c r="AE19" s="78">
        <f t="shared" si="11"/>
        <v>599.11139000000003</v>
      </c>
      <c r="AF19" s="50">
        <f t="shared" si="9"/>
        <v>3323.8755899999996</v>
      </c>
      <c r="AH19" s="207" t="s">
        <v>603</v>
      </c>
      <c r="AI19">
        <v>12</v>
      </c>
      <c r="AJ19" s="196" t="s">
        <v>668</v>
      </c>
      <c r="AK19" s="197">
        <f>AC21</f>
        <v>6699.7291328579922</v>
      </c>
      <c r="AL19" s="197">
        <f t="shared" ref="AL19:AN19" si="12">AD21</f>
        <v>6206.6294642878474</v>
      </c>
      <c r="AM19" s="197">
        <f t="shared" si="12"/>
        <v>2837.8038873875744</v>
      </c>
      <c r="AN19" s="197">
        <f t="shared" si="12"/>
        <v>15744.162484533414</v>
      </c>
    </row>
    <row r="20" spans="1:40" x14ac:dyDescent="0.25">
      <c r="B20" s="46" t="s">
        <v>531</v>
      </c>
      <c r="C20" s="77">
        <f>paste_pd_tours!J12</f>
        <v>2</v>
      </c>
      <c r="D20" s="49">
        <f>paste_pd_tours!K12</f>
        <v>1</v>
      </c>
      <c r="E20" s="78">
        <f>paste_pd_tours!L12</f>
        <v>7</v>
      </c>
      <c r="F20" s="50">
        <f>paste_pd_tours!M12</f>
        <v>10</v>
      </c>
      <c r="I20" s="46" t="s">
        <v>531</v>
      </c>
      <c r="J20" s="77">
        <f>paste_pd_tours!B12</f>
        <v>1007.1511</v>
      </c>
      <c r="K20" s="49">
        <f>paste_pd_tours!C12</f>
        <v>79.633449999999996</v>
      </c>
      <c r="L20" s="78">
        <f>paste_pd_tours!D12</f>
        <v>2362.3178800000001</v>
      </c>
      <c r="M20" s="50">
        <f>paste_pd_tours!E12</f>
        <v>3449.1024299999999</v>
      </c>
      <c r="P20" s="46" t="s">
        <v>531</v>
      </c>
      <c r="Q20" s="77">
        <f t="shared" si="10"/>
        <v>1007.1511</v>
      </c>
      <c r="R20" s="49">
        <f t="shared" si="10"/>
        <v>79.633449999999996</v>
      </c>
      <c r="S20" s="78">
        <f t="shared" si="1"/>
        <v>2362.3178800000001</v>
      </c>
      <c r="T20" s="50">
        <f t="shared" si="8"/>
        <v>3449.1024299999999</v>
      </c>
      <c r="AB20" s="46" t="s">
        <v>531</v>
      </c>
      <c r="AC20" s="77">
        <f>Q20</f>
        <v>1007.1511</v>
      </c>
      <c r="AD20" s="49">
        <f t="shared" si="11"/>
        <v>79.633449999999996</v>
      </c>
      <c r="AE20" s="78">
        <f t="shared" si="11"/>
        <v>2362.3178800000001</v>
      </c>
      <c r="AF20" s="50">
        <f t="shared" si="9"/>
        <v>3449.1024299999999</v>
      </c>
      <c r="AI20" s="196">
        <v>1</v>
      </c>
      <c r="AJ20" s="196" t="s">
        <v>669</v>
      </c>
      <c r="AK20" s="197">
        <f>AC27</f>
        <v>0</v>
      </c>
      <c r="AL20" s="197">
        <f t="shared" ref="AL20:AN20" si="13">AD27</f>
        <v>1804.4808699999999</v>
      </c>
      <c r="AM20" s="197">
        <f t="shared" si="13"/>
        <v>75153.335739999995</v>
      </c>
      <c r="AN20" s="197">
        <f t="shared" si="13"/>
        <v>76957.816609999994</v>
      </c>
    </row>
    <row r="21" spans="1:40" x14ac:dyDescent="0.25">
      <c r="A21">
        <v>12</v>
      </c>
      <c r="B21" s="46" t="s">
        <v>603</v>
      </c>
      <c r="C21" s="77">
        <v>0</v>
      </c>
      <c r="D21" s="49">
        <v>0</v>
      </c>
      <c r="E21" s="78">
        <v>0</v>
      </c>
      <c r="F21" s="50">
        <f>SUM(C21:E21)</f>
        <v>0</v>
      </c>
      <c r="I21" s="46" t="s">
        <v>603</v>
      </c>
      <c r="J21" s="77">
        <v>0</v>
      </c>
      <c r="K21" s="49">
        <v>0</v>
      </c>
      <c r="L21" s="78">
        <v>0</v>
      </c>
      <c r="M21" s="50">
        <f>SUM(J21:L21)</f>
        <v>0</v>
      </c>
      <c r="P21" s="46" t="s">
        <v>603</v>
      </c>
      <c r="Q21" s="77">
        <v>0</v>
      </c>
      <c r="R21" s="49">
        <v>0</v>
      </c>
      <c r="S21" s="78">
        <v>0</v>
      </c>
      <c r="T21" s="50">
        <f>SUM(Q21:S21)</f>
        <v>0</v>
      </c>
      <c r="AB21" s="46" t="s">
        <v>603</v>
      </c>
      <c r="AC21" s="77">
        <f>SUM('TM1.5 Targets'!AA27:AA28)</f>
        <v>6699.7291328579922</v>
      </c>
      <c r="AD21" s="208">
        <f>SUM('TM1.5 Targets'!AB27:AB28)</f>
        <v>6206.6294642878474</v>
      </c>
      <c r="AE21" s="208">
        <f>SUM('TM1.5 Targets'!AC27:AC28)</f>
        <v>2837.8038873875744</v>
      </c>
      <c r="AF21" s="50">
        <f>SUM(AC21:AE21)</f>
        <v>15744.162484533414</v>
      </c>
      <c r="AI21" s="196">
        <v>2</v>
      </c>
      <c r="AJ21" s="196" t="s">
        <v>669</v>
      </c>
      <c r="AK21" s="197">
        <f t="shared" ref="AK21:AK30" si="14">AC28</f>
        <v>0</v>
      </c>
      <c r="AL21" s="197">
        <f t="shared" ref="AL21:AL30" si="15">AD28</f>
        <v>5486.3536999999997</v>
      </c>
      <c r="AM21" s="197">
        <f t="shared" ref="AM21:AM30" si="16">AE28</f>
        <v>49851.925949999997</v>
      </c>
      <c r="AN21" s="197">
        <f t="shared" ref="AN21:AN30" si="17">AF28</f>
        <v>55338.279649999997</v>
      </c>
    </row>
    <row r="22" spans="1:40" ht="15.75" thickBot="1" x14ac:dyDescent="0.3">
      <c r="B22" s="61" t="s">
        <v>5</v>
      </c>
      <c r="C22" s="62">
        <f>paste_pd_tours!J13</f>
        <v>208</v>
      </c>
      <c r="D22" s="63">
        <f>paste_pd_tours!K13</f>
        <v>637</v>
      </c>
      <c r="E22" s="89">
        <f>paste_pd_tours!L13</f>
        <v>5022</v>
      </c>
      <c r="F22" s="64">
        <f>paste_pd_tours!M13</f>
        <v>5867</v>
      </c>
      <c r="I22" s="61" t="s">
        <v>5</v>
      </c>
      <c r="J22" s="62">
        <f>paste_pd_tours!B13</f>
        <v>95042.875910000002</v>
      </c>
      <c r="K22" s="63">
        <f>paste_pd_tours!C13</f>
        <v>321448.73560000001</v>
      </c>
      <c r="L22" s="89">
        <f>paste_pd_tours!D13</f>
        <v>1957355.7881700001</v>
      </c>
      <c r="M22" s="64">
        <f>paste_pd_tours!E13</f>
        <v>2373847.3996799998</v>
      </c>
      <c r="P22" s="61" t="s">
        <v>5</v>
      </c>
      <c r="Q22" s="62">
        <f>SUM(Q9:Q20)</f>
        <v>90950.517250000004</v>
      </c>
      <c r="R22" s="63">
        <f>SUM(R9:R20)</f>
        <v>325541.09426000004</v>
      </c>
      <c r="S22" s="89">
        <f>SUM(S9:S20)</f>
        <v>1957279.6922100002</v>
      </c>
      <c r="T22" s="64">
        <f t="shared" si="8"/>
        <v>2373771.3037200002</v>
      </c>
      <c r="AB22" s="61" t="s">
        <v>5</v>
      </c>
      <c r="AC22" s="62">
        <f>SUM(AC9:AC20)</f>
        <v>145622.03896367128</v>
      </c>
      <c r="AD22" s="63">
        <f>SUM(AD9:AD20)</f>
        <v>409565.04668337369</v>
      </c>
      <c r="AE22" s="89">
        <f>SUM(AE9:AE20)</f>
        <v>1965723.6542608528</v>
      </c>
      <c r="AF22" s="64">
        <f t="shared" si="9"/>
        <v>2520910.739907898</v>
      </c>
      <c r="AI22" s="196">
        <v>3</v>
      </c>
      <c r="AJ22" s="196" t="s">
        <v>669</v>
      </c>
      <c r="AK22" s="197">
        <f t="shared" si="14"/>
        <v>0</v>
      </c>
      <c r="AL22" s="197">
        <f t="shared" si="15"/>
        <v>1077.46417</v>
      </c>
      <c r="AM22" s="197">
        <f t="shared" si="16"/>
        <v>10577.963680000001</v>
      </c>
      <c r="AN22" s="197">
        <f t="shared" si="17"/>
        <v>11655.42785</v>
      </c>
    </row>
    <row r="23" spans="1:40" x14ac:dyDescent="0.25">
      <c r="AI23" s="196">
        <v>4</v>
      </c>
      <c r="AJ23" s="196" t="s">
        <v>669</v>
      </c>
      <c r="AK23" s="197">
        <f t="shared" si="14"/>
        <v>396.96719999999999</v>
      </c>
      <c r="AL23" s="197">
        <f t="shared" si="15"/>
        <v>76.095960000000005</v>
      </c>
      <c r="AM23" s="197">
        <f t="shared" si="16"/>
        <v>3632.9753500000002</v>
      </c>
      <c r="AN23" s="197">
        <f t="shared" si="17"/>
        <v>4106.0385100000003</v>
      </c>
    </row>
    <row r="24" spans="1:40" x14ac:dyDescent="0.25">
      <c r="B24" t="s">
        <v>562</v>
      </c>
      <c r="I24" t="s">
        <v>562</v>
      </c>
      <c r="P24" t="s">
        <v>562</v>
      </c>
      <c r="AB24" t="s">
        <v>562</v>
      </c>
      <c r="AI24" s="196">
        <v>5</v>
      </c>
      <c r="AJ24" s="196" t="s">
        <v>669</v>
      </c>
      <c r="AK24" s="197">
        <f t="shared" si="14"/>
        <v>0</v>
      </c>
      <c r="AL24" s="197">
        <f t="shared" si="15"/>
        <v>2873.7811000000002</v>
      </c>
      <c r="AM24" s="197">
        <f t="shared" si="16"/>
        <v>4778.3644899999999</v>
      </c>
      <c r="AN24" s="197">
        <f t="shared" si="17"/>
        <v>7652.1455900000001</v>
      </c>
    </row>
    <row r="25" spans="1:40" x14ac:dyDescent="0.25">
      <c r="B25" s="250"/>
      <c r="AI25" s="196">
        <v>6</v>
      </c>
      <c r="AJ25" s="196" t="s">
        <v>669</v>
      </c>
      <c r="AK25" s="197">
        <f t="shared" si="14"/>
        <v>18053.13720739463</v>
      </c>
      <c r="AL25" s="197">
        <f t="shared" si="15"/>
        <v>13946.319655659192</v>
      </c>
      <c r="AM25" s="197">
        <f t="shared" si="16"/>
        <v>16468.988145231931</v>
      </c>
      <c r="AN25" s="197">
        <f t="shared" si="17"/>
        <v>48468.445008285751</v>
      </c>
    </row>
    <row r="26" spans="1:40" ht="26.25" x14ac:dyDescent="0.25">
      <c r="B26" s="40" t="s">
        <v>3</v>
      </c>
      <c r="C26" s="41" t="s">
        <v>13</v>
      </c>
      <c r="D26" s="42" t="s">
        <v>585</v>
      </c>
      <c r="E26" s="43" t="s">
        <v>586</v>
      </c>
      <c r="F26" s="44" t="s">
        <v>5</v>
      </c>
      <c r="I26" s="40" t="s">
        <v>3</v>
      </c>
      <c r="J26" s="41" t="s">
        <v>13</v>
      </c>
      <c r="K26" s="42" t="s">
        <v>585</v>
      </c>
      <c r="L26" s="43" t="s">
        <v>586</v>
      </c>
      <c r="M26" s="44" t="s">
        <v>5</v>
      </c>
      <c r="P26" s="40" t="s">
        <v>3</v>
      </c>
      <c r="Q26" s="41" t="s">
        <v>13</v>
      </c>
      <c r="R26" s="42" t="s">
        <v>585</v>
      </c>
      <c r="S26" s="43" t="s">
        <v>586</v>
      </c>
      <c r="T26" s="44" t="s">
        <v>5</v>
      </c>
      <c r="V26" s="71" t="s">
        <v>557</v>
      </c>
      <c r="W26" s="71" t="s">
        <v>558</v>
      </c>
      <c r="X26" s="72" t="s">
        <v>559</v>
      </c>
      <c r="Y26" s="72" t="s">
        <v>560</v>
      </c>
      <c r="Z26" s="72" t="s">
        <v>561</v>
      </c>
      <c r="AB26" s="40" t="s">
        <v>3</v>
      </c>
      <c r="AC26" s="41" t="s">
        <v>13</v>
      </c>
      <c r="AD26" s="42" t="s">
        <v>585</v>
      </c>
      <c r="AE26" s="43" t="s">
        <v>586</v>
      </c>
      <c r="AF26" s="44" t="s">
        <v>5</v>
      </c>
      <c r="AI26" s="196">
        <v>7</v>
      </c>
      <c r="AJ26" s="196" t="s">
        <v>669</v>
      </c>
      <c r="AK26" s="197">
        <f t="shared" si="14"/>
        <v>0</v>
      </c>
      <c r="AL26" s="197">
        <f t="shared" si="15"/>
        <v>984.53104660167924</v>
      </c>
      <c r="AM26" s="197">
        <f t="shared" si="16"/>
        <v>3515.5105508861266</v>
      </c>
      <c r="AN26" s="197">
        <f t="shared" si="17"/>
        <v>4500.041597487806</v>
      </c>
    </row>
    <row r="27" spans="1:40" x14ac:dyDescent="0.25">
      <c r="A27">
        <f>A9</f>
        <v>1</v>
      </c>
      <c r="B27" s="73" t="s">
        <v>525</v>
      </c>
      <c r="C27" s="74">
        <f>paste_pd_tours!J14</f>
        <v>1</v>
      </c>
      <c r="D27" s="75">
        <f>paste_pd_tours!K14</f>
        <v>5</v>
      </c>
      <c r="E27" s="76">
        <f>paste_pd_tours!L14</f>
        <v>143</v>
      </c>
      <c r="F27" s="48">
        <f>paste_pd_tours!M14</f>
        <v>149</v>
      </c>
      <c r="I27" s="73" t="s">
        <v>525</v>
      </c>
      <c r="J27" s="74">
        <f>paste_pd_tours!B14</f>
        <v>369.72219999999999</v>
      </c>
      <c r="K27" s="75">
        <f>paste_pd_tours!C14</f>
        <v>1434.7586699999999</v>
      </c>
      <c r="L27" s="76">
        <f>paste_pd_tours!D14</f>
        <v>75153.335739999995</v>
      </c>
      <c r="M27" s="48">
        <f>paste_pd_tours!E14</f>
        <v>76957.816609999994</v>
      </c>
      <c r="P27" s="73" t="s">
        <v>525</v>
      </c>
      <c r="Q27" s="74">
        <v>0</v>
      </c>
      <c r="R27" s="75">
        <f>+J27+K27</f>
        <v>1804.4808699999999</v>
      </c>
      <c r="S27" s="76">
        <f t="shared" ref="S27:S38" si="18">L27</f>
        <v>75153.335739999995</v>
      </c>
      <c r="T27" s="48">
        <f>SUM(Q27:S27)</f>
        <v>76957.816609999994</v>
      </c>
      <c r="AB27" s="73" t="s">
        <v>525</v>
      </c>
      <c r="AC27" s="74">
        <f>Q27</f>
        <v>0</v>
      </c>
      <c r="AD27" s="75">
        <f t="shared" ref="AD27:AE31" si="19">R27</f>
        <v>1804.4808699999999</v>
      </c>
      <c r="AE27" s="76">
        <f t="shared" si="19"/>
        <v>75153.335739999995</v>
      </c>
      <c r="AF27" s="48">
        <f>SUM(AC27:AE27)</f>
        <v>76957.816609999994</v>
      </c>
      <c r="AI27" s="196">
        <v>8</v>
      </c>
      <c r="AJ27" s="196" t="s">
        <v>669</v>
      </c>
      <c r="AK27" s="197">
        <f t="shared" si="14"/>
        <v>1294.1242337412541</v>
      </c>
      <c r="AL27" s="197">
        <f t="shared" si="15"/>
        <v>3438.812160832566</v>
      </c>
      <c r="AM27" s="197">
        <f t="shared" si="16"/>
        <v>5332.4608357028437</v>
      </c>
      <c r="AN27" s="197">
        <f t="shared" si="17"/>
        <v>10065.397230276663</v>
      </c>
    </row>
    <row r="28" spans="1:40" x14ac:dyDescent="0.25">
      <c r="A28" s="196">
        <f t="shared" ref="A28:A39" si="20">A10</f>
        <v>2</v>
      </c>
      <c r="B28" s="46" t="s">
        <v>526</v>
      </c>
      <c r="C28" s="77">
        <f>paste_pd_tours!J15</f>
        <v>0</v>
      </c>
      <c r="D28" s="49">
        <f>paste_pd_tours!K15</f>
        <v>13</v>
      </c>
      <c r="E28" s="78">
        <f>paste_pd_tours!L15</f>
        <v>56</v>
      </c>
      <c r="F28" s="50">
        <f>paste_pd_tours!M15</f>
        <v>69</v>
      </c>
      <c r="I28" s="46" t="s">
        <v>526</v>
      </c>
      <c r="J28" s="77">
        <f>paste_pd_tours!B15</f>
        <v>0</v>
      </c>
      <c r="K28" s="49">
        <f>paste_pd_tours!C15</f>
        <v>5486.3536999999997</v>
      </c>
      <c r="L28" s="78">
        <f>paste_pd_tours!D15</f>
        <v>49851.925949999997</v>
      </c>
      <c r="M28" s="50">
        <f>paste_pd_tours!E15</f>
        <v>55338.279649999997</v>
      </c>
      <c r="P28" s="46" t="s">
        <v>526</v>
      </c>
      <c r="Q28" s="77">
        <f t="shared" ref="Q28:R38" si="21">J28</f>
        <v>0</v>
      </c>
      <c r="R28" s="49">
        <f t="shared" si="21"/>
        <v>5486.3536999999997</v>
      </c>
      <c r="S28" s="78">
        <f t="shared" si="18"/>
        <v>49851.925949999997</v>
      </c>
      <c r="T28" s="50">
        <f t="shared" ref="T28:T40" si="22">SUM(Q28:S28)</f>
        <v>55338.279649999997</v>
      </c>
      <c r="AB28" s="46" t="s">
        <v>526</v>
      </c>
      <c r="AC28" s="77">
        <f>Q28</f>
        <v>0</v>
      </c>
      <c r="AD28" s="49">
        <f t="shared" si="19"/>
        <v>5486.3536999999997</v>
      </c>
      <c r="AE28" s="78">
        <f t="shared" si="19"/>
        <v>49851.925949999997</v>
      </c>
      <c r="AF28" s="50">
        <f t="shared" ref="AF28:AF40" si="23">SUM(AC28:AE28)</f>
        <v>55338.279649999997</v>
      </c>
      <c r="AI28" s="196">
        <v>9</v>
      </c>
      <c r="AJ28" s="196" t="s">
        <v>669</v>
      </c>
      <c r="AK28" s="197">
        <f t="shared" si="14"/>
        <v>127.42924985309138</v>
      </c>
      <c r="AL28" s="197">
        <f t="shared" si="15"/>
        <v>95.70577483746824</v>
      </c>
      <c r="AM28" s="197">
        <f t="shared" si="16"/>
        <v>304.04259049471858</v>
      </c>
      <c r="AN28" s="197">
        <f t="shared" si="17"/>
        <v>527.17761518527823</v>
      </c>
    </row>
    <row r="29" spans="1:40" x14ac:dyDescent="0.25">
      <c r="A29" s="196">
        <f t="shared" si="20"/>
        <v>3</v>
      </c>
      <c r="B29" s="46" t="s">
        <v>527</v>
      </c>
      <c r="C29" s="77">
        <f>paste_pd_tours!J16</f>
        <v>0</v>
      </c>
      <c r="D29" s="49">
        <f>paste_pd_tours!K16</f>
        <v>4</v>
      </c>
      <c r="E29" s="78">
        <f>paste_pd_tours!L16</f>
        <v>22</v>
      </c>
      <c r="F29" s="50">
        <f>paste_pd_tours!M16</f>
        <v>26</v>
      </c>
      <c r="I29" s="46" t="s">
        <v>527</v>
      </c>
      <c r="J29" s="77">
        <f>paste_pd_tours!B16</f>
        <v>0</v>
      </c>
      <c r="K29" s="49">
        <f>paste_pd_tours!C16</f>
        <v>1077.46417</v>
      </c>
      <c r="L29" s="78">
        <f>paste_pd_tours!D16</f>
        <v>10577.963680000001</v>
      </c>
      <c r="M29" s="50">
        <f>paste_pd_tours!E16</f>
        <v>11655.42785</v>
      </c>
      <c r="P29" s="46" t="s">
        <v>527</v>
      </c>
      <c r="Q29" s="77">
        <f t="shared" si="21"/>
        <v>0</v>
      </c>
      <c r="R29" s="49">
        <f t="shared" si="21"/>
        <v>1077.46417</v>
      </c>
      <c r="S29" s="78">
        <f t="shared" si="18"/>
        <v>10577.963680000001</v>
      </c>
      <c r="T29" s="50">
        <f t="shared" si="22"/>
        <v>11655.42785</v>
      </c>
      <c r="AB29" s="46" t="s">
        <v>527</v>
      </c>
      <c r="AC29" s="77">
        <f>Q29</f>
        <v>0</v>
      </c>
      <c r="AD29" s="49">
        <f t="shared" si="19"/>
        <v>1077.46417</v>
      </c>
      <c r="AE29" s="78">
        <f t="shared" si="19"/>
        <v>10577.963680000001</v>
      </c>
      <c r="AF29" s="50">
        <f t="shared" si="23"/>
        <v>11655.42785</v>
      </c>
      <c r="AI29" s="196">
        <v>10</v>
      </c>
      <c r="AJ29" s="196" t="s">
        <v>669</v>
      </c>
      <c r="AK29" s="197">
        <f t="shared" si="14"/>
        <v>0</v>
      </c>
      <c r="AL29" s="197">
        <f t="shared" si="15"/>
        <v>0</v>
      </c>
      <c r="AM29" s="197">
        <f t="shared" si="16"/>
        <v>0</v>
      </c>
      <c r="AN29" s="197">
        <f t="shared" si="17"/>
        <v>0</v>
      </c>
    </row>
    <row r="30" spans="1:40" x14ac:dyDescent="0.25">
      <c r="A30" s="196">
        <f t="shared" si="20"/>
        <v>4</v>
      </c>
      <c r="B30" s="46" t="s">
        <v>465</v>
      </c>
      <c r="C30" s="77">
        <f>paste_pd_tours!J17</f>
        <v>2</v>
      </c>
      <c r="D30" s="49">
        <f>paste_pd_tours!K17</f>
        <v>1</v>
      </c>
      <c r="E30" s="78">
        <f>paste_pd_tours!L17</f>
        <v>10</v>
      </c>
      <c r="F30" s="50">
        <f>paste_pd_tours!M17</f>
        <v>13</v>
      </c>
      <c r="I30" s="46" t="s">
        <v>465</v>
      </c>
      <c r="J30" s="77">
        <f>paste_pd_tours!B17</f>
        <v>396.96719999999999</v>
      </c>
      <c r="K30" s="49">
        <f>paste_pd_tours!C17</f>
        <v>76.095960000000005</v>
      </c>
      <c r="L30" s="78">
        <f>paste_pd_tours!D17</f>
        <v>3632.9753500000002</v>
      </c>
      <c r="M30" s="50">
        <f>paste_pd_tours!E17</f>
        <v>4106.0385100000003</v>
      </c>
      <c r="P30" s="46" t="s">
        <v>465</v>
      </c>
      <c r="Q30" s="77">
        <f t="shared" si="21"/>
        <v>396.96719999999999</v>
      </c>
      <c r="R30" s="49">
        <f t="shared" si="21"/>
        <v>76.095960000000005</v>
      </c>
      <c r="S30" s="78">
        <f t="shared" si="18"/>
        <v>3632.9753500000002</v>
      </c>
      <c r="T30" s="50">
        <f t="shared" si="22"/>
        <v>4106.0385100000003</v>
      </c>
      <c r="AB30" s="46" t="s">
        <v>465</v>
      </c>
      <c r="AC30" s="77">
        <f>Q30</f>
        <v>396.96719999999999</v>
      </c>
      <c r="AD30" s="49">
        <f t="shared" si="19"/>
        <v>76.095960000000005</v>
      </c>
      <c r="AE30" s="78">
        <f t="shared" si="19"/>
        <v>3632.9753500000002</v>
      </c>
      <c r="AF30" s="50">
        <f t="shared" si="23"/>
        <v>4106.0385100000003</v>
      </c>
      <c r="AI30" s="196">
        <v>11</v>
      </c>
      <c r="AJ30" s="196" t="s">
        <v>669</v>
      </c>
      <c r="AK30" s="197">
        <f t="shared" si="14"/>
        <v>0</v>
      </c>
      <c r="AL30" s="197">
        <f t="shared" si="15"/>
        <v>2703.81387</v>
      </c>
      <c r="AM30" s="197">
        <f t="shared" si="16"/>
        <v>1923.895</v>
      </c>
      <c r="AN30" s="197">
        <f t="shared" si="17"/>
        <v>4627.7088700000004</v>
      </c>
    </row>
    <row r="31" spans="1:40" x14ac:dyDescent="0.25">
      <c r="A31" s="196">
        <f t="shared" si="20"/>
        <v>5</v>
      </c>
      <c r="B31" s="46" t="s">
        <v>528</v>
      </c>
      <c r="C31" s="77">
        <f>paste_pd_tours!J18</f>
        <v>0</v>
      </c>
      <c r="D31" s="49">
        <f>paste_pd_tours!K18</f>
        <v>2</v>
      </c>
      <c r="E31" s="78">
        <f>paste_pd_tours!L18</f>
        <v>9</v>
      </c>
      <c r="F31" s="50">
        <f>paste_pd_tours!M18</f>
        <v>11</v>
      </c>
      <c r="I31" s="46" t="s">
        <v>528</v>
      </c>
      <c r="J31" s="77">
        <f>paste_pd_tours!B18</f>
        <v>0</v>
      </c>
      <c r="K31" s="49">
        <f>paste_pd_tours!C18</f>
        <v>2873.7811000000002</v>
      </c>
      <c r="L31" s="78">
        <f>paste_pd_tours!D18</f>
        <v>4778.3644899999999</v>
      </c>
      <c r="M31" s="50">
        <f>paste_pd_tours!E18</f>
        <v>7652.1455900000001</v>
      </c>
      <c r="P31" s="46" t="s">
        <v>528</v>
      </c>
      <c r="Q31" s="77">
        <f t="shared" si="21"/>
        <v>0</v>
      </c>
      <c r="R31" s="49">
        <f t="shared" si="21"/>
        <v>2873.7811000000002</v>
      </c>
      <c r="S31" s="78">
        <f t="shared" si="18"/>
        <v>4778.3644899999999</v>
      </c>
      <c r="T31" s="50">
        <f t="shared" si="22"/>
        <v>7652.1455900000001</v>
      </c>
      <c r="AB31" s="46" t="s">
        <v>528</v>
      </c>
      <c r="AC31" s="77">
        <f>Q31</f>
        <v>0</v>
      </c>
      <c r="AD31" s="49">
        <f t="shared" si="19"/>
        <v>2873.7811000000002</v>
      </c>
      <c r="AE31" s="78">
        <f t="shared" si="19"/>
        <v>4778.3644899999999</v>
      </c>
      <c r="AF31" s="50">
        <f t="shared" si="23"/>
        <v>7652.1455900000001</v>
      </c>
      <c r="AI31" s="196">
        <v>12</v>
      </c>
      <c r="AJ31" s="196" t="s">
        <v>669</v>
      </c>
      <c r="AK31" s="197">
        <f>AC39</f>
        <v>0</v>
      </c>
      <c r="AL31" s="197">
        <f t="shared" ref="AL31:AN31" si="24">AD39</f>
        <v>15123.11198233657</v>
      </c>
      <c r="AM31" s="197">
        <f t="shared" si="24"/>
        <v>10760.829304887553</v>
      </c>
      <c r="AN31" s="197">
        <f t="shared" si="24"/>
        <v>25883.941287224123</v>
      </c>
    </row>
    <row r="32" spans="1:40" x14ac:dyDescent="0.25">
      <c r="A32" s="196">
        <f t="shared" si="20"/>
        <v>6</v>
      </c>
      <c r="B32" s="46" t="s">
        <v>14</v>
      </c>
      <c r="C32" s="77">
        <f>paste_pd_tours!J19</f>
        <v>10</v>
      </c>
      <c r="D32" s="49">
        <f>paste_pd_tours!K19</f>
        <v>12</v>
      </c>
      <c r="E32" s="78">
        <f>paste_pd_tours!L19</f>
        <v>34</v>
      </c>
      <c r="F32" s="50">
        <f>paste_pd_tours!M19</f>
        <v>56</v>
      </c>
      <c r="I32" s="46" t="s">
        <v>14</v>
      </c>
      <c r="J32" s="77">
        <f>paste_pd_tours!B19</f>
        <v>12231.722320000001</v>
      </c>
      <c r="K32" s="49">
        <f>paste_pd_tours!C19</f>
        <v>10886.273999999999</v>
      </c>
      <c r="L32" s="78">
        <f>paste_pd_tours!D19</f>
        <v>20638.664580000001</v>
      </c>
      <c r="M32" s="50">
        <f>paste_pd_tours!E19</f>
        <v>43756.660900000003</v>
      </c>
      <c r="P32" s="46" t="s">
        <v>14</v>
      </c>
      <c r="Q32" s="79">
        <f t="shared" si="21"/>
        <v>12231.722320000001</v>
      </c>
      <c r="R32" s="80">
        <f t="shared" si="21"/>
        <v>10886.273999999999</v>
      </c>
      <c r="S32" s="81">
        <f t="shared" si="18"/>
        <v>20638.664580000001</v>
      </c>
      <c r="T32" s="82">
        <f t="shared" si="22"/>
        <v>43756.660900000003</v>
      </c>
      <c r="V32" s="2">
        <f t="array" ref="V32:V34">TRANSPOSE('Trip Switching Model Targets'!BB79:BD79)</f>
        <v>48468.445008285758</v>
      </c>
      <c r="W32" s="2">
        <f>OBS_PURP_AUTOSUFF!P37</f>
        <v>89600.642658817524</v>
      </c>
      <c r="X32" s="83">
        <f>V32/W32</f>
        <v>0.54093858671130879</v>
      </c>
      <c r="Y32" s="84">
        <f t="array" ref="Y32:Y34">TRANSPOSE('Trip Switching Model Targets'!BB77:BD77)/'Final Tour Mode Targets TNC'!AF32:AF34</f>
        <v>2.5251721899556561</v>
      </c>
      <c r="Z32" s="84">
        <f t="array" ref="Z32:Z34">TRANSPOSE('Trip Switching Model Targets'!BB81:BD81)</f>
        <v>2.5251721899556556</v>
      </c>
      <c r="AB32" s="46" t="s">
        <v>14</v>
      </c>
      <c r="AC32" s="77">
        <f>OBS_PURP_AUTOSUFF!M37*$X32</f>
        <v>18053.13720739463</v>
      </c>
      <c r="AD32" s="49">
        <f>OBS_PURP_AUTOSUFF!N37*$X32</f>
        <v>13946.319655659192</v>
      </c>
      <c r="AE32" s="78">
        <f>OBS_PURP_AUTOSUFF!O37*$X32</f>
        <v>16468.988145231931</v>
      </c>
      <c r="AF32" s="50">
        <f t="shared" si="23"/>
        <v>48468.445008285751</v>
      </c>
      <c r="AI32" s="196">
        <v>1</v>
      </c>
      <c r="AJ32" s="196" t="s">
        <v>670</v>
      </c>
      <c r="AK32" s="197">
        <f>AC45</f>
        <v>0</v>
      </c>
      <c r="AL32" s="197">
        <f t="shared" ref="AL32:AN32" si="25">AD45</f>
        <v>0</v>
      </c>
      <c r="AM32" s="197">
        <f t="shared" si="25"/>
        <v>18625.812140000002</v>
      </c>
      <c r="AN32" s="197">
        <f t="shared" si="25"/>
        <v>18625.812140000002</v>
      </c>
    </row>
    <row r="33" spans="1:40" x14ac:dyDescent="0.25">
      <c r="A33" s="196">
        <f t="shared" si="20"/>
        <v>7</v>
      </c>
      <c r="B33" s="46" t="s">
        <v>18</v>
      </c>
      <c r="C33" s="85">
        <f>paste_pd_tours!J20</f>
        <v>0</v>
      </c>
      <c r="D33" s="49">
        <f>paste_pd_tours!K20</f>
        <v>0</v>
      </c>
      <c r="E33" s="78">
        <f>paste_pd_tours!L20</f>
        <v>8</v>
      </c>
      <c r="F33" s="50">
        <f>paste_pd_tours!M20</f>
        <v>8</v>
      </c>
      <c r="I33" s="46" t="s">
        <v>18</v>
      </c>
      <c r="J33" s="85">
        <f>paste_pd_tours!B20</f>
        <v>0</v>
      </c>
      <c r="K33" s="49">
        <f>paste_pd_tours!C20</f>
        <v>0</v>
      </c>
      <c r="L33" s="78">
        <f>paste_pd_tours!D20</f>
        <v>7612.5386600000002</v>
      </c>
      <c r="M33" s="50">
        <f>paste_pd_tours!E20</f>
        <v>7612.5386600000002</v>
      </c>
      <c r="P33" s="46" t="s">
        <v>18</v>
      </c>
      <c r="Q33" s="79">
        <f t="shared" si="21"/>
        <v>0</v>
      </c>
      <c r="R33" s="80">
        <f>+J33+K33</f>
        <v>0</v>
      </c>
      <c r="S33" s="81">
        <f t="shared" si="18"/>
        <v>7612.5386600000002</v>
      </c>
      <c r="T33" s="82">
        <f t="shared" si="22"/>
        <v>7612.5386600000002</v>
      </c>
      <c r="V33" s="2">
        <v>4500.041597487806</v>
      </c>
      <c r="W33" s="2">
        <f>OBS_PURP_AUTOSUFF!P38</f>
        <v>7570.1776579335628</v>
      </c>
      <c r="X33" s="83">
        <f>V33/W33</f>
        <v>0.59444332759770213</v>
      </c>
      <c r="Y33" s="84">
        <v>2.7853476272570803</v>
      </c>
      <c r="Z33" s="84">
        <v>2.7853476272570803</v>
      </c>
      <c r="AB33" s="46" t="s">
        <v>18</v>
      </c>
      <c r="AC33" s="85">
        <f>OBS_PURP_AUTOSUFF!M38*$X33</f>
        <v>0</v>
      </c>
      <c r="AD33" s="49">
        <f>OBS_PURP_AUTOSUFF!N38*$X33</f>
        <v>984.53104660167924</v>
      </c>
      <c r="AE33" s="78">
        <f>OBS_PURP_AUTOSUFF!O38*$X33</f>
        <v>3515.5105508861266</v>
      </c>
      <c r="AF33" s="50">
        <f t="shared" si="23"/>
        <v>4500.041597487806</v>
      </c>
      <c r="AI33" s="196">
        <v>2</v>
      </c>
      <c r="AJ33" s="196" t="s">
        <v>670</v>
      </c>
      <c r="AK33" s="197">
        <f t="shared" ref="AK33:AK42" si="26">AC46</f>
        <v>1244.4556</v>
      </c>
      <c r="AL33" s="197">
        <f t="shared" ref="AL33:AL42" si="27">AD46</f>
        <v>7690.6486599999998</v>
      </c>
      <c r="AM33" s="197">
        <f t="shared" ref="AM33:AM42" si="28">AE46</f>
        <v>162657.88626</v>
      </c>
      <c r="AN33" s="197">
        <f t="shared" ref="AN33:AN42" si="29">AF46</f>
        <v>171592.99051999999</v>
      </c>
    </row>
    <row r="34" spans="1:40" x14ac:dyDescent="0.25">
      <c r="A34" s="196">
        <f t="shared" si="20"/>
        <v>8</v>
      </c>
      <c r="B34" s="46" t="s">
        <v>22</v>
      </c>
      <c r="C34" s="77">
        <f>paste_pd_tours!J21</f>
        <v>0</v>
      </c>
      <c r="D34" s="49">
        <f>paste_pd_tours!K21</f>
        <v>1</v>
      </c>
      <c r="E34" s="78">
        <f>paste_pd_tours!L21</f>
        <v>6</v>
      </c>
      <c r="F34" s="50">
        <f>paste_pd_tours!M21</f>
        <v>7</v>
      </c>
      <c r="I34" s="46" t="s">
        <v>22</v>
      </c>
      <c r="J34" s="77">
        <f>paste_pd_tours!B21</f>
        <v>0</v>
      </c>
      <c r="K34" s="49">
        <f>paste_pd_tours!C21</f>
        <v>486.2294</v>
      </c>
      <c r="L34" s="78">
        <f>paste_pd_tours!D21</f>
        <v>5294.9683999999997</v>
      </c>
      <c r="M34" s="50">
        <f>paste_pd_tours!E21</f>
        <v>5781.1977999999999</v>
      </c>
      <c r="P34" s="46" t="s">
        <v>22</v>
      </c>
      <c r="Q34" s="79">
        <f t="shared" si="21"/>
        <v>0</v>
      </c>
      <c r="R34" s="80">
        <f t="shared" si="21"/>
        <v>486.2294</v>
      </c>
      <c r="S34" s="81">
        <f t="shared" si="18"/>
        <v>5294.9683999999997</v>
      </c>
      <c r="T34" s="82">
        <f t="shared" si="22"/>
        <v>5781.1977999999999</v>
      </c>
      <c r="V34" s="2">
        <v>10065.397230276663</v>
      </c>
      <c r="W34" s="2">
        <f>OBS_PURP_AUTOSUFF!P39</f>
        <v>15220.519953262805</v>
      </c>
      <c r="X34" s="83">
        <f>V34/W34</f>
        <v>0.66130442725900151</v>
      </c>
      <c r="Y34" s="84">
        <v>2</v>
      </c>
      <c r="Z34" s="84">
        <v>2</v>
      </c>
      <c r="AB34" s="46" t="s">
        <v>22</v>
      </c>
      <c r="AC34" s="49">
        <f>OBS_PURP_AUTOSUFF!M39*$X34</f>
        <v>1294.1242337412541</v>
      </c>
      <c r="AD34" s="49">
        <f>OBS_PURP_AUTOSUFF!N39*$X34</f>
        <v>3438.812160832566</v>
      </c>
      <c r="AE34" s="49">
        <f>OBS_PURP_AUTOSUFF!O39*$X34</f>
        <v>5332.4608357028437</v>
      </c>
      <c r="AF34" s="50">
        <f t="shared" si="23"/>
        <v>10065.397230276663</v>
      </c>
      <c r="AI34" s="196">
        <v>3</v>
      </c>
      <c r="AJ34" s="196" t="s">
        <v>670</v>
      </c>
      <c r="AK34" s="197">
        <f t="shared" si="26"/>
        <v>4336.4534999999996</v>
      </c>
      <c r="AL34" s="197">
        <f t="shared" si="27"/>
        <v>30903.829119999999</v>
      </c>
      <c r="AM34" s="197">
        <f t="shared" si="28"/>
        <v>422618.33291</v>
      </c>
      <c r="AN34" s="197">
        <f t="shared" si="29"/>
        <v>457858.61553000001</v>
      </c>
    </row>
    <row r="35" spans="1:40" x14ac:dyDescent="0.25">
      <c r="A35" s="196">
        <f t="shared" si="20"/>
        <v>9</v>
      </c>
      <c r="B35" s="46" t="s">
        <v>604</v>
      </c>
      <c r="C35" s="77">
        <v>0</v>
      </c>
      <c r="D35" s="77">
        <v>0</v>
      </c>
      <c r="E35" s="77">
        <v>0</v>
      </c>
      <c r="F35" s="50">
        <v>0</v>
      </c>
      <c r="I35" s="46" t="s">
        <v>604</v>
      </c>
      <c r="J35" s="77">
        <v>0</v>
      </c>
      <c r="K35" s="77">
        <v>0</v>
      </c>
      <c r="L35" s="77">
        <v>0</v>
      </c>
      <c r="M35" s="50">
        <v>0</v>
      </c>
      <c r="P35" s="46" t="s">
        <v>604</v>
      </c>
      <c r="Q35" s="79">
        <f t="shared" si="21"/>
        <v>0</v>
      </c>
      <c r="R35" s="80">
        <f t="shared" si="21"/>
        <v>0</v>
      </c>
      <c r="S35" s="81">
        <f t="shared" si="18"/>
        <v>0</v>
      </c>
      <c r="T35" s="82">
        <f t="shared" si="22"/>
        <v>0</v>
      </c>
      <c r="V35" s="2" t="e">
        <f>TRANSPOSE('Trip Switching Model Targets'!BB57:BD57)</f>
        <v>#VALUE!</v>
      </c>
      <c r="W35" s="2">
        <f>OBS_PURP_AUTOSUFF!P40</f>
        <v>797.17841504606747</v>
      </c>
      <c r="X35" s="83">
        <f>X34</f>
        <v>0.66130442725900151</v>
      </c>
      <c r="Y35" s="84">
        <f t="array" ref="Y35">TRANSPOSE('Trip Switching Model Targets'!BB58:BD58)/'Final Tour Mode Targets TNC'!AF35:AF37</f>
        <v>0</v>
      </c>
      <c r="Z35" s="84">
        <f t="array" ref="Z35">TRANSPOSE('Trip Switching Model Targets'!BB62:BD62)</f>
        <v>0</v>
      </c>
      <c r="AB35" s="46" t="s">
        <v>604</v>
      </c>
      <c r="AC35" s="49">
        <f>OBS_PURP_AUTOSUFF!M40*$X35</f>
        <v>127.42924985309138</v>
      </c>
      <c r="AD35" s="49">
        <f>OBS_PURP_AUTOSUFF!N40*$X35</f>
        <v>95.70577483746824</v>
      </c>
      <c r="AE35" s="49">
        <f>OBS_PURP_AUTOSUFF!O40*$X35</f>
        <v>304.04259049471858</v>
      </c>
      <c r="AF35" s="50">
        <f t="shared" si="23"/>
        <v>527.17761518527823</v>
      </c>
      <c r="AI35" s="196">
        <v>4</v>
      </c>
      <c r="AJ35" s="196" t="s">
        <v>670</v>
      </c>
      <c r="AK35" s="197">
        <f t="shared" si="26"/>
        <v>16577.248469999999</v>
      </c>
      <c r="AL35" s="197">
        <f t="shared" si="27"/>
        <v>6942.7038700000003</v>
      </c>
      <c r="AM35" s="197">
        <f t="shared" si="28"/>
        <v>107432.81812</v>
      </c>
      <c r="AN35" s="197">
        <f t="shared" si="29"/>
        <v>130952.77046</v>
      </c>
    </row>
    <row r="36" spans="1:40" x14ac:dyDescent="0.25">
      <c r="A36" s="196">
        <f t="shared" si="20"/>
        <v>10</v>
      </c>
      <c r="B36" s="46" t="s">
        <v>529</v>
      </c>
      <c r="C36" s="85">
        <f>paste_pd_tours!J22</f>
        <v>0</v>
      </c>
      <c r="D36" s="86">
        <f>paste_pd_tours!K22</f>
        <v>1</v>
      </c>
      <c r="E36" s="87">
        <f>paste_pd_tours!L22</f>
        <v>2</v>
      </c>
      <c r="F36" s="88">
        <f>paste_pd_tours!M22</f>
        <v>3</v>
      </c>
      <c r="I36" s="46" t="s">
        <v>529</v>
      </c>
      <c r="J36" s="85">
        <f>paste_pd_tours!B22</f>
        <v>0</v>
      </c>
      <c r="K36" s="86">
        <f>paste_pd_tours!C22</f>
        <v>204.0334</v>
      </c>
      <c r="L36" s="87">
        <f>paste_pd_tours!D22</f>
        <v>1154.5793000000001</v>
      </c>
      <c r="M36" s="88">
        <f>paste_pd_tours!E22</f>
        <v>1358.6126999999999</v>
      </c>
      <c r="P36" s="46" t="s">
        <v>529</v>
      </c>
      <c r="Q36" s="85">
        <v>0</v>
      </c>
      <c r="R36" s="86">
        <v>0</v>
      </c>
      <c r="S36" s="87">
        <v>0</v>
      </c>
      <c r="T36" s="88">
        <f t="shared" si="22"/>
        <v>0</v>
      </c>
      <c r="AB36" s="46" t="s">
        <v>529</v>
      </c>
      <c r="AC36" s="85">
        <f>Q36</f>
        <v>0</v>
      </c>
      <c r="AD36" s="86">
        <f t="shared" ref="AD36:AE38" si="30">R36</f>
        <v>0</v>
      </c>
      <c r="AE36" s="87">
        <f t="shared" si="30"/>
        <v>0</v>
      </c>
      <c r="AF36" s="88">
        <f t="shared" si="23"/>
        <v>0</v>
      </c>
      <c r="AI36" s="196">
        <v>5</v>
      </c>
      <c r="AJ36" s="196" t="s">
        <v>670</v>
      </c>
      <c r="AK36" s="197">
        <f t="shared" si="26"/>
        <v>0</v>
      </c>
      <c r="AL36" s="197">
        <f t="shared" si="27"/>
        <v>1697.96911</v>
      </c>
      <c r="AM36" s="197">
        <f t="shared" si="28"/>
        <v>27838.935170000001</v>
      </c>
      <c r="AN36" s="197">
        <f t="shared" si="29"/>
        <v>29536.904280000002</v>
      </c>
    </row>
    <row r="37" spans="1:40" x14ac:dyDescent="0.25">
      <c r="A37" s="196">
        <f t="shared" si="20"/>
        <v>11</v>
      </c>
      <c r="B37" s="46" t="s">
        <v>530</v>
      </c>
      <c r="C37" s="77">
        <f>paste_pd_tours!J23</f>
        <v>0</v>
      </c>
      <c r="D37" s="49">
        <f>paste_pd_tours!K23</f>
        <v>2</v>
      </c>
      <c r="E37" s="78">
        <f>paste_pd_tours!L23</f>
        <v>1</v>
      </c>
      <c r="F37" s="50">
        <f>paste_pd_tours!M23</f>
        <v>3</v>
      </c>
      <c r="I37" s="46" t="s">
        <v>530</v>
      </c>
      <c r="J37" s="77">
        <f>paste_pd_tours!B23</f>
        <v>0</v>
      </c>
      <c r="K37" s="49">
        <f>paste_pd_tours!C23</f>
        <v>2703.81387</v>
      </c>
      <c r="L37" s="78">
        <f>paste_pd_tours!D23</f>
        <v>1923.895</v>
      </c>
      <c r="M37" s="50">
        <f>paste_pd_tours!E23</f>
        <v>4627.7088700000004</v>
      </c>
      <c r="P37" s="46" t="s">
        <v>530</v>
      </c>
      <c r="Q37" s="77">
        <f t="shared" si="21"/>
        <v>0</v>
      </c>
      <c r="R37" s="49">
        <f t="shared" si="21"/>
        <v>2703.81387</v>
      </c>
      <c r="S37" s="78">
        <f t="shared" si="18"/>
        <v>1923.895</v>
      </c>
      <c r="T37" s="50">
        <f t="shared" si="22"/>
        <v>4627.7088700000004</v>
      </c>
      <c r="AB37" s="46" t="s">
        <v>530</v>
      </c>
      <c r="AC37" s="77">
        <f>Q37</f>
        <v>0</v>
      </c>
      <c r="AD37" s="49">
        <f t="shared" si="30"/>
        <v>2703.81387</v>
      </c>
      <c r="AE37" s="78">
        <f t="shared" si="30"/>
        <v>1923.895</v>
      </c>
      <c r="AF37" s="50">
        <f t="shared" si="23"/>
        <v>4627.7088700000004</v>
      </c>
      <c r="AI37" s="196">
        <v>6</v>
      </c>
      <c r="AJ37" s="196" t="s">
        <v>670</v>
      </c>
      <c r="AK37" s="197">
        <f t="shared" si="26"/>
        <v>3870.0703138648441</v>
      </c>
      <c r="AL37" s="197">
        <f t="shared" si="27"/>
        <v>7741.0716716602947</v>
      </c>
      <c r="AM37" s="197">
        <f t="shared" si="28"/>
        <v>10913.209198735258</v>
      </c>
      <c r="AN37" s="197">
        <f t="shared" si="29"/>
        <v>22524.351184260398</v>
      </c>
    </row>
    <row r="38" spans="1:40" x14ac:dyDescent="0.25">
      <c r="A38" s="196">
        <f t="shared" si="20"/>
        <v>0</v>
      </c>
      <c r="B38" s="46" t="s">
        <v>531</v>
      </c>
      <c r="C38" s="77">
        <f>paste_pd_tours!J24</f>
        <v>0</v>
      </c>
      <c r="D38" s="49">
        <f>paste_pd_tours!K24</f>
        <v>0</v>
      </c>
      <c r="E38" s="78">
        <f>paste_pd_tours!L24</f>
        <v>0</v>
      </c>
      <c r="F38" s="50">
        <f>paste_pd_tours!M24</f>
        <v>0</v>
      </c>
      <c r="I38" s="46" t="s">
        <v>531</v>
      </c>
      <c r="J38" s="77">
        <f>paste_pd_tours!B24</f>
        <v>0</v>
      </c>
      <c r="K38" s="49">
        <f>paste_pd_tours!C24</f>
        <v>0</v>
      </c>
      <c r="L38" s="78">
        <f>paste_pd_tours!D24</f>
        <v>0</v>
      </c>
      <c r="M38" s="50">
        <f>paste_pd_tours!E24</f>
        <v>0</v>
      </c>
      <c r="P38" s="46" t="s">
        <v>531</v>
      </c>
      <c r="Q38" s="77">
        <f t="shared" si="21"/>
        <v>0</v>
      </c>
      <c r="R38" s="49">
        <f t="shared" si="21"/>
        <v>0</v>
      </c>
      <c r="S38" s="78">
        <f t="shared" si="18"/>
        <v>0</v>
      </c>
      <c r="T38" s="50">
        <f t="shared" si="22"/>
        <v>0</v>
      </c>
      <c r="AB38" s="46" t="s">
        <v>531</v>
      </c>
      <c r="AC38" s="77">
        <f>Q38</f>
        <v>0</v>
      </c>
      <c r="AD38" s="49">
        <f t="shared" si="30"/>
        <v>0</v>
      </c>
      <c r="AE38" s="78">
        <f t="shared" si="30"/>
        <v>0</v>
      </c>
      <c r="AF38" s="50">
        <f t="shared" si="23"/>
        <v>0</v>
      </c>
      <c r="AI38" s="196">
        <v>7</v>
      </c>
      <c r="AJ38" s="196" t="s">
        <v>670</v>
      </c>
      <c r="AK38" s="197">
        <f t="shared" si="26"/>
        <v>0</v>
      </c>
      <c r="AL38" s="197">
        <f t="shared" si="27"/>
        <v>90.297990923614307</v>
      </c>
      <c r="AM38" s="197">
        <f t="shared" si="28"/>
        <v>421.38985550120589</v>
      </c>
      <c r="AN38" s="197">
        <f t="shared" si="29"/>
        <v>511.68784642482018</v>
      </c>
    </row>
    <row r="39" spans="1:40" x14ac:dyDescent="0.25">
      <c r="A39" s="196">
        <f t="shared" si="20"/>
        <v>12</v>
      </c>
      <c r="B39" s="46" t="s">
        <v>603</v>
      </c>
      <c r="C39" s="77">
        <v>0</v>
      </c>
      <c r="D39" s="49">
        <v>0</v>
      </c>
      <c r="E39" s="78">
        <v>0</v>
      </c>
      <c r="F39" s="50">
        <f>SUM(C39:E39)</f>
        <v>0</v>
      </c>
      <c r="I39" s="46" t="s">
        <v>603</v>
      </c>
      <c r="J39" s="77">
        <v>0</v>
      </c>
      <c r="K39" s="49">
        <v>0</v>
      </c>
      <c r="L39" s="78">
        <v>0</v>
      </c>
      <c r="M39" s="50">
        <f>SUM(J39:L39)</f>
        <v>0</v>
      </c>
      <c r="P39" s="46" t="s">
        <v>603</v>
      </c>
      <c r="Q39" s="77">
        <v>0</v>
      </c>
      <c r="R39" s="49">
        <v>0</v>
      </c>
      <c r="S39" s="78">
        <v>0</v>
      </c>
      <c r="T39" s="50">
        <f>SUM(Q39:S39)</f>
        <v>0</v>
      </c>
      <c r="AB39" s="46" t="s">
        <v>603</v>
      </c>
      <c r="AC39" s="77">
        <f>SUM('TM1.5 Targets'!AA52:AA53)</f>
        <v>0</v>
      </c>
      <c r="AD39" s="208">
        <f>SUM('TM1.5 Targets'!AB52:AB53)</f>
        <v>15123.11198233657</v>
      </c>
      <c r="AE39" s="208">
        <f>SUM('TM1.5 Targets'!AC52:AC53)</f>
        <v>10760.829304887553</v>
      </c>
      <c r="AF39" s="50">
        <f>SUM(AC39:AE39)</f>
        <v>25883.941287224123</v>
      </c>
      <c r="AI39" s="196">
        <v>8</v>
      </c>
      <c r="AJ39" s="196" t="s">
        <v>670</v>
      </c>
      <c r="AK39" s="197">
        <f t="shared" si="26"/>
        <v>191.20725616939916</v>
      </c>
      <c r="AL39" s="197">
        <f t="shared" si="27"/>
        <v>575.24091633053638</v>
      </c>
      <c r="AM39" s="197">
        <f t="shared" si="28"/>
        <v>1768.3454619259098</v>
      </c>
      <c r="AN39" s="197">
        <f t="shared" si="29"/>
        <v>2534.7936344258451</v>
      </c>
    </row>
    <row r="40" spans="1:40" ht="15.75" thickBot="1" x14ac:dyDescent="0.3">
      <c r="B40" s="61" t="s">
        <v>5</v>
      </c>
      <c r="C40" s="62">
        <f>paste_pd_tours!J25</f>
        <v>13</v>
      </c>
      <c r="D40" s="63">
        <f>paste_pd_tours!K25</f>
        <v>41</v>
      </c>
      <c r="E40" s="89">
        <f>paste_pd_tours!L25</f>
        <v>291</v>
      </c>
      <c r="F40" s="64">
        <f>paste_pd_tours!M25</f>
        <v>345</v>
      </c>
      <c r="I40" s="61" t="s">
        <v>5</v>
      </c>
      <c r="J40" s="62">
        <f>paste_pd_tours!B25</f>
        <v>12998.41172</v>
      </c>
      <c r="K40" s="63">
        <f>paste_pd_tours!C25</f>
        <v>25228.804270000001</v>
      </c>
      <c r="L40" s="89">
        <f>paste_pd_tours!D25</f>
        <v>180619.21114999999</v>
      </c>
      <c r="M40" s="64">
        <f>paste_pd_tours!E25</f>
        <v>218846.42714000001</v>
      </c>
      <c r="P40" s="61" t="s">
        <v>5</v>
      </c>
      <c r="Q40" s="62">
        <f>SUM(Q27:Q38)</f>
        <v>12628.68952</v>
      </c>
      <c r="R40" s="63">
        <f>SUM(R27:R38)</f>
        <v>25394.493069999997</v>
      </c>
      <c r="S40" s="89">
        <f>SUM(S27:S38)</f>
        <v>179464.63185000001</v>
      </c>
      <c r="T40" s="64">
        <f t="shared" si="22"/>
        <v>217487.81443999999</v>
      </c>
      <c r="AB40" s="61" t="s">
        <v>5</v>
      </c>
      <c r="AC40" s="62">
        <f>SUM(AC27:AC38)</f>
        <v>19871.657890988976</v>
      </c>
      <c r="AD40" s="63">
        <f>SUM(AD27:AD38)</f>
        <v>32487.358307930903</v>
      </c>
      <c r="AE40" s="89">
        <f>SUM(AE27:AE38)</f>
        <v>171539.4623323156</v>
      </c>
      <c r="AF40" s="64">
        <f t="shared" si="23"/>
        <v>223898.47853123548</v>
      </c>
      <c r="AI40" s="196">
        <v>9</v>
      </c>
      <c r="AJ40" s="196" t="s">
        <v>670</v>
      </c>
      <c r="AK40" s="197">
        <f t="shared" si="26"/>
        <v>0</v>
      </c>
      <c r="AL40" s="197">
        <f t="shared" si="27"/>
        <v>20.595630277196037</v>
      </c>
      <c r="AM40" s="197">
        <f t="shared" si="28"/>
        <v>51.830015852081381</v>
      </c>
      <c r="AN40" s="197">
        <f t="shared" si="29"/>
        <v>72.425646129277425</v>
      </c>
    </row>
    <row r="41" spans="1:40" x14ac:dyDescent="0.25">
      <c r="AI41" s="196">
        <v>10</v>
      </c>
      <c r="AJ41" s="196" t="s">
        <v>670</v>
      </c>
      <c r="AK41" s="197">
        <f t="shared" si="26"/>
        <v>962.85307</v>
      </c>
      <c r="AL41" s="197">
        <f t="shared" si="27"/>
        <v>4515.9778299999998</v>
      </c>
      <c r="AM41" s="197">
        <f t="shared" si="28"/>
        <v>56248.566829999996</v>
      </c>
      <c r="AN41" s="197">
        <f t="shared" si="29"/>
        <v>61727.397729999997</v>
      </c>
    </row>
    <row r="42" spans="1:40" x14ac:dyDescent="0.25">
      <c r="B42" t="s">
        <v>563</v>
      </c>
      <c r="I42" t="s">
        <v>563</v>
      </c>
      <c r="P42" t="s">
        <v>563</v>
      </c>
      <c r="AB42" t="s">
        <v>563</v>
      </c>
      <c r="AI42" s="196">
        <v>11</v>
      </c>
      <c r="AJ42" s="196" t="s">
        <v>670</v>
      </c>
      <c r="AK42" s="197">
        <f t="shared" si="26"/>
        <v>0</v>
      </c>
      <c r="AL42" s="197">
        <f t="shared" si="27"/>
        <v>333.95819999999998</v>
      </c>
      <c r="AM42" s="197">
        <f t="shared" si="28"/>
        <v>1499.741</v>
      </c>
      <c r="AN42" s="197">
        <f t="shared" si="29"/>
        <v>1833.6992</v>
      </c>
    </row>
    <row r="43" spans="1:40" x14ac:dyDescent="0.25">
      <c r="AI43" s="196">
        <v>12</v>
      </c>
      <c r="AJ43" s="196" t="s">
        <v>670</v>
      </c>
      <c r="AK43" s="197">
        <f>AC57</f>
        <v>0</v>
      </c>
      <c r="AL43" s="197">
        <f t="shared" ref="AL43:AN43" si="31">AD57</f>
        <v>2018.897369552581</v>
      </c>
      <c r="AM43" s="197">
        <f t="shared" si="31"/>
        <v>9066.4734685662988</v>
      </c>
      <c r="AN43" s="197">
        <f t="shared" si="31"/>
        <v>11085.370838118881</v>
      </c>
    </row>
    <row r="44" spans="1:40" ht="26.25" x14ac:dyDescent="0.25">
      <c r="B44" s="40" t="s">
        <v>3</v>
      </c>
      <c r="C44" s="41" t="s">
        <v>13</v>
      </c>
      <c r="D44" s="42" t="s">
        <v>585</v>
      </c>
      <c r="E44" s="43" t="s">
        <v>586</v>
      </c>
      <c r="F44" s="44" t="s">
        <v>5</v>
      </c>
      <c r="I44" s="40" t="s">
        <v>3</v>
      </c>
      <c r="J44" s="41" t="s">
        <v>13</v>
      </c>
      <c r="K44" s="42" t="s">
        <v>585</v>
      </c>
      <c r="L44" s="43" t="s">
        <v>586</v>
      </c>
      <c r="M44" s="44" t="s">
        <v>5</v>
      </c>
      <c r="P44" s="40" t="s">
        <v>3</v>
      </c>
      <c r="Q44" s="41" t="s">
        <v>13</v>
      </c>
      <c r="R44" s="42" t="s">
        <v>585</v>
      </c>
      <c r="S44" s="43" t="s">
        <v>586</v>
      </c>
      <c r="T44" s="44" t="s">
        <v>5</v>
      </c>
      <c r="V44" s="71" t="s">
        <v>557</v>
      </c>
      <c r="W44" s="71" t="s">
        <v>558</v>
      </c>
      <c r="X44" s="72" t="s">
        <v>559</v>
      </c>
      <c r="Y44" s="72" t="s">
        <v>560</v>
      </c>
      <c r="Z44" s="72" t="s">
        <v>561</v>
      </c>
      <c r="AB44" s="40" t="s">
        <v>3</v>
      </c>
      <c r="AC44" s="41" t="s">
        <v>13</v>
      </c>
      <c r="AD44" s="42" t="s">
        <v>585</v>
      </c>
      <c r="AE44" s="43" t="s">
        <v>586</v>
      </c>
      <c r="AF44" s="44" t="s">
        <v>5</v>
      </c>
      <c r="AI44" s="196">
        <v>1</v>
      </c>
      <c r="AJ44" t="s">
        <v>671</v>
      </c>
      <c r="AK44" s="197">
        <f>AC63</f>
        <v>0</v>
      </c>
      <c r="AL44" s="197">
        <f t="shared" ref="AL44:AN44" si="32">AD63</f>
        <v>30695.598609999997</v>
      </c>
      <c r="AM44" s="197">
        <f t="shared" si="32"/>
        <v>529149.62908999994</v>
      </c>
      <c r="AN44" s="197">
        <f t="shared" si="32"/>
        <v>559845.22769999993</v>
      </c>
    </row>
    <row r="45" spans="1:40" x14ac:dyDescent="0.25">
      <c r="A45" s="196">
        <f>A27</f>
        <v>1</v>
      </c>
      <c r="B45" s="73" t="s">
        <v>525</v>
      </c>
      <c r="C45" s="74">
        <f>paste_pd_tours!J26</f>
        <v>0</v>
      </c>
      <c r="D45" s="75">
        <f>paste_pd_tours!K26</f>
        <v>0</v>
      </c>
      <c r="E45" s="76">
        <f>paste_pd_tours!L26</f>
        <v>53</v>
      </c>
      <c r="F45" s="48">
        <f>paste_pd_tours!M26</f>
        <v>53</v>
      </c>
      <c r="I45" s="73" t="s">
        <v>525</v>
      </c>
      <c r="J45" s="74">
        <f>paste_pd_tours!B26</f>
        <v>0</v>
      </c>
      <c r="K45" s="75">
        <f>paste_pd_tours!C26</f>
        <v>0</v>
      </c>
      <c r="L45" s="76">
        <f>paste_pd_tours!D26</f>
        <v>18625.812140000002</v>
      </c>
      <c r="M45" s="48">
        <f>paste_pd_tours!E26</f>
        <v>18625.812140000002</v>
      </c>
      <c r="P45" s="73" t="s">
        <v>525</v>
      </c>
      <c r="Q45" s="74">
        <v>0</v>
      </c>
      <c r="R45" s="75">
        <f>+J45+K45</f>
        <v>0</v>
      </c>
      <c r="S45" s="76">
        <f t="shared" ref="S45:S56" si="33">L45</f>
        <v>18625.812140000002</v>
      </c>
      <c r="T45" s="48">
        <f>SUM(Q45:S45)</f>
        <v>18625.812140000002</v>
      </c>
      <c r="AB45" s="73" t="s">
        <v>525</v>
      </c>
      <c r="AC45" s="74">
        <f>Q45</f>
        <v>0</v>
      </c>
      <c r="AD45" s="75">
        <f t="shared" ref="AD45:AE49" si="34">R45</f>
        <v>0</v>
      </c>
      <c r="AE45" s="76">
        <f t="shared" si="34"/>
        <v>18625.812140000002</v>
      </c>
      <c r="AF45" s="48">
        <f>SUM(AC45:AE45)</f>
        <v>18625.812140000002</v>
      </c>
      <c r="AI45" s="196">
        <v>2</v>
      </c>
      <c r="AJ45" s="196" t="s">
        <v>671</v>
      </c>
      <c r="AK45" s="197">
        <f t="shared" ref="AK45:AK54" si="35">AC64</f>
        <v>13036.84806</v>
      </c>
      <c r="AL45" s="197">
        <f t="shared" ref="AL45:AL54" si="36">AD64</f>
        <v>35107.005389999998</v>
      </c>
      <c r="AM45" s="197">
        <f t="shared" ref="AM45:AM54" si="37">AE64</f>
        <v>504429.90532000002</v>
      </c>
      <c r="AN45" s="197">
        <f t="shared" ref="AN45:AN54" si="38">AF64</f>
        <v>552573.75876999996</v>
      </c>
    </row>
    <row r="46" spans="1:40" x14ac:dyDescent="0.25">
      <c r="A46" s="196">
        <f t="shared" ref="A46:A57" si="39">A28</f>
        <v>2</v>
      </c>
      <c r="B46" s="46" t="s">
        <v>526</v>
      </c>
      <c r="C46" s="77">
        <f>paste_pd_tours!J27</f>
        <v>3</v>
      </c>
      <c r="D46" s="49">
        <f>paste_pd_tours!K27</f>
        <v>22</v>
      </c>
      <c r="E46" s="78">
        <f>paste_pd_tours!L27</f>
        <v>403</v>
      </c>
      <c r="F46" s="50">
        <f>paste_pd_tours!M27</f>
        <v>428</v>
      </c>
      <c r="I46" s="46" t="s">
        <v>526</v>
      </c>
      <c r="J46" s="77">
        <f>paste_pd_tours!B27</f>
        <v>1244.4556</v>
      </c>
      <c r="K46" s="49">
        <f>paste_pd_tours!C27</f>
        <v>7690.6486599999998</v>
      </c>
      <c r="L46" s="78">
        <f>paste_pd_tours!D27</f>
        <v>162657.88626</v>
      </c>
      <c r="M46" s="50">
        <f>paste_pd_tours!E27</f>
        <v>171592.99051999999</v>
      </c>
      <c r="P46" s="46" t="s">
        <v>526</v>
      </c>
      <c r="Q46" s="77">
        <f t="shared" ref="Q46:R56" si="40">J46</f>
        <v>1244.4556</v>
      </c>
      <c r="R46" s="49">
        <f t="shared" si="40"/>
        <v>7690.6486599999998</v>
      </c>
      <c r="S46" s="78">
        <f t="shared" si="33"/>
        <v>162657.88626</v>
      </c>
      <c r="T46" s="50">
        <f t="shared" ref="T46:T56" si="41">SUM(Q46:S46)</f>
        <v>171592.99051999999</v>
      </c>
      <c r="AB46" s="46" t="s">
        <v>526</v>
      </c>
      <c r="AC46" s="77">
        <f>Q46</f>
        <v>1244.4556</v>
      </c>
      <c r="AD46" s="49">
        <f t="shared" si="34"/>
        <v>7690.6486599999998</v>
      </c>
      <c r="AE46" s="78">
        <f t="shared" si="34"/>
        <v>162657.88626</v>
      </c>
      <c r="AF46" s="50">
        <f t="shared" ref="AF46:AF58" si="42">SUM(AC46:AE46)</f>
        <v>171592.99051999999</v>
      </c>
      <c r="AI46" s="196">
        <v>3</v>
      </c>
      <c r="AJ46" s="196" t="s">
        <v>671</v>
      </c>
      <c r="AK46" s="197">
        <f t="shared" si="35"/>
        <v>6875.6646000000001</v>
      </c>
      <c r="AL46" s="197">
        <f t="shared" si="36"/>
        <v>45483.803619999999</v>
      </c>
      <c r="AM46" s="197">
        <f t="shared" si="37"/>
        <v>417428.27017999999</v>
      </c>
      <c r="AN46" s="197">
        <f t="shared" si="38"/>
        <v>469787.73839999997</v>
      </c>
    </row>
    <row r="47" spans="1:40" x14ac:dyDescent="0.25">
      <c r="A47" s="196">
        <f t="shared" si="39"/>
        <v>3</v>
      </c>
      <c r="B47" s="46" t="s">
        <v>527</v>
      </c>
      <c r="C47" s="77">
        <f>paste_pd_tours!J28</f>
        <v>8</v>
      </c>
      <c r="D47" s="49">
        <f>paste_pd_tours!K28</f>
        <v>59</v>
      </c>
      <c r="E47" s="78">
        <f>paste_pd_tours!L28</f>
        <v>904</v>
      </c>
      <c r="F47" s="50">
        <f>paste_pd_tours!M28</f>
        <v>971</v>
      </c>
      <c r="I47" s="46" t="s">
        <v>527</v>
      </c>
      <c r="J47" s="77">
        <f>paste_pd_tours!B28</f>
        <v>4336.4534999999996</v>
      </c>
      <c r="K47" s="49">
        <f>paste_pd_tours!C28</f>
        <v>30903.829119999999</v>
      </c>
      <c r="L47" s="78">
        <f>paste_pd_tours!D28</f>
        <v>422618.33291</v>
      </c>
      <c r="M47" s="50">
        <f>paste_pd_tours!E28</f>
        <v>457858.61553000001</v>
      </c>
      <c r="P47" s="46" t="s">
        <v>527</v>
      </c>
      <c r="Q47" s="77">
        <f t="shared" si="40"/>
        <v>4336.4534999999996</v>
      </c>
      <c r="R47" s="49">
        <f t="shared" si="40"/>
        <v>30903.829119999999</v>
      </c>
      <c r="S47" s="78">
        <f t="shared" si="33"/>
        <v>422618.33291</v>
      </c>
      <c r="T47" s="50">
        <f t="shared" si="41"/>
        <v>457858.61553000001</v>
      </c>
      <c r="AB47" s="46" t="s">
        <v>527</v>
      </c>
      <c r="AC47" s="77">
        <f>Q47</f>
        <v>4336.4534999999996</v>
      </c>
      <c r="AD47" s="49">
        <f t="shared" si="34"/>
        <v>30903.829119999999</v>
      </c>
      <c r="AE47" s="78">
        <f t="shared" si="34"/>
        <v>422618.33291</v>
      </c>
      <c r="AF47" s="50">
        <f t="shared" si="42"/>
        <v>457858.61553000001</v>
      </c>
      <c r="AI47" s="196">
        <v>4</v>
      </c>
      <c r="AJ47" s="196" t="s">
        <v>671</v>
      </c>
      <c r="AK47" s="197">
        <f t="shared" si="35"/>
        <v>56308.166259999998</v>
      </c>
      <c r="AL47" s="197">
        <f t="shared" si="36"/>
        <v>25762.475450000002</v>
      </c>
      <c r="AM47" s="197">
        <f t="shared" si="37"/>
        <v>219053.63109000001</v>
      </c>
      <c r="AN47" s="197">
        <f t="shared" si="38"/>
        <v>301124.27280000004</v>
      </c>
    </row>
    <row r="48" spans="1:40" x14ac:dyDescent="0.25">
      <c r="A48" s="196">
        <f t="shared" si="39"/>
        <v>4</v>
      </c>
      <c r="B48" s="46" t="s">
        <v>465</v>
      </c>
      <c r="C48" s="77">
        <f>paste_pd_tours!J29</f>
        <v>20</v>
      </c>
      <c r="D48" s="49">
        <f>paste_pd_tours!K29</f>
        <v>27</v>
      </c>
      <c r="E48" s="78">
        <f>paste_pd_tours!L29</f>
        <v>232</v>
      </c>
      <c r="F48" s="50">
        <f>paste_pd_tours!M29</f>
        <v>279</v>
      </c>
      <c r="I48" s="46" t="s">
        <v>465</v>
      </c>
      <c r="J48" s="77">
        <f>paste_pd_tours!B29</f>
        <v>16577.248469999999</v>
      </c>
      <c r="K48" s="49">
        <f>paste_pd_tours!C29</f>
        <v>6942.7038700000003</v>
      </c>
      <c r="L48" s="78">
        <f>paste_pd_tours!D29</f>
        <v>107432.81812</v>
      </c>
      <c r="M48" s="50">
        <f>paste_pd_tours!E29</f>
        <v>130952.77046</v>
      </c>
      <c r="P48" s="46" t="s">
        <v>465</v>
      </c>
      <c r="Q48" s="77">
        <f t="shared" si="40"/>
        <v>16577.248469999999</v>
      </c>
      <c r="R48" s="49">
        <f t="shared" si="40"/>
        <v>6942.7038700000003</v>
      </c>
      <c r="S48" s="78">
        <f t="shared" si="33"/>
        <v>107432.81812</v>
      </c>
      <c r="T48" s="50">
        <f t="shared" si="41"/>
        <v>130952.77046</v>
      </c>
      <c r="AB48" s="46" t="s">
        <v>465</v>
      </c>
      <c r="AC48" s="77">
        <f>Q48</f>
        <v>16577.248469999999</v>
      </c>
      <c r="AD48" s="49">
        <f t="shared" si="34"/>
        <v>6942.7038700000003</v>
      </c>
      <c r="AE48" s="78">
        <f t="shared" si="34"/>
        <v>107432.81812</v>
      </c>
      <c r="AF48" s="50">
        <f t="shared" si="42"/>
        <v>130952.77046</v>
      </c>
      <c r="AI48" s="196">
        <v>5</v>
      </c>
      <c r="AJ48" s="196" t="s">
        <v>671</v>
      </c>
      <c r="AK48" s="197">
        <f t="shared" si="35"/>
        <v>4525.9517299999998</v>
      </c>
      <c r="AL48" s="197">
        <f t="shared" si="36"/>
        <v>6914.8994499999999</v>
      </c>
      <c r="AM48" s="197">
        <f t="shared" si="37"/>
        <v>20426.954269999998</v>
      </c>
      <c r="AN48" s="197">
        <f t="shared" si="38"/>
        <v>31867.80545</v>
      </c>
    </row>
    <row r="49" spans="1:40" x14ac:dyDescent="0.25">
      <c r="A49" s="196">
        <f t="shared" si="39"/>
        <v>5</v>
      </c>
      <c r="B49" s="46" t="s">
        <v>528</v>
      </c>
      <c r="C49" s="77">
        <f>paste_pd_tours!J30</f>
        <v>0</v>
      </c>
      <c r="D49" s="49">
        <f>paste_pd_tours!K30</f>
        <v>8</v>
      </c>
      <c r="E49" s="78">
        <f>paste_pd_tours!L30</f>
        <v>98</v>
      </c>
      <c r="F49" s="50">
        <f>paste_pd_tours!M30</f>
        <v>106</v>
      </c>
      <c r="I49" s="46" t="s">
        <v>528</v>
      </c>
      <c r="J49" s="77">
        <f>paste_pd_tours!B30</f>
        <v>0</v>
      </c>
      <c r="K49" s="49">
        <f>paste_pd_tours!C30</f>
        <v>1697.96911</v>
      </c>
      <c r="L49" s="78">
        <f>paste_pd_tours!D30</f>
        <v>27838.935170000001</v>
      </c>
      <c r="M49" s="50">
        <f>paste_pd_tours!E30</f>
        <v>29536.904279999999</v>
      </c>
      <c r="P49" s="46" t="s">
        <v>528</v>
      </c>
      <c r="Q49" s="77">
        <f t="shared" si="40"/>
        <v>0</v>
      </c>
      <c r="R49" s="49">
        <f t="shared" si="40"/>
        <v>1697.96911</v>
      </c>
      <c r="S49" s="78">
        <f t="shared" si="33"/>
        <v>27838.935170000001</v>
      </c>
      <c r="T49" s="50">
        <f t="shared" si="41"/>
        <v>29536.904280000002</v>
      </c>
      <c r="AB49" s="46" t="s">
        <v>528</v>
      </c>
      <c r="AC49" s="77">
        <f>Q49</f>
        <v>0</v>
      </c>
      <c r="AD49" s="49">
        <f t="shared" si="34"/>
        <v>1697.96911</v>
      </c>
      <c r="AE49" s="78">
        <f t="shared" si="34"/>
        <v>27838.935170000001</v>
      </c>
      <c r="AF49" s="50">
        <f t="shared" si="42"/>
        <v>29536.904280000002</v>
      </c>
      <c r="AI49" s="196">
        <v>6</v>
      </c>
      <c r="AJ49" s="196" t="s">
        <v>671</v>
      </c>
      <c r="AK49" s="197">
        <f t="shared" si="35"/>
        <v>62621.425922500086</v>
      </c>
      <c r="AL49" s="197">
        <f t="shared" si="36"/>
        <v>0</v>
      </c>
      <c r="AM49" s="197">
        <f t="shared" si="37"/>
        <v>33835.375023571039</v>
      </c>
      <c r="AN49" s="197">
        <f t="shared" si="38"/>
        <v>96456.800946071133</v>
      </c>
    </row>
    <row r="50" spans="1:40" x14ac:dyDescent="0.25">
      <c r="A50" s="196">
        <f t="shared" si="39"/>
        <v>6</v>
      </c>
      <c r="B50" s="46" t="s">
        <v>14</v>
      </c>
      <c r="C50" s="77">
        <f>paste_pd_tours!J31</f>
        <v>7</v>
      </c>
      <c r="D50" s="49">
        <f>paste_pd_tours!K31</f>
        <v>9</v>
      </c>
      <c r="E50" s="78">
        <f>paste_pd_tours!L31</f>
        <v>54</v>
      </c>
      <c r="F50" s="50">
        <f>paste_pd_tours!M31</f>
        <v>70</v>
      </c>
      <c r="I50" s="46" t="s">
        <v>14</v>
      </c>
      <c r="J50" s="77">
        <f>paste_pd_tours!B31</f>
        <v>9573.1880099999998</v>
      </c>
      <c r="K50" s="49">
        <f>paste_pd_tours!C31</f>
        <v>3971.1101100000001</v>
      </c>
      <c r="L50" s="78">
        <f>paste_pd_tours!D31</f>
        <v>25431.943039999998</v>
      </c>
      <c r="M50" s="50">
        <f>paste_pd_tours!E31</f>
        <v>38976.241159999998</v>
      </c>
      <c r="P50" s="46" t="s">
        <v>14</v>
      </c>
      <c r="Q50" s="79">
        <f t="shared" si="40"/>
        <v>9573.1880099999998</v>
      </c>
      <c r="R50" s="80">
        <f t="shared" si="40"/>
        <v>3971.1101100000001</v>
      </c>
      <c r="S50" s="81">
        <f t="shared" si="33"/>
        <v>25431.943039999998</v>
      </c>
      <c r="T50" s="82">
        <f t="shared" si="41"/>
        <v>38976.241159999998</v>
      </c>
      <c r="V50" s="2">
        <f t="array" ref="V50:V52">TRANSPOSE('Trip Switching Model Targets'!BB119:BD119)</f>
        <v>22524.351184260398</v>
      </c>
      <c r="W50" s="2">
        <f>OBS_PURP_AUTOSUFF!P66</f>
        <v>36043.535532651105</v>
      </c>
      <c r="X50" s="83">
        <f>V50/W50</f>
        <v>0.62492069247357951</v>
      </c>
      <c r="Y50" s="84">
        <f t="array" ref="Y50:Y52">TRANSPOSE('Trip Switching Model Targets'!BB117:BD117)/'Final Tour Mode Targets TNC'!AF50:AF52</f>
        <v>2.4526409208516919</v>
      </c>
      <c r="Z50" s="84">
        <f t="array" ref="Z50:Z52">TRANSPOSE('Trip Switching Model Targets'!BB121:BD121)</f>
        <v>2.4526409208516919</v>
      </c>
      <c r="AB50" s="46" t="s">
        <v>14</v>
      </c>
      <c r="AC50" s="77">
        <f>OBS_PURP_AUTOSUFF!M66*$X50</f>
        <v>3870.0703138648441</v>
      </c>
      <c r="AD50" s="49">
        <f>OBS_PURP_AUTOSUFF!N66*$X50</f>
        <v>7741.0716716602947</v>
      </c>
      <c r="AE50" s="78">
        <f>OBS_PURP_AUTOSUFF!O66*$X50</f>
        <v>10913.209198735258</v>
      </c>
      <c r="AF50" s="50">
        <f t="shared" si="42"/>
        <v>22524.351184260398</v>
      </c>
      <c r="AI50" s="196">
        <v>7</v>
      </c>
      <c r="AJ50" s="196" t="s">
        <v>671</v>
      </c>
      <c r="AK50" s="197">
        <f t="shared" si="35"/>
        <v>0</v>
      </c>
      <c r="AL50" s="197">
        <f t="shared" si="36"/>
        <v>2235.1536977217988</v>
      </c>
      <c r="AM50" s="197">
        <f t="shared" si="37"/>
        <v>8091.2671747834993</v>
      </c>
      <c r="AN50" s="197">
        <f t="shared" si="38"/>
        <v>10326.420872505298</v>
      </c>
    </row>
    <row r="51" spans="1:40" x14ac:dyDescent="0.25">
      <c r="A51" s="196">
        <f t="shared" si="39"/>
        <v>7</v>
      </c>
      <c r="B51" s="46" t="s">
        <v>18</v>
      </c>
      <c r="C51" s="85">
        <f>paste_pd_tours!J32</f>
        <v>0</v>
      </c>
      <c r="D51" s="49">
        <f>paste_pd_tours!K32</f>
        <v>0</v>
      </c>
      <c r="E51" s="78">
        <f>paste_pd_tours!L32</f>
        <v>1</v>
      </c>
      <c r="F51" s="50">
        <f>paste_pd_tours!M32</f>
        <v>1</v>
      </c>
      <c r="I51" s="46" t="s">
        <v>18</v>
      </c>
      <c r="J51" s="85">
        <f>paste_pd_tours!B32</f>
        <v>0</v>
      </c>
      <c r="K51" s="49">
        <f>paste_pd_tours!C32</f>
        <v>0</v>
      </c>
      <c r="L51" s="78">
        <f>paste_pd_tours!D32</f>
        <v>161.78790000000001</v>
      </c>
      <c r="M51" s="50">
        <f>paste_pd_tours!E32</f>
        <v>161.78790000000001</v>
      </c>
      <c r="P51" s="46" t="s">
        <v>18</v>
      </c>
      <c r="Q51" s="79">
        <f t="shared" si="40"/>
        <v>0</v>
      </c>
      <c r="R51" s="80">
        <f>+J51+K51</f>
        <v>0</v>
      </c>
      <c r="S51" s="81">
        <f t="shared" si="33"/>
        <v>161.78790000000001</v>
      </c>
      <c r="T51" s="82">
        <f t="shared" si="41"/>
        <v>161.78790000000001</v>
      </c>
      <c r="V51" s="2">
        <v>511.68784642482012</v>
      </c>
      <c r="W51" s="2">
        <f>OBS_PURP_AUTOSUFF!P67</f>
        <v>356.3071322339145</v>
      </c>
      <c r="X51" s="83">
        <f>V51/W51</f>
        <v>1.4360864550106696</v>
      </c>
      <c r="Y51" s="84">
        <v>2.7853476272570798</v>
      </c>
      <c r="Z51" s="84">
        <v>2.7853476272570803</v>
      </c>
      <c r="AB51" s="46" t="s">
        <v>18</v>
      </c>
      <c r="AC51" s="85">
        <f>OBS_PURP_AUTOSUFF!M67*$X51</f>
        <v>0</v>
      </c>
      <c r="AD51" s="49">
        <f>OBS_PURP_AUTOSUFF!N67*$X51</f>
        <v>90.297990923614307</v>
      </c>
      <c r="AE51" s="78">
        <f>OBS_PURP_AUTOSUFF!O67*$X51</f>
        <v>421.38985550120589</v>
      </c>
      <c r="AF51" s="50">
        <f t="shared" si="42"/>
        <v>511.68784642482018</v>
      </c>
      <c r="AI51" s="196">
        <v>8</v>
      </c>
      <c r="AJ51" s="196" t="s">
        <v>671</v>
      </c>
      <c r="AK51" s="197">
        <f t="shared" si="35"/>
        <v>4060.478475110875</v>
      </c>
      <c r="AL51" s="197">
        <f t="shared" si="36"/>
        <v>4028.5830276546926</v>
      </c>
      <c r="AM51" s="197">
        <f t="shared" si="37"/>
        <v>7344.5150885595085</v>
      </c>
      <c r="AN51" s="197">
        <f t="shared" si="38"/>
        <v>15433.576591325076</v>
      </c>
    </row>
    <row r="52" spans="1:40" x14ac:dyDescent="0.25">
      <c r="A52" s="196">
        <f t="shared" si="39"/>
        <v>8</v>
      </c>
      <c r="B52" s="46" t="s">
        <v>22</v>
      </c>
      <c r="C52" s="77">
        <f>paste_pd_tours!J33</f>
        <v>0</v>
      </c>
      <c r="D52" s="49">
        <f>paste_pd_tours!K33</f>
        <v>1</v>
      </c>
      <c r="E52" s="78">
        <f>paste_pd_tours!L33</f>
        <v>14</v>
      </c>
      <c r="F52" s="50">
        <f>paste_pd_tours!M33</f>
        <v>15</v>
      </c>
      <c r="I52" s="46" t="s">
        <v>22</v>
      </c>
      <c r="J52" s="77">
        <f>paste_pd_tours!B33</f>
        <v>0</v>
      </c>
      <c r="K52" s="49">
        <f>paste_pd_tours!C33</f>
        <v>72.745829999999998</v>
      </c>
      <c r="L52" s="78">
        <f>paste_pd_tours!D33</f>
        <v>4727.3255200000003</v>
      </c>
      <c r="M52" s="50">
        <f>paste_pd_tours!E33</f>
        <v>4800.0713500000002</v>
      </c>
      <c r="P52" s="46" t="s">
        <v>22</v>
      </c>
      <c r="Q52" s="79">
        <f t="shared" si="40"/>
        <v>0</v>
      </c>
      <c r="R52" s="80">
        <f t="shared" si="40"/>
        <v>72.745829999999998</v>
      </c>
      <c r="S52" s="81">
        <f t="shared" si="33"/>
        <v>4727.3255200000003</v>
      </c>
      <c r="T52" s="82">
        <f t="shared" si="41"/>
        <v>4800.0713500000002</v>
      </c>
      <c r="V52" s="2">
        <v>2534.7936344258451</v>
      </c>
      <c r="W52" s="2">
        <f>OBS_PURP_AUTOSUFF!P68</f>
        <v>3158.8744743970601</v>
      </c>
      <c r="X52" s="83">
        <f>V52/W52</f>
        <v>0.80243569504599122</v>
      </c>
      <c r="Y52" s="84">
        <v>2.7737467141745387</v>
      </c>
      <c r="Z52" s="84">
        <v>2.7737467141745387</v>
      </c>
      <c r="AB52" s="46" t="s">
        <v>22</v>
      </c>
      <c r="AC52" s="77">
        <f>OBS_PURP_AUTOSUFF!M68*$X52</f>
        <v>191.20725616939916</v>
      </c>
      <c r="AD52" s="49">
        <f>OBS_PURP_AUTOSUFF!N68*$X52</f>
        <v>575.24091633053638</v>
      </c>
      <c r="AE52" s="78">
        <f>OBS_PURP_AUTOSUFF!O68*$X52</f>
        <v>1768.3454619259098</v>
      </c>
      <c r="AF52" s="50">
        <f t="shared" si="42"/>
        <v>2534.7936344258451</v>
      </c>
      <c r="AI52" s="196">
        <v>9</v>
      </c>
      <c r="AJ52" s="196" t="s">
        <v>671</v>
      </c>
      <c r="AK52" s="197">
        <f t="shared" si="35"/>
        <v>531.50563472432702</v>
      </c>
      <c r="AL52" s="197">
        <f t="shared" si="36"/>
        <v>543.16384030583993</v>
      </c>
      <c r="AM52" s="197">
        <f t="shared" si="37"/>
        <v>1049.1186123863379</v>
      </c>
      <c r="AN52" s="197">
        <f t="shared" si="38"/>
        <v>2123.7880874165048</v>
      </c>
    </row>
    <row r="53" spans="1:40" x14ac:dyDescent="0.25">
      <c r="A53" s="196">
        <f t="shared" si="39"/>
        <v>9</v>
      </c>
      <c r="B53" s="46" t="s">
        <v>604</v>
      </c>
      <c r="C53" s="77">
        <v>0</v>
      </c>
      <c r="D53" s="77">
        <v>0</v>
      </c>
      <c r="E53" s="77">
        <v>0</v>
      </c>
      <c r="F53" s="50">
        <v>0</v>
      </c>
      <c r="I53" s="46" t="s">
        <v>604</v>
      </c>
      <c r="J53" s="77">
        <v>0</v>
      </c>
      <c r="K53" s="77">
        <v>0</v>
      </c>
      <c r="L53" s="77">
        <v>0</v>
      </c>
      <c r="M53" s="50">
        <v>0</v>
      </c>
      <c r="P53" s="46" t="s">
        <v>604</v>
      </c>
      <c r="Q53" s="79">
        <f t="shared" si="40"/>
        <v>0</v>
      </c>
      <c r="R53" s="80">
        <f t="shared" si="40"/>
        <v>0</v>
      </c>
      <c r="S53" s="81">
        <f t="shared" si="33"/>
        <v>0</v>
      </c>
      <c r="T53" s="82">
        <f t="shared" si="41"/>
        <v>0</v>
      </c>
      <c r="V53" s="2" t="e">
        <f>TRANSPOSE('Trip Switching Model Targets'!BB75:BD75)</f>
        <v>#VALUE!</v>
      </c>
      <c r="W53" s="2">
        <f>OBS_PURP_AUTOSUFF!P69</f>
        <v>90.257258714203104</v>
      </c>
      <c r="X53" s="83">
        <f>X52</f>
        <v>0.80243569504599122</v>
      </c>
      <c r="Y53" s="84">
        <f t="array" ref="Y53">TRANSPOSE('Trip Switching Model Targets'!BB76:BD76)/'Final Tour Mode Targets TNC'!AF53:AF55</f>
        <v>0</v>
      </c>
      <c r="Z53" s="84">
        <f t="array" ref="Z53">TRANSPOSE('Trip Switching Model Targets'!BB80:BD80)</f>
        <v>0</v>
      </c>
      <c r="AB53" s="46" t="s">
        <v>604</v>
      </c>
      <c r="AC53" s="49">
        <f>OBS_PURP_AUTOSUFF!M69*$X53</f>
        <v>0</v>
      </c>
      <c r="AD53" s="49">
        <f>OBS_PURP_AUTOSUFF!N69*$X53</f>
        <v>20.595630277196037</v>
      </c>
      <c r="AE53" s="49">
        <f>OBS_PURP_AUTOSUFF!O69*$X53</f>
        <v>51.830015852081381</v>
      </c>
      <c r="AF53" s="50">
        <f t="shared" si="42"/>
        <v>72.425646129277425</v>
      </c>
      <c r="AI53" s="196">
        <v>10</v>
      </c>
      <c r="AJ53" s="196" t="s">
        <v>671</v>
      </c>
      <c r="AK53" s="197">
        <f t="shared" si="35"/>
        <v>0</v>
      </c>
      <c r="AL53" s="197">
        <f t="shared" si="36"/>
        <v>0</v>
      </c>
      <c r="AM53" s="197">
        <f t="shared" si="37"/>
        <v>0</v>
      </c>
      <c r="AN53" s="197">
        <f t="shared" si="38"/>
        <v>0</v>
      </c>
    </row>
    <row r="54" spans="1:40" x14ac:dyDescent="0.25">
      <c r="A54" s="196">
        <f t="shared" si="39"/>
        <v>10</v>
      </c>
      <c r="B54" s="46" t="s">
        <v>529</v>
      </c>
      <c r="C54" s="77">
        <f>paste_pd_tours!J34</f>
        <v>5</v>
      </c>
      <c r="D54" s="49">
        <f>paste_pd_tours!K34</f>
        <v>13</v>
      </c>
      <c r="E54" s="78">
        <f>paste_pd_tours!L34</f>
        <v>99</v>
      </c>
      <c r="F54" s="50">
        <f>paste_pd_tours!M34</f>
        <v>117</v>
      </c>
      <c r="I54" s="46" t="s">
        <v>529</v>
      </c>
      <c r="J54" s="77">
        <f>paste_pd_tours!B34</f>
        <v>962.85307</v>
      </c>
      <c r="K54" s="49">
        <f>paste_pd_tours!C34</f>
        <v>4311.9444299999996</v>
      </c>
      <c r="L54" s="78">
        <f>paste_pd_tours!D34</f>
        <v>53926.406969999996</v>
      </c>
      <c r="M54" s="50">
        <f>paste_pd_tours!E34</f>
        <v>59201.204469999997</v>
      </c>
      <c r="P54" s="46" t="s">
        <v>529</v>
      </c>
      <c r="Q54" s="77">
        <f>+J54+J18+J36+J90+J108+J126+J144</f>
        <v>962.85307</v>
      </c>
      <c r="R54" s="49">
        <f>+K54+K18+K36+K90+K108+K126+K144</f>
        <v>4515.9778299999998</v>
      </c>
      <c r="S54" s="78">
        <f>+L54+L18+L36+L90+L108+L126+L144</f>
        <v>56248.566829999996</v>
      </c>
      <c r="T54" s="50">
        <f t="shared" si="41"/>
        <v>61727.397729999997</v>
      </c>
      <c r="AB54" s="46" t="s">
        <v>529</v>
      </c>
      <c r="AC54" s="77">
        <f>Q54</f>
        <v>962.85307</v>
      </c>
      <c r="AD54" s="49">
        <f t="shared" ref="AD54:AE56" si="43">R54</f>
        <v>4515.9778299999998</v>
      </c>
      <c r="AE54" s="78">
        <f t="shared" si="43"/>
        <v>56248.566829999996</v>
      </c>
      <c r="AF54" s="50">
        <f t="shared" si="42"/>
        <v>61727.397729999997</v>
      </c>
      <c r="AI54" s="196">
        <v>11</v>
      </c>
      <c r="AJ54" s="196" t="s">
        <v>671</v>
      </c>
      <c r="AK54" s="197">
        <f t="shared" si="35"/>
        <v>2277.1378</v>
      </c>
      <c r="AL54" s="197">
        <f t="shared" si="36"/>
        <v>2656.4409999999998</v>
      </c>
      <c r="AM54" s="197">
        <f t="shared" si="37"/>
        <v>5017.5668299999998</v>
      </c>
      <c r="AN54" s="197">
        <f t="shared" si="38"/>
        <v>9951.1456299999991</v>
      </c>
    </row>
    <row r="55" spans="1:40" x14ac:dyDescent="0.25">
      <c r="A55" s="196">
        <f t="shared" si="39"/>
        <v>11</v>
      </c>
      <c r="B55" s="46" t="s">
        <v>530</v>
      </c>
      <c r="C55" s="77">
        <f>paste_pd_tours!J35</f>
        <v>0</v>
      </c>
      <c r="D55" s="49">
        <f>paste_pd_tours!K35</f>
        <v>1</v>
      </c>
      <c r="E55" s="78">
        <f>paste_pd_tours!L35</f>
        <v>5</v>
      </c>
      <c r="F55" s="50">
        <f>paste_pd_tours!M35</f>
        <v>6</v>
      </c>
      <c r="I55" s="46" t="s">
        <v>530</v>
      </c>
      <c r="J55" s="77">
        <f>paste_pd_tours!B35</f>
        <v>0</v>
      </c>
      <c r="K55" s="49">
        <f>paste_pd_tours!C35</f>
        <v>333.95819999999998</v>
      </c>
      <c r="L55" s="78">
        <f>paste_pd_tours!D35</f>
        <v>1499.741</v>
      </c>
      <c r="M55" s="50">
        <f>paste_pd_tours!E35</f>
        <v>1833.6992</v>
      </c>
      <c r="P55" s="46" t="s">
        <v>530</v>
      </c>
      <c r="Q55" s="77">
        <f t="shared" si="40"/>
        <v>0</v>
      </c>
      <c r="R55" s="49">
        <f t="shared" si="40"/>
        <v>333.95819999999998</v>
      </c>
      <c r="S55" s="78">
        <f t="shared" si="33"/>
        <v>1499.741</v>
      </c>
      <c r="T55" s="50">
        <f t="shared" si="41"/>
        <v>1833.6992</v>
      </c>
      <c r="AB55" s="46" t="s">
        <v>530</v>
      </c>
      <c r="AC55" s="77">
        <f>Q55</f>
        <v>0</v>
      </c>
      <c r="AD55" s="49">
        <f t="shared" si="43"/>
        <v>333.95819999999998</v>
      </c>
      <c r="AE55" s="78">
        <f t="shared" si="43"/>
        <v>1499.741</v>
      </c>
      <c r="AF55" s="50">
        <f t="shared" si="42"/>
        <v>1833.6992</v>
      </c>
      <c r="AI55" s="196">
        <v>12</v>
      </c>
      <c r="AJ55" s="196" t="s">
        <v>671</v>
      </c>
      <c r="AK55" s="197">
        <f>AC75</f>
        <v>8687.2904186627038</v>
      </c>
      <c r="AL55" s="197">
        <f t="shared" ref="AL55:AN55" si="44">AD75</f>
        <v>10134.333744335881</v>
      </c>
      <c r="AM55" s="197">
        <f t="shared" si="44"/>
        <v>19142.038855645362</v>
      </c>
      <c r="AN55" s="197">
        <f t="shared" si="44"/>
        <v>37963.663018643943</v>
      </c>
    </row>
    <row r="56" spans="1:40" x14ac:dyDescent="0.25">
      <c r="A56" s="196">
        <f t="shared" si="39"/>
        <v>0</v>
      </c>
      <c r="B56" s="46" t="s">
        <v>531</v>
      </c>
      <c r="C56" s="77">
        <f>paste_pd_tours!J36</f>
        <v>0</v>
      </c>
      <c r="D56" s="49">
        <f>paste_pd_tours!K36</f>
        <v>0</v>
      </c>
      <c r="E56" s="78">
        <f>paste_pd_tours!L36</f>
        <v>4</v>
      </c>
      <c r="F56" s="50">
        <f>paste_pd_tours!M36</f>
        <v>4</v>
      </c>
      <c r="I56" s="46" t="s">
        <v>531</v>
      </c>
      <c r="J56" s="77">
        <f>paste_pd_tours!B36</f>
        <v>0</v>
      </c>
      <c r="K56" s="49">
        <f>paste_pd_tours!C36</f>
        <v>0</v>
      </c>
      <c r="L56" s="78">
        <f>paste_pd_tours!D36</f>
        <v>716.33426999999995</v>
      </c>
      <c r="M56" s="50">
        <f>paste_pd_tours!E36</f>
        <v>716.33426999999995</v>
      </c>
      <c r="P56" s="46" t="s">
        <v>531</v>
      </c>
      <c r="Q56" s="77">
        <f t="shared" si="40"/>
        <v>0</v>
      </c>
      <c r="R56" s="49">
        <f t="shared" si="40"/>
        <v>0</v>
      </c>
      <c r="S56" s="78">
        <f t="shared" si="33"/>
        <v>716.33426999999995</v>
      </c>
      <c r="T56" s="50">
        <f t="shared" si="41"/>
        <v>716.33426999999995</v>
      </c>
      <c r="AB56" s="46" t="s">
        <v>531</v>
      </c>
      <c r="AC56" s="77">
        <f>Q56</f>
        <v>0</v>
      </c>
      <c r="AD56" s="49">
        <f t="shared" si="43"/>
        <v>0</v>
      </c>
      <c r="AE56" s="78">
        <f t="shared" si="43"/>
        <v>716.33426999999995</v>
      </c>
      <c r="AF56" s="50">
        <f t="shared" si="42"/>
        <v>716.33426999999995</v>
      </c>
      <c r="AI56" s="196">
        <v>1</v>
      </c>
      <c r="AJ56" t="s">
        <v>672</v>
      </c>
      <c r="AK56" s="197">
        <f>AC81</f>
        <v>0</v>
      </c>
      <c r="AL56" s="197">
        <f t="shared" ref="AL56:AN56" si="45">AD81</f>
        <v>37623.86292</v>
      </c>
      <c r="AM56" s="197">
        <f t="shared" si="45"/>
        <v>472329.74031000002</v>
      </c>
      <c r="AN56" s="197">
        <f t="shared" si="45"/>
        <v>509953.60323000001</v>
      </c>
    </row>
    <row r="57" spans="1:40" ht="14.25" customHeight="1" x14ac:dyDescent="0.25">
      <c r="A57" s="196">
        <f t="shared" si="39"/>
        <v>12</v>
      </c>
      <c r="B57" s="46" t="s">
        <v>603</v>
      </c>
      <c r="C57" s="77">
        <v>0</v>
      </c>
      <c r="D57" s="49">
        <v>0</v>
      </c>
      <c r="E57" s="78">
        <v>0</v>
      </c>
      <c r="F57" s="50">
        <f>SUM(C57:E57)</f>
        <v>0</v>
      </c>
      <c r="I57" s="46" t="s">
        <v>603</v>
      </c>
      <c r="J57" s="77">
        <v>0</v>
      </c>
      <c r="K57" s="49">
        <v>0</v>
      </c>
      <c r="L57" s="78">
        <v>0</v>
      </c>
      <c r="M57" s="50">
        <f>SUM(J57:L57)</f>
        <v>0</v>
      </c>
      <c r="P57" s="46" t="s">
        <v>603</v>
      </c>
      <c r="Q57" s="77">
        <v>0</v>
      </c>
      <c r="R57" s="49">
        <v>0</v>
      </c>
      <c r="S57" s="78">
        <v>0</v>
      </c>
      <c r="T57" s="50">
        <f>SUM(Q57:S57)</f>
        <v>0</v>
      </c>
      <c r="AB57" s="46" t="s">
        <v>603</v>
      </c>
      <c r="AC57" s="77">
        <f>SUM('TM1.5 Targets'!AA77:AA78)</f>
        <v>0</v>
      </c>
      <c r="AD57" s="208">
        <f>SUM('TM1.5 Targets'!AB77:AB78)</f>
        <v>2018.897369552581</v>
      </c>
      <c r="AE57" s="208">
        <f>SUM('TM1.5 Targets'!AC77:AC78)</f>
        <v>9066.4734685662988</v>
      </c>
      <c r="AF57" s="50">
        <f>SUM(AC57:AE57)</f>
        <v>11085.370838118881</v>
      </c>
      <c r="AI57" s="196">
        <v>2</v>
      </c>
      <c r="AJ57" s="196" t="s">
        <v>672</v>
      </c>
      <c r="AK57" s="197">
        <f t="shared" ref="AK57:AK66" si="46">AC82</f>
        <v>12022.325269999999</v>
      </c>
      <c r="AL57" s="197">
        <f t="shared" ref="AL57:AL66" si="47">AD82</f>
        <v>14013.15785</v>
      </c>
      <c r="AM57" s="197">
        <f t="shared" ref="AM57:AM66" si="48">AE82</f>
        <v>221546.10569999999</v>
      </c>
      <c r="AN57" s="197">
        <f t="shared" ref="AN57:AN66" si="49">AF82</f>
        <v>247581.58881999998</v>
      </c>
    </row>
    <row r="58" spans="1:40" ht="15.75" thickBot="1" x14ac:dyDescent="0.3">
      <c r="B58" s="61" t="s">
        <v>5</v>
      </c>
      <c r="C58" s="62">
        <f>paste_pd_tours!J37</f>
        <v>43</v>
      </c>
      <c r="D58" s="63">
        <f>paste_pd_tours!K37</f>
        <v>140</v>
      </c>
      <c r="E58" s="89">
        <f>paste_pd_tours!L37</f>
        <v>1867</v>
      </c>
      <c r="F58" s="64">
        <f>paste_pd_tours!M37</f>
        <v>2050</v>
      </c>
      <c r="I58" s="61" t="s">
        <v>5</v>
      </c>
      <c r="J58" s="62">
        <f>paste_pd_tours!B37</f>
        <v>32694.198649999998</v>
      </c>
      <c r="K58" s="63">
        <f>paste_pd_tours!C37</f>
        <v>55924.909330000002</v>
      </c>
      <c r="L58" s="89">
        <f>paste_pd_tours!D37</f>
        <v>825637.32330000005</v>
      </c>
      <c r="M58" s="64">
        <f>paste_pd_tours!E37</f>
        <v>914256.43128000002</v>
      </c>
      <c r="P58" s="61" t="s">
        <v>5</v>
      </c>
      <c r="Q58" s="62">
        <f>SUM(Q45:Q56)</f>
        <v>32694.198650000002</v>
      </c>
      <c r="R58" s="63">
        <f>SUM(R45:R56)</f>
        <v>56128.942730000002</v>
      </c>
      <c r="S58" s="89">
        <f>SUM(S45:S56)</f>
        <v>827959.48315999995</v>
      </c>
      <c r="T58" s="64">
        <f>SUM(Q58:S58)</f>
        <v>916782.62453999999</v>
      </c>
      <c r="AB58" s="61" t="s">
        <v>5</v>
      </c>
      <c r="AC58" s="62">
        <f>SUM(AC45:AC56)</f>
        <v>27182.288210034243</v>
      </c>
      <c r="AD58" s="63">
        <f>SUM(AD45:AD56)</f>
        <v>60512.292999191639</v>
      </c>
      <c r="AE58" s="89">
        <f>SUM(AE45:AE56)</f>
        <v>810793.20123201457</v>
      </c>
      <c r="AF58" s="64">
        <f t="shared" si="42"/>
        <v>898487.7824412405</v>
      </c>
      <c r="AI58" s="196">
        <v>3</v>
      </c>
      <c r="AJ58" s="196" t="s">
        <v>672</v>
      </c>
      <c r="AK58" s="197">
        <f t="shared" si="46"/>
        <v>3601.5154699999998</v>
      </c>
      <c r="AL58" s="197">
        <f t="shared" si="47"/>
        <v>16415.577730000001</v>
      </c>
      <c r="AM58" s="197">
        <f t="shared" si="48"/>
        <v>167358.26634</v>
      </c>
      <c r="AN58" s="197">
        <f t="shared" si="49"/>
        <v>187375.35954</v>
      </c>
    </row>
    <row r="59" spans="1:40" x14ac:dyDescent="0.25">
      <c r="AI59" s="196">
        <v>4</v>
      </c>
      <c r="AJ59" s="196" t="s">
        <v>672</v>
      </c>
      <c r="AK59" s="197">
        <f t="shared" si="46"/>
        <v>29170.839499999998</v>
      </c>
      <c r="AL59" s="197">
        <f t="shared" si="47"/>
        <v>23707.431430000001</v>
      </c>
      <c r="AM59" s="197">
        <f t="shared" si="48"/>
        <v>268953.79587999999</v>
      </c>
      <c r="AN59" s="197">
        <f t="shared" si="49"/>
        <v>321832.06680999999</v>
      </c>
    </row>
    <row r="60" spans="1:40" x14ac:dyDescent="0.25">
      <c r="B60" t="s">
        <v>564</v>
      </c>
      <c r="I60" t="s">
        <v>564</v>
      </c>
      <c r="P60" t="s">
        <v>564</v>
      </c>
      <c r="AB60" t="s">
        <v>564</v>
      </c>
      <c r="AI60" s="196">
        <v>5</v>
      </c>
      <c r="AJ60" s="196" t="s">
        <v>672</v>
      </c>
      <c r="AK60" s="197">
        <f t="shared" si="46"/>
        <v>2282.5539100000001</v>
      </c>
      <c r="AL60" s="197">
        <f t="shared" si="47"/>
        <v>12516.12451</v>
      </c>
      <c r="AM60" s="197">
        <f t="shared" si="48"/>
        <v>39773.909540000001</v>
      </c>
      <c r="AN60" s="197">
        <f t="shared" si="49"/>
        <v>54572.587960000004</v>
      </c>
    </row>
    <row r="61" spans="1:40" x14ac:dyDescent="0.25">
      <c r="AI61" s="196">
        <v>6</v>
      </c>
      <c r="AJ61" s="196" t="s">
        <v>672</v>
      </c>
      <c r="AK61" s="197">
        <f t="shared" si="46"/>
        <v>48360.741038510103</v>
      </c>
      <c r="AL61" s="197">
        <f t="shared" si="47"/>
        <v>22646.227873796655</v>
      </c>
      <c r="AM61" s="197">
        <f t="shared" si="48"/>
        <v>33498.563147442503</v>
      </c>
      <c r="AN61" s="197">
        <f t="shared" si="49"/>
        <v>104505.53205974927</v>
      </c>
    </row>
    <row r="62" spans="1:40" ht="26.25" x14ac:dyDescent="0.25">
      <c r="B62" s="40" t="s">
        <v>3</v>
      </c>
      <c r="C62" s="41" t="s">
        <v>13</v>
      </c>
      <c r="D62" s="42" t="s">
        <v>585</v>
      </c>
      <c r="E62" s="43" t="s">
        <v>586</v>
      </c>
      <c r="F62" s="44" t="s">
        <v>5</v>
      </c>
      <c r="I62" s="40" t="s">
        <v>3</v>
      </c>
      <c r="J62" s="41" t="s">
        <v>13</v>
      </c>
      <c r="K62" s="42" t="s">
        <v>585</v>
      </c>
      <c r="L62" s="43" t="s">
        <v>586</v>
      </c>
      <c r="M62" s="44" t="s">
        <v>5</v>
      </c>
      <c r="P62" s="40" t="s">
        <v>3</v>
      </c>
      <c r="Q62" s="41" t="s">
        <v>13</v>
      </c>
      <c r="R62" s="42" t="s">
        <v>585</v>
      </c>
      <c r="S62" s="43" t="s">
        <v>586</v>
      </c>
      <c r="T62" s="44" t="s">
        <v>5</v>
      </c>
      <c r="V62" s="71" t="s">
        <v>557</v>
      </c>
      <c r="W62" s="71" t="s">
        <v>558</v>
      </c>
      <c r="X62" s="72" t="s">
        <v>559</v>
      </c>
      <c r="Y62" s="72" t="s">
        <v>560</v>
      </c>
      <c r="Z62" s="72" t="s">
        <v>561</v>
      </c>
      <c r="AB62" s="40" t="s">
        <v>3</v>
      </c>
      <c r="AC62" s="41" t="s">
        <v>13</v>
      </c>
      <c r="AD62" s="42" t="s">
        <v>585</v>
      </c>
      <c r="AE62" s="43" t="s">
        <v>586</v>
      </c>
      <c r="AF62" s="44" t="s">
        <v>5</v>
      </c>
      <c r="AH62">
        <f>'Trip Switching Model Targets'!BI158</f>
        <v>1</v>
      </c>
      <c r="AI62" s="196">
        <v>7</v>
      </c>
      <c r="AJ62" s="196" t="s">
        <v>672</v>
      </c>
      <c r="AK62" s="197">
        <f t="shared" si="46"/>
        <v>0</v>
      </c>
      <c r="AL62" s="197">
        <f t="shared" si="47"/>
        <v>1247.1344104745376</v>
      </c>
      <c r="AM62" s="197">
        <f t="shared" si="48"/>
        <v>4278.7864663458076</v>
      </c>
      <c r="AN62" s="197">
        <f t="shared" si="49"/>
        <v>5525.9208768203453</v>
      </c>
    </row>
    <row r="63" spans="1:40" x14ac:dyDescent="0.25">
      <c r="A63" s="196">
        <f>A45</f>
        <v>1</v>
      </c>
      <c r="B63" s="73" t="s">
        <v>525</v>
      </c>
      <c r="C63" s="74">
        <f>paste_pd_tours!J38</f>
        <v>8</v>
      </c>
      <c r="D63" s="75">
        <f>paste_pd_tours!K38</f>
        <v>58</v>
      </c>
      <c r="E63" s="76">
        <f>paste_pd_tours!L38</f>
        <v>1634</v>
      </c>
      <c r="F63" s="48">
        <f>paste_pd_tours!M38</f>
        <v>1700</v>
      </c>
      <c r="I63" s="73" t="s">
        <v>525</v>
      </c>
      <c r="J63" s="74">
        <f>paste_pd_tours!B38</f>
        <v>3457.9976000000001</v>
      </c>
      <c r="K63" s="75">
        <f>paste_pd_tours!C38</f>
        <v>27237.601009999998</v>
      </c>
      <c r="L63" s="76">
        <f>paste_pd_tours!D38</f>
        <v>529149.62908999994</v>
      </c>
      <c r="M63" s="48">
        <f>paste_pd_tours!E38</f>
        <v>559845.22770000005</v>
      </c>
      <c r="P63" s="73" t="s">
        <v>525</v>
      </c>
      <c r="Q63" s="74">
        <v>0</v>
      </c>
      <c r="R63" s="75">
        <f>+J63+K63</f>
        <v>30695.598609999997</v>
      </c>
      <c r="S63" s="76">
        <f t="shared" ref="S63:S74" si="50">L63</f>
        <v>529149.62908999994</v>
      </c>
      <c r="T63" s="48">
        <f>SUM(Q63:S63)</f>
        <v>559845.22769999993</v>
      </c>
      <c r="AB63" s="73" t="s">
        <v>525</v>
      </c>
      <c r="AC63" s="74">
        <f>Q63</f>
        <v>0</v>
      </c>
      <c r="AD63" s="75">
        <f t="shared" ref="AD63:AE67" si="51">R63</f>
        <v>30695.598609999997</v>
      </c>
      <c r="AE63" s="76">
        <f t="shared" si="51"/>
        <v>529149.62908999994</v>
      </c>
      <c r="AF63" s="48">
        <f>SUM(AC63:AE63)</f>
        <v>559845.22769999993</v>
      </c>
      <c r="AI63" s="196">
        <v>8</v>
      </c>
      <c r="AJ63" s="196" t="s">
        <v>672</v>
      </c>
      <c r="AK63" s="197">
        <f t="shared" si="46"/>
        <v>3782.0999765681631</v>
      </c>
      <c r="AL63" s="197">
        <f t="shared" si="47"/>
        <v>5114.8133545309929</v>
      </c>
      <c r="AM63" s="197">
        <f t="shared" si="48"/>
        <v>9493.3034410082837</v>
      </c>
      <c r="AN63" s="197">
        <f t="shared" si="49"/>
        <v>18390.21677210744</v>
      </c>
    </row>
    <row r="64" spans="1:40" x14ac:dyDescent="0.25">
      <c r="A64" s="196">
        <f t="shared" ref="A64:A75" si="52">A46</f>
        <v>2</v>
      </c>
      <c r="B64" s="46" t="s">
        <v>526</v>
      </c>
      <c r="C64" s="77">
        <f>paste_pd_tours!J39</f>
        <v>20</v>
      </c>
      <c r="D64" s="49">
        <f>paste_pd_tours!K39</f>
        <v>94</v>
      </c>
      <c r="E64" s="78">
        <f>paste_pd_tours!L39</f>
        <v>1189</v>
      </c>
      <c r="F64" s="50">
        <f>paste_pd_tours!M39</f>
        <v>1303</v>
      </c>
      <c r="I64" s="46" t="s">
        <v>526</v>
      </c>
      <c r="J64" s="77">
        <f>paste_pd_tours!B39</f>
        <v>13036.84806</v>
      </c>
      <c r="K64" s="49">
        <f>paste_pd_tours!C39</f>
        <v>35107.005389999998</v>
      </c>
      <c r="L64" s="78">
        <f>paste_pd_tours!D39</f>
        <v>504429.90532000002</v>
      </c>
      <c r="M64" s="50">
        <f>paste_pd_tours!E39</f>
        <v>552573.75876999996</v>
      </c>
      <c r="P64" s="46" t="s">
        <v>526</v>
      </c>
      <c r="Q64" s="77">
        <f t="shared" ref="Q64:R68" si="53">J64</f>
        <v>13036.84806</v>
      </c>
      <c r="R64" s="49">
        <f t="shared" si="53"/>
        <v>35107.005389999998</v>
      </c>
      <c r="S64" s="78">
        <f t="shared" si="50"/>
        <v>504429.90532000002</v>
      </c>
      <c r="T64" s="50">
        <f t="shared" ref="T64:T74" si="54">SUM(Q64:S64)</f>
        <v>552573.75876999996</v>
      </c>
      <c r="AB64" s="46" t="s">
        <v>526</v>
      </c>
      <c r="AC64" s="77">
        <f>Q64</f>
        <v>13036.84806</v>
      </c>
      <c r="AD64" s="49">
        <f t="shared" si="51"/>
        <v>35107.005389999998</v>
      </c>
      <c r="AE64" s="78">
        <f t="shared" si="51"/>
        <v>504429.90532000002</v>
      </c>
      <c r="AF64" s="50">
        <f t="shared" ref="AF64:AF76" si="55">SUM(AC64:AE64)</f>
        <v>552573.75876999996</v>
      </c>
      <c r="AI64" s="196">
        <v>9</v>
      </c>
      <c r="AJ64" s="196" t="s">
        <v>672</v>
      </c>
      <c r="AK64" s="197">
        <f t="shared" si="46"/>
        <v>547.5790838720277</v>
      </c>
      <c r="AL64" s="197">
        <f t="shared" si="47"/>
        <v>731.50396028188175</v>
      </c>
      <c r="AM64" s="197">
        <f t="shared" si="48"/>
        <v>1615.7230291850801</v>
      </c>
      <c r="AN64" s="197">
        <f t="shared" si="49"/>
        <v>2894.8060733389893</v>
      </c>
    </row>
    <row r="65" spans="1:40" x14ac:dyDescent="0.25">
      <c r="A65" s="196">
        <f t="shared" si="52"/>
        <v>3</v>
      </c>
      <c r="B65" s="46" t="s">
        <v>527</v>
      </c>
      <c r="C65" s="77">
        <f>paste_pd_tours!J40</f>
        <v>12</v>
      </c>
      <c r="D65" s="49">
        <f>paste_pd_tours!K40</f>
        <v>80</v>
      </c>
      <c r="E65" s="78">
        <f>paste_pd_tours!L40</f>
        <v>826</v>
      </c>
      <c r="F65" s="50">
        <f>paste_pd_tours!M40</f>
        <v>918</v>
      </c>
      <c r="I65" s="46" t="s">
        <v>527</v>
      </c>
      <c r="J65" s="77">
        <f>paste_pd_tours!B40</f>
        <v>6875.6646000000001</v>
      </c>
      <c r="K65" s="49">
        <f>paste_pd_tours!C40</f>
        <v>45483.803619999999</v>
      </c>
      <c r="L65" s="78">
        <f>paste_pd_tours!D40</f>
        <v>417428.27017999999</v>
      </c>
      <c r="M65" s="50">
        <f>paste_pd_tours!E40</f>
        <v>469787.73839999997</v>
      </c>
      <c r="P65" s="46" t="s">
        <v>527</v>
      </c>
      <c r="Q65" s="77">
        <f t="shared" si="53"/>
        <v>6875.6646000000001</v>
      </c>
      <c r="R65" s="49">
        <f t="shared" si="53"/>
        <v>45483.803619999999</v>
      </c>
      <c r="S65" s="78">
        <f t="shared" si="50"/>
        <v>417428.27017999999</v>
      </c>
      <c r="T65" s="50">
        <f t="shared" si="54"/>
        <v>469787.73839999997</v>
      </c>
      <c r="AB65" s="46" t="s">
        <v>527</v>
      </c>
      <c r="AC65" s="77">
        <f>Q65</f>
        <v>6875.6646000000001</v>
      </c>
      <c r="AD65" s="49">
        <f t="shared" si="51"/>
        <v>45483.803619999999</v>
      </c>
      <c r="AE65" s="78">
        <f t="shared" si="51"/>
        <v>417428.27017999999</v>
      </c>
      <c r="AF65" s="50">
        <f t="shared" si="55"/>
        <v>469787.73839999997</v>
      </c>
      <c r="AI65" s="196">
        <v>10</v>
      </c>
      <c r="AJ65" s="196" t="s">
        <v>672</v>
      </c>
      <c r="AK65" s="197">
        <f t="shared" si="46"/>
        <v>0</v>
      </c>
      <c r="AL65" s="197">
        <f t="shared" si="47"/>
        <v>0</v>
      </c>
      <c r="AM65" s="197">
        <f t="shared" si="48"/>
        <v>0</v>
      </c>
      <c r="AN65" s="197">
        <f t="shared" si="49"/>
        <v>0</v>
      </c>
    </row>
    <row r="66" spans="1:40" x14ac:dyDescent="0.25">
      <c r="A66" s="196">
        <f t="shared" si="52"/>
        <v>4</v>
      </c>
      <c r="B66" s="46" t="s">
        <v>465</v>
      </c>
      <c r="C66" s="77">
        <f>paste_pd_tours!J41</f>
        <v>106</v>
      </c>
      <c r="D66" s="49">
        <f>paste_pd_tours!K41</f>
        <v>61</v>
      </c>
      <c r="E66" s="78">
        <f>paste_pd_tours!L41</f>
        <v>429</v>
      </c>
      <c r="F66" s="50">
        <f>paste_pd_tours!M41</f>
        <v>596</v>
      </c>
      <c r="I66" s="46" t="s">
        <v>465</v>
      </c>
      <c r="J66" s="77">
        <f>paste_pd_tours!B41</f>
        <v>56308.166259999998</v>
      </c>
      <c r="K66" s="49">
        <f>paste_pd_tours!C41</f>
        <v>25762.475450000002</v>
      </c>
      <c r="L66" s="78">
        <f>paste_pd_tours!D41</f>
        <v>219053.63109000001</v>
      </c>
      <c r="M66" s="50">
        <f>paste_pd_tours!E41</f>
        <v>301124.27279999998</v>
      </c>
      <c r="P66" s="46" t="s">
        <v>465</v>
      </c>
      <c r="Q66" s="77">
        <f t="shared" si="53"/>
        <v>56308.166259999998</v>
      </c>
      <c r="R66" s="49">
        <f t="shared" si="53"/>
        <v>25762.475450000002</v>
      </c>
      <c r="S66" s="78">
        <f t="shared" si="50"/>
        <v>219053.63109000001</v>
      </c>
      <c r="T66" s="50">
        <f t="shared" si="54"/>
        <v>301124.27280000004</v>
      </c>
      <c r="AB66" s="46" t="s">
        <v>465</v>
      </c>
      <c r="AC66" s="77">
        <f>Q66</f>
        <v>56308.166259999998</v>
      </c>
      <c r="AD66" s="49">
        <f t="shared" si="51"/>
        <v>25762.475450000002</v>
      </c>
      <c r="AE66" s="78">
        <f t="shared" si="51"/>
        <v>219053.63109000001</v>
      </c>
      <c r="AF66" s="50">
        <f t="shared" si="55"/>
        <v>301124.27280000004</v>
      </c>
      <c r="AI66" s="196">
        <v>11</v>
      </c>
      <c r="AJ66" s="196" t="s">
        <v>672</v>
      </c>
      <c r="AK66" s="197">
        <f t="shared" si="46"/>
        <v>825.9248</v>
      </c>
      <c r="AL66" s="197">
        <f t="shared" si="47"/>
        <v>80.454369999999997</v>
      </c>
      <c r="AM66" s="197">
        <f t="shared" si="48"/>
        <v>1113.3037300000001</v>
      </c>
      <c r="AN66" s="197">
        <f t="shared" si="49"/>
        <v>2019.6829000000002</v>
      </c>
    </row>
    <row r="67" spans="1:40" x14ac:dyDescent="0.25">
      <c r="A67" s="196">
        <f t="shared" si="52"/>
        <v>5</v>
      </c>
      <c r="B67" s="46" t="s">
        <v>528</v>
      </c>
      <c r="C67" s="77">
        <f>paste_pd_tours!J42</f>
        <v>5</v>
      </c>
      <c r="D67" s="49">
        <f>paste_pd_tours!K42</f>
        <v>14</v>
      </c>
      <c r="E67" s="78">
        <f>paste_pd_tours!L42</f>
        <v>64</v>
      </c>
      <c r="F67" s="50">
        <f>paste_pd_tours!M42</f>
        <v>83</v>
      </c>
      <c r="I67" s="46" t="s">
        <v>528</v>
      </c>
      <c r="J67" s="77">
        <f>paste_pd_tours!B42</f>
        <v>4525.9517299999998</v>
      </c>
      <c r="K67" s="49">
        <f>paste_pd_tours!C42</f>
        <v>6914.8994499999999</v>
      </c>
      <c r="L67" s="78">
        <f>paste_pd_tours!D42</f>
        <v>20426.954269999998</v>
      </c>
      <c r="M67" s="50">
        <f>paste_pd_tours!E42</f>
        <v>31867.80545</v>
      </c>
      <c r="P67" s="46" t="s">
        <v>528</v>
      </c>
      <c r="Q67" s="77">
        <f t="shared" si="53"/>
        <v>4525.9517299999998</v>
      </c>
      <c r="R67" s="49">
        <f t="shared" si="53"/>
        <v>6914.8994499999999</v>
      </c>
      <c r="S67" s="78">
        <f t="shared" si="50"/>
        <v>20426.954269999998</v>
      </c>
      <c r="T67" s="50">
        <f t="shared" si="54"/>
        <v>31867.80545</v>
      </c>
      <c r="AB67" s="46" t="s">
        <v>528</v>
      </c>
      <c r="AC67" s="77">
        <f>Q67</f>
        <v>4525.9517299999998</v>
      </c>
      <c r="AD67" s="49">
        <f t="shared" si="51"/>
        <v>6914.8994499999999</v>
      </c>
      <c r="AE67" s="78">
        <f t="shared" si="51"/>
        <v>20426.954269999998</v>
      </c>
      <c r="AF67" s="50">
        <f t="shared" si="55"/>
        <v>31867.80545</v>
      </c>
      <c r="AI67" s="196">
        <v>12</v>
      </c>
      <c r="AJ67" s="196" t="s">
        <v>672</v>
      </c>
      <c r="AK67" s="197">
        <f>AC93</f>
        <v>3225.836547271681</v>
      </c>
      <c r="AL67" s="197">
        <f t="shared" ref="AL67:AN67" si="56">AD93</f>
        <v>314.23278140300221</v>
      </c>
      <c r="AM67" s="197">
        <f t="shared" si="56"/>
        <v>4348.2601084843127</v>
      </c>
      <c r="AN67" s="197">
        <f t="shared" si="56"/>
        <v>7888.3294371589964</v>
      </c>
    </row>
    <row r="68" spans="1:40" x14ac:dyDescent="0.25">
      <c r="A68" s="196">
        <f t="shared" si="52"/>
        <v>6</v>
      </c>
      <c r="B68" s="46" t="s">
        <v>14</v>
      </c>
      <c r="C68" s="77">
        <f>paste_pd_tours!J43</f>
        <v>64</v>
      </c>
      <c r="D68" s="49">
        <f>paste_pd_tours!K43</f>
        <v>20</v>
      </c>
      <c r="E68" s="78">
        <f>paste_pd_tours!L43</f>
        <v>40</v>
      </c>
      <c r="F68" s="50">
        <f>paste_pd_tours!M43</f>
        <v>124</v>
      </c>
      <c r="I68" s="46" t="s">
        <v>14</v>
      </c>
      <c r="J68" s="77">
        <f>paste_pd_tours!B43</f>
        <v>49615.206749999998</v>
      </c>
      <c r="K68" s="49">
        <f>paste_pd_tours!C43</f>
        <v>8912.6904300000006</v>
      </c>
      <c r="L68" s="78">
        <f>paste_pd_tours!D43</f>
        <v>19699.23473</v>
      </c>
      <c r="M68" s="50">
        <f>paste_pd_tours!E43</f>
        <v>78227.131909999996</v>
      </c>
      <c r="P68" s="46" t="s">
        <v>14</v>
      </c>
      <c r="Q68" s="79">
        <f t="shared" si="53"/>
        <v>49615.206749999998</v>
      </c>
      <c r="R68" s="80">
        <f t="shared" si="53"/>
        <v>8912.6904300000006</v>
      </c>
      <c r="S68" s="81">
        <f t="shared" si="50"/>
        <v>19699.23473</v>
      </c>
      <c r="T68" s="82">
        <f t="shared" si="54"/>
        <v>78227.131909999996</v>
      </c>
      <c r="V68" s="2">
        <f t="array" ref="V68:V70">TRANSPOSE('Trip Switching Model Targets'!BB159:BD159)</f>
        <v>121654.28205487646</v>
      </c>
      <c r="W68" s="2">
        <f>OBS_PURP_AUTOSUFF!P95*$AH$62</f>
        <v>195166.52505836415</v>
      </c>
      <c r="X68" s="83">
        <f>V68/W68</f>
        <v>0.62333580012502654</v>
      </c>
      <c r="Y68" s="84">
        <f t="array" ref="Y68:Y70">TRANSPOSE('Trip Switching Model Targets'!BB157:BD157)/'Final Tour Mode Targets TNC'!AF68:AF70</f>
        <v>3.3845426186722838</v>
      </c>
      <c r="Z68" s="84">
        <f t="array" ref="Z68:Z70">TRANSPOSE('Trip Switching Model Targets'!BB161:BD161)</f>
        <v>2.6835237374998813</v>
      </c>
      <c r="AB68" s="46" t="s">
        <v>14</v>
      </c>
      <c r="AC68" s="77">
        <f>OBS_PURP_AUTOSUFF!M95*$AH$62*$X68</f>
        <v>62621.425922500086</v>
      </c>
      <c r="AD68" s="49">
        <v>0</v>
      </c>
      <c r="AE68" s="78">
        <f>OBS_PURP_AUTOSUFF!O95*$AH$62*$X68</f>
        <v>33835.375023571039</v>
      </c>
      <c r="AF68" s="50">
        <f t="shared" si="55"/>
        <v>96456.800946071133</v>
      </c>
      <c r="AI68" s="196">
        <v>1</v>
      </c>
      <c r="AJ68" t="s">
        <v>673</v>
      </c>
      <c r="AK68" s="197">
        <f>AC99</f>
        <v>0</v>
      </c>
      <c r="AL68" s="197">
        <f t="shared" ref="AL68:AN68" si="57">AD99</f>
        <v>0</v>
      </c>
      <c r="AM68" s="197">
        <f t="shared" si="57"/>
        <v>0</v>
      </c>
      <c r="AN68" s="197">
        <f t="shared" si="57"/>
        <v>0</v>
      </c>
    </row>
    <row r="69" spans="1:40" x14ac:dyDescent="0.25">
      <c r="A69" s="196">
        <f t="shared" si="52"/>
        <v>7</v>
      </c>
      <c r="B69" s="46" t="s">
        <v>18</v>
      </c>
      <c r="C69" s="85">
        <f>paste_pd_tours!J44</f>
        <v>1</v>
      </c>
      <c r="D69" s="49">
        <f>paste_pd_tours!K44</f>
        <v>1</v>
      </c>
      <c r="E69" s="78">
        <f>paste_pd_tours!L44</f>
        <v>12</v>
      </c>
      <c r="F69" s="50">
        <f>paste_pd_tours!M44</f>
        <v>14</v>
      </c>
      <c r="I69" s="46" t="s">
        <v>18</v>
      </c>
      <c r="J69" s="85">
        <f>paste_pd_tours!B44</f>
        <v>502.5446</v>
      </c>
      <c r="K69" s="49">
        <f>paste_pd_tours!C44</f>
        <v>72.745829999999998</v>
      </c>
      <c r="L69" s="78">
        <f>paste_pd_tours!D44</f>
        <v>2381.5304299999998</v>
      </c>
      <c r="M69" s="50">
        <f>paste_pd_tours!E44</f>
        <v>2956.8208599999998</v>
      </c>
      <c r="P69" s="46" t="s">
        <v>18</v>
      </c>
      <c r="Q69" s="79">
        <v>0</v>
      </c>
      <c r="R69" s="80">
        <f>+J69+K69</f>
        <v>575.29043000000001</v>
      </c>
      <c r="S69" s="81">
        <f t="shared" si="50"/>
        <v>2381.5304299999998</v>
      </c>
      <c r="T69" s="82">
        <f t="shared" si="54"/>
        <v>2956.8208599999998</v>
      </c>
      <c r="V69" s="2">
        <v>10326.420872505298</v>
      </c>
      <c r="W69" s="2">
        <f>OBS_PURP_AUTOSUFF!P96*$AH$62</f>
        <v>9039.8589395650324</v>
      </c>
      <c r="X69" s="83">
        <f>V69/W69</f>
        <v>1.1423210186731265</v>
      </c>
      <c r="Y69" s="84">
        <v>2.7853476272570803</v>
      </c>
      <c r="Z69" s="84">
        <v>2.7853476272570803</v>
      </c>
      <c r="AB69" s="46" t="s">
        <v>18</v>
      </c>
      <c r="AC69" s="85">
        <f>OBS_PURP_AUTOSUFF!M96*$AH$62*$X69</f>
        <v>0</v>
      </c>
      <c r="AD69" s="49">
        <f>OBS_PURP_AUTOSUFF!N96*$AH$62*$X69</f>
        <v>2235.1536977217988</v>
      </c>
      <c r="AE69" s="78">
        <f>OBS_PURP_AUTOSUFF!O96*$AH$62*$X69</f>
        <v>8091.2671747834993</v>
      </c>
      <c r="AF69" s="50">
        <f t="shared" si="55"/>
        <v>10326.420872505298</v>
      </c>
      <c r="AI69" s="196">
        <v>2</v>
      </c>
      <c r="AJ69" s="196" t="s">
        <v>673</v>
      </c>
      <c r="AK69" s="197">
        <f t="shared" ref="AK69:AK78" si="58">AC100</f>
        <v>897.70565999999997</v>
      </c>
      <c r="AL69" s="197">
        <f t="shared" ref="AL69:AL78" si="59">AD100</f>
        <v>15436.908450000001</v>
      </c>
      <c r="AM69" s="197">
        <f t="shared" ref="AM69:AM78" si="60">AE100</f>
        <v>298803.51082999998</v>
      </c>
      <c r="AN69" s="197">
        <f t="shared" ref="AN69:AN78" si="61">AF100</f>
        <v>315138.12494000001</v>
      </c>
    </row>
    <row r="70" spans="1:40" x14ac:dyDescent="0.25">
      <c r="A70" s="196">
        <f t="shared" si="52"/>
        <v>8</v>
      </c>
      <c r="B70" s="46" t="s">
        <v>22</v>
      </c>
      <c r="C70" s="77">
        <f>paste_pd_tours!J45</f>
        <v>1</v>
      </c>
      <c r="D70" s="49">
        <f>paste_pd_tours!K45</f>
        <v>3</v>
      </c>
      <c r="E70" s="78">
        <f>paste_pd_tours!L45</f>
        <v>4</v>
      </c>
      <c r="F70" s="50">
        <f>paste_pd_tours!M45</f>
        <v>8</v>
      </c>
      <c r="I70" s="46" t="s">
        <v>22</v>
      </c>
      <c r="J70" s="77">
        <f>paste_pd_tours!B45</f>
        <v>3956.7719999999999</v>
      </c>
      <c r="K70" s="49">
        <f>paste_pd_tours!C45</f>
        <v>649.48692000000005</v>
      </c>
      <c r="L70" s="78">
        <f>paste_pd_tours!D45</f>
        <v>1110.3813600000001</v>
      </c>
      <c r="M70" s="50">
        <f>paste_pd_tours!E45</f>
        <v>5716.6402799999996</v>
      </c>
      <c r="P70" s="46" t="s">
        <v>22</v>
      </c>
      <c r="Q70" s="79">
        <f t="shared" ref="Q70:R74" si="62">J70</f>
        <v>3956.7719999999999</v>
      </c>
      <c r="R70" s="80">
        <f t="shared" si="62"/>
        <v>649.48692000000005</v>
      </c>
      <c r="S70" s="81">
        <f t="shared" si="50"/>
        <v>1110.3813600000001</v>
      </c>
      <c r="T70" s="82">
        <f t="shared" si="54"/>
        <v>5716.6402800000005</v>
      </c>
      <c r="V70" s="2">
        <v>15433.576591325078</v>
      </c>
      <c r="W70" s="2">
        <f>OBS_PURP_AUTOSUFF!P97*$AH$62</f>
        <v>15846.022371075476</v>
      </c>
      <c r="X70" s="83">
        <f>V70/W70</f>
        <v>0.97397165231173366</v>
      </c>
      <c r="Y70" s="84">
        <v>2.7737467141745391</v>
      </c>
      <c r="Z70" s="84">
        <v>2.7737467141745387</v>
      </c>
      <c r="AB70" s="46" t="s">
        <v>22</v>
      </c>
      <c r="AC70" s="77">
        <f>OBS_PURP_AUTOSUFF!M97*$AH$62*$X70</f>
        <v>4060.478475110875</v>
      </c>
      <c r="AD70" s="49">
        <f>OBS_PURP_AUTOSUFF!N97*$AH$62*$X70</f>
        <v>4028.5830276546926</v>
      </c>
      <c r="AE70" s="78">
        <f>OBS_PURP_AUTOSUFF!O97*$AH$62*$X70</f>
        <v>7344.5150885595085</v>
      </c>
      <c r="AF70" s="50">
        <f t="shared" si="55"/>
        <v>15433.576591325076</v>
      </c>
      <c r="AI70" s="196">
        <v>3</v>
      </c>
      <c r="AJ70" s="196" t="s">
        <v>673</v>
      </c>
      <c r="AK70" s="197">
        <f t="shared" si="58"/>
        <v>1255.3975</v>
      </c>
      <c r="AL70" s="197">
        <f t="shared" si="59"/>
        <v>11287.252280000001</v>
      </c>
      <c r="AM70" s="197">
        <f t="shared" si="60"/>
        <v>105985.71805</v>
      </c>
      <c r="AN70" s="197">
        <f t="shared" si="61"/>
        <v>118528.36783</v>
      </c>
    </row>
    <row r="71" spans="1:40" x14ac:dyDescent="0.25">
      <c r="A71" s="196">
        <f t="shared" si="52"/>
        <v>9</v>
      </c>
      <c r="B71" s="46" t="s">
        <v>604</v>
      </c>
      <c r="C71" s="77">
        <v>0</v>
      </c>
      <c r="D71" s="77">
        <v>0</v>
      </c>
      <c r="E71" s="77">
        <v>0</v>
      </c>
      <c r="F71" s="50">
        <v>0</v>
      </c>
      <c r="I71" s="46" t="s">
        <v>604</v>
      </c>
      <c r="J71" s="77">
        <v>0</v>
      </c>
      <c r="K71" s="77">
        <v>0</v>
      </c>
      <c r="L71" s="77">
        <v>0</v>
      </c>
      <c r="M71" s="50">
        <v>0</v>
      </c>
      <c r="P71" s="46" t="s">
        <v>604</v>
      </c>
      <c r="Q71" s="79">
        <f t="shared" si="62"/>
        <v>0</v>
      </c>
      <c r="R71" s="80">
        <f t="shared" si="62"/>
        <v>0</v>
      </c>
      <c r="S71" s="81">
        <f t="shared" si="50"/>
        <v>0</v>
      </c>
      <c r="T71" s="82">
        <f>SUM(Q71:S71)</f>
        <v>0</v>
      </c>
      <c r="V71" s="2" t="e">
        <f>TRANSPOSE('Trip Switching Model Targets'!BB93:BD93)</f>
        <v>#VALUE!</v>
      </c>
      <c r="W71" s="2">
        <f>OBS_PURP_AUTOSUFF!P98*$AH$62</f>
        <v>2180.5440459952479</v>
      </c>
      <c r="X71" s="83">
        <f>X70</f>
        <v>0.97397165231173366</v>
      </c>
      <c r="Y71" s="84">
        <f t="array" ref="Y71">TRANSPOSE('Trip Switching Model Targets'!BB94:BD94)/'Final Tour Mode Targets TNC'!AF71:AF73</f>
        <v>2.5784159356129766</v>
      </c>
      <c r="Z71" s="84">
        <f t="array" ref="Z71">TRANSPOSE('Trip Switching Model Targets'!BB98:BD98)</f>
        <v>0</v>
      </c>
      <c r="AB71" s="46" t="s">
        <v>604</v>
      </c>
      <c r="AC71" s="49">
        <f>OBS_PURP_AUTOSUFF!M98*$AH$62*$X71</f>
        <v>531.50563472432702</v>
      </c>
      <c r="AD71" s="49">
        <f>OBS_PURP_AUTOSUFF!N98*$AH$62*$X71</f>
        <v>543.16384030583993</v>
      </c>
      <c r="AE71" s="49">
        <f>OBS_PURP_AUTOSUFF!O98*$AH$62*$X71</f>
        <v>1049.1186123863379</v>
      </c>
      <c r="AF71" s="50">
        <f>SUM(AC71:AE71)</f>
        <v>2123.7880874165048</v>
      </c>
      <c r="AI71" s="196">
        <v>4</v>
      </c>
      <c r="AJ71" s="196" t="s">
        <v>673</v>
      </c>
      <c r="AK71" s="197">
        <f t="shared" si="58"/>
        <v>0</v>
      </c>
      <c r="AL71" s="197">
        <f t="shared" si="59"/>
        <v>0</v>
      </c>
      <c r="AM71" s="197">
        <f t="shared" si="60"/>
        <v>0</v>
      </c>
      <c r="AN71" s="197">
        <f t="shared" si="61"/>
        <v>0</v>
      </c>
    </row>
    <row r="72" spans="1:40" x14ac:dyDescent="0.25">
      <c r="A72" s="196">
        <f t="shared" si="52"/>
        <v>10</v>
      </c>
      <c r="B72" s="46" t="s">
        <v>529</v>
      </c>
      <c r="C72" s="85">
        <f>paste_pd_tours!J46</f>
        <v>1</v>
      </c>
      <c r="D72" s="86">
        <f>paste_pd_tours!K46</f>
        <v>1</v>
      </c>
      <c r="E72" s="87">
        <f>paste_pd_tours!L46</f>
        <v>1</v>
      </c>
      <c r="F72" s="88">
        <f>paste_pd_tours!M46</f>
        <v>3</v>
      </c>
      <c r="I72" s="46" t="s">
        <v>529</v>
      </c>
      <c r="J72" s="85">
        <f>paste_pd_tours!B46</f>
        <v>143.2911</v>
      </c>
      <c r="K72" s="86">
        <f>paste_pd_tours!C46</f>
        <v>118.8073</v>
      </c>
      <c r="L72" s="87">
        <f>paste_pd_tours!D46</f>
        <v>76.095960000000005</v>
      </c>
      <c r="M72" s="88">
        <f>paste_pd_tours!E46</f>
        <v>338.19436000000002</v>
      </c>
      <c r="P72" s="46" t="s">
        <v>529</v>
      </c>
      <c r="Q72" s="85">
        <v>0</v>
      </c>
      <c r="R72" s="86">
        <v>0</v>
      </c>
      <c r="S72" s="87">
        <v>0</v>
      </c>
      <c r="T72" s="88">
        <f t="shared" si="54"/>
        <v>0</v>
      </c>
      <c r="AB72" s="46" t="s">
        <v>529</v>
      </c>
      <c r="AC72" s="85">
        <f>Q72</f>
        <v>0</v>
      </c>
      <c r="AD72" s="86">
        <f t="shared" ref="AD72:AE74" si="63">R72</f>
        <v>0</v>
      </c>
      <c r="AE72" s="87">
        <f t="shared" si="63"/>
        <v>0</v>
      </c>
      <c r="AF72" s="88">
        <f t="shared" si="55"/>
        <v>0</v>
      </c>
      <c r="AI72" s="196">
        <v>5</v>
      </c>
      <c r="AJ72" s="196" t="s">
        <v>673</v>
      </c>
      <c r="AK72" s="197">
        <f t="shared" si="58"/>
        <v>0</v>
      </c>
      <c r="AL72" s="197">
        <f t="shared" si="59"/>
        <v>0</v>
      </c>
      <c r="AM72" s="197">
        <f t="shared" si="60"/>
        <v>0</v>
      </c>
      <c r="AN72" s="197">
        <f t="shared" si="61"/>
        <v>0</v>
      </c>
    </row>
    <row r="73" spans="1:40" x14ac:dyDescent="0.25">
      <c r="A73" s="196">
        <f t="shared" si="52"/>
        <v>11</v>
      </c>
      <c r="B73" s="46" t="s">
        <v>530</v>
      </c>
      <c r="C73" s="77">
        <f>paste_pd_tours!J47</f>
        <v>4</v>
      </c>
      <c r="D73" s="49">
        <f>paste_pd_tours!K47</f>
        <v>1</v>
      </c>
      <c r="E73" s="78">
        <f>paste_pd_tours!L47</f>
        <v>11</v>
      </c>
      <c r="F73" s="50">
        <f>paste_pd_tours!M47</f>
        <v>16</v>
      </c>
      <c r="I73" s="46" t="s">
        <v>530</v>
      </c>
      <c r="J73" s="77">
        <f>paste_pd_tours!B47</f>
        <v>2277.1378</v>
      </c>
      <c r="K73" s="49">
        <f>paste_pd_tours!C47</f>
        <v>2656.4409999999998</v>
      </c>
      <c r="L73" s="78">
        <f>paste_pd_tours!D47</f>
        <v>5017.5668299999998</v>
      </c>
      <c r="M73" s="50">
        <f>paste_pd_tours!E47</f>
        <v>9951.1456300000009</v>
      </c>
      <c r="P73" s="46" t="s">
        <v>530</v>
      </c>
      <c r="Q73" s="77">
        <f t="shared" si="62"/>
        <v>2277.1378</v>
      </c>
      <c r="R73" s="49">
        <f t="shared" si="62"/>
        <v>2656.4409999999998</v>
      </c>
      <c r="S73" s="78">
        <f t="shared" si="50"/>
        <v>5017.5668299999998</v>
      </c>
      <c r="T73" s="50">
        <f t="shared" si="54"/>
        <v>9951.1456299999991</v>
      </c>
      <c r="AB73" s="46" t="s">
        <v>530</v>
      </c>
      <c r="AC73" s="77">
        <f>Q73</f>
        <v>2277.1378</v>
      </c>
      <c r="AD73" s="49">
        <f t="shared" si="63"/>
        <v>2656.4409999999998</v>
      </c>
      <c r="AE73" s="78">
        <f t="shared" si="63"/>
        <v>5017.5668299999998</v>
      </c>
      <c r="AF73" s="50">
        <f t="shared" si="55"/>
        <v>9951.1456299999991</v>
      </c>
      <c r="AI73" s="196">
        <v>6</v>
      </c>
      <c r="AJ73" s="196" t="s">
        <v>673</v>
      </c>
      <c r="AK73" s="197">
        <f t="shared" si="58"/>
        <v>0</v>
      </c>
      <c r="AL73" s="197">
        <f t="shared" si="59"/>
        <v>0</v>
      </c>
      <c r="AM73" s="197">
        <f t="shared" si="60"/>
        <v>0</v>
      </c>
      <c r="AN73" s="197">
        <f t="shared" si="61"/>
        <v>0</v>
      </c>
    </row>
    <row r="74" spans="1:40" x14ac:dyDescent="0.25">
      <c r="A74" s="196">
        <f t="shared" si="52"/>
        <v>0</v>
      </c>
      <c r="B74" s="46" t="s">
        <v>531</v>
      </c>
      <c r="C74" s="77">
        <f>paste_pd_tours!J48</f>
        <v>3</v>
      </c>
      <c r="D74" s="49">
        <f>paste_pd_tours!K48</f>
        <v>2</v>
      </c>
      <c r="E74" s="78">
        <f>paste_pd_tours!L48</f>
        <v>7</v>
      </c>
      <c r="F74" s="50">
        <f>paste_pd_tours!M48</f>
        <v>12</v>
      </c>
      <c r="I74" s="46" t="s">
        <v>531</v>
      </c>
      <c r="J74" s="77">
        <f>paste_pd_tours!B48</f>
        <v>1628.7121999999999</v>
      </c>
      <c r="K74" s="49">
        <f>paste_pd_tours!C48</f>
        <v>1414.8638000000001</v>
      </c>
      <c r="L74" s="78">
        <f>paste_pd_tours!D48</f>
        <v>4047.2844300000002</v>
      </c>
      <c r="M74" s="50">
        <f>paste_pd_tours!E48</f>
        <v>7090.8604299999997</v>
      </c>
      <c r="P74" s="46" t="s">
        <v>531</v>
      </c>
      <c r="Q74" s="77">
        <f t="shared" si="62"/>
        <v>1628.7121999999999</v>
      </c>
      <c r="R74" s="49">
        <f t="shared" si="62"/>
        <v>1414.8638000000001</v>
      </c>
      <c r="S74" s="78">
        <f t="shared" si="50"/>
        <v>4047.2844300000002</v>
      </c>
      <c r="T74" s="50">
        <f t="shared" si="54"/>
        <v>7090.8604300000006</v>
      </c>
      <c r="AB74" s="46" t="s">
        <v>531</v>
      </c>
      <c r="AC74" s="77">
        <f>Q74</f>
        <v>1628.7121999999999</v>
      </c>
      <c r="AD74" s="49">
        <f t="shared" si="63"/>
        <v>1414.8638000000001</v>
      </c>
      <c r="AE74" s="78">
        <f t="shared" si="63"/>
        <v>4047.2844300000002</v>
      </c>
      <c r="AF74" s="50">
        <f t="shared" si="55"/>
        <v>7090.8604300000006</v>
      </c>
      <c r="AI74" s="196">
        <v>7</v>
      </c>
      <c r="AJ74" s="196" t="s">
        <v>673</v>
      </c>
      <c r="AK74" s="197">
        <f t="shared" si="58"/>
        <v>0</v>
      </c>
      <c r="AL74" s="197">
        <f t="shared" si="59"/>
        <v>0</v>
      </c>
      <c r="AM74" s="197">
        <f t="shared" si="60"/>
        <v>0</v>
      </c>
      <c r="AN74" s="197">
        <f t="shared" si="61"/>
        <v>0</v>
      </c>
    </row>
    <row r="75" spans="1:40" ht="14.25" customHeight="1" x14ac:dyDescent="0.25">
      <c r="A75" s="196">
        <f t="shared" si="52"/>
        <v>12</v>
      </c>
      <c r="B75" s="46" t="s">
        <v>603</v>
      </c>
      <c r="C75" s="77">
        <v>0</v>
      </c>
      <c r="D75" s="49">
        <v>0</v>
      </c>
      <c r="E75" s="78">
        <v>0</v>
      </c>
      <c r="F75" s="50">
        <f>SUM(C75:E75)</f>
        <v>0</v>
      </c>
      <c r="I75" s="46" t="s">
        <v>603</v>
      </c>
      <c r="J75" s="77">
        <v>0</v>
      </c>
      <c r="K75" s="49">
        <v>0</v>
      </c>
      <c r="L75" s="78">
        <v>0</v>
      </c>
      <c r="M75" s="50">
        <f>SUM(J75:L75)</f>
        <v>0</v>
      </c>
      <c r="P75" s="46" t="s">
        <v>603</v>
      </c>
      <c r="Q75" s="77">
        <v>0</v>
      </c>
      <c r="R75" s="49">
        <v>0</v>
      </c>
      <c r="S75" s="78">
        <v>0</v>
      </c>
      <c r="T75" s="50">
        <f>SUM(Q75:S75)</f>
        <v>0</v>
      </c>
      <c r="AB75" s="46" t="s">
        <v>603</v>
      </c>
      <c r="AC75" s="77">
        <f>SUM('TM1.5 Targets'!AA102:AA103)</f>
        <v>8687.2904186627038</v>
      </c>
      <c r="AD75" s="208">
        <f>SUM('TM1.5 Targets'!AB102:AB103)</f>
        <v>10134.333744335881</v>
      </c>
      <c r="AE75" s="208">
        <f>SUM('TM1.5 Targets'!AC102:AC103)</f>
        <v>19142.038855645362</v>
      </c>
      <c r="AF75" s="50">
        <f>SUM(AC75:AE75)</f>
        <v>37963.663018643943</v>
      </c>
      <c r="AI75" s="196">
        <v>8</v>
      </c>
      <c r="AJ75" s="196" t="s">
        <v>673</v>
      </c>
      <c r="AK75" s="197">
        <f t="shared" si="58"/>
        <v>0</v>
      </c>
      <c r="AL75" s="197">
        <f t="shared" si="59"/>
        <v>0</v>
      </c>
      <c r="AM75" s="197">
        <f t="shared" si="60"/>
        <v>0</v>
      </c>
      <c r="AN75" s="197">
        <f t="shared" si="61"/>
        <v>0</v>
      </c>
    </row>
    <row r="76" spans="1:40" ht="15.75" thickBot="1" x14ac:dyDescent="0.3">
      <c r="B76" s="61" t="s">
        <v>5</v>
      </c>
      <c r="C76" s="62">
        <f>paste_pd_tours!J49</f>
        <v>225</v>
      </c>
      <c r="D76" s="63">
        <f>paste_pd_tours!K49</f>
        <v>335</v>
      </c>
      <c r="E76" s="89">
        <f>paste_pd_tours!L49</f>
        <v>4217</v>
      </c>
      <c r="F76" s="64">
        <f>paste_pd_tours!M49</f>
        <v>4777</v>
      </c>
      <c r="I76" s="61" t="s">
        <v>5</v>
      </c>
      <c r="J76" s="62">
        <f>paste_pd_tours!B49</f>
        <v>142328.29269999999</v>
      </c>
      <c r="K76" s="63">
        <f>paste_pd_tours!C49</f>
        <v>154330.82019999999</v>
      </c>
      <c r="L76" s="89">
        <f>paste_pd_tours!D49</f>
        <v>1722820.4836899999</v>
      </c>
      <c r="M76" s="64">
        <f>paste_pd_tours!E49</f>
        <v>2019479.59659</v>
      </c>
      <c r="P76" s="61" t="s">
        <v>5</v>
      </c>
      <c r="Q76" s="62">
        <f>SUM(Q63:Q74)</f>
        <v>138224.45940000002</v>
      </c>
      <c r="R76" s="63">
        <f>SUM(R63:R74)</f>
        <v>158172.55509999994</v>
      </c>
      <c r="S76" s="89">
        <f>SUM(S63:S74)</f>
        <v>1722744.3877299998</v>
      </c>
      <c r="T76" s="64">
        <f>SUM(Q76:S76)</f>
        <v>2019141.4022299997</v>
      </c>
      <c r="AB76" s="61" t="s">
        <v>5</v>
      </c>
      <c r="AC76" s="62">
        <f>SUM(AC63:AC74)</f>
        <v>151865.8906823353</v>
      </c>
      <c r="AD76" s="63">
        <f>SUM(AD63:AD74)</f>
        <v>154841.98788568232</v>
      </c>
      <c r="AE76" s="89">
        <f>SUM(AE63:AE74)</f>
        <v>1749873.5171093002</v>
      </c>
      <c r="AF76" s="64">
        <f t="shared" si="55"/>
        <v>2056581.3956773179</v>
      </c>
      <c r="AI76" s="196">
        <v>9</v>
      </c>
      <c r="AJ76" s="196" t="s">
        <v>673</v>
      </c>
      <c r="AK76" s="197">
        <f t="shared" si="58"/>
        <v>0</v>
      </c>
      <c r="AL76" s="197">
        <f t="shared" si="59"/>
        <v>0</v>
      </c>
      <c r="AM76" s="197">
        <f t="shared" si="60"/>
        <v>0</v>
      </c>
      <c r="AN76" s="197">
        <f t="shared" si="61"/>
        <v>0</v>
      </c>
    </row>
    <row r="77" spans="1:40" x14ac:dyDescent="0.25">
      <c r="AI77" s="196">
        <v>10</v>
      </c>
      <c r="AJ77" s="196" t="s">
        <v>673</v>
      </c>
      <c r="AK77" s="197">
        <f t="shared" si="58"/>
        <v>0</v>
      </c>
      <c r="AL77" s="197">
        <f t="shared" si="59"/>
        <v>0</v>
      </c>
      <c r="AM77" s="197">
        <f t="shared" si="60"/>
        <v>0</v>
      </c>
      <c r="AN77" s="197">
        <f t="shared" si="61"/>
        <v>0</v>
      </c>
    </row>
    <row r="78" spans="1:40" x14ac:dyDescent="0.25">
      <c r="B78" t="s">
        <v>565</v>
      </c>
      <c r="I78" t="s">
        <v>565</v>
      </c>
      <c r="P78" t="s">
        <v>565</v>
      </c>
      <c r="AB78" t="s">
        <v>565</v>
      </c>
      <c r="AI78" s="196">
        <v>11</v>
      </c>
      <c r="AJ78" s="196" t="s">
        <v>673</v>
      </c>
      <c r="AK78" s="197">
        <f t="shared" si="58"/>
        <v>0</v>
      </c>
      <c r="AL78" s="197">
        <f t="shared" si="59"/>
        <v>0</v>
      </c>
      <c r="AM78" s="197">
        <f t="shared" si="60"/>
        <v>0</v>
      </c>
      <c r="AN78" s="197">
        <f t="shared" si="61"/>
        <v>0</v>
      </c>
    </row>
    <row r="79" spans="1:40" x14ac:dyDescent="0.25">
      <c r="AI79" s="196">
        <v>12</v>
      </c>
      <c r="AJ79" s="196" t="s">
        <v>673</v>
      </c>
      <c r="AK79" s="197">
        <f>AC111</f>
        <v>0</v>
      </c>
      <c r="AL79" s="197">
        <f t="shared" ref="AL79:AN79" si="64">AD111</f>
        <v>0</v>
      </c>
      <c r="AM79" s="197">
        <f t="shared" si="64"/>
        <v>0</v>
      </c>
      <c r="AN79" s="197">
        <f t="shared" si="64"/>
        <v>0</v>
      </c>
    </row>
    <row r="80" spans="1:40" ht="26.25" x14ac:dyDescent="0.25">
      <c r="B80" s="40" t="s">
        <v>3</v>
      </c>
      <c r="C80" s="41" t="s">
        <v>13</v>
      </c>
      <c r="D80" s="42" t="s">
        <v>585</v>
      </c>
      <c r="E80" s="43" t="s">
        <v>586</v>
      </c>
      <c r="F80" s="44" t="s">
        <v>5</v>
      </c>
      <c r="I80" s="40" t="s">
        <v>3</v>
      </c>
      <c r="J80" s="41" t="s">
        <v>13</v>
      </c>
      <c r="K80" s="42" t="s">
        <v>585</v>
      </c>
      <c r="L80" s="43" t="s">
        <v>586</v>
      </c>
      <c r="M80" s="44" t="s">
        <v>5</v>
      </c>
      <c r="P80" s="40" t="s">
        <v>3</v>
      </c>
      <c r="Q80" s="41" t="s">
        <v>13</v>
      </c>
      <c r="R80" s="42" t="s">
        <v>585</v>
      </c>
      <c r="S80" s="43" t="s">
        <v>586</v>
      </c>
      <c r="T80" s="44" t="s">
        <v>5</v>
      </c>
      <c r="V80" s="71" t="s">
        <v>557</v>
      </c>
      <c r="W80" s="71" t="s">
        <v>558</v>
      </c>
      <c r="X80" s="72" t="s">
        <v>559</v>
      </c>
      <c r="Y80" s="72" t="s">
        <v>560</v>
      </c>
      <c r="Z80" s="72" t="s">
        <v>561</v>
      </c>
      <c r="AB80" s="40" t="s">
        <v>3</v>
      </c>
      <c r="AC80" s="41" t="s">
        <v>13</v>
      </c>
      <c r="AD80" s="42" t="s">
        <v>585</v>
      </c>
      <c r="AE80" s="43" t="s">
        <v>586</v>
      </c>
      <c r="AF80" s="44" t="s">
        <v>5</v>
      </c>
      <c r="AH80">
        <f>'Trip Switching Model Targets'!BI198</f>
        <v>0.98773211486094348</v>
      </c>
      <c r="AI80" s="196">
        <v>1</v>
      </c>
      <c r="AJ80" t="s">
        <v>674</v>
      </c>
      <c r="AK80" s="197">
        <f>AC117</f>
        <v>0</v>
      </c>
      <c r="AL80" s="197">
        <f t="shared" ref="AL80:AN80" si="65">AD117</f>
        <v>0</v>
      </c>
      <c r="AM80" s="197">
        <f t="shared" si="65"/>
        <v>0</v>
      </c>
      <c r="AN80" s="197">
        <f t="shared" si="65"/>
        <v>0</v>
      </c>
    </row>
    <row r="81" spans="1:40" x14ac:dyDescent="0.25">
      <c r="A81" s="196">
        <f>A63</f>
        <v>1</v>
      </c>
      <c r="B81" s="73" t="s">
        <v>525</v>
      </c>
      <c r="C81" s="74">
        <f>paste_pd_tours!J50</f>
        <v>6</v>
      </c>
      <c r="D81" s="75">
        <f>paste_pd_tours!K50</f>
        <v>50</v>
      </c>
      <c r="E81" s="76">
        <f>paste_pd_tours!L50</f>
        <v>1403</v>
      </c>
      <c r="F81" s="48">
        <f>paste_pd_tours!M50</f>
        <v>1459</v>
      </c>
      <c r="I81" s="73" t="s">
        <v>525</v>
      </c>
      <c r="J81" s="74">
        <f>paste_pd_tours!B50</f>
        <v>5024.9448000000002</v>
      </c>
      <c r="K81" s="75">
        <f>paste_pd_tours!C50</f>
        <v>32598.918119999998</v>
      </c>
      <c r="L81" s="76">
        <f>paste_pd_tours!D50</f>
        <v>472329.74031000002</v>
      </c>
      <c r="M81" s="48">
        <f>paste_pd_tours!E50</f>
        <v>509953.60323000001</v>
      </c>
      <c r="P81" s="73" t="s">
        <v>525</v>
      </c>
      <c r="Q81" s="74">
        <v>0</v>
      </c>
      <c r="R81" s="75">
        <f>+J81+K81</f>
        <v>37623.86292</v>
      </c>
      <c r="S81" s="76">
        <f t="shared" ref="S81:S92" si="66">L81</f>
        <v>472329.74031000002</v>
      </c>
      <c r="T81" s="48">
        <f>SUM(Q81:S81)</f>
        <v>509953.60323000001</v>
      </c>
      <c r="AB81" s="73" t="s">
        <v>525</v>
      </c>
      <c r="AC81" s="74">
        <f>Q81</f>
        <v>0</v>
      </c>
      <c r="AD81" s="75">
        <f t="shared" ref="AD81:AE85" si="67">R81</f>
        <v>37623.86292</v>
      </c>
      <c r="AE81" s="76">
        <f t="shared" si="67"/>
        <v>472329.74031000002</v>
      </c>
      <c r="AF81" s="48">
        <f>SUM(AC81:AE81)</f>
        <v>509953.60323000001</v>
      </c>
      <c r="AI81" s="196">
        <v>2</v>
      </c>
      <c r="AJ81" s="196" t="s">
        <v>674</v>
      </c>
      <c r="AK81" s="197">
        <f t="shared" ref="AK81:AK90" si="68">AC118</f>
        <v>615.94640000000004</v>
      </c>
      <c r="AL81" s="197">
        <f t="shared" ref="AL81:AL90" si="69">AD118</f>
        <v>9260.6479899999995</v>
      </c>
      <c r="AM81" s="197">
        <f t="shared" ref="AM81:AM90" si="70">AE118</f>
        <v>206055.8634</v>
      </c>
      <c r="AN81" s="197">
        <f t="shared" ref="AN81:AN90" si="71">AF118</f>
        <v>215932.45779000001</v>
      </c>
    </row>
    <row r="82" spans="1:40" x14ac:dyDescent="0.25">
      <c r="A82" s="196">
        <f t="shared" ref="A82:A93" si="72">A64</f>
        <v>2</v>
      </c>
      <c r="B82" s="46" t="s">
        <v>526</v>
      </c>
      <c r="C82" s="77">
        <f>paste_pd_tours!J51</f>
        <v>18</v>
      </c>
      <c r="D82" s="49">
        <f>paste_pd_tours!K51</f>
        <v>30</v>
      </c>
      <c r="E82" s="78">
        <f>paste_pd_tours!L51</f>
        <v>580</v>
      </c>
      <c r="F82" s="50">
        <f>paste_pd_tours!M51</f>
        <v>628</v>
      </c>
      <c r="I82" s="46" t="s">
        <v>526</v>
      </c>
      <c r="J82" s="77">
        <f>paste_pd_tours!B51</f>
        <v>12022.325269999999</v>
      </c>
      <c r="K82" s="49">
        <f>paste_pd_tours!C51</f>
        <v>14013.15785</v>
      </c>
      <c r="L82" s="78">
        <f>paste_pd_tours!D51</f>
        <v>221546.10569999999</v>
      </c>
      <c r="M82" s="50">
        <f>paste_pd_tours!E51</f>
        <v>247581.58882</v>
      </c>
      <c r="P82" s="46" t="s">
        <v>526</v>
      </c>
      <c r="Q82" s="77">
        <f t="shared" ref="Q82:R92" si="73">J82</f>
        <v>12022.325269999999</v>
      </c>
      <c r="R82" s="49">
        <f t="shared" si="73"/>
        <v>14013.15785</v>
      </c>
      <c r="S82" s="78">
        <f t="shared" si="66"/>
        <v>221546.10569999999</v>
      </c>
      <c r="T82" s="50">
        <f t="shared" ref="T82:T94" si="74">SUM(Q82:S82)</f>
        <v>247581.58881999998</v>
      </c>
      <c r="AB82" s="46" t="s">
        <v>526</v>
      </c>
      <c r="AC82" s="77">
        <f>Q82</f>
        <v>12022.325269999999</v>
      </c>
      <c r="AD82" s="49">
        <f t="shared" si="67"/>
        <v>14013.15785</v>
      </c>
      <c r="AE82" s="78">
        <f t="shared" si="67"/>
        <v>221546.10569999999</v>
      </c>
      <c r="AF82" s="50">
        <f t="shared" ref="AF82:AF94" si="75">SUM(AC82:AE82)</f>
        <v>247581.58881999998</v>
      </c>
      <c r="AI82" s="196">
        <v>3</v>
      </c>
      <c r="AJ82" s="196" t="s">
        <v>674</v>
      </c>
      <c r="AK82" s="197">
        <f t="shared" si="68"/>
        <v>0</v>
      </c>
      <c r="AL82" s="197">
        <f t="shared" si="69"/>
        <v>4076.75711</v>
      </c>
      <c r="AM82" s="197">
        <f t="shared" si="70"/>
        <v>195328.74411999999</v>
      </c>
      <c r="AN82" s="197">
        <f t="shared" si="71"/>
        <v>199405.50122999999</v>
      </c>
    </row>
    <row r="83" spans="1:40" x14ac:dyDescent="0.25">
      <c r="A83" s="196">
        <f t="shared" si="72"/>
        <v>3</v>
      </c>
      <c r="B83" s="46" t="s">
        <v>527</v>
      </c>
      <c r="C83" s="77">
        <f>paste_pd_tours!J52</f>
        <v>7</v>
      </c>
      <c r="D83" s="49">
        <f>paste_pd_tours!K52</f>
        <v>32</v>
      </c>
      <c r="E83" s="78">
        <f>paste_pd_tours!L52</f>
        <v>407</v>
      </c>
      <c r="F83" s="50">
        <f>paste_pd_tours!M52</f>
        <v>446</v>
      </c>
      <c r="I83" s="46" t="s">
        <v>527</v>
      </c>
      <c r="J83" s="77">
        <f>paste_pd_tours!B52</f>
        <v>3601.5154699999998</v>
      </c>
      <c r="K83" s="49">
        <f>paste_pd_tours!C52</f>
        <v>16415.577730000001</v>
      </c>
      <c r="L83" s="78">
        <f>paste_pd_tours!D52</f>
        <v>167358.26634</v>
      </c>
      <c r="M83" s="50">
        <f>paste_pd_tours!E52</f>
        <v>187375.35954</v>
      </c>
      <c r="P83" s="46" t="s">
        <v>527</v>
      </c>
      <c r="Q83" s="77">
        <f t="shared" si="73"/>
        <v>3601.5154699999998</v>
      </c>
      <c r="R83" s="49">
        <f t="shared" si="73"/>
        <v>16415.577730000001</v>
      </c>
      <c r="S83" s="78">
        <f t="shared" si="66"/>
        <v>167358.26634</v>
      </c>
      <c r="T83" s="50">
        <f t="shared" si="74"/>
        <v>187375.35954</v>
      </c>
      <c r="AB83" s="46" t="s">
        <v>527</v>
      </c>
      <c r="AC83" s="77">
        <f>Q83</f>
        <v>3601.5154699999998</v>
      </c>
      <c r="AD83" s="49">
        <f t="shared" si="67"/>
        <v>16415.577730000001</v>
      </c>
      <c r="AE83" s="78">
        <f t="shared" si="67"/>
        <v>167358.26634</v>
      </c>
      <c r="AF83" s="50">
        <f t="shared" si="75"/>
        <v>187375.35954</v>
      </c>
      <c r="AI83" s="196">
        <v>4</v>
      </c>
      <c r="AJ83" s="196" t="s">
        <v>674</v>
      </c>
      <c r="AK83" s="197">
        <f t="shared" si="68"/>
        <v>0</v>
      </c>
      <c r="AL83" s="197">
        <f t="shared" si="69"/>
        <v>0</v>
      </c>
      <c r="AM83" s="197">
        <f t="shared" si="70"/>
        <v>0</v>
      </c>
      <c r="AN83" s="197">
        <f t="shared" si="71"/>
        <v>0</v>
      </c>
    </row>
    <row r="84" spans="1:40" x14ac:dyDescent="0.25">
      <c r="A84" s="196">
        <f t="shared" si="72"/>
        <v>4</v>
      </c>
      <c r="B84" s="46" t="s">
        <v>465</v>
      </c>
      <c r="C84" s="77">
        <f>paste_pd_tours!J53</f>
        <v>66</v>
      </c>
      <c r="D84" s="49">
        <f>paste_pd_tours!K53</f>
        <v>66</v>
      </c>
      <c r="E84" s="78">
        <f>paste_pd_tours!L53</f>
        <v>667</v>
      </c>
      <c r="F84" s="50">
        <f>paste_pd_tours!M53</f>
        <v>799</v>
      </c>
      <c r="I84" s="46" t="s">
        <v>465</v>
      </c>
      <c r="J84" s="77">
        <f>paste_pd_tours!B53</f>
        <v>29170.839499999998</v>
      </c>
      <c r="K84" s="49">
        <f>paste_pd_tours!C53</f>
        <v>23707.431430000001</v>
      </c>
      <c r="L84" s="78">
        <f>paste_pd_tours!D53</f>
        <v>268953.79587999999</v>
      </c>
      <c r="M84" s="50">
        <f>paste_pd_tours!E53</f>
        <v>321832.06680999999</v>
      </c>
      <c r="P84" s="46" t="s">
        <v>465</v>
      </c>
      <c r="Q84" s="77">
        <f t="shared" si="73"/>
        <v>29170.839499999998</v>
      </c>
      <c r="R84" s="49">
        <f t="shared" si="73"/>
        <v>23707.431430000001</v>
      </c>
      <c r="S84" s="78">
        <f t="shared" si="66"/>
        <v>268953.79587999999</v>
      </c>
      <c r="T84" s="50">
        <f t="shared" si="74"/>
        <v>321832.06680999999</v>
      </c>
      <c r="AB84" s="46" t="s">
        <v>465</v>
      </c>
      <c r="AC84" s="77">
        <f>Q84</f>
        <v>29170.839499999998</v>
      </c>
      <c r="AD84" s="49">
        <f t="shared" si="67"/>
        <v>23707.431430000001</v>
      </c>
      <c r="AE84" s="78">
        <f t="shared" si="67"/>
        <v>268953.79587999999</v>
      </c>
      <c r="AF84" s="50">
        <f t="shared" si="75"/>
        <v>321832.06680999999</v>
      </c>
      <c r="AI84" s="196">
        <v>5</v>
      </c>
      <c r="AJ84" s="196" t="s">
        <v>674</v>
      </c>
      <c r="AK84" s="197">
        <f t="shared" si="68"/>
        <v>0</v>
      </c>
      <c r="AL84" s="197">
        <f t="shared" si="69"/>
        <v>0</v>
      </c>
      <c r="AM84" s="197">
        <f t="shared" si="70"/>
        <v>400.94459999999998</v>
      </c>
      <c r="AN84" s="197">
        <f t="shared" si="71"/>
        <v>400.94459999999998</v>
      </c>
    </row>
    <row r="85" spans="1:40" x14ac:dyDescent="0.25">
      <c r="A85" s="196">
        <f t="shared" si="72"/>
        <v>5</v>
      </c>
      <c r="B85" s="46" t="s">
        <v>528</v>
      </c>
      <c r="C85" s="77">
        <f>paste_pd_tours!J54</f>
        <v>12</v>
      </c>
      <c r="D85" s="49">
        <f>paste_pd_tours!K54</f>
        <v>18</v>
      </c>
      <c r="E85" s="78">
        <f>paste_pd_tours!L54</f>
        <v>104</v>
      </c>
      <c r="F85" s="50">
        <f>paste_pd_tours!M54</f>
        <v>134</v>
      </c>
      <c r="I85" s="46" t="s">
        <v>528</v>
      </c>
      <c r="J85" s="77">
        <f>paste_pd_tours!B54</f>
        <v>2282.5539100000001</v>
      </c>
      <c r="K85" s="49">
        <f>paste_pd_tours!C54</f>
        <v>12516.12451</v>
      </c>
      <c r="L85" s="78">
        <f>paste_pd_tours!D54</f>
        <v>39773.909540000001</v>
      </c>
      <c r="M85" s="50">
        <f>paste_pd_tours!E54</f>
        <v>54572.587959999997</v>
      </c>
      <c r="P85" s="46" t="s">
        <v>528</v>
      </c>
      <c r="Q85" s="77">
        <f t="shared" si="73"/>
        <v>2282.5539100000001</v>
      </c>
      <c r="R85" s="49">
        <f t="shared" si="73"/>
        <v>12516.12451</v>
      </c>
      <c r="S85" s="78">
        <f t="shared" si="66"/>
        <v>39773.909540000001</v>
      </c>
      <c r="T85" s="50">
        <f t="shared" si="74"/>
        <v>54572.587960000004</v>
      </c>
      <c r="AB85" s="46" t="s">
        <v>528</v>
      </c>
      <c r="AC85" s="77">
        <f>Q85</f>
        <v>2282.5539100000001</v>
      </c>
      <c r="AD85" s="49">
        <f t="shared" si="67"/>
        <v>12516.12451</v>
      </c>
      <c r="AE85" s="78">
        <f t="shared" si="67"/>
        <v>39773.909540000001</v>
      </c>
      <c r="AF85" s="50">
        <f t="shared" si="75"/>
        <v>54572.587960000004</v>
      </c>
      <c r="AI85" s="196">
        <v>6</v>
      </c>
      <c r="AJ85" s="196" t="s">
        <v>674</v>
      </c>
      <c r="AK85" s="197">
        <f t="shared" si="68"/>
        <v>518.82992890322623</v>
      </c>
      <c r="AL85" s="197">
        <f t="shared" si="69"/>
        <v>242.95617778751384</v>
      </c>
      <c r="AM85" s="197">
        <f t="shared" si="70"/>
        <v>359.38359840904684</v>
      </c>
      <c r="AN85" s="197">
        <f t="shared" si="71"/>
        <v>1121.1697050997868</v>
      </c>
    </row>
    <row r="86" spans="1:40" x14ac:dyDescent="0.25">
      <c r="A86" s="196">
        <f t="shared" si="72"/>
        <v>6</v>
      </c>
      <c r="B86" s="46" t="s">
        <v>14</v>
      </c>
      <c r="C86" s="77">
        <f>paste_pd_tours!J55</f>
        <v>53</v>
      </c>
      <c r="D86" s="49">
        <f>paste_pd_tours!K55</f>
        <v>16</v>
      </c>
      <c r="E86" s="78">
        <f>paste_pd_tours!L55</f>
        <v>72</v>
      </c>
      <c r="F86" s="50">
        <f>paste_pd_tours!M55</f>
        <v>141</v>
      </c>
      <c r="I86" s="46" t="s">
        <v>14</v>
      </c>
      <c r="J86" s="77">
        <f>paste_pd_tours!B55</f>
        <v>32075.50547</v>
      </c>
      <c r="K86" s="49">
        <f>paste_pd_tours!C55</f>
        <v>5946.8883800000003</v>
      </c>
      <c r="L86" s="78">
        <f>paste_pd_tours!D55</f>
        <v>36809.646289999997</v>
      </c>
      <c r="M86" s="50">
        <f>paste_pd_tours!E55</f>
        <v>74832.040139999997</v>
      </c>
      <c r="P86" s="46" t="s">
        <v>14</v>
      </c>
      <c r="Q86" s="79">
        <f t="shared" si="73"/>
        <v>32075.50547</v>
      </c>
      <c r="R86" s="80">
        <f t="shared" si="73"/>
        <v>5946.8883800000003</v>
      </c>
      <c r="S86" s="81">
        <f t="shared" si="66"/>
        <v>36809.646289999997</v>
      </c>
      <c r="T86" s="82">
        <f t="shared" si="74"/>
        <v>74832.040139999997</v>
      </c>
      <c r="V86" s="2">
        <f t="array" ref="V86:V88">TRANSPOSE('Trip Switching Model Targets'!BB199:BD199)</f>
        <v>104505.53205974925</v>
      </c>
      <c r="W86" s="2">
        <f>OBS_PURP_AUTOSUFF!P124*$AH$80</f>
        <v>180538.91300475609</v>
      </c>
      <c r="X86" s="83">
        <f>V86/W86</f>
        <v>0.57885322516036297</v>
      </c>
      <c r="Y86" s="84">
        <f t="array" ref="Y86:Y88">TRANSPOSE('Trip Switching Model Targets'!BB197:BD197)/'Final Tour Mode Targets TNC'!AF86:AF88</f>
        <v>2.6498394031356418</v>
      </c>
      <c r="Z86" s="84">
        <f t="array" ref="Z86:Z88">TRANSPOSE('Trip Switching Model Targets'!BB201:BD201)</f>
        <v>2.6498394031356423</v>
      </c>
      <c r="AB86" s="46" t="s">
        <v>14</v>
      </c>
      <c r="AC86" s="77">
        <f>OBS_PURP_AUTOSUFF!M124*$AH$80*$X86</f>
        <v>48360.741038510103</v>
      </c>
      <c r="AD86" s="49">
        <f>OBS_PURP_AUTOSUFF!N124*$AH$80*$X86</f>
        <v>22646.227873796655</v>
      </c>
      <c r="AE86" s="78">
        <f>OBS_PURP_AUTOSUFF!O124*$AH$80*$X86</f>
        <v>33498.563147442503</v>
      </c>
      <c r="AF86" s="50">
        <f t="shared" si="75"/>
        <v>104505.53205974927</v>
      </c>
      <c r="AI86" s="196">
        <v>7</v>
      </c>
      <c r="AJ86" s="196" t="s">
        <v>674</v>
      </c>
      <c r="AK86" s="197">
        <f t="shared" si="68"/>
        <v>0</v>
      </c>
      <c r="AL86" s="197">
        <f t="shared" si="69"/>
        <v>16.033329190894801</v>
      </c>
      <c r="AM86" s="197">
        <f t="shared" si="70"/>
        <v>55.00865935241427</v>
      </c>
      <c r="AN86" s="197">
        <f t="shared" si="71"/>
        <v>71.041988543309074</v>
      </c>
    </row>
    <row r="87" spans="1:40" x14ac:dyDescent="0.25">
      <c r="A87" s="196">
        <f t="shared" si="72"/>
        <v>7</v>
      </c>
      <c r="B87" s="46" t="s">
        <v>18</v>
      </c>
      <c r="C87" s="85">
        <f>paste_pd_tours!J56</f>
        <v>0</v>
      </c>
      <c r="D87" s="49">
        <f>paste_pd_tours!K56</f>
        <v>0</v>
      </c>
      <c r="E87" s="78">
        <f>paste_pd_tours!L56</f>
        <v>22</v>
      </c>
      <c r="F87" s="50">
        <f>paste_pd_tours!M56</f>
        <v>22</v>
      </c>
      <c r="I87" s="46" t="s">
        <v>18</v>
      </c>
      <c r="J87" s="85">
        <f>paste_pd_tours!B56</f>
        <v>0</v>
      </c>
      <c r="K87" s="49">
        <f>paste_pd_tours!C56</f>
        <v>0</v>
      </c>
      <c r="L87" s="78">
        <f>paste_pd_tours!D56</f>
        <v>5413.6080400000001</v>
      </c>
      <c r="M87" s="50">
        <f>paste_pd_tours!E56</f>
        <v>5413.6080400000001</v>
      </c>
      <c r="P87" s="46" t="s">
        <v>18</v>
      </c>
      <c r="Q87" s="79">
        <f t="shared" si="73"/>
        <v>0</v>
      </c>
      <c r="R87" s="80">
        <f>+J87+K87</f>
        <v>0</v>
      </c>
      <c r="S87" s="81">
        <f t="shared" si="66"/>
        <v>5413.6080400000001</v>
      </c>
      <c r="T87" s="82">
        <f t="shared" si="74"/>
        <v>5413.6080400000001</v>
      </c>
      <c r="V87" s="2">
        <v>5525.9208768203462</v>
      </c>
      <c r="W87" s="2">
        <f>OBS_PURP_AUTOSUFF!P125*$AH$80</f>
        <v>9910.900157530752</v>
      </c>
      <c r="X87" s="83">
        <f>V87/W87</f>
        <v>0.55755993794584846</v>
      </c>
      <c r="Y87" s="84">
        <v>2.7853476272570807</v>
      </c>
      <c r="Z87" s="84">
        <v>2.7853476272570803</v>
      </c>
      <c r="AB87" s="46" t="s">
        <v>18</v>
      </c>
      <c r="AC87" s="85">
        <f>OBS_PURP_AUTOSUFF!M125*$AH$80*$X87</f>
        <v>0</v>
      </c>
      <c r="AD87" s="49">
        <f>OBS_PURP_AUTOSUFF!N125*$AH$80*$X87</f>
        <v>1247.1344104745376</v>
      </c>
      <c r="AE87" s="78">
        <f>OBS_PURP_AUTOSUFF!O125*$AH$80*$X87</f>
        <v>4278.7864663458076</v>
      </c>
      <c r="AF87" s="50">
        <f t="shared" si="75"/>
        <v>5525.9208768203453</v>
      </c>
      <c r="AI87" s="196">
        <v>8</v>
      </c>
      <c r="AJ87" s="196" t="s">
        <v>674</v>
      </c>
      <c r="AK87" s="197">
        <f t="shared" si="68"/>
        <v>35.245425740219183</v>
      </c>
      <c r="AL87" s="197">
        <f t="shared" si="69"/>
        <v>47.664994415557977</v>
      </c>
      <c r="AM87" s="197">
        <f t="shared" si="70"/>
        <v>88.46818527600982</v>
      </c>
      <c r="AN87" s="197">
        <f t="shared" si="71"/>
        <v>171.37860543178698</v>
      </c>
    </row>
    <row r="88" spans="1:40" x14ac:dyDescent="0.25">
      <c r="A88" s="196">
        <f t="shared" si="72"/>
        <v>8</v>
      </c>
      <c r="B88" s="46" t="s">
        <v>22</v>
      </c>
      <c r="C88" s="77">
        <f>paste_pd_tours!J57</f>
        <v>3</v>
      </c>
      <c r="D88" s="49">
        <f>paste_pd_tours!K57</f>
        <v>1</v>
      </c>
      <c r="E88" s="78">
        <f>paste_pd_tours!L57</f>
        <v>15</v>
      </c>
      <c r="F88" s="50">
        <f>paste_pd_tours!M57</f>
        <v>19</v>
      </c>
      <c r="I88" s="46" t="s">
        <v>22</v>
      </c>
      <c r="J88" s="77">
        <f>paste_pd_tours!B57</f>
        <v>1231.1756600000001</v>
      </c>
      <c r="K88" s="49">
        <f>paste_pd_tours!C57</f>
        <v>76.095960000000005</v>
      </c>
      <c r="L88" s="78">
        <f>paste_pd_tours!D57</f>
        <v>9510.4318899999998</v>
      </c>
      <c r="M88" s="50">
        <f>paste_pd_tours!E57</f>
        <v>10817.703509999999</v>
      </c>
      <c r="P88" s="46" t="s">
        <v>22</v>
      </c>
      <c r="Q88" s="79">
        <f t="shared" si="73"/>
        <v>1231.1756600000001</v>
      </c>
      <c r="R88" s="80">
        <f t="shared" si="73"/>
        <v>76.095960000000005</v>
      </c>
      <c r="S88" s="81">
        <f t="shared" si="66"/>
        <v>9510.4318899999998</v>
      </c>
      <c r="T88" s="82">
        <f t="shared" si="74"/>
        <v>10817.703509999999</v>
      </c>
      <c r="V88" s="2">
        <v>18390.21677210744</v>
      </c>
      <c r="W88" s="2">
        <f>OBS_PURP_AUTOSUFF!P126*$AH$80</f>
        <v>23908.624778089339</v>
      </c>
      <c r="X88" s="83">
        <f>V88/W88</f>
        <v>0.76918756067311944</v>
      </c>
      <c r="Y88" s="84">
        <v>2</v>
      </c>
      <c r="Z88" s="84">
        <v>2</v>
      </c>
      <c r="AB88" s="46" t="s">
        <v>22</v>
      </c>
      <c r="AC88" s="77">
        <f>OBS_PURP_AUTOSUFF!M126*$AH$80*$X88</f>
        <v>3782.0999765681631</v>
      </c>
      <c r="AD88" s="49">
        <f>OBS_PURP_AUTOSUFF!N126*$AH$80*$X88</f>
        <v>5114.8133545309929</v>
      </c>
      <c r="AE88" s="78">
        <f>OBS_PURP_AUTOSUFF!O126*$AH$80*$X88</f>
        <v>9493.3034410082837</v>
      </c>
      <c r="AF88" s="50">
        <f t="shared" si="75"/>
        <v>18390.21677210744</v>
      </c>
      <c r="AI88" s="196">
        <v>9</v>
      </c>
      <c r="AJ88" s="196" t="s">
        <v>674</v>
      </c>
      <c r="AK88" s="197">
        <f t="shared" si="68"/>
        <v>5.1028947032281016</v>
      </c>
      <c r="AL88" s="197">
        <f t="shared" si="69"/>
        <v>6.816892380033214</v>
      </c>
      <c r="AM88" s="197">
        <f t="shared" si="70"/>
        <v>15.056938313295909</v>
      </c>
      <c r="AN88" s="197">
        <f t="shared" si="71"/>
        <v>26.976725396557224</v>
      </c>
    </row>
    <row r="89" spans="1:40" x14ac:dyDescent="0.25">
      <c r="A89" s="196">
        <f t="shared" si="72"/>
        <v>9</v>
      </c>
      <c r="B89" s="46" t="s">
        <v>604</v>
      </c>
      <c r="C89" s="77">
        <v>0</v>
      </c>
      <c r="D89" s="77">
        <v>0</v>
      </c>
      <c r="E89" s="77">
        <v>0</v>
      </c>
      <c r="F89" s="50">
        <v>0</v>
      </c>
      <c r="I89" s="46" t="s">
        <v>604</v>
      </c>
      <c r="J89" s="77">
        <v>0</v>
      </c>
      <c r="K89" s="77">
        <v>0</v>
      </c>
      <c r="L89" s="77">
        <v>0</v>
      </c>
      <c r="M89" s="50">
        <v>0</v>
      </c>
      <c r="P89" s="46" t="s">
        <v>604</v>
      </c>
      <c r="Q89" s="79">
        <f t="shared" si="73"/>
        <v>0</v>
      </c>
      <c r="R89" s="80">
        <f t="shared" si="73"/>
        <v>0</v>
      </c>
      <c r="S89" s="81">
        <f t="shared" si="66"/>
        <v>0</v>
      </c>
      <c r="T89" s="82">
        <f t="shared" si="74"/>
        <v>0</v>
      </c>
      <c r="V89" s="2" t="e">
        <f>TRANSPOSE('Trip Switching Model Targets'!BB111:BD111)</f>
        <v>#VALUE!</v>
      </c>
      <c r="W89" s="2">
        <f>OBS_PURP_AUTOSUFF!P127*$AH$80</f>
        <v>3763.4592930828626</v>
      </c>
      <c r="X89" s="83">
        <f>X88</f>
        <v>0.76918756067311944</v>
      </c>
      <c r="Y89" s="84">
        <f t="array" ref="Y89">TRANSPOSE('Trip Switching Model Targets'!BB112:BD112)/'Final Tour Mode Targets TNC'!AF89:AF91</f>
        <v>5.617999937296804E-2</v>
      </c>
      <c r="Z89" s="84">
        <f t="array" ref="Z89">TRANSPOSE('Trip Switching Model Targets'!BB116:BD116)</f>
        <v>0</v>
      </c>
      <c r="AB89" s="46" t="s">
        <v>604</v>
      </c>
      <c r="AC89" s="49">
        <f>OBS_PURP_AUTOSUFF!M127*$AH$80*$X89</f>
        <v>547.5790838720277</v>
      </c>
      <c r="AD89" s="49">
        <f>OBS_PURP_AUTOSUFF!N127*$AH$80*$X89</f>
        <v>731.50396028188175</v>
      </c>
      <c r="AE89" s="49">
        <f>OBS_PURP_AUTOSUFF!O127*$AH$80*$X89</f>
        <v>1615.7230291850801</v>
      </c>
      <c r="AF89" s="50">
        <f t="shared" si="75"/>
        <v>2894.8060733389893</v>
      </c>
      <c r="AI89" s="196">
        <v>10</v>
      </c>
      <c r="AJ89" s="196" t="s">
        <v>674</v>
      </c>
      <c r="AK89" s="197">
        <f t="shared" si="68"/>
        <v>0</v>
      </c>
      <c r="AL89" s="197">
        <f t="shared" si="69"/>
        <v>0</v>
      </c>
      <c r="AM89" s="197">
        <f t="shared" si="70"/>
        <v>0</v>
      </c>
      <c r="AN89" s="197">
        <f t="shared" si="71"/>
        <v>0</v>
      </c>
    </row>
    <row r="90" spans="1:40" x14ac:dyDescent="0.25">
      <c r="A90" s="196">
        <f t="shared" si="72"/>
        <v>10</v>
      </c>
      <c r="B90" s="46" t="s">
        <v>529</v>
      </c>
      <c r="C90" s="85">
        <f>paste_pd_tours!J58</f>
        <v>0</v>
      </c>
      <c r="D90" s="86">
        <f>paste_pd_tours!K58</f>
        <v>0</v>
      </c>
      <c r="E90" s="87">
        <f>paste_pd_tours!L58</f>
        <v>2</v>
      </c>
      <c r="F90" s="88">
        <f>paste_pd_tours!M58</f>
        <v>2</v>
      </c>
      <c r="I90" s="46" t="s">
        <v>529</v>
      </c>
      <c r="J90" s="85">
        <f>paste_pd_tours!B58</f>
        <v>0</v>
      </c>
      <c r="K90" s="86">
        <f>paste_pd_tours!C58</f>
        <v>0</v>
      </c>
      <c r="L90" s="87">
        <f>paste_pd_tours!D58</f>
        <v>1091.4846</v>
      </c>
      <c r="M90" s="88">
        <f>paste_pd_tours!E58</f>
        <v>1091.4846</v>
      </c>
      <c r="P90" s="46" t="s">
        <v>529</v>
      </c>
      <c r="Q90" s="85">
        <v>0</v>
      </c>
      <c r="R90" s="86">
        <v>0</v>
      </c>
      <c r="S90" s="87">
        <v>0</v>
      </c>
      <c r="T90" s="88">
        <f t="shared" si="74"/>
        <v>0</v>
      </c>
      <c r="AB90" s="46" t="s">
        <v>529</v>
      </c>
      <c r="AC90" s="85">
        <f>Q90</f>
        <v>0</v>
      </c>
      <c r="AD90" s="86">
        <f t="shared" ref="AD90:AE92" si="76">R90</f>
        <v>0</v>
      </c>
      <c r="AE90" s="87">
        <f t="shared" si="76"/>
        <v>0</v>
      </c>
      <c r="AF90" s="88">
        <f t="shared" si="75"/>
        <v>0</v>
      </c>
      <c r="AI90" s="196">
        <v>11</v>
      </c>
      <c r="AJ90" s="196" t="s">
        <v>674</v>
      </c>
      <c r="AK90" s="197">
        <f t="shared" si="68"/>
        <v>0</v>
      </c>
      <c r="AL90" s="197">
        <f t="shared" si="69"/>
        <v>0</v>
      </c>
      <c r="AM90" s="197">
        <f t="shared" si="70"/>
        <v>0</v>
      </c>
      <c r="AN90" s="197">
        <f t="shared" si="71"/>
        <v>0</v>
      </c>
    </row>
    <row r="91" spans="1:40" x14ac:dyDescent="0.25">
      <c r="A91" s="196">
        <f t="shared" si="72"/>
        <v>11</v>
      </c>
      <c r="B91" s="46" t="s">
        <v>530</v>
      </c>
      <c r="C91" s="77">
        <f>paste_pd_tours!J59</f>
        <v>2</v>
      </c>
      <c r="D91" s="49">
        <f>paste_pd_tours!K59</f>
        <v>1</v>
      </c>
      <c r="E91" s="78">
        <f>paste_pd_tours!L59</f>
        <v>8</v>
      </c>
      <c r="F91" s="50">
        <f>paste_pd_tours!M59</f>
        <v>11</v>
      </c>
      <c r="I91" s="46" t="s">
        <v>530</v>
      </c>
      <c r="J91" s="77">
        <f>paste_pd_tours!B59</f>
        <v>825.9248</v>
      </c>
      <c r="K91" s="49">
        <f>paste_pd_tours!C59</f>
        <v>80.454369999999997</v>
      </c>
      <c r="L91" s="78">
        <f>paste_pd_tours!D59</f>
        <v>1113.3037300000001</v>
      </c>
      <c r="M91" s="50">
        <f>paste_pd_tours!E59</f>
        <v>2019.6829</v>
      </c>
      <c r="P91" s="46" t="s">
        <v>530</v>
      </c>
      <c r="Q91" s="77">
        <f t="shared" si="73"/>
        <v>825.9248</v>
      </c>
      <c r="R91" s="49">
        <f t="shared" si="73"/>
        <v>80.454369999999997</v>
      </c>
      <c r="S91" s="78">
        <f t="shared" si="66"/>
        <v>1113.3037300000001</v>
      </c>
      <c r="T91" s="50">
        <f t="shared" si="74"/>
        <v>2019.6829000000002</v>
      </c>
      <c r="AB91" s="46" t="s">
        <v>530</v>
      </c>
      <c r="AC91" s="77">
        <f>Q91</f>
        <v>825.9248</v>
      </c>
      <c r="AD91" s="49">
        <f t="shared" si="76"/>
        <v>80.454369999999997</v>
      </c>
      <c r="AE91" s="78">
        <f t="shared" si="76"/>
        <v>1113.3037300000001</v>
      </c>
      <c r="AF91" s="50">
        <f t="shared" si="75"/>
        <v>2019.6829000000002</v>
      </c>
      <c r="AI91" s="196">
        <v>12</v>
      </c>
      <c r="AJ91" s="196" t="s">
        <v>674</v>
      </c>
      <c r="AK91" s="197">
        <f>AC129</f>
        <v>0</v>
      </c>
      <c r="AL91" s="197">
        <f t="shared" ref="AL91:AN91" si="77">AD129</f>
        <v>0</v>
      </c>
      <c r="AM91" s="197">
        <f t="shared" si="77"/>
        <v>0</v>
      </c>
      <c r="AN91" s="197">
        <f t="shared" si="77"/>
        <v>0</v>
      </c>
    </row>
    <row r="92" spans="1:40" x14ac:dyDescent="0.25">
      <c r="A92" s="196">
        <f t="shared" si="72"/>
        <v>0</v>
      </c>
      <c r="B92" s="46" t="s">
        <v>531</v>
      </c>
      <c r="C92" s="77">
        <f>paste_pd_tours!J60</f>
        <v>5</v>
      </c>
      <c r="D92" s="49">
        <f>paste_pd_tours!K60</f>
        <v>0</v>
      </c>
      <c r="E92" s="78">
        <f>paste_pd_tours!L60</f>
        <v>22</v>
      </c>
      <c r="F92" s="50">
        <f>paste_pd_tours!M60</f>
        <v>27</v>
      </c>
      <c r="I92" s="46" t="s">
        <v>531</v>
      </c>
      <c r="J92" s="77">
        <f>paste_pd_tours!B60</f>
        <v>1656.6169400000001</v>
      </c>
      <c r="K92" s="49">
        <f>paste_pd_tours!C60</f>
        <v>0</v>
      </c>
      <c r="L92" s="78">
        <f>paste_pd_tours!D60</f>
        <v>6678.3234700000003</v>
      </c>
      <c r="M92" s="50">
        <f>paste_pd_tours!E60</f>
        <v>8334.9404099999992</v>
      </c>
      <c r="P92" s="46" t="s">
        <v>531</v>
      </c>
      <c r="Q92" s="77">
        <f t="shared" si="73"/>
        <v>1656.6169400000001</v>
      </c>
      <c r="R92" s="49">
        <f t="shared" si="73"/>
        <v>0</v>
      </c>
      <c r="S92" s="78">
        <f t="shared" si="66"/>
        <v>6678.3234700000003</v>
      </c>
      <c r="T92" s="50">
        <f t="shared" si="74"/>
        <v>8334.9404100000011</v>
      </c>
      <c r="AB92" s="46" t="s">
        <v>531</v>
      </c>
      <c r="AC92" s="77">
        <f>Q92</f>
        <v>1656.6169400000001</v>
      </c>
      <c r="AD92" s="49">
        <f t="shared" si="76"/>
        <v>0</v>
      </c>
      <c r="AE92" s="78">
        <f t="shared" si="76"/>
        <v>6678.3234700000003</v>
      </c>
      <c r="AF92" s="50">
        <f t="shared" si="75"/>
        <v>8334.9404100000011</v>
      </c>
      <c r="AI92" s="196">
        <v>1</v>
      </c>
      <c r="AJ92" t="s">
        <v>675</v>
      </c>
      <c r="AK92" s="197">
        <f>AC135</f>
        <v>0</v>
      </c>
      <c r="AL92" s="197">
        <f t="shared" ref="AL92:AN92" si="78">AD135</f>
        <v>24673.483850000001</v>
      </c>
      <c r="AM92" s="197">
        <f t="shared" si="78"/>
        <v>177557.36713999999</v>
      </c>
      <c r="AN92" s="197">
        <f t="shared" si="78"/>
        <v>202230.85098999998</v>
      </c>
    </row>
    <row r="93" spans="1:40" ht="14.25" customHeight="1" x14ac:dyDescent="0.25">
      <c r="A93" s="196">
        <f t="shared" si="72"/>
        <v>12</v>
      </c>
      <c r="B93" s="46" t="s">
        <v>603</v>
      </c>
      <c r="C93" s="77">
        <v>0</v>
      </c>
      <c r="D93" s="49">
        <v>0</v>
      </c>
      <c r="E93" s="78">
        <v>0</v>
      </c>
      <c r="F93" s="50">
        <f>SUM(C93:E93)</f>
        <v>0</v>
      </c>
      <c r="I93" s="46" t="s">
        <v>603</v>
      </c>
      <c r="J93" s="77">
        <v>0</v>
      </c>
      <c r="K93" s="49">
        <v>0</v>
      </c>
      <c r="L93" s="78">
        <v>0</v>
      </c>
      <c r="M93" s="50">
        <f>SUM(J93:L93)</f>
        <v>0</v>
      </c>
      <c r="P93" s="46" t="s">
        <v>603</v>
      </c>
      <c r="Q93" s="77">
        <v>0</v>
      </c>
      <c r="R93" s="49">
        <v>0</v>
      </c>
      <c r="S93" s="78">
        <v>0</v>
      </c>
      <c r="T93" s="50">
        <f>SUM(Q93:S93)</f>
        <v>0</v>
      </c>
      <c r="AB93" s="46" t="s">
        <v>603</v>
      </c>
      <c r="AC93" s="77">
        <f>SUM('TM1.5 Targets'!AA127:AA128)</f>
        <v>3225.836547271681</v>
      </c>
      <c r="AD93" s="208">
        <f>SUM('TM1.5 Targets'!AB127:AB128)</f>
        <v>314.23278140300221</v>
      </c>
      <c r="AE93" s="208">
        <f>SUM('TM1.5 Targets'!AC127:AC128)</f>
        <v>4348.2601084843127</v>
      </c>
      <c r="AF93" s="50">
        <f>SUM(AC93:AE93)</f>
        <v>7888.3294371589964</v>
      </c>
      <c r="AI93" s="196">
        <v>2</v>
      </c>
      <c r="AJ93" s="196" t="s">
        <v>675</v>
      </c>
      <c r="AK93" s="197">
        <f t="shared" ref="AK93:AK102" si="79">AC136</f>
        <v>0</v>
      </c>
      <c r="AL93" s="197">
        <f t="shared" ref="AL93:AL102" si="80">AD136</f>
        <v>17765.787209999999</v>
      </c>
      <c r="AM93" s="197">
        <f t="shared" ref="AM93:AM102" si="81">AE136</f>
        <v>44787.704969999999</v>
      </c>
      <c r="AN93" s="197">
        <f t="shared" ref="AN93:AN102" si="82">AF136</f>
        <v>62553.492180000001</v>
      </c>
    </row>
    <row r="94" spans="1:40" ht="15.75" thickBot="1" x14ac:dyDescent="0.3">
      <c r="B94" s="61" t="s">
        <v>5</v>
      </c>
      <c r="C94" s="62">
        <f>paste_pd_tours!J61</f>
        <v>172</v>
      </c>
      <c r="D94" s="63">
        <f>paste_pd_tours!K61</f>
        <v>214</v>
      </c>
      <c r="E94" s="89">
        <f>paste_pd_tours!L61</f>
        <v>3302</v>
      </c>
      <c r="F94" s="64">
        <f>paste_pd_tours!M61</f>
        <v>3688</v>
      </c>
      <c r="I94" s="61" t="s">
        <v>5</v>
      </c>
      <c r="J94" s="62">
        <f>paste_pd_tours!B61</f>
        <v>87891.401819999999</v>
      </c>
      <c r="K94" s="63">
        <f>paste_pd_tours!C61</f>
        <v>105354.64835</v>
      </c>
      <c r="L94" s="89">
        <f>paste_pd_tours!D61</f>
        <v>1230578.61579</v>
      </c>
      <c r="M94" s="64">
        <f>paste_pd_tours!E61</f>
        <v>1423824.6659599999</v>
      </c>
      <c r="P94" s="61" t="s">
        <v>5</v>
      </c>
      <c r="Q94" s="62">
        <f>SUM(Q81:Q92)</f>
        <v>82866.457020000002</v>
      </c>
      <c r="R94" s="63">
        <f>SUM(R81:R92)</f>
        <v>110379.59315000002</v>
      </c>
      <c r="S94" s="89">
        <f>SUM(S81:S92)</f>
        <v>1229487.1311899999</v>
      </c>
      <c r="T94" s="64">
        <f t="shared" si="74"/>
        <v>1422733.1813599998</v>
      </c>
      <c r="AB94" s="61" t="s">
        <v>5</v>
      </c>
      <c r="AC94" s="62">
        <f>SUM(AC81:AC92)</f>
        <v>102250.19598895031</v>
      </c>
      <c r="AD94" s="63">
        <f>SUM(AD81:AD92)</f>
        <v>134096.28840908405</v>
      </c>
      <c r="AE94" s="89">
        <f>SUM(AE81:AE92)</f>
        <v>1226639.8210539815</v>
      </c>
      <c r="AF94" s="64">
        <f t="shared" si="75"/>
        <v>1462986.3054520159</v>
      </c>
      <c r="AI94" s="196">
        <v>3</v>
      </c>
      <c r="AJ94" s="196" t="s">
        <v>675</v>
      </c>
      <c r="AK94" s="197">
        <f t="shared" si="79"/>
        <v>287.0335</v>
      </c>
      <c r="AL94" s="197">
        <f t="shared" si="80"/>
        <v>3334.6571300000001</v>
      </c>
      <c r="AM94" s="197">
        <f t="shared" si="81"/>
        <v>24342.0576</v>
      </c>
      <c r="AN94" s="197">
        <f t="shared" si="82"/>
        <v>27963.748230000001</v>
      </c>
    </row>
    <row r="95" spans="1:40" x14ac:dyDescent="0.25">
      <c r="AI95" s="196">
        <v>4</v>
      </c>
      <c r="AJ95" s="196" t="s">
        <v>675</v>
      </c>
      <c r="AK95" s="197">
        <f t="shared" si="79"/>
        <v>13129.704100000001</v>
      </c>
      <c r="AL95" s="197">
        <f t="shared" si="80"/>
        <v>35428.861010000001</v>
      </c>
      <c r="AM95" s="197">
        <f t="shared" si="81"/>
        <v>90082.714949999994</v>
      </c>
      <c r="AN95" s="197">
        <f t="shared" si="82"/>
        <v>138641.28005999999</v>
      </c>
    </row>
    <row r="96" spans="1:40" x14ac:dyDescent="0.25">
      <c r="B96" t="s">
        <v>566</v>
      </c>
      <c r="I96" t="s">
        <v>566</v>
      </c>
      <c r="P96" t="s">
        <v>566</v>
      </c>
      <c r="AB96" t="s">
        <v>566</v>
      </c>
      <c r="AI96" s="196">
        <v>5</v>
      </c>
      <c r="AJ96" s="196" t="s">
        <v>675</v>
      </c>
      <c r="AK96" s="197">
        <f t="shared" si="79"/>
        <v>847.35586000000001</v>
      </c>
      <c r="AL96" s="197">
        <f t="shared" si="80"/>
        <v>3293.7140399999998</v>
      </c>
      <c r="AM96" s="197">
        <f t="shared" si="81"/>
        <v>6439.2755200000001</v>
      </c>
      <c r="AN96" s="197">
        <f t="shared" si="82"/>
        <v>10580.34542</v>
      </c>
    </row>
    <row r="97" spans="1:40" x14ac:dyDescent="0.25">
      <c r="AI97" s="196">
        <v>6</v>
      </c>
      <c r="AJ97" s="196" t="s">
        <v>675</v>
      </c>
      <c r="AK97" s="197">
        <f t="shared" si="79"/>
        <v>3197.6387742246861</v>
      </c>
      <c r="AL97" s="197">
        <f t="shared" si="80"/>
        <v>3956.3943468265124</v>
      </c>
      <c r="AM97" s="197">
        <f t="shared" si="81"/>
        <v>3718.5621353724455</v>
      </c>
      <c r="AN97" s="197">
        <f t="shared" si="82"/>
        <v>10872.595256423643</v>
      </c>
    </row>
    <row r="98" spans="1:40" ht="26.25" x14ac:dyDescent="0.25">
      <c r="B98" s="40" t="s">
        <v>3</v>
      </c>
      <c r="C98" s="41" t="s">
        <v>13</v>
      </c>
      <c r="D98" s="42" t="s">
        <v>585</v>
      </c>
      <c r="E98" s="43" t="s">
        <v>586</v>
      </c>
      <c r="F98" s="44" t="s">
        <v>5</v>
      </c>
      <c r="I98" s="40" t="s">
        <v>3</v>
      </c>
      <c r="J98" s="41" t="s">
        <v>13</v>
      </c>
      <c r="K98" s="42" t="s">
        <v>585</v>
      </c>
      <c r="L98" s="43" t="s">
        <v>586</v>
      </c>
      <c r="M98" s="44" t="s">
        <v>5</v>
      </c>
      <c r="P98" s="40" t="s">
        <v>3</v>
      </c>
      <c r="Q98" s="41" t="s">
        <v>13</v>
      </c>
      <c r="R98" s="42" t="s">
        <v>585</v>
      </c>
      <c r="S98" s="43" t="s">
        <v>586</v>
      </c>
      <c r="T98" s="44" t="s">
        <v>5</v>
      </c>
      <c r="V98" s="71" t="s">
        <v>557</v>
      </c>
      <c r="W98" s="71" t="s">
        <v>558</v>
      </c>
      <c r="X98" s="72" t="s">
        <v>559</v>
      </c>
      <c r="Y98" s="72" t="s">
        <v>560</v>
      </c>
      <c r="Z98" s="72" t="s">
        <v>561</v>
      </c>
      <c r="AB98" s="40" t="s">
        <v>3</v>
      </c>
      <c r="AC98" s="41" t="s">
        <v>13</v>
      </c>
      <c r="AD98" s="42" t="s">
        <v>585</v>
      </c>
      <c r="AE98" s="43" t="s">
        <v>586</v>
      </c>
      <c r="AF98" s="44" t="s">
        <v>5</v>
      </c>
      <c r="AH98">
        <f>1-AH62</f>
        <v>0</v>
      </c>
      <c r="AI98" s="196">
        <v>7</v>
      </c>
      <c r="AJ98" s="196" t="s">
        <v>675</v>
      </c>
      <c r="AK98" s="197">
        <f t="shared" si="79"/>
        <v>0</v>
      </c>
      <c r="AL98" s="197">
        <f t="shared" si="80"/>
        <v>0</v>
      </c>
      <c r="AM98" s="197">
        <f t="shared" si="81"/>
        <v>0</v>
      </c>
      <c r="AN98" s="197">
        <f t="shared" si="82"/>
        <v>0</v>
      </c>
    </row>
    <row r="99" spans="1:40" x14ac:dyDescent="0.25">
      <c r="A99" s="196">
        <f>A81</f>
        <v>1</v>
      </c>
      <c r="B99" s="73" t="s">
        <v>525</v>
      </c>
      <c r="C99" s="74">
        <f>paste_pd_tours!J62</f>
        <v>0</v>
      </c>
      <c r="D99" s="90">
        <f>paste_pd_tours!K62</f>
        <v>0</v>
      </c>
      <c r="E99" s="91">
        <f>paste_pd_tours!L62</f>
        <v>2</v>
      </c>
      <c r="F99" s="92">
        <f>paste_pd_tours!M62</f>
        <v>2</v>
      </c>
      <c r="I99" s="73" t="s">
        <v>525</v>
      </c>
      <c r="J99" s="74">
        <f>paste_pd_tours!B62</f>
        <v>0</v>
      </c>
      <c r="K99" s="90">
        <f>paste_pd_tours!C62</f>
        <v>0</v>
      </c>
      <c r="L99" s="91">
        <f>paste_pd_tours!D62</f>
        <v>147.26262</v>
      </c>
      <c r="M99" s="92">
        <f>paste_pd_tours!E62</f>
        <v>147.26262</v>
      </c>
      <c r="P99" s="73" t="s">
        <v>525</v>
      </c>
      <c r="Q99" s="74">
        <v>0</v>
      </c>
      <c r="R99" s="90">
        <f>+J99+K99</f>
        <v>0</v>
      </c>
      <c r="S99" s="91">
        <v>0</v>
      </c>
      <c r="T99" s="92">
        <f>SUM(Q99:S99)</f>
        <v>0</v>
      </c>
      <c r="AB99" s="73" t="s">
        <v>525</v>
      </c>
      <c r="AC99" s="74">
        <f>Q99</f>
        <v>0</v>
      </c>
      <c r="AD99" s="90">
        <f t="shared" ref="AD99:AE103" si="83">R99</f>
        <v>0</v>
      </c>
      <c r="AE99" s="91">
        <f t="shared" si="83"/>
        <v>0</v>
      </c>
      <c r="AF99" s="92">
        <f>SUM(AC99:AE99)</f>
        <v>0</v>
      </c>
      <c r="AI99" s="196">
        <v>8</v>
      </c>
      <c r="AJ99" s="196" t="s">
        <v>675</v>
      </c>
      <c r="AK99" s="197">
        <f t="shared" si="79"/>
        <v>0</v>
      </c>
      <c r="AL99" s="197">
        <f t="shared" si="80"/>
        <v>0</v>
      </c>
      <c r="AM99" s="197">
        <f t="shared" si="81"/>
        <v>0</v>
      </c>
      <c r="AN99" s="197">
        <f t="shared" si="82"/>
        <v>0</v>
      </c>
    </row>
    <row r="100" spans="1:40" x14ac:dyDescent="0.25">
      <c r="A100" s="196">
        <f t="shared" ref="A100:A111" si="84">A82</f>
        <v>2</v>
      </c>
      <c r="B100" s="46" t="s">
        <v>526</v>
      </c>
      <c r="C100" s="77">
        <f>paste_pd_tours!J63</f>
        <v>6</v>
      </c>
      <c r="D100" s="49">
        <f>paste_pd_tours!K63</f>
        <v>47</v>
      </c>
      <c r="E100" s="78">
        <f>paste_pd_tours!L63</f>
        <v>620</v>
      </c>
      <c r="F100" s="50">
        <f>paste_pd_tours!M63</f>
        <v>673</v>
      </c>
      <c r="I100" s="46" t="s">
        <v>526</v>
      </c>
      <c r="J100" s="77">
        <f>paste_pd_tours!B63</f>
        <v>897.70565999999997</v>
      </c>
      <c r="K100" s="49">
        <f>paste_pd_tours!C63</f>
        <v>15436.908450000001</v>
      </c>
      <c r="L100" s="78">
        <f>paste_pd_tours!D63</f>
        <v>298656.24820999999</v>
      </c>
      <c r="M100" s="50">
        <f>paste_pd_tours!E63</f>
        <v>314990.86232000001</v>
      </c>
      <c r="P100" s="46" t="s">
        <v>526</v>
      </c>
      <c r="Q100" s="77">
        <f t="shared" ref="Q100:S110" si="85">J100</f>
        <v>897.70565999999997</v>
      </c>
      <c r="R100" s="49">
        <f t="shared" si="85"/>
        <v>15436.908450000001</v>
      </c>
      <c r="S100" s="78">
        <f>+L100+L99</f>
        <v>298803.51082999998</v>
      </c>
      <c r="T100" s="50">
        <f t="shared" ref="T100:T112" si="86">SUM(Q100:S100)</f>
        <v>315138.12494000001</v>
      </c>
      <c r="AB100" s="46" t="s">
        <v>526</v>
      </c>
      <c r="AC100" s="77">
        <f>Q100</f>
        <v>897.70565999999997</v>
      </c>
      <c r="AD100" s="49">
        <f t="shared" si="83"/>
        <v>15436.908450000001</v>
      </c>
      <c r="AE100" s="78">
        <f t="shared" si="83"/>
        <v>298803.51082999998</v>
      </c>
      <c r="AF100" s="50">
        <f t="shared" ref="AF100:AF112" si="87">SUM(AC100:AE100)</f>
        <v>315138.12494000001</v>
      </c>
      <c r="AI100" s="196">
        <v>9</v>
      </c>
      <c r="AJ100" s="196" t="s">
        <v>675</v>
      </c>
      <c r="AK100" s="197">
        <f t="shared" si="79"/>
        <v>0</v>
      </c>
      <c r="AL100" s="197">
        <f t="shared" si="80"/>
        <v>0</v>
      </c>
      <c r="AM100" s="197">
        <f t="shared" si="81"/>
        <v>0</v>
      </c>
      <c r="AN100" s="197">
        <f t="shared" si="82"/>
        <v>0</v>
      </c>
    </row>
    <row r="101" spans="1:40" x14ac:dyDescent="0.25">
      <c r="A101" s="196">
        <f t="shared" si="84"/>
        <v>3</v>
      </c>
      <c r="B101" s="46" t="s">
        <v>527</v>
      </c>
      <c r="C101" s="77">
        <f>paste_pd_tours!J64</f>
        <v>5</v>
      </c>
      <c r="D101" s="49">
        <f>paste_pd_tours!K64</f>
        <v>29</v>
      </c>
      <c r="E101" s="78">
        <f>paste_pd_tours!L64</f>
        <v>229</v>
      </c>
      <c r="F101" s="50">
        <f>paste_pd_tours!M64</f>
        <v>263</v>
      </c>
      <c r="I101" s="46" t="s">
        <v>527</v>
      </c>
      <c r="J101" s="77">
        <f>paste_pd_tours!B64</f>
        <v>1255.3975</v>
      </c>
      <c r="K101" s="49">
        <f>paste_pd_tours!C64</f>
        <v>11287.252280000001</v>
      </c>
      <c r="L101" s="78">
        <f>paste_pd_tours!D64</f>
        <v>105985.71805</v>
      </c>
      <c r="M101" s="50">
        <f>paste_pd_tours!E64</f>
        <v>118528.36783</v>
      </c>
      <c r="P101" s="46" t="s">
        <v>527</v>
      </c>
      <c r="Q101" s="77">
        <f t="shared" si="85"/>
        <v>1255.3975</v>
      </c>
      <c r="R101" s="49">
        <f t="shared" si="85"/>
        <v>11287.252280000001</v>
      </c>
      <c r="S101" s="78">
        <f t="shared" si="85"/>
        <v>105985.71805</v>
      </c>
      <c r="T101" s="50">
        <f t="shared" si="86"/>
        <v>118528.36783</v>
      </c>
      <c r="AB101" s="46" t="s">
        <v>527</v>
      </c>
      <c r="AC101" s="77">
        <f>Q101</f>
        <v>1255.3975</v>
      </c>
      <c r="AD101" s="49">
        <f t="shared" si="83"/>
        <v>11287.252280000001</v>
      </c>
      <c r="AE101" s="78">
        <f t="shared" si="83"/>
        <v>105985.71805</v>
      </c>
      <c r="AF101" s="50">
        <f t="shared" si="87"/>
        <v>118528.36783</v>
      </c>
      <c r="AI101" s="196">
        <v>10</v>
      </c>
      <c r="AJ101" s="196" t="s">
        <v>675</v>
      </c>
      <c r="AK101" s="197">
        <f t="shared" si="79"/>
        <v>0</v>
      </c>
      <c r="AL101" s="197">
        <f t="shared" si="80"/>
        <v>0</v>
      </c>
      <c r="AM101" s="197">
        <f t="shared" si="81"/>
        <v>0</v>
      </c>
      <c r="AN101" s="197">
        <f t="shared" si="82"/>
        <v>0</v>
      </c>
    </row>
    <row r="102" spans="1:40" x14ac:dyDescent="0.25">
      <c r="A102" s="196">
        <f t="shared" si="84"/>
        <v>4</v>
      </c>
      <c r="B102" s="46" t="s">
        <v>465</v>
      </c>
      <c r="C102" s="77">
        <f>paste_pd_tours!J65</f>
        <v>0</v>
      </c>
      <c r="D102" s="49">
        <f>paste_pd_tours!K65</f>
        <v>0</v>
      </c>
      <c r="E102" s="78">
        <f>paste_pd_tours!L65</f>
        <v>0</v>
      </c>
      <c r="F102" s="50">
        <f>paste_pd_tours!M65</f>
        <v>0</v>
      </c>
      <c r="I102" s="46" t="s">
        <v>465</v>
      </c>
      <c r="J102" s="77">
        <f>paste_pd_tours!B65</f>
        <v>0</v>
      </c>
      <c r="K102" s="49">
        <f>paste_pd_tours!C65</f>
        <v>0</v>
      </c>
      <c r="L102" s="78">
        <f>paste_pd_tours!D65</f>
        <v>0</v>
      </c>
      <c r="M102" s="50">
        <f>paste_pd_tours!E65</f>
        <v>0</v>
      </c>
      <c r="P102" s="46" t="s">
        <v>465</v>
      </c>
      <c r="Q102" s="77">
        <f t="shared" si="85"/>
        <v>0</v>
      </c>
      <c r="R102" s="49">
        <f t="shared" si="85"/>
        <v>0</v>
      </c>
      <c r="S102" s="78">
        <f t="shared" si="85"/>
        <v>0</v>
      </c>
      <c r="T102" s="50">
        <f t="shared" si="86"/>
        <v>0</v>
      </c>
      <c r="AB102" s="46" t="s">
        <v>465</v>
      </c>
      <c r="AC102" s="77">
        <f>Q102</f>
        <v>0</v>
      </c>
      <c r="AD102" s="49">
        <f t="shared" si="83"/>
        <v>0</v>
      </c>
      <c r="AE102" s="78">
        <f t="shared" si="83"/>
        <v>0</v>
      </c>
      <c r="AF102" s="50">
        <f t="shared" si="87"/>
        <v>0</v>
      </c>
      <c r="AI102" s="196">
        <v>11</v>
      </c>
      <c r="AJ102" s="196" t="s">
        <v>675</v>
      </c>
      <c r="AK102" s="197">
        <f t="shared" si="79"/>
        <v>431.41629999999998</v>
      </c>
      <c r="AL102" s="197">
        <f t="shared" si="80"/>
        <v>96.738519999999994</v>
      </c>
      <c r="AM102" s="197">
        <f t="shared" si="81"/>
        <v>380.24173999999999</v>
      </c>
      <c r="AN102" s="197">
        <f t="shared" si="82"/>
        <v>908.39655999999991</v>
      </c>
    </row>
    <row r="103" spans="1:40" x14ac:dyDescent="0.25">
      <c r="A103" s="196">
        <f t="shared" si="84"/>
        <v>5</v>
      </c>
      <c r="B103" s="46" t="s">
        <v>528</v>
      </c>
      <c r="C103" s="77">
        <f>paste_pd_tours!J66</f>
        <v>0</v>
      </c>
      <c r="D103" s="49">
        <f>paste_pd_tours!K66</f>
        <v>0</v>
      </c>
      <c r="E103" s="78">
        <f>paste_pd_tours!L66</f>
        <v>0</v>
      </c>
      <c r="F103" s="50">
        <f>paste_pd_tours!M66</f>
        <v>0</v>
      </c>
      <c r="I103" s="46" t="s">
        <v>528</v>
      </c>
      <c r="J103" s="77">
        <f>paste_pd_tours!B66</f>
        <v>0</v>
      </c>
      <c r="K103" s="49">
        <f>paste_pd_tours!C66</f>
        <v>0</v>
      </c>
      <c r="L103" s="78">
        <f>paste_pd_tours!D66</f>
        <v>0</v>
      </c>
      <c r="M103" s="50">
        <f>paste_pd_tours!E66</f>
        <v>0</v>
      </c>
      <c r="P103" s="46" t="s">
        <v>528</v>
      </c>
      <c r="Q103" s="77">
        <f t="shared" si="85"/>
        <v>0</v>
      </c>
      <c r="R103" s="49">
        <f t="shared" si="85"/>
        <v>0</v>
      </c>
      <c r="S103" s="78">
        <f t="shared" si="85"/>
        <v>0</v>
      </c>
      <c r="T103" s="50">
        <f t="shared" si="86"/>
        <v>0</v>
      </c>
      <c r="AB103" s="46" t="s">
        <v>528</v>
      </c>
      <c r="AC103" s="77">
        <f>Q103</f>
        <v>0</v>
      </c>
      <c r="AD103" s="49">
        <f t="shared" si="83"/>
        <v>0</v>
      </c>
      <c r="AE103" s="78">
        <f t="shared" si="83"/>
        <v>0</v>
      </c>
      <c r="AF103" s="50">
        <f t="shared" si="87"/>
        <v>0</v>
      </c>
      <c r="AI103" s="196">
        <v>12</v>
      </c>
      <c r="AJ103" s="196" t="s">
        <v>675</v>
      </c>
      <c r="AK103" s="197">
        <f>AC147</f>
        <v>1784.8256424971967</v>
      </c>
      <c r="AL103" s="197">
        <f t="shared" ref="AL103:AN103" si="88">AD147</f>
        <v>400.21990618627046</v>
      </c>
      <c r="AM103" s="197">
        <f t="shared" si="88"/>
        <v>1573.1097964999285</v>
      </c>
      <c r="AN103" s="197">
        <f t="shared" si="88"/>
        <v>3758.1553451833956</v>
      </c>
    </row>
    <row r="104" spans="1:40" x14ac:dyDescent="0.25">
      <c r="A104" s="196">
        <f t="shared" si="84"/>
        <v>6</v>
      </c>
      <c r="B104" s="46" t="s">
        <v>14</v>
      </c>
      <c r="C104" s="77">
        <f>paste_pd_tours!J67</f>
        <v>0</v>
      </c>
      <c r="D104" s="49">
        <f>paste_pd_tours!K67</f>
        <v>0</v>
      </c>
      <c r="E104" s="78">
        <f>paste_pd_tours!L67</f>
        <v>0</v>
      </c>
      <c r="F104" s="50">
        <f>paste_pd_tours!M67</f>
        <v>0</v>
      </c>
      <c r="I104" s="46" t="s">
        <v>14</v>
      </c>
      <c r="J104" s="77">
        <f>paste_pd_tours!B67</f>
        <v>0</v>
      </c>
      <c r="K104" s="49">
        <f>paste_pd_tours!C67</f>
        <v>0</v>
      </c>
      <c r="L104" s="78">
        <f>paste_pd_tours!D67</f>
        <v>0</v>
      </c>
      <c r="M104" s="50">
        <f>paste_pd_tours!E67</f>
        <v>0</v>
      </c>
      <c r="P104" s="46" t="s">
        <v>14</v>
      </c>
      <c r="Q104" s="79">
        <f t="shared" si="85"/>
        <v>0</v>
      </c>
      <c r="R104" s="80">
        <f t="shared" si="85"/>
        <v>0</v>
      </c>
      <c r="S104" s="81">
        <f t="shared" si="85"/>
        <v>0</v>
      </c>
      <c r="T104" s="82">
        <f t="shared" si="86"/>
        <v>0</v>
      </c>
      <c r="V104" s="2">
        <f t="array" ref="V104:V106">TRANSPOSE('Trip Switching Model Targets'!BB239:BD239)</f>
        <v>0</v>
      </c>
      <c r="W104" s="2">
        <f>OBS_PURP_AUTOSUFF!P95*$AH$98</f>
        <v>0</v>
      </c>
      <c r="X104">
        <v>0.5</v>
      </c>
      <c r="Y104" s="84">
        <v>0</v>
      </c>
      <c r="Z104" s="84">
        <f t="array" ref="Z104:Z106">TRANSPOSE('Trip Switching Model Targets'!BB241:BD241)</f>
        <v>0</v>
      </c>
      <c r="AB104" s="46" t="s">
        <v>14</v>
      </c>
      <c r="AC104" s="77">
        <f>OBS_PURP_AUTOSUFF!M95*$AH$98*$X104</f>
        <v>0</v>
      </c>
      <c r="AD104" s="49">
        <f>OBS_PURP_AUTOSUFF!N95*$AH$98*$X104</f>
        <v>0</v>
      </c>
      <c r="AE104" s="78">
        <f>OBS_PURP_AUTOSUFF!O95*$AH$98*$X104</f>
        <v>0</v>
      </c>
      <c r="AF104" s="50">
        <f t="shared" si="87"/>
        <v>0</v>
      </c>
      <c r="AI104" s="196">
        <v>1</v>
      </c>
      <c r="AJ104" t="s">
        <v>5</v>
      </c>
      <c r="AK104" s="197">
        <f>AC153</f>
        <v>0</v>
      </c>
      <c r="AL104" s="197">
        <f t="shared" ref="AL104:AN104" si="89">AD153</f>
        <v>200600.08348</v>
      </c>
      <c r="AM104" s="197">
        <f t="shared" si="89"/>
        <v>2563644.9778100001</v>
      </c>
      <c r="AN104" s="197">
        <f t="shared" si="89"/>
        <v>2764245.0612900001</v>
      </c>
    </row>
    <row r="105" spans="1:40" x14ac:dyDescent="0.25">
      <c r="A105" s="196">
        <f t="shared" si="84"/>
        <v>7</v>
      </c>
      <c r="B105" s="46" t="s">
        <v>18</v>
      </c>
      <c r="C105" s="85">
        <f>paste_pd_tours!J68</f>
        <v>0</v>
      </c>
      <c r="D105" s="49">
        <f>paste_pd_tours!K68</f>
        <v>0</v>
      </c>
      <c r="E105" s="78">
        <f>paste_pd_tours!L68</f>
        <v>0</v>
      </c>
      <c r="F105" s="50">
        <f>paste_pd_tours!M68</f>
        <v>0</v>
      </c>
      <c r="I105" s="46" t="s">
        <v>18</v>
      </c>
      <c r="J105" s="85">
        <f>paste_pd_tours!B68</f>
        <v>0</v>
      </c>
      <c r="K105" s="49">
        <f>paste_pd_tours!C68</f>
        <v>0</v>
      </c>
      <c r="L105" s="78">
        <f>paste_pd_tours!D68</f>
        <v>0</v>
      </c>
      <c r="M105" s="50">
        <f>paste_pd_tours!E68</f>
        <v>0</v>
      </c>
      <c r="P105" s="46" t="s">
        <v>18</v>
      </c>
      <c r="Q105" s="79">
        <f t="shared" si="85"/>
        <v>0</v>
      </c>
      <c r="R105" s="80">
        <f>+J105+K105</f>
        <v>0</v>
      </c>
      <c r="S105" s="81">
        <f t="shared" si="85"/>
        <v>0</v>
      </c>
      <c r="T105" s="82">
        <f t="shared" si="86"/>
        <v>0</v>
      </c>
      <c r="V105" s="2">
        <v>0</v>
      </c>
      <c r="W105" s="2">
        <f>OBS_PURP_AUTOSUFF!P96*$AH$98</f>
        <v>0</v>
      </c>
      <c r="X105">
        <v>0.5</v>
      </c>
      <c r="Y105" s="84">
        <v>0</v>
      </c>
      <c r="Z105" s="84">
        <v>0</v>
      </c>
      <c r="AB105" s="46" t="s">
        <v>18</v>
      </c>
      <c r="AC105" s="85">
        <f>OBS_PURP_AUTOSUFF!M96*$AH$98*$X105</f>
        <v>0</v>
      </c>
      <c r="AD105" s="49">
        <f>OBS_PURP_AUTOSUFF!N96*$AH$98*$X105</f>
        <v>0</v>
      </c>
      <c r="AE105" s="78">
        <f>OBS_PURP_AUTOSUFF!O96*$AH$98*$X105</f>
        <v>0</v>
      </c>
      <c r="AF105" s="50">
        <f t="shared" si="87"/>
        <v>0</v>
      </c>
      <c r="AI105" s="196">
        <v>2</v>
      </c>
      <c r="AJ105" s="196" t="s">
        <v>5</v>
      </c>
      <c r="AK105" s="197">
        <f t="shared" ref="AK105:AK114" si="90">AC154</f>
        <v>30113.564159999998</v>
      </c>
      <c r="AL105" s="197">
        <f t="shared" ref="AL105:AL114" si="91">AD154</f>
        <v>173288.85324999999</v>
      </c>
      <c r="AM105" s="197">
        <f t="shared" ref="AM105:AM114" si="92">AE154</f>
        <v>1770958.7378100003</v>
      </c>
      <c r="AN105" s="197">
        <f t="shared" ref="AN105:AN114" si="93">AF154</f>
        <v>1974361.1552199998</v>
      </c>
    </row>
    <row r="106" spans="1:40" x14ac:dyDescent="0.25">
      <c r="A106" s="196">
        <f t="shared" si="84"/>
        <v>8</v>
      </c>
      <c r="B106" s="46" t="s">
        <v>22</v>
      </c>
      <c r="C106" s="77">
        <f>paste_pd_tours!J69</f>
        <v>0</v>
      </c>
      <c r="D106" s="49">
        <f>paste_pd_tours!K69</f>
        <v>0</v>
      </c>
      <c r="E106" s="78">
        <f>paste_pd_tours!L69</f>
        <v>0</v>
      </c>
      <c r="F106" s="50">
        <f>paste_pd_tours!M69</f>
        <v>0</v>
      </c>
      <c r="I106" s="46" t="s">
        <v>22</v>
      </c>
      <c r="J106" s="77">
        <f>paste_pd_tours!B69</f>
        <v>0</v>
      </c>
      <c r="K106" s="49">
        <f>paste_pd_tours!C69</f>
        <v>0</v>
      </c>
      <c r="L106" s="78">
        <f>paste_pd_tours!D69</f>
        <v>0</v>
      </c>
      <c r="M106" s="50">
        <f>paste_pd_tours!E69</f>
        <v>0</v>
      </c>
      <c r="P106" s="46" t="s">
        <v>22</v>
      </c>
      <c r="Q106" s="79">
        <f t="shared" si="85"/>
        <v>0</v>
      </c>
      <c r="R106" s="80">
        <f t="shared" si="85"/>
        <v>0</v>
      </c>
      <c r="S106" s="81">
        <f t="shared" si="85"/>
        <v>0</v>
      </c>
      <c r="T106" s="82">
        <f t="shared" si="86"/>
        <v>0</v>
      </c>
      <c r="V106" s="2">
        <v>0</v>
      </c>
      <c r="W106" s="2">
        <f>OBS_PURP_AUTOSUFF!P97*$AH$98</f>
        <v>0</v>
      </c>
      <c r="X106">
        <v>0.5</v>
      </c>
      <c r="Y106" s="84">
        <v>0</v>
      </c>
      <c r="Z106" s="84">
        <v>0</v>
      </c>
      <c r="AB106" s="46" t="s">
        <v>22</v>
      </c>
      <c r="AC106" s="77">
        <f>OBS_PURP_AUTOSUFF!M97*$AH$98*$X106</f>
        <v>0</v>
      </c>
      <c r="AD106" s="49">
        <f>OBS_PURP_AUTOSUFF!N97*$AH$98*$X106</f>
        <v>0</v>
      </c>
      <c r="AE106" s="78">
        <f>OBS_PURP_AUTOSUFF!O97*$AH$98*$X106</f>
        <v>0</v>
      </c>
      <c r="AF106" s="50">
        <f t="shared" si="87"/>
        <v>0</v>
      </c>
      <c r="AI106" s="196">
        <v>3</v>
      </c>
      <c r="AJ106" s="196" t="s">
        <v>5</v>
      </c>
      <c r="AK106" s="197">
        <f t="shared" si="90"/>
        <v>16356.064569999999</v>
      </c>
      <c r="AL106" s="197">
        <f t="shared" si="91"/>
        <v>135272.20773000002</v>
      </c>
      <c r="AM106" s="197">
        <f t="shared" si="92"/>
        <v>1500550.9360600002</v>
      </c>
      <c r="AN106" s="197">
        <f t="shared" si="93"/>
        <v>1652179.20836</v>
      </c>
    </row>
    <row r="107" spans="1:40" x14ac:dyDescent="0.25">
      <c r="A107" s="196">
        <f t="shared" si="84"/>
        <v>9</v>
      </c>
      <c r="B107" s="46" t="s">
        <v>604</v>
      </c>
      <c r="C107" s="77">
        <v>0</v>
      </c>
      <c r="D107" s="77">
        <v>0</v>
      </c>
      <c r="E107" s="77">
        <v>0</v>
      </c>
      <c r="F107" s="50">
        <v>0</v>
      </c>
      <c r="I107" s="46" t="s">
        <v>604</v>
      </c>
      <c r="J107" s="77">
        <v>0</v>
      </c>
      <c r="K107" s="77">
        <v>0</v>
      </c>
      <c r="L107" s="77">
        <v>0</v>
      </c>
      <c r="M107" s="50">
        <v>0</v>
      </c>
      <c r="P107" s="46" t="s">
        <v>604</v>
      </c>
      <c r="Q107" s="79">
        <f t="shared" si="85"/>
        <v>0</v>
      </c>
      <c r="R107" s="80">
        <f t="shared" si="85"/>
        <v>0</v>
      </c>
      <c r="S107" s="81">
        <f t="shared" si="85"/>
        <v>0</v>
      </c>
      <c r="T107" s="82">
        <f>SUM(Q107:S107)</f>
        <v>0</v>
      </c>
      <c r="V107" s="2" t="e">
        <f>TRANSPOSE('Trip Switching Model Targets'!BB129:BD129)</f>
        <v>#VALUE!</v>
      </c>
      <c r="W107" s="2">
        <f>OBS_PURP_AUTOSUFF!P98*$AH$98</f>
        <v>0</v>
      </c>
      <c r="X107" s="83">
        <f>X106</f>
        <v>0.5</v>
      </c>
      <c r="Y107" s="84" t="e">
        <f t="array" ref="Y107">TRANSPOSE('Trip Switching Model Targets'!BB130:BD130)/'Final Tour Mode Targets TNC'!AF107:AF109</f>
        <v>#DIV/0!</v>
      </c>
      <c r="Z107" s="84">
        <f t="array" ref="Z107">TRANSPOSE('Trip Switching Model Targets'!BB134:BD134)</f>
        <v>99779.887264169331</v>
      </c>
      <c r="AB107" s="46" t="s">
        <v>604</v>
      </c>
      <c r="AC107" s="49">
        <f>OBS_PURP_AUTOSUFF!M98*$AH$98*$X107</f>
        <v>0</v>
      </c>
      <c r="AD107" s="49">
        <f>OBS_PURP_AUTOSUFF!N98*$AH$98*$X107</f>
        <v>0</v>
      </c>
      <c r="AE107" s="49">
        <f>OBS_PURP_AUTOSUFF!O98*$AH$98*$X107</f>
        <v>0</v>
      </c>
      <c r="AF107" s="50">
        <f t="shared" si="87"/>
        <v>0</v>
      </c>
      <c r="AI107" s="196">
        <v>4</v>
      </c>
      <c r="AJ107" s="196" t="s">
        <v>5</v>
      </c>
      <c r="AK107" s="197">
        <f t="shared" si="90"/>
        <v>122233.09779</v>
      </c>
      <c r="AL107" s="197">
        <f t="shared" si="91"/>
        <v>120818.35811</v>
      </c>
      <c r="AM107" s="197">
        <f t="shared" si="92"/>
        <v>716834.77043999988</v>
      </c>
      <c r="AN107" s="197">
        <f t="shared" si="93"/>
        <v>959886.22634000005</v>
      </c>
    </row>
    <row r="108" spans="1:40" x14ac:dyDescent="0.25">
      <c r="A108" s="196">
        <f t="shared" si="84"/>
        <v>10</v>
      </c>
      <c r="B108" s="46" t="s">
        <v>529</v>
      </c>
      <c r="C108" s="85">
        <f>paste_pd_tours!J70</f>
        <v>0</v>
      </c>
      <c r="D108" s="86">
        <f>paste_pd_tours!K70</f>
        <v>0</v>
      </c>
      <c r="E108" s="87">
        <f>paste_pd_tours!L70</f>
        <v>0</v>
      </c>
      <c r="F108" s="88">
        <f>paste_pd_tours!M70</f>
        <v>0</v>
      </c>
      <c r="I108" s="46" t="s">
        <v>529</v>
      </c>
      <c r="J108" s="85">
        <f>paste_pd_tours!B70</f>
        <v>0</v>
      </c>
      <c r="K108" s="86">
        <f>paste_pd_tours!C70</f>
        <v>0</v>
      </c>
      <c r="L108" s="87">
        <f>paste_pd_tours!D70</f>
        <v>0</v>
      </c>
      <c r="M108" s="88">
        <f>paste_pd_tours!E70</f>
        <v>0</v>
      </c>
      <c r="P108" s="46" t="s">
        <v>529</v>
      </c>
      <c r="Q108" s="85">
        <v>0</v>
      </c>
      <c r="R108" s="86">
        <v>0</v>
      </c>
      <c r="S108" s="87">
        <v>0</v>
      </c>
      <c r="T108" s="88">
        <f t="shared" si="86"/>
        <v>0</v>
      </c>
      <c r="AB108" s="46" t="s">
        <v>529</v>
      </c>
      <c r="AC108" s="85">
        <f>Q108</f>
        <v>0</v>
      </c>
      <c r="AD108" s="86">
        <f t="shared" ref="AD108:AE110" si="94">R108</f>
        <v>0</v>
      </c>
      <c r="AE108" s="87">
        <f t="shared" si="94"/>
        <v>0</v>
      </c>
      <c r="AF108" s="88">
        <f t="shared" si="87"/>
        <v>0</v>
      </c>
      <c r="AI108" s="196">
        <v>5</v>
      </c>
      <c r="AJ108" s="196" t="s">
        <v>5</v>
      </c>
      <c r="AK108" s="197">
        <f t="shared" si="90"/>
        <v>13318.33432</v>
      </c>
      <c r="AL108" s="197">
        <f t="shared" si="91"/>
        <v>50367.172610000001</v>
      </c>
      <c r="AM108" s="197">
        <f t="shared" si="92"/>
        <v>146042.45121999999</v>
      </c>
      <c r="AN108" s="197">
        <f t="shared" si="93"/>
        <v>209727.95815000002</v>
      </c>
    </row>
    <row r="109" spans="1:40" x14ac:dyDescent="0.25">
      <c r="A109" s="196">
        <f t="shared" si="84"/>
        <v>11</v>
      </c>
      <c r="B109" s="46" t="s">
        <v>530</v>
      </c>
      <c r="C109" s="77">
        <f>paste_pd_tours!J71</f>
        <v>0</v>
      </c>
      <c r="D109" s="49">
        <f>paste_pd_tours!K71</f>
        <v>0</v>
      </c>
      <c r="E109" s="78">
        <f>paste_pd_tours!L71</f>
        <v>0</v>
      </c>
      <c r="F109" s="50">
        <f>paste_pd_tours!M71</f>
        <v>0</v>
      </c>
      <c r="I109" s="46" t="s">
        <v>530</v>
      </c>
      <c r="J109" s="77">
        <f>paste_pd_tours!B71</f>
        <v>0</v>
      </c>
      <c r="K109" s="49">
        <f>paste_pd_tours!C71</f>
        <v>0</v>
      </c>
      <c r="L109" s="78">
        <f>paste_pd_tours!D71</f>
        <v>0</v>
      </c>
      <c r="M109" s="50">
        <f>paste_pd_tours!E71</f>
        <v>0</v>
      </c>
      <c r="P109" s="46" t="s">
        <v>530</v>
      </c>
      <c r="Q109" s="77">
        <f t="shared" si="85"/>
        <v>0</v>
      </c>
      <c r="R109" s="49">
        <f t="shared" si="85"/>
        <v>0</v>
      </c>
      <c r="S109" s="78">
        <f t="shared" si="85"/>
        <v>0</v>
      </c>
      <c r="T109" s="50">
        <f t="shared" si="86"/>
        <v>0</v>
      </c>
      <c r="AB109" s="46" t="s">
        <v>530</v>
      </c>
      <c r="AC109" s="77">
        <f>Q109</f>
        <v>0</v>
      </c>
      <c r="AD109" s="49">
        <f t="shared" si="94"/>
        <v>0</v>
      </c>
      <c r="AE109" s="78">
        <f t="shared" si="94"/>
        <v>0</v>
      </c>
      <c r="AF109" s="50">
        <f t="shared" si="87"/>
        <v>0</v>
      </c>
      <c r="AI109" s="196">
        <v>6</v>
      </c>
      <c r="AJ109" s="196" t="s">
        <v>5</v>
      </c>
      <c r="AK109" s="197">
        <f t="shared" si="90"/>
        <v>254731.70660762442</v>
      </c>
      <c r="AL109" s="197">
        <f t="shared" si="91"/>
        <v>161572.98367963647</v>
      </c>
      <c r="AM109" s="197">
        <f t="shared" si="92"/>
        <v>169415.19098875654</v>
      </c>
      <c r="AN109" s="197">
        <f t="shared" si="93"/>
        <v>585719.88127601752</v>
      </c>
    </row>
    <row r="110" spans="1:40" x14ac:dyDescent="0.25">
      <c r="A110" s="196">
        <f t="shared" si="84"/>
        <v>0</v>
      </c>
      <c r="B110" s="46" t="s">
        <v>531</v>
      </c>
      <c r="C110" s="77">
        <f>paste_pd_tours!J72</f>
        <v>0</v>
      </c>
      <c r="D110" s="49">
        <f>paste_pd_tours!K72</f>
        <v>0</v>
      </c>
      <c r="E110" s="78">
        <f>paste_pd_tours!L72</f>
        <v>0</v>
      </c>
      <c r="F110" s="50">
        <f>paste_pd_tours!M72</f>
        <v>0</v>
      </c>
      <c r="I110" s="46" t="s">
        <v>531</v>
      </c>
      <c r="J110" s="77">
        <f>paste_pd_tours!B72</f>
        <v>0</v>
      </c>
      <c r="K110" s="49">
        <f>paste_pd_tours!C72</f>
        <v>0</v>
      </c>
      <c r="L110" s="78">
        <f>paste_pd_tours!D72</f>
        <v>0</v>
      </c>
      <c r="M110" s="50">
        <f>paste_pd_tours!E72</f>
        <v>0</v>
      </c>
      <c r="P110" s="46" t="s">
        <v>531</v>
      </c>
      <c r="Q110" s="77">
        <f t="shared" si="85"/>
        <v>0</v>
      </c>
      <c r="R110" s="49">
        <f t="shared" si="85"/>
        <v>0</v>
      </c>
      <c r="S110" s="78">
        <f t="shared" si="85"/>
        <v>0</v>
      </c>
      <c r="T110" s="50">
        <f t="shared" si="86"/>
        <v>0</v>
      </c>
      <c r="AB110" s="46" t="s">
        <v>531</v>
      </c>
      <c r="AC110" s="77">
        <f>Q110</f>
        <v>0</v>
      </c>
      <c r="AD110" s="49">
        <f t="shared" si="94"/>
        <v>0</v>
      </c>
      <c r="AE110" s="78">
        <f t="shared" si="94"/>
        <v>0</v>
      </c>
      <c r="AF110" s="50">
        <f t="shared" si="87"/>
        <v>0</v>
      </c>
      <c r="AI110" s="196">
        <v>7</v>
      </c>
      <c r="AJ110" s="196" t="s">
        <v>5</v>
      </c>
      <c r="AK110" s="197">
        <f t="shared" si="90"/>
        <v>0</v>
      </c>
      <c r="AL110" s="197">
        <f t="shared" si="91"/>
        <v>17416.548591188133</v>
      </c>
      <c r="AM110" s="197">
        <f t="shared" si="92"/>
        <v>69525.994250781834</v>
      </c>
      <c r="AN110" s="197">
        <f t="shared" si="93"/>
        <v>86942.54284196996</v>
      </c>
    </row>
    <row r="111" spans="1:40" ht="14.25" customHeight="1" x14ac:dyDescent="0.25">
      <c r="A111" s="196">
        <f t="shared" si="84"/>
        <v>12</v>
      </c>
      <c r="B111" s="46" t="s">
        <v>603</v>
      </c>
      <c r="C111" s="77">
        <v>0</v>
      </c>
      <c r="D111" s="49">
        <v>0</v>
      </c>
      <c r="E111" s="78">
        <v>0</v>
      </c>
      <c r="F111" s="50">
        <f>SUM(C111:E111)</f>
        <v>0</v>
      </c>
      <c r="I111" s="46" t="s">
        <v>603</v>
      </c>
      <c r="J111" s="77">
        <v>0</v>
      </c>
      <c r="K111" s="49">
        <v>0</v>
      </c>
      <c r="L111" s="78">
        <v>0</v>
      </c>
      <c r="M111" s="50">
        <f>SUM(J111:L111)</f>
        <v>0</v>
      </c>
      <c r="P111" s="46" t="s">
        <v>603</v>
      </c>
      <c r="Q111" s="77">
        <v>0</v>
      </c>
      <c r="R111" s="49">
        <v>0</v>
      </c>
      <c r="S111" s="78">
        <v>0</v>
      </c>
      <c r="T111" s="50">
        <f>SUM(Q111:S111)</f>
        <v>0</v>
      </c>
      <c r="AB111" s="46" t="s">
        <v>603</v>
      </c>
      <c r="AC111" s="77">
        <v>0</v>
      </c>
      <c r="AD111" s="49">
        <v>0</v>
      </c>
      <c r="AE111" s="78">
        <v>0</v>
      </c>
      <c r="AF111" s="50">
        <f>SUM(AC111:AE111)</f>
        <v>0</v>
      </c>
      <c r="AI111" s="196">
        <v>8</v>
      </c>
      <c r="AJ111" s="196" t="s">
        <v>5</v>
      </c>
      <c r="AK111" s="197">
        <f t="shared" si="90"/>
        <v>18947.089139792603</v>
      </c>
      <c r="AL111" s="197">
        <f t="shared" si="91"/>
        <v>44821.90113472606</v>
      </c>
      <c r="AM111" s="197">
        <f t="shared" si="92"/>
        <v>56759.871310354094</v>
      </c>
      <c r="AN111" s="197">
        <f t="shared" si="93"/>
        <v>120528.86158487276</v>
      </c>
    </row>
    <row r="112" spans="1:40" ht="15.75" thickBot="1" x14ac:dyDescent="0.3">
      <c r="B112" s="61" t="s">
        <v>5</v>
      </c>
      <c r="C112" s="62">
        <f>paste_pd_tours!J73</f>
        <v>11</v>
      </c>
      <c r="D112" s="63">
        <f>paste_pd_tours!K73</f>
        <v>76</v>
      </c>
      <c r="E112" s="89">
        <f>paste_pd_tours!L73</f>
        <v>851</v>
      </c>
      <c r="F112" s="64">
        <f>paste_pd_tours!M73</f>
        <v>938</v>
      </c>
      <c r="I112" s="61" t="s">
        <v>5</v>
      </c>
      <c r="J112" s="62">
        <f>paste_pd_tours!B73</f>
        <v>2153.1031600000001</v>
      </c>
      <c r="K112" s="63">
        <f>paste_pd_tours!C73</f>
        <v>26724.16073</v>
      </c>
      <c r="L112" s="89">
        <f>paste_pd_tours!D73</f>
        <v>404789.22888000001</v>
      </c>
      <c r="M112" s="64">
        <f>paste_pd_tours!E73</f>
        <v>433666.49277000001</v>
      </c>
      <c r="P112" s="61" t="s">
        <v>5</v>
      </c>
      <c r="Q112" s="62">
        <f>SUM(Q99:Q110)</f>
        <v>2153.1031600000001</v>
      </c>
      <c r="R112" s="63">
        <f>SUM(R99:R110)</f>
        <v>26724.160730000003</v>
      </c>
      <c r="S112" s="89">
        <f>SUM(S99:S110)</f>
        <v>404789.22887999995</v>
      </c>
      <c r="T112" s="64">
        <f t="shared" si="86"/>
        <v>433666.49276999995</v>
      </c>
      <c r="AB112" s="61" t="s">
        <v>5</v>
      </c>
      <c r="AC112" s="62">
        <f>SUM(AC99:AC110)</f>
        <v>2153.1031600000001</v>
      </c>
      <c r="AD112" s="63">
        <f>SUM(AD99:AD110)</f>
        <v>26724.160730000003</v>
      </c>
      <c r="AE112" s="89">
        <f>SUM(AE99:AE110)</f>
        <v>404789.22887999995</v>
      </c>
      <c r="AF112" s="64">
        <f t="shared" si="87"/>
        <v>433666.49276999995</v>
      </c>
      <c r="AI112" s="196">
        <v>9</v>
      </c>
      <c r="AJ112" s="196" t="s">
        <v>5</v>
      </c>
      <c r="AK112" s="197">
        <f t="shared" si="90"/>
        <v>2109.3460821344329</v>
      </c>
      <c r="AL112" s="197">
        <f t="shared" si="91"/>
        <v>3077.3269903123896</v>
      </c>
      <c r="AM112" s="197">
        <f t="shared" si="92"/>
        <v>4650.6619652952304</v>
      </c>
      <c r="AN112" s="197">
        <f t="shared" si="93"/>
        <v>9837.335037742052</v>
      </c>
    </row>
    <row r="113" spans="1:40" x14ac:dyDescent="0.25">
      <c r="AI113" s="196">
        <v>10</v>
      </c>
      <c r="AJ113" s="196" t="s">
        <v>5</v>
      </c>
      <c r="AK113" s="197">
        <f t="shared" si="90"/>
        <v>962.85307</v>
      </c>
      <c r="AL113" s="197">
        <f t="shared" si="91"/>
        <v>4515.9778299999998</v>
      </c>
      <c r="AM113" s="197">
        <f t="shared" si="92"/>
        <v>56248.566829999996</v>
      </c>
      <c r="AN113" s="197">
        <f t="shared" si="93"/>
        <v>61727.397729999997</v>
      </c>
    </row>
    <row r="114" spans="1:40" x14ac:dyDescent="0.25">
      <c r="B114" t="s">
        <v>567</v>
      </c>
      <c r="I114" t="s">
        <v>567</v>
      </c>
      <c r="P114" t="s">
        <v>567</v>
      </c>
      <c r="AB114" t="s">
        <v>567</v>
      </c>
      <c r="AI114" s="196">
        <v>11</v>
      </c>
      <c r="AJ114" s="196" t="s">
        <v>5</v>
      </c>
      <c r="AK114" s="197">
        <f t="shared" si="90"/>
        <v>4948.9120999999996</v>
      </c>
      <c r="AL114" s="197">
        <f t="shared" si="91"/>
        <v>7181.7369600000002</v>
      </c>
      <c r="AM114" s="197">
        <f t="shared" si="92"/>
        <v>10533.859689999999</v>
      </c>
      <c r="AN114" s="197">
        <f t="shared" si="93"/>
        <v>22664.508749999997</v>
      </c>
    </row>
    <row r="115" spans="1:40" x14ac:dyDescent="0.25">
      <c r="AI115" s="196">
        <v>12</v>
      </c>
      <c r="AJ115" s="196" t="s">
        <v>5</v>
      </c>
      <c r="AK115" s="197">
        <f>AC147</f>
        <v>1784.8256424971967</v>
      </c>
      <c r="AL115" s="197">
        <f t="shared" ref="AL115:AN115" si="95">AD147</f>
        <v>400.21990618627046</v>
      </c>
      <c r="AM115" s="197">
        <f t="shared" si="95"/>
        <v>1573.1097964999285</v>
      </c>
      <c r="AN115" s="197">
        <f t="shared" si="95"/>
        <v>3758.1553451833956</v>
      </c>
    </row>
    <row r="116" spans="1:40" ht="26.25" x14ac:dyDescent="0.25">
      <c r="B116" s="40" t="s">
        <v>3</v>
      </c>
      <c r="C116" s="41" t="s">
        <v>13</v>
      </c>
      <c r="D116" s="42" t="s">
        <v>585</v>
      </c>
      <c r="E116" s="43" t="s">
        <v>586</v>
      </c>
      <c r="F116" s="44" t="s">
        <v>5</v>
      </c>
      <c r="I116" s="40" t="s">
        <v>3</v>
      </c>
      <c r="J116" s="41" t="s">
        <v>13</v>
      </c>
      <c r="K116" s="42" t="s">
        <v>585</v>
      </c>
      <c r="L116" s="43" t="s">
        <v>586</v>
      </c>
      <c r="M116" s="44" t="s">
        <v>5</v>
      </c>
      <c r="P116" s="40" t="s">
        <v>3</v>
      </c>
      <c r="Q116" s="41" t="s">
        <v>13</v>
      </c>
      <c r="R116" s="42" t="s">
        <v>585</v>
      </c>
      <c r="S116" s="43" t="s">
        <v>586</v>
      </c>
      <c r="T116" s="44" t="s">
        <v>5</v>
      </c>
      <c r="V116" s="71" t="s">
        <v>557</v>
      </c>
      <c r="W116" s="71" t="s">
        <v>558</v>
      </c>
      <c r="X116" s="72" t="s">
        <v>559</v>
      </c>
      <c r="Y116" s="72" t="s">
        <v>560</v>
      </c>
      <c r="Z116" s="72" t="s">
        <v>561</v>
      </c>
      <c r="AB116" s="40" t="s">
        <v>3</v>
      </c>
      <c r="AC116" s="41" t="s">
        <v>13</v>
      </c>
      <c r="AD116" s="42" t="s">
        <v>585</v>
      </c>
      <c r="AE116" s="43" t="s">
        <v>586</v>
      </c>
      <c r="AF116" s="44" t="s">
        <v>5</v>
      </c>
      <c r="AH116">
        <f>1-AH80</f>
        <v>1.2267885139056522E-2</v>
      </c>
    </row>
    <row r="117" spans="1:40" x14ac:dyDescent="0.25">
      <c r="A117" s="196">
        <f>A99</f>
        <v>1</v>
      </c>
      <c r="B117" s="73" t="s">
        <v>525</v>
      </c>
      <c r="C117" s="74">
        <f>paste_pd_tours!J74</f>
        <v>0</v>
      </c>
      <c r="D117" s="90">
        <f>paste_pd_tours!K74</f>
        <v>0</v>
      </c>
      <c r="E117" s="91">
        <f>paste_pd_tours!L74</f>
        <v>0</v>
      </c>
      <c r="F117" s="92">
        <f>paste_pd_tours!M74</f>
        <v>0</v>
      </c>
      <c r="I117" s="73" t="s">
        <v>525</v>
      </c>
      <c r="J117" s="74">
        <f>paste_pd_tours!B74</f>
        <v>0</v>
      </c>
      <c r="K117" s="90">
        <f>paste_pd_tours!C74</f>
        <v>0</v>
      </c>
      <c r="L117" s="91">
        <f>paste_pd_tours!D74</f>
        <v>0</v>
      </c>
      <c r="M117" s="92">
        <f>paste_pd_tours!E74</f>
        <v>0</v>
      </c>
      <c r="P117" s="73" t="s">
        <v>525</v>
      </c>
      <c r="Q117" s="74">
        <v>0</v>
      </c>
      <c r="R117" s="90">
        <f>+J117+K117</f>
        <v>0</v>
      </c>
      <c r="S117" s="91">
        <f t="shared" ref="S117:S128" si="96">L117</f>
        <v>0</v>
      </c>
      <c r="T117" s="92">
        <f>SUM(Q117:S117)</f>
        <v>0</v>
      </c>
      <c r="AB117" s="73" t="s">
        <v>525</v>
      </c>
      <c r="AC117" s="74">
        <f>Q117</f>
        <v>0</v>
      </c>
      <c r="AD117" s="90">
        <f t="shared" ref="AD117:AE121" si="97">R117</f>
        <v>0</v>
      </c>
      <c r="AE117" s="91">
        <f t="shared" si="97"/>
        <v>0</v>
      </c>
      <c r="AF117" s="92">
        <f>SUM(AC117:AE117)</f>
        <v>0</v>
      </c>
    </row>
    <row r="118" spans="1:40" x14ac:dyDescent="0.25">
      <c r="A118" s="196">
        <f t="shared" ref="A118:A129" si="98">A100</f>
        <v>2</v>
      </c>
      <c r="B118" s="46" t="s">
        <v>526</v>
      </c>
      <c r="C118" s="77">
        <f>paste_pd_tours!J75</f>
        <v>4</v>
      </c>
      <c r="D118" s="49">
        <f>paste_pd_tours!K75</f>
        <v>43</v>
      </c>
      <c r="E118" s="78">
        <f>paste_pd_tours!L75</f>
        <v>597</v>
      </c>
      <c r="F118" s="50">
        <f>paste_pd_tours!M75</f>
        <v>644</v>
      </c>
      <c r="I118" s="46" t="s">
        <v>526</v>
      </c>
      <c r="J118" s="77">
        <f>paste_pd_tours!B75</f>
        <v>615.94640000000004</v>
      </c>
      <c r="K118" s="49">
        <f>paste_pd_tours!C75</f>
        <v>9260.6479899999995</v>
      </c>
      <c r="L118" s="78">
        <f>paste_pd_tours!D75</f>
        <v>206055.8634</v>
      </c>
      <c r="M118" s="50">
        <f>paste_pd_tours!E75</f>
        <v>215932.45778999999</v>
      </c>
      <c r="P118" s="46" t="s">
        <v>526</v>
      </c>
      <c r="Q118" s="77">
        <f t="shared" ref="Q118:R128" si="99">J118</f>
        <v>615.94640000000004</v>
      </c>
      <c r="R118" s="49">
        <f t="shared" si="99"/>
        <v>9260.6479899999995</v>
      </c>
      <c r="S118" s="78">
        <f t="shared" si="96"/>
        <v>206055.8634</v>
      </c>
      <c r="T118" s="50">
        <f t="shared" ref="T118:T130" si="100">SUM(Q118:S118)</f>
        <v>215932.45779000001</v>
      </c>
      <c r="AB118" s="46" t="s">
        <v>526</v>
      </c>
      <c r="AC118" s="77">
        <f>Q118</f>
        <v>615.94640000000004</v>
      </c>
      <c r="AD118" s="49">
        <f t="shared" si="97"/>
        <v>9260.6479899999995</v>
      </c>
      <c r="AE118" s="78">
        <f t="shared" si="97"/>
        <v>206055.8634</v>
      </c>
      <c r="AF118" s="50">
        <f t="shared" ref="AF118:AF130" si="101">SUM(AC118:AE118)</f>
        <v>215932.45779000001</v>
      </c>
    </row>
    <row r="119" spans="1:40" x14ac:dyDescent="0.25">
      <c r="A119" s="196">
        <f t="shared" si="98"/>
        <v>3</v>
      </c>
      <c r="B119" s="46" t="s">
        <v>527</v>
      </c>
      <c r="C119" s="77">
        <f>paste_pd_tours!J76</f>
        <v>0</v>
      </c>
      <c r="D119" s="49">
        <f>paste_pd_tours!K76</f>
        <v>27</v>
      </c>
      <c r="E119" s="78">
        <f>paste_pd_tours!L76</f>
        <v>453</v>
      </c>
      <c r="F119" s="50">
        <f>paste_pd_tours!M76</f>
        <v>480</v>
      </c>
      <c r="I119" s="46" t="s">
        <v>527</v>
      </c>
      <c r="J119" s="77">
        <f>paste_pd_tours!B76</f>
        <v>0</v>
      </c>
      <c r="K119" s="49">
        <f>paste_pd_tours!C76</f>
        <v>4076.75711</v>
      </c>
      <c r="L119" s="78">
        <f>paste_pd_tours!D76</f>
        <v>195328.74411999999</v>
      </c>
      <c r="M119" s="50">
        <f>paste_pd_tours!E76</f>
        <v>199405.50122999999</v>
      </c>
      <c r="P119" s="46" t="s">
        <v>527</v>
      </c>
      <c r="Q119" s="77">
        <f t="shared" si="99"/>
        <v>0</v>
      </c>
      <c r="R119" s="49">
        <f t="shared" si="99"/>
        <v>4076.75711</v>
      </c>
      <c r="S119" s="78">
        <f t="shared" si="96"/>
        <v>195328.74411999999</v>
      </c>
      <c r="T119" s="50">
        <f t="shared" si="100"/>
        <v>199405.50122999999</v>
      </c>
      <c r="AB119" s="46" t="s">
        <v>527</v>
      </c>
      <c r="AC119" s="77">
        <f>Q119</f>
        <v>0</v>
      </c>
      <c r="AD119" s="49">
        <f t="shared" si="97"/>
        <v>4076.75711</v>
      </c>
      <c r="AE119" s="78">
        <f t="shared" si="97"/>
        <v>195328.74411999999</v>
      </c>
      <c r="AF119" s="50">
        <f t="shared" si="101"/>
        <v>199405.50122999999</v>
      </c>
    </row>
    <row r="120" spans="1:40" x14ac:dyDescent="0.25">
      <c r="A120" s="196">
        <f t="shared" si="98"/>
        <v>4</v>
      </c>
      <c r="B120" s="46" t="s">
        <v>465</v>
      </c>
      <c r="C120" s="77">
        <f>paste_pd_tours!J77</f>
        <v>0</v>
      </c>
      <c r="D120" s="49">
        <f>paste_pd_tours!K77</f>
        <v>0</v>
      </c>
      <c r="E120" s="78">
        <f>paste_pd_tours!L77</f>
        <v>0</v>
      </c>
      <c r="F120" s="50">
        <f>paste_pd_tours!M77</f>
        <v>0</v>
      </c>
      <c r="I120" s="46" t="s">
        <v>465</v>
      </c>
      <c r="J120" s="77">
        <f>paste_pd_tours!B77</f>
        <v>0</v>
      </c>
      <c r="K120" s="49">
        <f>paste_pd_tours!C77</f>
        <v>0</v>
      </c>
      <c r="L120" s="78">
        <f>paste_pd_tours!D77</f>
        <v>0</v>
      </c>
      <c r="M120" s="50">
        <f>paste_pd_tours!E77</f>
        <v>0</v>
      </c>
      <c r="P120" s="46" t="s">
        <v>465</v>
      </c>
      <c r="Q120" s="77">
        <f t="shared" si="99"/>
        <v>0</v>
      </c>
      <c r="R120" s="49">
        <f t="shared" si="99"/>
        <v>0</v>
      </c>
      <c r="S120" s="78">
        <f t="shared" si="96"/>
        <v>0</v>
      </c>
      <c r="T120" s="50">
        <f t="shared" si="100"/>
        <v>0</v>
      </c>
      <c r="AB120" s="46" t="s">
        <v>465</v>
      </c>
      <c r="AC120" s="77">
        <f>Q120</f>
        <v>0</v>
      </c>
      <c r="AD120" s="49">
        <f t="shared" si="97"/>
        <v>0</v>
      </c>
      <c r="AE120" s="78">
        <f t="shared" si="97"/>
        <v>0</v>
      </c>
      <c r="AF120" s="50">
        <f t="shared" si="101"/>
        <v>0</v>
      </c>
    </row>
    <row r="121" spans="1:40" x14ac:dyDescent="0.25">
      <c r="A121" s="196">
        <f t="shared" si="98"/>
        <v>5</v>
      </c>
      <c r="B121" s="46" t="s">
        <v>528</v>
      </c>
      <c r="C121" s="77">
        <f>paste_pd_tours!J78</f>
        <v>0</v>
      </c>
      <c r="D121" s="49">
        <f>paste_pd_tours!K78</f>
        <v>0</v>
      </c>
      <c r="E121" s="78">
        <f>paste_pd_tours!L78</f>
        <v>2</v>
      </c>
      <c r="F121" s="50">
        <f>paste_pd_tours!M78</f>
        <v>2</v>
      </c>
      <c r="I121" s="46" t="s">
        <v>528</v>
      </c>
      <c r="J121" s="77">
        <f>paste_pd_tours!B78</f>
        <v>0</v>
      </c>
      <c r="K121" s="49">
        <f>paste_pd_tours!C78</f>
        <v>0</v>
      </c>
      <c r="L121" s="78">
        <f>paste_pd_tours!D78</f>
        <v>400.94459999999998</v>
      </c>
      <c r="M121" s="50">
        <f>paste_pd_tours!E78</f>
        <v>400.94459999999998</v>
      </c>
      <c r="P121" s="46" t="s">
        <v>528</v>
      </c>
      <c r="Q121" s="77">
        <f t="shared" si="99"/>
        <v>0</v>
      </c>
      <c r="R121" s="49">
        <f t="shared" si="99"/>
        <v>0</v>
      </c>
      <c r="S121" s="78">
        <f t="shared" si="96"/>
        <v>400.94459999999998</v>
      </c>
      <c r="T121" s="50">
        <f t="shared" si="100"/>
        <v>400.94459999999998</v>
      </c>
      <c r="AB121" s="46" t="s">
        <v>528</v>
      </c>
      <c r="AC121" s="77">
        <f>Q121</f>
        <v>0</v>
      </c>
      <c r="AD121" s="49">
        <f t="shared" si="97"/>
        <v>0</v>
      </c>
      <c r="AE121" s="78">
        <f t="shared" si="97"/>
        <v>400.94459999999998</v>
      </c>
      <c r="AF121" s="50">
        <f t="shared" si="101"/>
        <v>400.94459999999998</v>
      </c>
    </row>
    <row r="122" spans="1:40" x14ac:dyDescent="0.25">
      <c r="A122" s="196">
        <f t="shared" si="98"/>
        <v>6</v>
      </c>
      <c r="B122" s="46" t="s">
        <v>14</v>
      </c>
      <c r="C122" s="77">
        <f>paste_pd_tours!J79</f>
        <v>0</v>
      </c>
      <c r="D122" s="49">
        <f>paste_pd_tours!K79</f>
        <v>0</v>
      </c>
      <c r="E122" s="78">
        <f>paste_pd_tours!L79</f>
        <v>0</v>
      </c>
      <c r="F122" s="50">
        <f>paste_pd_tours!M79</f>
        <v>0</v>
      </c>
      <c r="I122" s="46" t="s">
        <v>14</v>
      </c>
      <c r="J122" s="77">
        <f>paste_pd_tours!B79</f>
        <v>0</v>
      </c>
      <c r="K122" s="49">
        <f>paste_pd_tours!C79</f>
        <v>0</v>
      </c>
      <c r="L122" s="78">
        <f>paste_pd_tours!D79</f>
        <v>0</v>
      </c>
      <c r="M122" s="50">
        <f>paste_pd_tours!E79</f>
        <v>0</v>
      </c>
      <c r="P122" s="46" t="s">
        <v>14</v>
      </c>
      <c r="Q122" s="79">
        <f t="shared" si="99"/>
        <v>0</v>
      </c>
      <c r="R122" s="80">
        <f t="shared" si="99"/>
        <v>0</v>
      </c>
      <c r="S122" s="81">
        <f t="shared" si="96"/>
        <v>0</v>
      </c>
      <c r="T122" s="82">
        <f t="shared" si="100"/>
        <v>0</v>
      </c>
      <c r="V122" s="2">
        <f t="array" ref="V122:V124">TRANSPOSE('Trip Switching Model Targets'!BB279:BD279)</f>
        <v>1121.1697050997868</v>
      </c>
      <c r="W122" s="2">
        <f>OBS_PURP_AUTOSUFF!P124*$AH$116</f>
        <v>2242.3394101995736</v>
      </c>
      <c r="X122" s="83">
        <f>V122/W122</f>
        <v>0.5</v>
      </c>
      <c r="Y122" s="84">
        <f t="array" ref="Y122:Y124">TRANSPOSE('Trip Switching Model Targets'!BB277:BD277)/'Final Tour Mode Targets TNC'!AF122:AF124</f>
        <v>2</v>
      </c>
      <c r="Z122" s="84">
        <f t="array" ref="Z122:Z124">TRANSPOSE('Trip Switching Model Targets'!BB281:BD281)</f>
        <v>2</v>
      </c>
      <c r="AB122" s="46" t="s">
        <v>14</v>
      </c>
      <c r="AC122" s="77">
        <f>OBS_PURP_AUTOSUFF!M124*$AH$116*$X122</f>
        <v>518.82992890322623</v>
      </c>
      <c r="AD122" s="49">
        <f>OBS_PURP_AUTOSUFF!N124*$AH$116*$X122</f>
        <v>242.95617778751384</v>
      </c>
      <c r="AE122" s="78">
        <f>OBS_PURP_AUTOSUFF!O124*$AH$116*$X122</f>
        <v>359.38359840904684</v>
      </c>
      <c r="AF122" s="50">
        <f t="shared" si="101"/>
        <v>1121.1697050997868</v>
      </c>
    </row>
    <row r="123" spans="1:40" x14ac:dyDescent="0.25">
      <c r="A123" s="196">
        <f t="shared" si="98"/>
        <v>7</v>
      </c>
      <c r="B123" s="46" t="s">
        <v>18</v>
      </c>
      <c r="C123" s="85">
        <f>paste_pd_tours!J80</f>
        <v>0</v>
      </c>
      <c r="D123" s="49">
        <f>paste_pd_tours!K80</f>
        <v>0</v>
      </c>
      <c r="E123" s="78">
        <f>paste_pd_tours!L80</f>
        <v>4</v>
      </c>
      <c r="F123" s="50">
        <f>paste_pd_tours!M80</f>
        <v>4</v>
      </c>
      <c r="I123" s="46" t="s">
        <v>18</v>
      </c>
      <c r="J123" s="85">
        <f>paste_pd_tours!B80</f>
        <v>0</v>
      </c>
      <c r="K123" s="49">
        <f>paste_pd_tours!C80</f>
        <v>0</v>
      </c>
      <c r="L123" s="78">
        <f>paste_pd_tours!D80</f>
        <v>624.75689999999997</v>
      </c>
      <c r="M123" s="50">
        <f>paste_pd_tours!E80</f>
        <v>624.75689999999997</v>
      </c>
      <c r="P123" s="46" t="s">
        <v>18</v>
      </c>
      <c r="Q123" s="79">
        <f t="shared" si="99"/>
        <v>0</v>
      </c>
      <c r="R123" s="80">
        <f>+J123+K123</f>
        <v>0</v>
      </c>
      <c r="S123" s="81">
        <f t="shared" si="96"/>
        <v>624.75689999999997</v>
      </c>
      <c r="T123" s="82">
        <f t="shared" si="100"/>
        <v>624.75689999999997</v>
      </c>
      <c r="V123" s="2">
        <v>71.041988543309074</v>
      </c>
      <c r="W123" s="2">
        <f>OBS_PURP_AUTOSUFF!P125*$AH$116</f>
        <v>123.09591125764068</v>
      </c>
      <c r="X123" s="83">
        <f>V123/W123</f>
        <v>0.57712711833797348</v>
      </c>
      <c r="Y123" s="84">
        <v>2.3478306522104839</v>
      </c>
      <c r="Z123" s="84">
        <v>2.3478306522104839</v>
      </c>
      <c r="AB123" s="46" t="s">
        <v>18</v>
      </c>
      <c r="AC123" s="85">
        <f>OBS_PURP_AUTOSUFF!M125*$AH$116*$X123</f>
        <v>0</v>
      </c>
      <c r="AD123" s="49">
        <f>OBS_PURP_AUTOSUFF!N125*$AH$116*$X123</f>
        <v>16.033329190894801</v>
      </c>
      <c r="AE123" s="78">
        <f>OBS_PURP_AUTOSUFF!O125*$AH$116*$X123</f>
        <v>55.00865935241427</v>
      </c>
      <c r="AF123" s="50">
        <f t="shared" si="101"/>
        <v>71.041988543309074</v>
      </c>
    </row>
    <row r="124" spans="1:40" x14ac:dyDescent="0.25">
      <c r="A124" s="196">
        <f t="shared" si="98"/>
        <v>8</v>
      </c>
      <c r="B124" s="46" t="s">
        <v>22</v>
      </c>
      <c r="C124" s="77">
        <f>paste_pd_tours!J81</f>
        <v>0</v>
      </c>
      <c r="D124" s="49">
        <f>paste_pd_tours!K81</f>
        <v>0</v>
      </c>
      <c r="E124" s="78">
        <f>paste_pd_tours!L81</f>
        <v>4</v>
      </c>
      <c r="F124" s="50">
        <f>paste_pd_tours!M81</f>
        <v>4</v>
      </c>
      <c r="I124" s="46" t="s">
        <v>22</v>
      </c>
      <c r="J124" s="77">
        <f>paste_pd_tours!B81</f>
        <v>0</v>
      </c>
      <c r="K124" s="49">
        <f>paste_pd_tours!C81</f>
        <v>0</v>
      </c>
      <c r="L124" s="78">
        <f>paste_pd_tours!D81</f>
        <v>624.75689999999997</v>
      </c>
      <c r="M124" s="50">
        <f>paste_pd_tours!E81</f>
        <v>624.75689999999997</v>
      </c>
      <c r="P124" s="46" t="s">
        <v>22</v>
      </c>
      <c r="Q124" s="79">
        <f t="shared" si="99"/>
        <v>0</v>
      </c>
      <c r="R124" s="80">
        <f t="shared" si="99"/>
        <v>0</v>
      </c>
      <c r="S124" s="81">
        <f t="shared" si="96"/>
        <v>624.75689999999997</v>
      </c>
      <c r="T124" s="82">
        <f t="shared" si="100"/>
        <v>624.75689999999997</v>
      </c>
      <c r="V124" s="2">
        <v>171.37860543178701</v>
      </c>
      <c r="W124" s="2">
        <f>OBS_PURP_AUTOSUFF!P126*$AH$116</f>
        <v>296.95122614464526</v>
      </c>
      <c r="X124" s="83">
        <f>V124/W124</f>
        <v>0.57712711833797348</v>
      </c>
      <c r="Y124" s="84">
        <v>2.3478306522104844</v>
      </c>
      <c r="Z124" s="84">
        <v>2.3478306522104839</v>
      </c>
      <c r="AB124" s="46" t="s">
        <v>22</v>
      </c>
      <c r="AC124" s="77">
        <f>OBS_PURP_AUTOSUFF!M126*$AH$116*$X124</f>
        <v>35.245425740219183</v>
      </c>
      <c r="AD124" s="49">
        <f>OBS_PURP_AUTOSUFF!N126*$AH$116*$X124</f>
        <v>47.664994415557977</v>
      </c>
      <c r="AE124" s="78">
        <f>OBS_PURP_AUTOSUFF!O126*$AH$116*$X124</f>
        <v>88.46818527600982</v>
      </c>
      <c r="AF124" s="50">
        <f t="shared" si="101"/>
        <v>171.37860543178698</v>
      </c>
    </row>
    <row r="125" spans="1:40" x14ac:dyDescent="0.25">
      <c r="A125" s="196">
        <f t="shared" si="98"/>
        <v>9</v>
      </c>
      <c r="B125" s="46" t="s">
        <v>604</v>
      </c>
      <c r="C125" s="77">
        <v>0</v>
      </c>
      <c r="D125" s="77">
        <v>0</v>
      </c>
      <c r="E125" s="77">
        <v>0</v>
      </c>
      <c r="F125" s="50">
        <v>0</v>
      </c>
      <c r="I125" s="46" t="s">
        <v>604</v>
      </c>
      <c r="J125" s="77">
        <v>0</v>
      </c>
      <c r="K125" s="77">
        <v>0</v>
      </c>
      <c r="L125" s="77">
        <v>0</v>
      </c>
      <c r="M125" s="50">
        <v>0</v>
      </c>
      <c r="P125" s="46" t="s">
        <v>604</v>
      </c>
      <c r="Q125" s="79">
        <f t="shared" si="99"/>
        <v>0</v>
      </c>
      <c r="R125" s="80">
        <f t="shared" si="99"/>
        <v>0</v>
      </c>
      <c r="S125" s="81">
        <f t="shared" si="96"/>
        <v>0</v>
      </c>
      <c r="T125" s="82">
        <f>SUM(Q125:S125)</f>
        <v>0</v>
      </c>
      <c r="V125" s="2" t="e">
        <f>TRANSPOSE('Trip Switching Model Targets'!BB147:BD147)</f>
        <v>#VALUE!</v>
      </c>
      <c r="W125" s="2">
        <f>OBS_PURP_AUTOSUFF!P127*$AH$116</f>
        <v>46.743125629316353</v>
      </c>
      <c r="X125" s="83">
        <f>X124</f>
        <v>0.57712711833797348</v>
      </c>
      <c r="Y125" s="84">
        <f t="array" ref="Y125">TRANSPOSE('Trip Switching Model Targets'!BB148:BD148)/'Final Tour Mode Targets TNC'!AF125:AF127</f>
        <v>0</v>
      </c>
      <c r="Z125" s="84">
        <f t="array" ref="Z125">TRANSPOSE('Trip Switching Model Targets'!BB152:BD152)</f>
        <v>950.209388173207</v>
      </c>
      <c r="AB125" s="46" t="s">
        <v>604</v>
      </c>
      <c r="AC125" s="49">
        <f>OBS_PURP_AUTOSUFF!M127*$AH$116*$X125</f>
        <v>5.1028947032281016</v>
      </c>
      <c r="AD125" s="49">
        <f>OBS_PURP_AUTOSUFF!N127*$AH$116*$X125</f>
        <v>6.816892380033214</v>
      </c>
      <c r="AE125" s="49">
        <f>OBS_PURP_AUTOSUFF!O127*$AH$116*$X125</f>
        <v>15.056938313295909</v>
      </c>
      <c r="AF125" s="50">
        <f>SUM(AC125:AE125)</f>
        <v>26.976725396557224</v>
      </c>
    </row>
    <row r="126" spans="1:40" ht="14.25" customHeight="1" x14ac:dyDescent="0.25">
      <c r="A126" s="196">
        <f t="shared" si="98"/>
        <v>10</v>
      </c>
      <c r="B126" s="46" t="s">
        <v>529</v>
      </c>
      <c r="C126" s="85">
        <f>paste_pd_tours!J82</f>
        <v>0</v>
      </c>
      <c r="D126" s="86">
        <f>paste_pd_tours!K82</f>
        <v>0</v>
      </c>
      <c r="E126" s="87">
        <f>paste_pd_tours!L82</f>
        <v>0</v>
      </c>
      <c r="F126" s="88">
        <f>paste_pd_tours!M82</f>
        <v>0</v>
      </c>
      <c r="I126" s="46" t="s">
        <v>529</v>
      </c>
      <c r="J126" s="85">
        <f>paste_pd_tours!B82</f>
        <v>0</v>
      </c>
      <c r="K126" s="86">
        <f>paste_pd_tours!C82</f>
        <v>0</v>
      </c>
      <c r="L126" s="87">
        <f>paste_pd_tours!D82</f>
        <v>0</v>
      </c>
      <c r="M126" s="88">
        <f>paste_pd_tours!E82</f>
        <v>0</v>
      </c>
      <c r="P126" s="46" t="s">
        <v>529</v>
      </c>
      <c r="Q126" s="85">
        <v>0</v>
      </c>
      <c r="R126" s="86">
        <v>0</v>
      </c>
      <c r="S126" s="87">
        <v>0</v>
      </c>
      <c r="T126" s="88">
        <f t="shared" si="100"/>
        <v>0</v>
      </c>
      <c r="AB126" s="46" t="s">
        <v>529</v>
      </c>
      <c r="AC126" s="85">
        <f>Q126</f>
        <v>0</v>
      </c>
      <c r="AD126" s="86">
        <f t="shared" ref="AD126:AE128" si="102">R126</f>
        <v>0</v>
      </c>
      <c r="AE126" s="87">
        <f t="shared" si="102"/>
        <v>0</v>
      </c>
      <c r="AF126" s="88">
        <f t="shared" si="101"/>
        <v>0</v>
      </c>
    </row>
    <row r="127" spans="1:40" x14ac:dyDescent="0.25">
      <c r="A127" s="196">
        <f t="shared" si="98"/>
        <v>11</v>
      </c>
      <c r="B127" s="46" t="s">
        <v>530</v>
      </c>
      <c r="C127" s="77">
        <f>paste_pd_tours!J83</f>
        <v>0</v>
      </c>
      <c r="D127" s="49">
        <f>paste_pd_tours!K83</f>
        <v>0</v>
      </c>
      <c r="E127" s="78">
        <f>paste_pd_tours!L83</f>
        <v>0</v>
      </c>
      <c r="F127" s="50">
        <f>paste_pd_tours!M83</f>
        <v>0</v>
      </c>
      <c r="I127" s="46" t="s">
        <v>530</v>
      </c>
      <c r="J127" s="77">
        <f>paste_pd_tours!B83</f>
        <v>0</v>
      </c>
      <c r="K127" s="49">
        <f>paste_pd_tours!C83</f>
        <v>0</v>
      </c>
      <c r="L127" s="78">
        <f>paste_pd_tours!D83</f>
        <v>0</v>
      </c>
      <c r="M127" s="50">
        <f>paste_pd_tours!E83</f>
        <v>0</v>
      </c>
      <c r="P127" s="46" t="s">
        <v>530</v>
      </c>
      <c r="Q127" s="77">
        <f t="shared" si="99"/>
        <v>0</v>
      </c>
      <c r="R127" s="49">
        <f t="shared" si="99"/>
        <v>0</v>
      </c>
      <c r="S127" s="78">
        <f t="shared" si="96"/>
        <v>0</v>
      </c>
      <c r="T127" s="50">
        <f t="shared" si="100"/>
        <v>0</v>
      </c>
      <c r="AB127" s="46" t="s">
        <v>530</v>
      </c>
      <c r="AC127" s="77">
        <f>Q127</f>
        <v>0</v>
      </c>
      <c r="AD127" s="49">
        <f t="shared" si="102"/>
        <v>0</v>
      </c>
      <c r="AE127" s="78">
        <f t="shared" si="102"/>
        <v>0</v>
      </c>
      <c r="AF127" s="50">
        <f t="shared" si="101"/>
        <v>0</v>
      </c>
    </row>
    <row r="128" spans="1:40" x14ac:dyDescent="0.25">
      <c r="A128" s="196">
        <f t="shared" si="98"/>
        <v>0</v>
      </c>
      <c r="B128" s="46" t="s">
        <v>531</v>
      </c>
      <c r="C128" s="77">
        <f>paste_pd_tours!J84</f>
        <v>0</v>
      </c>
      <c r="D128" s="49">
        <f>paste_pd_tours!K84</f>
        <v>0</v>
      </c>
      <c r="E128" s="78">
        <f>paste_pd_tours!L84</f>
        <v>2</v>
      </c>
      <c r="F128" s="50">
        <f>paste_pd_tours!M84</f>
        <v>2</v>
      </c>
      <c r="I128" s="46" t="s">
        <v>531</v>
      </c>
      <c r="J128" s="77">
        <f>paste_pd_tours!B84</f>
        <v>0</v>
      </c>
      <c r="K128" s="49">
        <f>paste_pd_tours!C84</f>
        <v>0</v>
      </c>
      <c r="L128" s="78">
        <f>paste_pd_tours!D84</f>
        <v>152.34974</v>
      </c>
      <c r="M128" s="50">
        <f>paste_pd_tours!E84</f>
        <v>152.34974</v>
      </c>
      <c r="P128" s="46" t="s">
        <v>531</v>
      </c>
      <c r="Q128" s="77">
        <f t="shared" si="99"/>
        <v>0</v>
      </c>
      <c r="R128" s="49">
        <f t="shared" si="99"/>
        <v>0</v>
      </c>
      <c r="S128" s="78">
        <f t="shared" si="96"/>
        <v>152.34974</v>
      </c>
      <c r="T128" s="50">
        <f t="shared" si="100"/>
        <v>152.34974</v>
      </c>
      <c r="AB128" s="46" t="s">
        <v>531</v>
      </c>
      <c r="AC128" s="77">
        <f>Q128</f>
        <v>0</v>
      </c>
      <c r="AD128" s="49">
        <f t="shared" si="102"/>
        <v>0</v>
      </c>
      <c r="AE128" s="78">
        <f t="shared" si="102"/>
        <v>152.34974</v>
      </c>
      <c r="AF128" s="50">
        <f t="shared" si="101"/>
        <v>152.34974</v>
      </c>
    </row>
    <row r="129" spans="1:32" ht="14.25" customHeight="1" x14ac:dyDescent="0.25">
      <c r="A129" s="196">
        <f t="shared" si="98"/>
        <v>12</v>
      </c>
      <c r="B129" s="46" t="s">
        <v>603</v>
      </c>
      <c r="C129" s="77">
        <v>0</v>
      </c>
      <c r="D129" s="49">
        <v>0</v>
      </c>
      <c r="E129" s="78">
        <v>0</v>
      </c>
      <c r="F129" s="50">
        <f>SUM(C129:E129)</f>
        <v>0</v>
      </c>
      <c r="I129" s="46" t="s">
        <v>603</v>
      </c>
      <c r="J129" s="77">
        <v>0</v>
      </c>
      <c r="K129" s="49">
        <v>0</v>
      </c>
      <c r="L129" s="78">
        <v>0</v>
      </c>
      <c r="M129" s="50">
        <f>SUM(J129:L129)</f>
        <v>0</v>
      </c>
      <c r="P129" s="46" t="s">
        <v>603</v>
      </c>
      <c r="Q129" s="77">
        <v>0</v>
      </c>
      <c r="R129" s="49">
        <v>0</v>
      </c>
      <c r="S129" s="78">
        <v>0</v>
      </c>
      <c r="T129" s="50">
        <f>SUM(Q129:S129)</f>
        <v>0</v>
      </c>
      <c r="AB129" s="46" t="s">
        <v>603</v>
      </c>
      <c r="AC129" s="77">
        <v>0</v>
      </c>
      <c r="AD129" s="49">
        <v>0</v>
      </c>
      <c r="AE129" s="78">
        <v>0</v>
      </c>
      <c r="AF129" s="50">
        <f>SUM(AC129:AE129)</f>
        <v>0</v>
      </c>
    </row>
    <row r="130" spans="1:32" ht="15.75" thickBot="1" x14ac:dyDescent="0.3">
      <c r="B130" s="61" t="s">
        <v>5</v>
      </c>
      <c r="C130" s="62">
        <f>paste_pd_tours!J85</f>
        <v>4</v>
      </c>
      <c r="D130" s="63">
        <f>paste_pd_tours!K85</f>
        <v>70</v>
      </c>
      <c r="E130" s="89">
        <f>paste_pd_tours!L85</f>
        <v>1062</v>
      </c>
      <c r="F130" s="64">
        <f>paste_pd_tours!M85</f>
        <v>1136</v>
      </c>
      <c r="I130" s="61" t="s">
        <v>5</v>
      </c>
      <c r="J130" s="62">
        <f>paste_pd_tours!B85</f>
        <v>615.94640000000004</v>
      </c>
      <c r="K130" s="63">
        <f>paste_pd_tours!C85</f>
        <v>13337.4051</v>
      </c>
      <c r="L130" s="89">
        <f>paste_pd_tours!D85</f>
        <v>403187.41566</v>
      </c>
      <c r="M130" s="64">
        <f>paste_pd_tours!E85</f>
        <v>417140.76715999999</v>
      </c>
      <c r="P130" s="61" t="s">
        <v>5</v>
      </c>
      <c r="Q130" s="62">
        <f>SUM(Q117:Q128)</f>
        <v>615.94640000000004</v>
      </c>
      <c r="R130" s="63">
        <f>SUM(R117:R128)</f>
        <v>13337.4051</v>
      </c>
      <c r="S130" s="89">
        <f>SUM(S117:S128)</f>
        <v>403187.41565999988</v>
      </c>
      <c r="T130" s="64">
        <f t="shared" si="100"/>
        <v>417140.76715999987</v>
      </c>
      <c r="AB130" s="61" t="s">
        <v>5</v>
      </c>
      <c r="AC130" s="62">
        <f>SUM(AC117:AC128)</f>
        <v>1175.1246493466736</v>
      </c>
      <c r="AD130" s="63">
        <f>SUM(AD117:AD128)</f>
        <v>13650.876493774</v>
      </c>
      <c r="AE130" s="89">
        <f>SUM(AE117:AE128)</f>
        <v>402455.81924135075</v>
      </c>
      <c r="AF130" s="64">
        <f t="shared" si="101"/>
        <v>417281.82038447144</v>
      </c>
    </row>
    <row r="132" spans="1:32" x14ac:dyDescent="0.25">
      <c r="B132" t="s">
        <v>568</v>
      </c>
      <c r="I132" t="s">
        <v>568</v>
      </c>
      <c r="P132" t="s">
        <v>568</v>
      </c>
      <c r="AB132" t="s">
        <v>568</v>
      </c>
    </row>
    <row r="134" spans="1:32" ht="26.25" x14ac:dyDescent="0.25">
      <c r="B134" s="40" t="s">
        <v>3</v>
      </c>
      <c r="C134" s="41" t="s">
        <v>13</v>
      </c>
      <c r="D134" s="42" t="s">
        <v>585</v>
      </c>
      <c r="E134" s="43" t="s">
        <v>586</v>
      </c>
      <c r="F134" s="44" t="s">
        <v>5</v>
      </c>
      <c r="I134" s="40" t="s">
        <v>3</v>
      </c>
      <c r="J134" s="41" t="s">
        <v>13</v>
      </c>
      <c r="K134" s="42" t="s">
        <v>585</v>
      </c>
      <c r="L134" s="43" t="s">
        <v>586</v>
      </c>
      <c r="M134" s="44" t="s">
        <v>5</v>
      </c>
      <c r="P134" s="40" t="s">
        <v>3</v>
      </c>
      <c r="Q134" s="41" t="s">
        <v>13</v>
      </c>
      <c r="R134" s="42" t="s">
        <v>585</v>
      </c>
      <c r="S134" s="43" t="s">
        <v>586</v>
      </c>
      <c r="T134" s="44" t="s">
        <v>5</v>
      </c>
      <c r="V134" s="71" t="s">
        <v>557</v>
      </c>
      <c r="W134" s="71" t="s">
        <v>558</v>
      </c>
      <c r="X134" s="72" t="s">
        <v>559</v>
      </c>
      <c r="Y134" s="72" t="s">
        <v>560</v>
      </c>
      <c r="Z134" s="72" t="s">
        <v>561</v>
      </c>
      <c r="AB134" s="40" t="s">
        <v>3</v>
      </c>
      <c r="AC134" s="41" t="s">
        <v>13</v>
      </c>
      <c r="AD134" s="42" t="s">
        <v>585</v>
      </c>
      <c r="AE134" s="43" t="s">
        <v>586</v>
      </c>
      <c r="AF134" s="44" t="s">
        <v>5</v>
      </c>
    </row>
    <row r="135" spans="1:32" x14ac:dyDescent="0.25">
      <c r="A135" s="196">
        <f>A117</f>
        <v>1</v>
      </c>
      <c r="B135" s="73" t="s">
        <v>525</v>
      </c>
      <c r="C135" s="74">
        <f>paste_pd_tours!J86</f>
        <v>0</v>
      </c>
      <c r="D135" s="75">
        <f>paste_pd_tours!K86</f>
        <v>37</v>
      </c>
      <c r="E135" s="76">
        <f>paste_pd_tours!L86</f>
        <v>457</v>
      </c>
      <c r="F135" s="48">
        <f>paste_pd_tours!M86</f>
        <v>494</v>
      </c>
      <c r="I135" s="73" t="s">
        <v>525</v>
      </c>
      <c r="J135" s="74">
        <f>paste_pd_tours!B86</f>
        <v>0</v>
      </c>
      <c r="K135" s="75">
        <f>paste_pd_tours!C86</f>
        <v>24673.483850000001</v>
      </c>
      <c r="L135" s="76">
        <f>paste_pd_tours!D86</f>
        <v>177557.36713999999</v>
      </c>
      <c r="M135" s="48">
        <f>paste_pd_tours!E86</f>
        <v>202230.85099000001</v>
      </c>
      <c r="P135" s="73" t="s">
        <v>525</v>
      </c>
      <c r="Q135" s="74">
        <v>0</v>
      </c>
      <c r="R135" s="75">
        <f>+J135+K135</f>
        <v>24673.483850000001</v>
      </c>
      <c r="S135" s="76">
        <f>L135</f>
        <v>177557.36713999999</v>
      </c>
      <c r="T135" s="48">
        <f>SUM(Q135:S135)</f>
        <v>202230.85098999998</v>
      </c>
      <c r="AB135" s="73" t="s">
        <v>525</v>
      </c>
      <c r="AC135" s="74">
        <f>Q135</f>
        <v>0</v>
      </c>
      <c r="AD135" s="75">
        <f t="shared" ref="AD135:AE139" si="103">R135</f>
        <v>24673.483850000001</v>
      </c>
      <c r="AE135" s="76">
        <f t="shared" si="103"/>
        <v>177557.36713999999</v>
      </c>
      <c r="AF135" s="48">
        <f>SUM(AC135:AE135)</f>
        <v>202230.85098999998</v>
      </c>
    </row>
    <row r="136" spans="1:32" x14ac:dyDescent="0.25">
      <c r="A136" s="196">
        <f t="shared" ref="A136:A147" si="104">A118</f>
        <v>2</v>
      </c>
      <c r="B136" s="46" t="s">
        <v>526</v>
      </c>
      <c r="C136" s="77">
        <f>paste_pd_tours!J87</f>
        <v>0</v>
      </c>
      <c r="D136" s="49">
        <f>paste_pd_tours!K87</f>
        <v>20</v>
      </c>
      <c r="E136" s="78">
        <f>paste_pd_tours!L87</f>
        <v>107</v>
      </c>
      <c r="F136" s="50">
        <f>paste_pd_tours!M87</f>
        <v>127</v>
      </c>
      <c r="I136" s="46" t="s">
        <v>526</v>
      </c>
      <c r="J136" s="77">
        <f>paste_pd_tours!B87</f>
        <v>0</v>
      </c>
      <c r="K136" s="49">
        <f>paste_pd_tours!C87</f>
        <v>17765.787209999999</v>
      </c>
      <c r="L136" s="78">
        <f>paste_pd_tours!D87</f>
        <v>44787.704969999999</v>
      </c>
      <c r="M136" s="50">
        <f>paste_pd_tours!E87</f>
        <v>62553.492180000001</v>
      </c>
      <c r="P136" s="46" t="s">
        <v>526</v>
      </c>
      <c r="Q136" s="77">
        <f t="shared" ref="Q136:R139" si="105">J136</f>
        <v>0</v>
      </c>
      <c r="R136" s="49">
        <f t="shared" si="105"/>
        <v>17765.787209999999</v>
      </c>
      <c r="S136" s="78">
        <f>L136</f>
        <v>44787.704969999999</v>
      </c>
      <c r="T136" s="50">
        <f t="shared" ref="T136:T146" si="106">SUM(Q136:S136)</f>
        <v>62553.492180000001</v>
      </c>
      <c r="AB136" s="46" t="s">
        <v>526</v>
      </c>
      <c r="AC136" s="77">
        <f>Q136</f>
        <v>0</v>
      </c>
      <c r="AD136" s="49">
        <f t="shared" si="103"/>
        <v>17765.787209999999</v>
      </c>
      <c r="AE136" s="78">
        <f t="shared" si="103"/>
        <v>44787.704969999999</v>
      </c>
      <c r="AF136" s="50">
        <f t="shared" ref="AF136:AF148" si="107">SUM(AC136:AE136)</f>
        <v>62553.492180000001</v>
      </c>
    </row>
    <row r="137" spans="1:32" x14ac:dyDescent="0.25">
      <c r="A137" s="196">
        <f t="shared" si="104"/>
        <v>3</v>
      </c>
      <c r="B137" s="46" t="s">
        <v>527</v>
      </c>
      <c r="C137" s="77">
        <f>paste_pd_tours!J88</f>
        <v>1</v>
      </c>
      <c r="D137" s="49">
        <f>paste_pd_tours!K88</f>
        <v>5</v>
      </c>
      <c r="E137" s="78">
        <f>paste_pd_tours!L88</f>
        <v>49</v>
      </c>
      <c r="F137" s="50">
        <f>paste_pd_tours!M88</f>
        <v>55</v>
      </c>
      <c r="I137" s="46" t="s">
        <v>527</v>
      </c>
      <c r="J137" s="77">
        <f>paste_pd_tours!B88</f>
        <v>287.0335</v>
      </c>
      <c r="K137" s="49">
        <f>paste_pd_tours!C88</f>
        <v>3334.6571300000001</v>
      </c>
      <c r="L137" s="78">
        <f>paste_pd_tours!D88</f>
        <v>24342.0576</v>
      </c>
      <c r="M137" s="50">
        <f>paste_pd_tours!E88</f>
        <v>27963.748230000001</v>
      </c>
      <c r="P137" s="46" t="s">
        <v>527</v>
      </c>
      <c r="Q137" s="77">
        <f t="shared" si="105"/>
        <v>287.0335</v>
      </c>
      <c r="R137" s="49">
        <f t="shared" si="105"/>
        <v>3334.6571300000001</v>
      </c>
      <c r="S137" s="78">
        <f>L137</f>
        <v>24342.0576</v>
      </c>
      <c r="T137" s="50">
        <f t="shared" si="106"/>
        <v>27963.748230000001</v>
      </c>
      <c r="AB137" s="46" t="s">
        <v>527</v>
      </c>
      <c r="AC137" s="77">
        <f>Q137</f>
        <v>287.0335</v>
      </c>
      <c r="AD137" s="49">
        <f t="shared" si="103"/>
        <v>3334.6571300000001</v>
      </c>
      <c r="AE137" s="78">
        <f t="shared" si="103"/>
        <v>24342.0576</v>
      </c>
      <c r="AF137" s="50">
        <f t="shared" si="107"/>
        <v>27963.748230000001</v>
      </c>
    </row>
    <row r="138" spans="1:32" x14ac:dyDescent="0.25">
      <c r="A138" s="196">
        <f t="shared" si="104"/>
        <v>4</v>
      </c>
      <c r="B138" s="46" t="s">
        <v>465</v>
      </c>
      <c r="C138" s="77">
        <f>paste_pd_tours!J89</f>
        <v>40</v>
      </c>
      <c r="D138" s="49">
        <f>paste_pd_tours!K89</f>
        <v>67</v>
      </c>
      <c r="E138" s="78">
        <f>paste_pd_tours!L89</f>
        <v>278</v>
      </c>
      <c r="F138" s="50">
        <f>paste_pd_tours!M89</f>
        <v>385</v>
      </c>
      <c r="I138" s="46" t="s">
        <v>465</v>
      </c>
      <c r="J138" s="77">
        <f>paste_pd_tours!B89</f>
        <v>13129.704100000001</v>
      </c>
      <c r="K138" s="49">
        <f>paste_pd_tours!C89</f>
        <v>35428.861010000001</v>
      </c>
      <c r="L138" s="78">
        <f>paste_pd_tours!D89</f>
        <v>90082.714949999994</v>
      </c>
      <c r="M138" s="50">
        <f>paste_pd_tours!E89</f>
        <v>138641.28005999999</v>
      </c>
      <c r="P138" s="46" t="s">
        <v>465</v>
      </c>
      <c r="Q138" s="77">
        <f t="shared" si="105"/>
        <v>13129.704100000001</v>
      </c>
      <c r="R138" s="49">
        <f t="shared" si="105"/>
        <v>35428.861010000001</v>
      </c>
      <c r="S138" s="78">
        <f>L138</f>
        <v>90082.714949999994</v>
      </c>
      <c r="T138" s="50">
        <f t="shared" si="106"/>
        <v>138641.28005999999</v>
      </c>
      <c r="AB138" s="46" t="s">
        <v>465</v>
      </c>
      <c r="AC138" s="77">
        <f>Q138</f>
        <v>13129.704100000001</v>
      </c>
      <c r="AD138" s="49">
        <f t="shared" si="103"/>
        <v>35428.861010000001</v>
      </c>
      <c r="AE138" s="78">
        <f t="shared" si="103"/>
        <v>90082.714949999994</v>
      </c>
      <c r="AF138" s="50">
        <f t="shared" si="107"/>
        <v>138641.28005999999</v>
      </c>
    </row>
    <row r="139" spans="1:32" x14ac:dyDescent="0.25">
      <c r="A139" s="196">
        <f t="shared" si="104"/>
        <v>5</v>
      </c>
      <c r="B139" s="46" t="s">
        <v>528</v>
      </c>
      <c r="C139" s="77">
        <f>paste_pd_tours!J90</f>
        <v>4</v>
      </c>
      <c r="D139" s="49">
        <f>paste_pd_tours!K90</f>
        <v>9</v>
      </c>
      <c r="E139" s="78">
        <f>paste_pd_tours!L90</f>
        <v>24</v>
      </c>
      <c r="F139" s="50">
        <f>paste_pd_tours!M90</f>
        <v>37</v>
      </c>
      <c r="I139" s="46" t="s">
        <v>528</v>
      </c>
      <c r="J139" s="77">
        <f>paste_pd_tours!B90</f>
        <v>847.35586000000001</v>
      </c>
      <c r="K139" s="49">
        <f>paste_pd_tours!C90</f>
        <v>3293.7140399999998</v>
      </c>
      <c r="L139" s="78">
        <f>paste_pd_tours!D90</f>
        <v>6439.2755200000001</v>
      </c>
      <c r="M139" s="50">
        <f>paste_pd_tours!E90</f>
        <v>10580.34542</v>
      </c>
      <c r="P139" s="46" t="s">
        <v>528</v>
      </c>
      <c r="Q139" s="77">
        <f t="shared" si="105"/>
        <v>847.35586000000001</v>
      </c>
      <c r="R139" s="49">
        <f t="shared" si="105"/>
        <v>3293.7140399999998</v>
      </c>
      <c r="S139" s="78">
        <f>L139</f>
        <v>6439.2755200000001</v>
      </c>
      <c r="T139" s="50">
        <f t="shared" si="106"/>
        <v>10580.34542</v>
      </c>
      <c r="AB139" s="46" t="s">
        <v>528</v>
      </c>
      <c r="AC139" s="77">
        <f>Q139</f>
        <v>847.35586000000001</v>
      </c>
      <c r="AD139" s="49">
        <f t="shared" si="103"/>
        <v>3293.7140399999998</v>
      </c>
      <c r="AE139" s="78">
        <f t="shared" si="103"/>
        <v>6439.2755200000001</v>
      </c>
      <c r="AF139" s="50">
        <f t="shared" si="107"/>
        <v>10580.34542</v>
      </c>
    </row>
    <row r="140" spans="1:32" x14ac:dyDescent="0.25">
      <c r="A140" s="196">
        <f t="shared" si="104"/>
        <v>6</v>
      </c>
      <c r="B140" s="46" t="s">
        <v>14</v>
      </c>
      <c r="C140" s="77">
        <f>paste_pd_tours!J91</f>
        <v>4</v>
      </c>
      <c r="D140" s="49">
        <f>paste_pd_tours!K91</f>
        <v>1</v>
      </c>
      <c r="E140" s="78">
        <f>paste_pd_tours!L91</f>
        <v>5</v>
      </c>
      <c r="F140" s="50">
        <f>paste_pd_tours!M91</f>
        <v>10</v>
      </c>
      <c r="I140" s="46" t="s">
        <v>14</v>
      </c>
      <c r="J140" s="77">
        <f>paste_pd_tours!B91</f>
        <v>2148.8199300000001</v>
      </c>
      <c r="K140" s="49">
        <f>paste_pd_tours!C91</f>
        <v>435.58499999999998</v>
      </c>
      <c r="L140" s="78">
        <f>paste_pd_tours!D91</f>
        <v>693.5059</v>
      </c>
      <c r="M140" s="50">
        <f>paste_pd_tours!E91</f>
        <v>3277.9108299999998</v>
      </c>
      <c r="P140" s="46" t="s">
        <v>14</v>
      </c>
      <c r="Q140" s="79">
        <f>+J140+J141+J142+J144</f>
        <v>2148.8199300000001</v>
      </c>
      <c r="R140" s="80">
        <f>+K140+K141+K142+K144</f>
        <v>435.58499999999998</v>
      </c>
      <c r="S140" s="81">
        <f>+L140+L141+L142+L144</f>
        <v>3608.0664000000002</v>
      </c>
      <c r="T140" s="82">
        <f t="shared" si="106"/>
        <v>6192.4713300000003</v>
      </c>
      <c r="V140" s="2">
        <f t="array" ref="V140:V142">TRANSPOSE('Trip Switching Model Targets'!BB319:BD319)</f>
        <v>10872.595256423645</v>
      </c>
      <c r="W140" s="2">
        <f>OBS_PURP_AUTOSUFF!P153</f>
        <v>17709.738508839524</v>
      </c>
      <c r="X140" s="83">
        <f>V140/W140</f>
        <v>0.61393313351277146</v>
      </c>
      <c r="Y140" s="84">
        <f>'Trip Switching Model Targets'!BB317/AF140</f>
        <v>2.0000000000000004</v>
      </c>
      <c r="Z140" s="84">
        <f t="array" ref="Z140:Z142">TRANSPOSE('Trip Switching Model Targets'!BB321:BD321)</f>
        <v>2</v>
      </c>
      <c r="AB140" s="46" t="s">
        <v>14</v>
      </c>
      <c r="AC140" s="77">
        <f>OBS_PURP_AUTOSUFF!M153*$X140</f>
        <v>3197.6387742246861</v>
      </c>
      <c r="AD140" s="49">
        <f>OBS_PURP_AUTOSUFF!N153*$X140</f>
        <v>3956.3943468265124</v>
      </c>
      <c r="AE140" s="78">
        <f>OBS_PURP_AUTOSUFF!O153*$X140</f>
        <v>3718.5621353724455</v>
      </c>
      <c r="AF140" s="50">
        <f t="shared" si="107"/>
        <v>10872.595256423643</v>
      </c>
    </row>
    <row r="141" spans="1:32" x14ac:dyDescent="0.25">
      <c r="A141" s="196">
        <f t="shared" si="104"/>
        <v>7</v>
      </c>
      <c r="B141" s="46" t="s">
        <v>18</v>
      </c>
      <c r="C141" s="85">
        <f>paste_pd_tours!J92</f>
        <v>0</v>
      </c>
      <c r="D141" s="86">
        <f>paste_pd_tours!K92</f>
        <v>0</v>
      </c>
      <c r="E141" s="87">
        <f>paste_pd_tours!L92</f>
        <v>2</v>
      </c>
      <c r="F141" s="88">
        <f>paste_pd_tours!M92</f>
        <v>2</v>
      </c>
      <c r="I141" s="46" t="s">
        <v>18</v>
      </c>
      <c r="J141" s="85">
        <f>paste_pd_tours!B92</f>
        <v>0</v>
      </c>
      <c r="K141" s="86">
        <f>paste_pd_tours!C92</f>
        <v>0</v>
      </c>
      <c r="L141" s="87">
        <f>paste_pd_tours!D92</f>
        <v>2914.5605</v>
      </c>
      <c r="M141" s="88">
        <f>paste_pd_tours!E92</f>
        <v>2914.5605</v>
      </c>
      <c r="P141" s="46" t="s">
        <v>18</v>
      </c>
      <c r="Q141" s="79">
        <v>0</v>
      </c>
      <c r="R141" s="80">
        <v>0</v>
      </c>
      <c r="S141" s="81">
        <v>0</v>
      </c>
      <c r="T141" s="82">
        <f t="shared" si="106"/>
        <v>0</v>
      </c>
      <c r="V141" s="2">
        <v>0</v>
      </c>
      <c r="W141" s="2">
        <f>OBS_PURP_AUTOSUFF!P154</f>
        <v>0</v>
      </c>
      <c r="X141">
        <v>0.5</v>
      </c>
      <c r="Y141" s="84">
        <v>0</v>
      </c>
      <c r="Z141" s="84">
        <v>0</v>
      </c>
      <c r="AB141" s="46" t="s">
        <v>18</v>
      </c>
      <c r="AC141" s="85">
        <f>OBS_PURP_AUTOSUFF!M154*$X141</f>
        <v>0</v>
      </c>
      <c r="AD141" s="86">
        <f>OBS_PURP_AUTOSUFF!N154*$X141</f>
        <v>0</v>
      </c>
      <c r="AE141" s="87">
        <f>OBS_PURP_AUTOSUFF!O154*$X141</f>
        <v>0</v>
      </c>
      <c r="AF141" s="88">
        <f t="shared" si="107"/>
        <v>0</v>
      </c>
    </row>
    <row r="142" spans="1:32" x14ac:dyDescent="0.25">
      <c r="A142" s="196">
        <f t="shared" si="104"/>
        <v>8</v>
      </c>
      <c r="B142" s="46" t="s">
        <v>22</v>
      </c>
      <c r="C142" s="85">
        <f>paste_pd_tours!J93</f>
        <v>0</v>
      </c>
      <c r="D142" s="86">
        <f>paste_pd_tours!K93</f>
        <v>0</v>
      </c>
      <c r="E142" s="87">
        <f>paste_pd_tours!L93</f>
        <v>0</v>
      </c>
      <c r="F142" s="88">
        <f>paste_pd_tours!M93</f>
        <v>0</v>
      </c>
      <c r="I142" s="46" t="s">
        <v>22</v>
      </c>
      <c r="J142" s="85">
        <f>paste_pd_tours!B93</f>
        <v>0</v>
      </c>
      <c r="K142" s="86">
        <f>paste_pd_tours!C93</f>
        <v>0</v>
      </c>
      <c r="L142" s="87">
        <f>paste_pd_tours!D93</f>
        <v>0</v>
      </c>
      <c r="M142" s="88">
        <f>paste_pd_tours!E93</f>
        <v>0</v>
      </c>
      <c r="P142" s="46" t="s">
        <v>22</v>
      </c>
      <c r="Q142" s="79">
        <v>0</v>
      </c>
      <c r="R142" s="80">
        <v>0</v>
      </c>
      <c r="S142" s="81">
        <v>0</v>
      </c>
      <c r="T142" s="82">
        <f t="shared" si="106"/>
        <v>0</v>
      </c>
      <c r="V142" s="2">
        <v>0</v>
      </c>
      <c r="W142" s="2">
        <f>OBS_PURP_AUTOSUFF!P155</f>
        <v>0</v>
      </c>
      <c r="X142">
        <v>0.5</v>
      </c>
      <c r="Y142" s="84">
        <v>0</v>
      </c>
      <c r="Z142" s="84">
        <v>0</v>
      </c>
      <c r="AB142" s="46" t="s">
        <v>22</v>
      </c>
      <c r="AC142" s="85">
        <f>OBS_PURP_AUTOSUFF!M155*$X142</f>
        <v>0</v>
      </c>
      <c r="AD142" s="86">
        <f>OBS_PURP_AUTOSUFF!N155*$X142</f>
        <v>0</v>
      </c>
      <c r="AE142" s="87">
        <f>OBS_PURP_AUTOSUFF!O155*$X142</f>
        <v>0</v>
      </c>
      <c r="AF142" s="88">
        <f t="shared" si="107"/>
        <v>0</v>
      </c>
    </row>
    <row r="143" spans="1:32" x14ac:dyDescent="0.25">
      <c r="A143" s="196">
        <f t="shared" si="104"/>
        <v>9</v>
      </c>
      <c r="B143" s="46" t="s">
        <v>604</v>
      </c>
      <c r="C143" s="77">
        <v>0</v>
      </c>
      <c r="D143" s="77">
        <v>0</v>
      </c>
      <c r="E143" s="77">
        <v>0</v>
      </c>
      <c r="F143" s="50">
        <v>0</v>
      </c>
      <c r="I143" s="46" t="s">
        <v>604</v>
      </c>
      <c r="J143" s="77">
        <v>0</v>
      </c>
      <c r="K143" s="77">
        <v>0</v>
      </c>
      <c r="L143" s="77">
        <v>0</v>
      </c>
      <c r="M143" s="50">
        <v>0</v>
      </c>
      <c r="P143" s="46" t="s">
        <v>604</v>
      </c>
      <c r="Q143" s="79">
        <f>J143</f>
        <v>0</v>
      </c>
      <c r="R143" s="80">
        <f>K143</f>
        <v>0</v>
      </c>
      <c r="S143" s="81">
        <f>L143</f>
        <v>0</v>
      </c>
      <c r="T143" s="82">
        <f>SUM(Q143:S143)</f>
        <v>0</v>
      </c>
      <c r="V143" s="2" t="e">
        <f>TRANSPOSE('Trip Switching Model Targets'!BB165:BD165)</f>
        <v>#VALUE!</v>
      </c>
      <c r="W143" s="2">
        <f>OBS_PURP_AUTOSUFF!P156</f>
        <v>0</v>
      </c>
      <c r="X143" s="83">
        <f>X142</f>
        <v>0.5</v>
      </c>
      <c r="Y143" s="84" t="e">
        <f t="array" ref="Y143">TRANSPOSE('Trip Switching Model Targets'!BB166:BD166)/'Final Tour Mode Targets TNC'!AF143:AF145</f>
        <v>#VALUE!</v>
      </c>
      <c r="Z143" s="84">
        <f t="array" ref="Z143">TRANSPOSE('Trip Switching Model Targets'!BB170:BD170)</f>
        <v>12435.245181671384</v>
      </c>
      <c r="AB143" s="46" t="s">
        <v>604</v>
      </c>
      <c r="AC143" s="85">
        <f>OBS_PURP_AUTOSUFF!M156*$X143</f>
        <v>0</v>
      </c>
      <c r="AD143" s="86">
        <f>OBS_PURP_AUTOSUFF!N156*$X143</f>
        <v>0</v>
      </c>
      <c r="AE143" s="87">
        <f>OBS_PURP_AUTOSUFF!O156*$X143</f>
        <v>0</v>
      </c>
      <c r="AF143" s="88">
        <f t="shared" si="107"/>
        <v>0</v>
      </c>
    </row>
    <row r="144" spans="1:32" x14ac:dyDescent="0.25">
      <c r="A144" s="196">
        <f t="shared" si="104"/>
        <v>10</v>
      </c>
      <c r="B144" s="46" t="s">
        <v>529</v>
      </c>
      <c r="C144" s="85">
        <f>paste_pd_tours!J94</f>
        <v>0</v>
      </c>
      <c r="D144" s="86">
        <f>paste_pd_tours!K94</f>
        <v>0</v>
      </c>
      <c r="E144" s="87">
        <f>paste_pd_tours!L94</f>
        <v>0</v>
      </c>
      <c r="F144" s="88">
        <f>paste_pd_tours!M94</f>
        <v>0</v>
      </c>
      <c r="I144" s="46" t="s">
        <v>529</v>
      </c>
      <c r="J144" s="85">
        <f>paste_pd_tours!B94</f>
        <v>0</v>
      </c>
      <c r="K144" s="86">
        <f>paste_pd_tours!C94</f>
        <v>0</v>
      </c>
      <c r="L144" s="87">
        <f>paste_pd_tours!D94</f>
        <v>0</v>
      </c>
      <c r="M144" s="88">
        <f>paste_pd_tours!E94</f>
        <v>0</v>
      </c>
      <c r="P144" s="46" t="s">
        <v>529</v>
      </c>
      <c r="Q144" s="85">
        <v>0</v>
      </c>
      <c r="R144" s="86">
        <v>0</v>
      </c>
      <c r="S144" s="87">
        <v>0</v>
      </c>
      <c r="T144" s="88">
        <f t="shared" si="106"/>
        <v>0</v>
      </c>
      <c r="AB144" s="46" t="s">
        <v>529</v>
      </c>
      <c r="AC144" s="85">
        <f>Q144</f>
        <v>0</v>
      </c>
      <c r="AD144" s="86">
        <f t="shared" ref="AD144:AE146" si="108">R144</f>
        <v>0</v>
      </c>
      <c r="AE144" s="87">
        <f t="shared" si="108"/>
        <v>0</v>
      </c>
      <c r="AF144" s="88">
        <f t="shared" si="107"/>
        <v>0</v>
      </c>
    </row>
    <row r="145" spans="1:32" x14ac:dyDescent="0.25">
      <c r="A145" s="196">
        <f t="shared" si="104"/>
        <v>11</v>
      </c>
      <c r="B145" s="46" t="s">
        <v>530</v>
      </c>
      <c r="C145" s="77">
        <f>paste_pd_tours!J95</f>
        <v>1</v>
      </c>
      <c r="D145" s="49">
        <f>paste_pd_tours!K95</f>
        <v>1</v>
      </c>
      <c r="E145" s="78">
        <f>paste_pd_tours!L95</f>
        <v>3</v>
      </c>
      <c r="F145" s="50">
        <f>paste_pd_tours!M95</f>
        <v>5</v>
      </c>
      <c r="I145" s="46" t="s">
        <v>530</v>
      </c>
      <c r="J145" s="77">
        <f>paste_pd_tours!B95</f>
        <v>431.41629999999998</v>
      </c>
      <c r="K145" s="49">
        <f>paste_pd_tours!C95</f>
        <v>96.738519999999994</v>
      </c>
      <c r="L145" s="78">
        <f>paste_pd_tours!D95</f>
        <v>380.24173999999999</v>
      </c>
      <c r="M145" s="50">
        <f>paste_pd_tours!E95</f>
        <v>908.39656000000002</v>
      </c>
      <c r="P145" s="46" t="s">
        <v>530</v>
      </c>
      <c r="Q145" s="77">
        <f t="shared" ref="Q145:S146" si="109">J145</f>
        <v>431.41629999999998</v>
      </c>
      <c r="R145" s="49">
        <f t="shared" si="109"/>
        <v>96.738519999999994</v>
      </c>
      <c r="S145" s="78">
        <f t="shared" si="109"/>
        <v>380.24173999999999</v>
      </c>
      <c r="T145" s="50">
        <f t="shared" si="106"/>
        <v>908.39655999999991</v>
      </c>
      <c r="AB145" s="46" t="s">
        <v>530</v>
      </c>
      <c r="AC145" s="77">
        <f>Q145</f>
        <v>431.41629999999998</v>
      </c>
      <c r="AD145" s="49">
        <f t="shared" si="108"/>
        <v>96.738519999999994</v>
      </c>
      <c r="AE145" s="78">
        <f t="shared" si="108"/>
        <v>380.24173999999999</v>
      </c>
      <c r="AF145" s="50">
        <f t="shared" si="107"/>
        <v>908.39655999999991</v>
      </c>
    </row>
    <row r="146" spans="1:32" x14ac:dyDescent="0.25">
      <c r="A146" s="196">
        <f t="shared" si="104"/>
        <v>0</v>
      </c>
      <c r="B146" s="46" t="s">
        <v>531</v>
      </c>
      <c r="C146" s="77">
        <f>paste_pd_tours!J96</f>
        <v>0</v>
      </c>
      <c r="D146" s="49">
        <f>paste_pd_tours!K96</f>
        <v>1</v>
      </c>
      <c r="E146" s="78">
        <f>paste_pd_tours!L96</f>
        <v>7</v>
      </c>
      <c r="F146" s="50">
        <f>paste_pd_tours!M96</f>
        <v>8</v>
      </c>
      <c r="I146" s="46" t="s">
        <v>531</v>
      </c>
      <c r="J146" s="77">
        <f>paste_pd_tours!B96</f>
        <v>0</v>
      </c>
      <c r="K146" s="49">
        <f>paste_pd_tours!C96</f>
        <v>79.633449999999996</v>
      </c>
      <c r="L146" s="78">
        <f>paste_pd_tours!D96</f>
        <v>3286.62869</v>
      </c>
      <c r="M146" s="50">
        <f>paste_pd_tours!E96</f>
        <v>3366.2621399999998</v>
      </c>
      <c r="P146" s="46" t="s">
        <v>531</v>
      </c>
      <c r="Q146" s="77">
        <f t="shared" si="109"/>
        <v>0</v>
      </c>
      <c r="R146" s="49">
        <f t="shared" si="109"/>
        <v>79.633449999999996</v>
      </c>
      <c r="S146" s="78">
        <f t="shared" si="109"/>
        <v>3286.62869</v>
      </c>
      <c r="T146" s="50">
        <f t="shared" si="106"/>
        <v>3366.2621399999998</v>
      </c>
      <c r="AB146" s="46" t="s">
        <v>531</v>
      </c>
      <c r="AC146" s="77">
        <f>Q146</f>
        <v>0</v>
      </c>
      <c r="AD146" s="49">
        <f t="shared" si="108"/>
        <v>79.633449999999996</v>
      </c>
      <c r="AE146" s="78">
        <f t="shared" si="108"/>
        <v>3286.62869</v>
      </c>
      <c r="AF146" s="50">
        <f t="shared" si="107"/>
        <v>3366.2621399999998</v>
      </c>
    </row>
    <row r="147" spans="1:32" ht="14.25" customHeight="1" x14ac:dyDescent="0.25">
      <c r="A147" s="196">
        <f t="shared" si="104"/>
        <v>12</v>
      </c>
      <c r="B147" s="46" t="s">
        <v>603</v>
      </c>
      <c r="C147" s="77">
        <v>0</v>
      </c>
      <c r="D147" s="49">
        <v>0</v>
      </c>
      <c r="E147" s="78">
        <v>0</v>
      </c>
      <c r="F147" s="50">
        <f>SUM(C147:E147)</f>
        <v>0</v>
      </c>
      <c r="I147" s="46" t="s">
        <v>603</v>
      </c>
      <c r="J147" s="77">
        <v>0</v>
      </c>
      <c r="K147" s="49">
        <v>0</v>
      </c>
      <c r="L147" s="78">
        <v>0</v>
      </c>
      <c r="M147" s="50">
        <f>SUM(J147:L147)</f>
        <v>0</v>
      </c>
      <c r="P147" s="46" t="s">
        <v>603</v>
      </c>
      <c r="Q147" s="77">
        <v>0</v>
      </c>
      <c r="R147" s="49">
        <v>0</v>
      </c>
      <c r="S147" s="78">
        <v>0</v>
      </c>
      <c r="T147" s="50">
        <f>SUM(Q147:S147)</f>
        <v>0</v>
      </c>
      <c r="AB147" s="46" t="s">
        <v>603</v>
      </c>
      <c r="AC147" s="77">
        <f>SUM('TM1.5 Targets'!AA202:AA203)</f>
        <v>1784.8256424971967</v>
      </c>
      <c r="AD147" s="208">
        <f>SUM('TM1.5 Targets'!AB202:AB203)</f>
        <v>400.21990618627046</v>
      </c>
      <c r="AE147" s="208">
        <f>SUM('TM1.5 Targets'!AC202:AC203)</f>
        <v>1573.1097964999285</v>
      </c>
      <c r="AF147" s="50">
        <f>SUM(AC147:AE147)</f>
        <v>3758.1553451833956</v>
      </c>
    </row>
    <row r="148" spans="1:32" ht="15.75" thickBot="1" x14ac:dyDescent="0.3">
      <c r="B148" s="61" t="s">
        <v>5</v>
      </c>
      <c r="C148" s="62">
        <f>paste_pd_tours!J97</f>
        <v>50</v>
      </c>
      <c r="D148" s="63">
        <f>paste_pd_tours!K97</f>
        <v>141</v>
      </c>
      <c r="E148" s="89">
        <f>paste_pd_tours!L97</f>
        <v>932</v>
      </c>
      <c r="F148" s="64">
        <f>paste_pd_tours!M97</f>
        <v>1123</v>
      </c>
      <c r="I148" s="61" t="s">
        <v>5</v>
      </c>
      <c r="J148" s="62">
        <f>paste_pd_tours!B97</f>
        <v>16844.329689999999</v>
      </c>
      <c r="K148" s="63">
        <f>paste_pd_tours!C97</f>
        <v>85108.460210000005</v>
      </c>
      <c r="L148" s="89">
        <f>paste_pd_tours!D97</f>
        <v>350484.05700999999</v>
      </c>
      <c r="M148" s="64">
        <f>paste_pd_tours!E97</f>
        <v>452436.84691000002</v>
      </c>
      <c r="P148" s="61" t="s">
        <v>5</v>
      </c>
      <c r="Q148" s="62">
        <f>SUM(Q135:Q146)</f>
        <v>16844.329690000002</v>
      </c>
      <c r="R148" s="63">
        <f>SUM(R135:R146)</f>
        <v>85108.460210000005</v>
      </c>
      <c r="S148" s="89">
        <f>SUM(S135:S146)</f>
        <v>350484.05700999999</v>
      </c>
      <c r="T148" s="64">
        <f>SUM(Q148:S148)</f>
        <v>452436.84690999996</v>
      </c>
      <c r="AB148" s="61" t="s">
        <v>5</v>
      </c>
      <c r="AC148" s="62">
        <f>SUM(AC135:AC146)</f>
        <v>17893.148534224685</v>
      </c>
      <c r="AD148" s="63">
        <f>SUM(AD135:AD146)</f>
        <v>88629.269556826504</v>
      </c>
      <c r="AE148" s="89">
        <f>SUM(AE135:AE146)</f>
        <v>350594.55274537241</v>
      </c>
      <c r="AF148" s="64">
        <f t="shared" si="107"/>
        <v>457116.97083642357</v>
      </c>
    </row>
    <row r="150" spans="1:32" x14ac:dyDescent="0.25">
      <c r="B150" t="s">
        <v>515</v>
      </c>
      <c r="I150" t="s">
        <v>515</v>
      </c>
      <c r="P150" t="s">
        <v>515</v>
      </c>
      <c r="AB150" t="s">
        <v>515</v>
      </c>
    </row>
    <row r="152" spans="1:32" ht="26.25" x14ac:dyDescent="0.25">
      <c r="B152" s="40" t="s">
        <v>3</v>
      </c>
      <c r="C152" s="41" t="s">
        <v>13</v>
      </c>
      <c r="D152" s="42" t="s">
        <v>585</v>
      </c>
      <c r="E152" s="43" t="s">
        <v>586</v>
      </c>
      <c r="F152" s="44" t="s">
        <v>5</v>
      </c>
      <c r="I152" s="40" t="s">
        <v>3</v>
      </c>
      <c r="J152" s="41" t="s">
        <v>13</v>
      </c>
      <c r="K152" s="42" t="s">
        <v>585</v>
      </c>
      <c r="L152" s="43" t="s">
        <v>586</v>
      </c>
      <c r="M152" s="44" t="s">
        <v>5</v>
      </c>
      <c r="P152" s="40" t="s">
        <v>3</v>
      </c>
      <c r="Q152" s="41" t="s">
        <v>13</v>
      </c>
      <c r="R152" s="42" t="s">
        <v>585</v>
      </c>
      <c r="S152" s="43" t="s">
        <v>586</v>
      </c>
      <c r="T152" s="44" t="s">
        <v>5</v>
      </c>
      <c r="V152" s="93"/>
      <c r="W152" s="93"/>
      <c r="X152" s="94"/>
      <c r="Y152" s="94"/>
      <c r="AB152" s="40" t="s">
        <v>3</v>
      </c>
      <c r="AC152" s="41" t="s">
        <v>13</v>
      </c>
      <c r="AD152" s="42" t="s">
        <v>585</v>
      </c>
      <c r="AE152" s="43" t="s">
        <v>586</v>
      </c>
      <c r="AF152" s="44" t="s">
        <v>5</v>
      </c>
    </row>
    <row r="153" spans="1:32" x14ac:dyDescent="0.25">
      <c r="A153" s="196">
        <f>A135</f>
        <v>1</v>
      </c>
      <c r="B153" s="73" t="s">
        <v>525</v>
      </c>
      <c r="C153" s="74">
        <f t="shared" ref="C153:F160" si="110">+C135+C117+C99+C81+C63+C45+C27+C9</f>
        <v>23</v>
      </c>
      <c r="D153" s="75">
        <f t="shared" si="110"/>
        <v>357</v>
      </c>
      <c r="E153" s="76">
        <f t="shared" si="110"/>
        <v>7048</v>
      </c>
      <c r="F153" s="48">
        <f t="shared" si="110"/>
        <v>7428</v>
      </c>
      <c r="I153" s="73" t="s">
        <v>525</v>
      </c>
      <c r="J153" s="74">
        <f t="shared" ref="J153:M160" si="111">+J135+J117+J99+J81+J63+J45+J27+J9</f>
        <v>12368.18966</v>
      </c>
      <c r="K153" s="75">
        <f t="shared" si="111"/>
        <v>188231.89382</v>
      </c>
      <c r="L153" s="76">
        <f t="shared" si="111"/>
        <v>2563792.2404300002</v>
      </c>
      <c r="M153" s="48">
        <f t="shared" si="111"/>
        <v>2764392.3239100003</v>
      </c>
      <c r="P153" s="73" t="s">
        <v>525</v>
      </c>
      <c r="Q153" s="74">
        <f t="shared" ref="Q153:T160" si="112">+Q135+Q117+Q99+Q81+Q63+Q45+Q27+Q9</f>
        <v>0</v>
      </c>
      <c r="R153" s="75">
        <f t="shared" si="112"/>
        <v>200600.08348</v>
      </c>
      <c r="S153" s="76">
        <f t="shared" si="112"/>
        <v>2563644.9778100001</v>
      </c>
      <c r="T153" s="48">
        <f t="shared" si="112"/>
        <v>2764245.0612900001</v>
      </c>
      <c r="AB153" s="73" t="s">
        <v>525</v>
      </c>
      <c r="AC153" s="74">
        <f t="shared" ref="AC153:AF166" si="113">+AC135+AC117+AC99+AC81+AC63+AC45+AC27+AC9</f>
        <v>0</v>
      </c>
      <c r="AD153" s="75">
        <f t="shared" si="113"/>
        <v>200600.08348</v>
      </c>
      <c r="AE153" s="76">
        <f t="shared" si="113"/>
        <v>2563644.9778100001</v>
      </c>
      <c r="AF153" s="48">
        <f t="shared" si="113"/>
        <v>2764245.0612900001</v>
      </c>
    </row>
    <row r="154" spans="1:32" x14ac:dyDescent="0.25">
      <c r="A154" s="196">
        <f t="shared" ref="A154:A165" si="114">A136</f>
        <v>2</v>
      </c>
      <c r="B154" s="46" t="s">
        <v>526</v>
      </c>
      <c r="C154" s="77">
        <f t="shared" si="110"/>
        <v>57</v>
      </c>
      <c r="D154" s="49">
        <f t="shared" si="110"/>
        <v>406</v>
      </c>
      <c r="E154" s="78">
        <f t="shared" si="110"/>
        <v>4257</v>
      </c>
      <c r="F154" s="50">
        <f t="shared" si="110"/>
        <v>4720</v>
      </c>
      <c r="I154" s="46" t="s">
        <v>526</v>
      </c>
      <c r="J154" s="77">
        <f t="shared" si="111"/>
        <v>30113.564159999998</v>
      </c>
      <c r="K154" s="49">
        <f t="shared" si="111"/>
        <v>173288.85324999999</v>
      </c>
      <c r="L154" s="78">
        <f t="shared" si="111"/>
        <v>1770811.4751900001</v>
      </c>
      <c r="M154" s="50">
        <f t="shared" si="111"/>
        <v>1974213.8925999999</v>
      </c>
      <c r="P154" s="46" t="s">
        <v>526</v>
      </c>
      <c r="Q154" s="77">
        <f t="shared" si="112"/>
        <v>30113.564159999998</v>
      </c>
      <c r="R154" s="49">
        <f t="shared" si="112"/>
        <v>173288.85324999999</v>
      </c>
      <c r="S154" s="78">
        <f t="shared" si="112"/>
        <v>1770958.7378100003</v>
      </c>
      <c r="T154" s="50">
        <f t="shared" si="112"/>
        <v>1974361.1552199998</v>
      </c>
      <c r="AB154" s="46" t="s">
        <v>526</v>
      </c>
      <c r="AC154" s="77">
        <f t="shared" si="113"/>
        <v>30113.564159999998</v>
      </c>
      <c r="AD154" s="49">
        <f t="shared" si="113"/>
        <v>173288.85324999999</v>
      </c>
      <c r="AE154" s="78">
        <f t="shared" si="113"/>
        <v>1770958.7378100003</v>
      </c>
      <c r="AF154" s="50">
        <f t="shared" si="113"/>
        <v>1974361.1552199998</v>
      </c>
    </row>
    <row r="155" spans="1:32" x14ac:dyDescent="0.25">
      <c r="A155" s="196">
        <f t="shared" si="114"/>
        <v>3</v>
      </c>
      <c r="B155" s="46" t="s">
        <v>527</v>
      </c>
      <c r="C155" s="77">
        <f t="shared" si="110"/>
        <v>33</v>
      </c>
      <c r="D155" s="49">
        <f t="shared" si="110"/>
        <v>276</v>
      </c>
      <c r="E155" s="78">
        <f t="shared" si="110"/>
        <v>3211</v>
      </c>
      <c r="F155" s="50">
        <f t="shared" si="110"/>
        <v>3520</v>
      </c>
      <c r="I155" s="46" t="s">
        <v>527</v>
      </c>
      <c r="J155" s="77">
        <f t="shared" si="111"/>
        <v>16356.064569999999</v>
      </c>
      <c r="K155" s="49">
        <f t="shared" si="111"/>
        <v>135272.20773000002</v>
      </c>
      <c r="L155" s="78">
        <f t="shared" si="111"/>
        <v>1500550.9360600002</v>
      </c>
      <c r="M155" s="50">
        <f t="shared" si="111"/>
        <v>1652179.20836</v>
      </c>
      <c r="P155" s="46" t="s">
        <v>527</v>
      </c>
      <c r="Q155" s="77">
        <f t="shared" si="112"/>
        <v>16356.064569999999</v>
      </c>
      <c r="R155" s="49">
        <f t="shared" si="112"/>
        <v>135272.20773000002</v>
      </c>
      <c r="S155" s="78">
        <f t="shared" si="112"/>
        <v>1500550.9360600002</v>
      </c>
      <c r="T155" s="50">
        <f t="shared" si="112"/>
        <v>1652179.20836</v>
      </c>
      <c r="AB155" s="46" t="s">
        <v>527</v>
      </c>
      <c r="AC155" s="77">
        <f t="shared" si="113"/>
        <v>16356.064569999999</v>
      </c>
      <c r="AD155" s="49">
        <f t="shared" si="113"/>
        <v>135272.20773000002</v>
      </c>
      <c r="AE155" s="78">
        <f t="shared" si="113"/>
        <v>1500550.9360600002</v>
      </c>
      <c r="AF155" s="50">
        <f t="shared" si="113"/>
        <v>1652179.20836</v>
      </c>
    </row>
    <row r="156" spans="1:32" x14ac:dyDescent="0.25">
      <c r="A156" s="196">
        <f t="shared" si="114"/>
        <v>4</v>
      </c>
      <c r="B156" s="46" t="s">
        <v>465</v>
      </c>
      <c r="C156" s="77">
        <f t="shared" si="110"/>
        <v>258</v>
      </c>
      <c r="D156" s="49">
        <f t="shared" si="110"/>
        <v>258</v>
      </c>
      <c r="E156" s="78">
        <f t="shared" si="110"/>
        <v>1686</v>
      </c>
      <c r="F156" s="50">
        <f t="shared" si="110"/>
        <v>2202</v>
      </c>
      <c r="I156" s="46" t="s">
        <v>465</v>
      </c>
      <c r="J156" s="77">
        <f t="shared" si="111"/>
        <v>122233.09779</v>
      </c>
      <c r="K156" s="49">
        <f t="shared" si="111"/>
        <v>120818.35811</v>
      </c>
      <c r="L156" s="78">
        <f t="shared" si="111"/>
        <v>716834.77043999988</v>
      </c>
      <c r="M156" s="50">
        <f t="shared" si="111"/>
        <v>959886.22633999994</v>
      </c>
      <c r="P156" s="46" t="s">
        <v>465</v>
      </c>
      <c r="Q156" s="77">
        <f t="shared" si="112"/>
        <v>122233.09779</v>
      </c>
      <c r="R156" s="49">
        <f t="shared" si="112"/>
        <v>120818.35811</v>
      </c>
      <c r="S156" s="78">
        <f t="shared" si="112"/>
        <v>716834.77043999988</v>
      </c>
      <c r="T156" s="50">
        <f t="shared" si="112"/>
        <v>959886.22634000005</v>
      </c>
      <c r="AB156" s="46" t="s">
        <v>465</v>
      </c>
      <c r="AC156" s="77">
        <f t="shared" si="113"/>
        <v>122233.09779</v>
      </c>
      <c r="AD156" s="49">
        <f t="shared" si="113"/>
        <v>120818.35811</v>
      </c>
      <c r="AE156" s="78">
        <f t="shared" si="113"/>
        <v>716834.77043999988</v>
      </c>
      <c r="AF156" s="50">
        <f t="shared" si="113"/>
        <v>959886.22634000005</v>
      </c>
    </row>
    <row r="157" spans="1:32" x14ac:dyDescent="0.25">
      <c r="A157" s="196">
        <f t="shared" si="114"/>
        <v>5</v>
      </c>
      <c r="B157" s="46" t="s">
        <v>528</v>
      </c>
      <c r="C157" s="77">
        <f t="shared" si="110"/>
        <v>41</v>
      </c>
      <c r="D157" s="49">
        <f t="shared" si="110"/>
        <v>102</v>
      </c>
      <c r="E157" s="78">
        <f t="shared" si="110"/>
        <v>441</v>
      </c>
      <c r="F157" s="50">
        <f t="shared" si="110"/>
        <v>584</v>
      </c>
      <c r="I157" s="46" t="s">
        <v>528</v>
      </c>
      <c r="J157" s="77">
        <f t="shared" si="111"/>
        <v>13318.33432</v>
      </c>
      <c r="K157" s="49">
        <f t="shared" si="111"/>
        <v>50367.172610000001</v>
      </c>
      <c r="L157" s="78">
        <f t="shared" si="111"/>
        <v>146042.45121999999</v>
      </c>
      <c r="M157" s="50">
        <f t="shared" si="111"/>
        <v>209727.95814999999</v>
      </c>
      <c r="P157" s="46" t="s">
        <v>528</v>
      </c>
      <c r="Q157" s="77">
        <f t="shared" si="112"/>
        <v>13318.33432</v>
      </c>
      <c r="R157" s="49">
        <f t="shared" si="112"/>
        <v>50367.172610000001</v>
      </c>
      <c r="S157" s="78">
        <f t="shared" si="112"/>
        <v>146042.45121999999</v>
      </c>
      <c r="T157" s="50">
        <f t="shared" si="112"/>
        <v>209727.95815000002</v>
      </c>
      <c r="AB157" s="46" t="s">
        <v>528</v>
      </c>
      <c r="AC157" s="77">
        <f t="shared" si="113"/>
        <v>13318.33432</v>
      </c>
      <c r="AD157" s="49">
        <f t="shared" si="113"/>
        <v>50367.172610000001</v>
      </c>
      <c r="AE157" s="78">
        <f t="shared" si="113"/>
        <v>146042.45121999999</v>
      </c>
      <c r="AF157" s="50">
        <f t="shared" si="113"/>
        <v>209727.95815000002</v>
      </c>
    </row>
    <row r="158" spans="1:32" x14ac:dyDescent="0.25">
      <c r="A158" s="196">
        <f t="shared" si="114"/>
        <v>6</v>
      </c>
      <c r="B158" s="46" t="s">
        <v>14</v>
      </c>
      <c r="C158" s="77">
        <f t="shared" si="110"/>
        <v>278</v>
      </c>
      <c r="D158" s="49">
        <f t="shared" si="110"/>
        <v>170</v>
      </c>
      <c r="E158" s="78">
        <f t="shared" si="110"/>
        <v>394</v>
      </c>
      <c r="F158" s="50">
        <f t="shared" si="110"/>
        <v>842</v>
      </c>
      <c r="I158" s="46" t="s">
        <v>14</v>
      </c>
      <c r="J158" s="77">
        <f t="shared" si="111"/>
        <v>179321.30988000002</v>
      </c>
      <c r="K158" s="49">
        <f t="shared" si="111"/>
        <v>76227.575540000005</v>
      </c>
      <c r="L158" s="78">
        <f t="shared" si="111"/>
        <v>178001.85038999998</v>
      </c>
      <c r="M158" s="50">
        <f t="shared" si="111"/>
        <v>433550.73580999998</v>
      </c>
      <c r="P158" s="46" t="s">
        <v>14</v>
      </c>
      <c r="Q158" s="79">
        <f t="shared" si="112"/>
        <v>179321.30988000002</v>
      </c>
      <c r="R158" s="80">
        <f t="shared" si="112"/>
        <v>76227.575540000005</v>
      </c>
      <c r="S158" s="81">
        <f t="shared" si="112"/>
        <v>180916.41089</v>
      </c>
      <c r="T158" s="82">
        <f t="shared" si="112"/>
        <v>436465.29631000001</v>
      </c>
      <c r="AB158" s="46" t="s">
        <v>14</v>
      </c>
      <c r="AC158" s="77">
        <f t="shared" si="113"/>
        <v>254731.70660762442</v>
      </c>
      <c r="AD158" s="49">
        <f t="shared" si="113"/>
        <v>161572.98367963647</v>
      </c>
      <c r="AE158" s="78">
        <f t="shared" si="113"/>
        <v>169415.19098875654</v>
      </c>
      <c r="AF158" s="50">
        <f t="shared" si="113"/>
        <v>585719.88127601752</v>
      </c>
    </row>
    <row r="159" spans="1:32" x14ac:dyDescent="0.25">
      <c r="A159" s="196">
        <f t="shared" si="114"/>
        <v>7</v>
      </c>
      <c r="B159" s="46" t="s">
        <v>18</v>
      </c>
      <c r="C159" s="85">
        <f t="shared" si="110"/>
        <v>3</v>
      </c>
      <c r="D159" s="95">
        <f t="shared" si="110"/>
        <v>27</v>
      </c>
      <c r="E159" s="96">
        <f t="shared" si="110"/>
        <v>237</v>
      </c>
      <c r="F159" s="97">
        <f t="shared" si="110"/>
        <v>267</v>
      </c>
      <c r="I159" s="46" t="s">
        <v>18</v>
      </c>
      <c r="J159" s="85">
        <f t="shared" si="111"/>
        <v>1079.3782000000001</v>
      </c>
      <c r="K159" s="95">
        <f t="shared" si="111"/>
        <v>11524.74553</v>
      </c>
      <c r="L159" s="96">
        <f t="shared" si="111"/>
        <v>77000.095300000001</v>
      </c>
      <c r="M159" s="97">
        <f t="shared" si="111"/>
        <v>89604.219030000007</v>
      </c>
      <c r="P159" s="46" t="s">
        <v>18</v>
      </c>
      <c r="Q159" s="79">
        <f t="shared" si="112"/>
        <v>0</v>
      </c>
      <c r="R159" s="80">
        <f t="shared" si="112"/>
        <v>12604.123729999999</v>
      </c>
      <c r="S159" s="81">
        <f t="shared" si="112"/>
        <v>74085.534799999994</v>
      </c>
      <c r="T159" s="82">
        <f t="shared" si="112"/>
        <v>86689.658530000015</v>
      </c>
      <c r="AB159" s="46" t="s">
        <v>18</v>
      </c>
      <c r="AC159" s="85">
        <f t="shared" si="113"/>
        <v>0</v>
      </c>
      <c r="AD159" s="95">
        <f t="shared" si="113"/>
        <v>17416.548591188133</v>
      </c>
      <c r="AE159" s="96">
        <f t="shared" si="113"/>
        <v>69525.994250781834</v>
      </c>
      <c r="AF159" s="97">
        <f t="shared" si="113"/>
        <v>86942.54284196996</v>
      </c>
    </row>
    <row r="160" spans="1:32" x14ac:dyDescent="0.25">
      <c r="A160" s="196">
        <f t="shared" si="114"/>
        <v>8</v>
      </c>
      <c r="B160" s="46" t="s">
        <v>22</v>
      </c>
      <c r="C160" s="98">
        <f t="shared" si="110"/>
        <v>6</v>
      </c>
      <c r="D160" s="95">
        <f t="shared" si="110"/>
        <v>32</v>
      </c>
      <c r="E160" s="96">
        <f t="shared" si="110"/>
        <v>84</v>
      </c>
      <c r="F160" s="97">
        <f t="shared" si="110"/>
        <v>122</v>
      </c>
      <c r="I160" s="46" t="s">
        <v>22</v>
      </c>
      <c r="J160" s="98">
        <f t="shared" si="111"/>
        <v>5431.0849600000001</v>
      </c>
      <c r="K160" s="95">
        <f t="shared" si="111"/>
        <v>18336.484409999997</v>
      </c>
      <c r="L160" s="96">
        <f t="shared" si="111"/>
        <v>38336.543659999996</v>
      </c>
      <c r="M160" s="97">
        <f t="shared" si="111"/>
        <v>62104.11303</v>
      </c>
      <c r="P160" s="46" t="s">
        <v>22</v>
      </c>
      <c r="Q160" s="79">
        <f t="shared" si="112"/>
        <v>5431.0849600000001</v>
      </c>
      <c r="R160" s="80">
        <f t="shared" si="112"/>
        <v>18336.484409999997</v>
      </c>
      <c r="S160" s="81">
        <f t="shared" si="112"/>
        <v>38336.543659999996</v>
      </c>
      <c r="T160" s="82">
        <f t="shared" si="112"/>
        <v>62104.113029999993</v>
      </c>
      <c r="AB160" s="46" t="s">
        <v>22</v>
      </c>
      <c r="AC160" s="98">
        <f t="shared" si="113"/>
        <v>18947.089139792603</v>
      </c>
      <c r="AD160" s="95">
        <f t="shared" si="113"/>
        <v>44821.90113472606</v>
      </c>
      <c r="AE160" s="96">
        <f t="shared" si="113"/>
        <v>56759.871310354094</v>
      </c>
      <c r="AF160" s="97">
        <f t="shared" si="113"/>
        <v>120528.86158487276</v>
      </c>
    </row>
    <row r="161" spans="1:32" x14ac:dyDescent="0.25">
      <c r="A161" s="196">
        <f t="shared" si="114"/>
        <v>9</v>
      </c>
      <c r="B161" s="46" t="s">
        <v>604</v>
      </c>
      <c r="C161" s="77">
        <v>0</v>
      </c>
      <c r="D161" s="77">
        <v>0</v>
      </c>
      <c r="E161" s="77">
        <v>0</v>
      </c>
      <c r="F161" s="50">
        <v>0</v>
      </c>
      <c r="I161" s="46" t="s">
        <v>604</v>
      </c>
      <c r="J161" s="77">
        <v>0</v>
      </c>
      <c r="K161" s="77">
        <v>0</v>
      </c>
      <c r="L161" s="77">
        <v>0</v>
      </c>
      <c r="M161" s="50">
        <v>0</v>
      </c>
      <c r="P161" s="46" t="s">
        <v>604</v>
      </c>
      <c r="Q161" s="79">
        <f>J161</f>
        <v>0</v>
      </c>
      <c r="R161" s="80">
        <f>K161</f>
        <v>0</v>
      </c>
      <c r="S161" s="81">
        <f>L161</f>
        <v>0</v>
      </c>
      <c r="T161" s="82">
        <f>SUM(Q161:S161)</f>
        <v>0</v>
      </c>
      <c r="V161" s="2"/>
      <c r="W161" s="2"/>
      <c r="X161" s="83"/>
      <c r="Y161" s="84"/>
      <c r="Z161" s="84"/>
      <c r="AB161" s="46" t="s">
        <v>604</v>
      </c>
      <c r="AC161" s="98">
        <f t="shared" si="113"/>
        <v>2109.3460821344329</v>
      </c>
      <c r="AD161" s="95">
        <f t="shared" si="113"/>
        <v>3077.3269903123896</v>
      </c>
      <c r="AE161" s="96">
        <f t="shared" si="113"/>
        <v>4650.6619652952304</v>
      </c>
      <c r="AF161" s="97">
        <f t="shared" si="113"/>
        <v>9837.335037742052</v>
      </c>
    </row>
    <row r="162" spans="1:32" x14ac:dyDescent="0.25">
      <c r="A162" s="196">
        <f t="shared" si="114"/>
        <v>10</v>
      </c>
      <c r="B162" s="46" t="s">
        <v>529</v>
      </c>
      <c r="C162" s="98">
        <f t="shared" ref="C162:F164" si="115">+C144+C126+C108+C90+C72+C54+C36+C18</f>
        <v>6</v>
      </c>
      <c r="D162" s="95">
        <f t="shared" si="115"/>
        <v>15</v>
      </c>
      <c r="E162" s="96">
        <f t="shared" si="115"/>
        <v>105</v>
      </c>
      <c r="F162" s="97">
        <f t="shared" si="115"/>
        <v>126</v>
      </c>
      <c r="I162" s="46" t="s">
        <v>529</v>
      </c>
      <c r="J162" s="98">
        <f t="shared" ref="J162:M164" si="116">+J144+J126+J108+J90+J72+J54+J36+J18</f>
        <v>1106.14417</v>
      </c>
      <c r="K162" s="95">
        <f t="shared" si="116"/>
        <v>4634.7851300000002</v>
      </c>
      <c r="L162" s="96">
        <f t="shared" si="116"/>
        <v>56324.662789999995</v>
      </c>
      <c r="M162" s="97">
        <f t="shared" si="116"/>
        <v>62065.592089999991</v>
      </c>
      <c r="P162" s="46" t="s">
        <v>529</v>
      </c>
      <c r="Q162" s="98">
        <f t="shared" ref="Q162:T164" si="117">+Q144+Q126+Q108+Q90+Q72+Q54+Q36+Q18</f>
        <v>962.85307</v>
      </c>
      <c r="R162" s="95">
        <f t="shared" si="117"/>
        <v>4515.9778299999998</v>
      </c>
      <c r="S162" s="96">
        <f t="shared" si="117"/>
        <v>56248.566829999996</v>
      </c>
      <c r="T162" s="97">
        <f t="shared" si="117"/>
        <v>61727.397729999997</v>
      </c>
      <c r="AB162" s="46" t="s">
        <v>529</v>
      </c>
      <c r="AC162" s="98">
        <f t="shared" si="113"/>
        <v>962.85307</v>
      </c>
      <c r="AD162" s="95">
        <f t="shared" si="113"/>
        <v>4515.9778299999998</v>
      </c>
      <c r="AE162" s="96">
        <f t="shared" si="113"/>
        <v>56248.566829999996</v>
      </c>
      <c r="AF162" s="97">
        <f t="shared" si="113"/>
        <v>61727.397729999997</v>
      </c>
    </row>
    <row r="163" spans="1:32" x14ac:dyDescent="0.25">
      <c r="A163" s="196">
        <f t="shared" si="114"/>
        <v>11</v>
      </c>
      <c r="B163" s="46" t="s">
        <v>530</v>
      </c>
      <c r="C163" s="77">
        <f t="shared" si="115"/>
        <v>11</v>
      </c>
      <c r="D163" s="49">
        <f t="shared" si="115"/>
        <v>7</v>
      </c>
      <c r="E163" s="78">
        <f t="shared" si="115"/>
        <v>32</v>
      </c>
      <c r="F163" s="50">
        <f t="shared" si="115"/>
        <v>50</v>
      </c>
      <c r="I163" s="46" t="s">
        <v>530</v>
      </c>
      <c r="J163" s="77">
        <f t="shared" si="116"/>
        <v>4948.9120999999996</v>
      </c>
      <c r="K163" s="49">
        <f t="shared" si="116"/>
        <v>7181.7369600000002</v>
      </c>
      <c r="L163" s="78">
        <f t="shared" si="116"/>
        <v>10533.859689999999</v>
      </c>
      <c r="M163" s="50">
        <f t="shared" si="116"/>
        <v>22664.508749999997</v>
      </c>
      <c r="P163" s="46" t="s">
        <v>530</v>
      </c>
      <c r="Q163" s="77">
        <f t="shared" si="117"/>
        <v>4948.9120999999996</v>
      </c>
      <c r="R163" s="49">
        <f t="shared" si="117"/>
        <v>7181.7369600000002</v>
      </c>
      <c r="S163" s="78">
        <f t="shared" si="117"/>
        <v>10533.859689999999</v>
      </c>
      <c r="T163" s="50">
        <f t="shared" si="117"/>
        <v>22664.508749999997</v>
      </c>
      <c r="AB163" s="46" t="s">
        <v>530</v>
      </c>
      <c r="AC163" s="77">
        <f t="shared" si="113"/>
        <v>4948.9120999999996</v>
      </c>
      <c r="AD163" s="49">
        <f t="shared" si="113"/>
        <v>7181.7369600000002</v>
      </c>
      <c r="AE163" s="78">
        <f t="shared" si="113"/>
        <v>10533.859689999999</v>
      </c>
      <c r="AF163" s="50">
        <f t="shared" si="113"/>
        <v>22664.508749999997</v>
      </c>
    </row>
    <row r="164" spans="1:32" x14ac:dyDescent="0.25">
      <c r="A164" s="196">
        <f t="shared" si="114"/>
        <v>0</v>
      </c>
      <c r="B164" s="46" t="s">
        <v>531</v>
      </c>
      <c r="C164" s="77">
        <f t="shared" si="115"/>
        <v>10</v>
      </c>
      <c r="D164" s="49">
        <f t="shared" si="115"/>
        <v>4</v>
      </c>
      <c r="E164" s="78">
        <f t="shared" si="115"/>
        <v>49</v>
      </c>
      <c r="F164" s="50">
        <f t="shared" si="115"/>
        <v>63</v>
      </c>
      <c r="I164" s="46" t="s">
        <v>531</v>
      </c>
      <c r="J164" s="77">
        <f t="shared" si="116"/>
        <v>4292.4802399999999</v>
      </c>
      <c r="K164" s="49">
        <f t="shared" si="116"/>
        <v>1574.1307000000002</v>
      </c>
      <c r="L164" s="78">
        <f t="shared" si="116"/>
        <v>17243.23848</v>
      </c>
      <c r="M164" s="50">
        <f t="shared" si="116"/>
        <v>23109.849419999999</v>
      </c>
      <c r="P164" s="46" t="s">
        <v>531</v>
      </c>
      <c r="Q164" s="77">
        <f t="shared" si="117"/>
        <v>4292.4802399999999</v>
      </c>
      <c r="R164" s="49">
        <f t="shared" si="117"/>
        <v>1574.1307000000002</v>
      </c>
      <c r="S164" s="78">
        <f t="shared" si="117"/>
        <v>17243.23848</v>
      </c>
      <c r="T164" s="50">
        <f t="shared" si="117"/>
        <v>23109.849419999999</v>
      </c>
      <c r="AB164" s="46" t="s">
        <v>531</v>
      </c>
      <c r="AC164" s="77">
        <f t="shared" si="113"/>
        <v>4292.4802399999999</v>
      </c>
      <c r="AD164" s="49">
        <f t="shared" si="113"/>
        <v>1574.1307000000002</v>
      </c>
      <c r="AE164" s="78">
        <f t="shared" si="113"/>
        <v>17243.23848</v>
      </c>
      <c r="AF164" s="50">
        <f t="shared" si="113"/>
        <v>23109.849419999999</v>
      </c>
    </row>
    <row r="165" spans="1:32" ht="14.25" customHeight="1" x14ac:dyDescent="0.25">
      <c r="A165" s="196">
        <f t="shared" si="114"/>
        <v>12</v>
      </c>
      <c r="B165" s="46" t="s">
        <v>603</v>
      </c>
      <c r="C165" s="77">
        <v>0</v>
      </c>
      <c r="D165" s="49">
        <v>0</v>
      </c>
      <c r="E165" s="78">
        <v>0</v>
      </c>
      <c r="F165" s="50">
        <f>SUM(C165:E165)</f>
        <v>0</v>
      </c>
      <c r="I165" s="46" t="s">
        <v>603</v>
      </c>
      <c r="J165" s="77">
        <v>0</v>
      </c>
      <c r="K165" s="49">
        <v>0</v>
      </c>
      <c r="L165" s="78">
        <v>0</v>
      </c>
      <c r="M165" s="50">
        <f>SUM(J165:L165)</f>
        <v>0</v>
      </c>
      <c r="P165" s="46" t="s">
        <v>603</v>
      </c>
      <c r="Q165" s="77">
        <v>0</v>
      </c>
      <c r="R165" s="49">
        <v>0</v>
      </c>
      <c r="S165" s="78">
        <v>0</v>
      </c>
      <c r="T165" s="50">
        <f>SUM(Q165:S165)</f>
        <v>0</v>
      </c>
      <c r="AB165" s="46" t="s">
        <v>603</v>
      </c>
      <c r="AC165" s="49">
        <f t="shared" si="113"/>
        <v>20397.681741289573</v>
      </c>
      <c r="AD165" s="49">
        <f t="shared" si="113"/>
        <v>34197.425248102154</v>
      </c>
      <c r="AE165" s="49">
        <f t="shared" si="113"/>
        <v>47728.515421471035</v>
      </c>
      <c r="AF165" s="50">
        <f t="shared" si="113"/>
        <v>102323.62241086275</v>
      </c>
    </row>
    <row r="166" spans="1:32" ht="15.75" thickBot="1" x14ac:dyDescent="0.3">
      <c r="B166" s="61" t="s">
        <v>5</v>
      </c>
      <c r="C166" s="62">
        <f>+C148+C130+C112+C94+C76+C58+C40+C22</f>
        <v>726</v>
      </c>
      <c r="D166" s="63">
        <f>+D148+D130+D112+D94+D76+D58+D40+D22</f>
        <v>1654</v>
      </c>
      <c r="E166" s="89">
        <f>+E148+E130+E112+E94+E76+E58+E40+E22</f>
        <v>17544</v>
      </c>
      <c r="F166" s="64">
        <f>+F148+F130+F112+F94+F76+F58+F40+F22</f>
        <v>19924</v>
      </c>
      <c r="I166" s="61" t="s">
        <v>5</v>
      </c>
      <c r="J166" s="62">
        <f>+J148+J130+J112+J94+J76+J58+J40+J22</f>
        <v>390568.56004999997</v>
      </c>
      <c r="K166" s="63">
        <f>+K148+K130+K112+K94+K76+K58+K40+K22</f>
        <v>787457.94379000005</v>
      </c>
      <c r="L166" s="89">
        <f>+L148+L130+L112+L94+L76+L58+L40+L22</f>
        <v>7075472.1236499995</v>
      </c>
      <c r="M166" s="64">
        <f>+M148+M130+M112+M94+M76+M58+M40+M22</f>
        <v>8253498.6274899999</v>
      </c>
      <c r="P166" s="61" t="s">
        <v>5</v>
      </c>
      <c r="Q166" s="62">
        <f>+Q148+Q130+Q112+Q94+Q76+Q58+Q40+Q22</f>
        <v>376977.70108999999</v>
      </c>
      <c r="R166" s="63">
        <f>+R148+R130+R112+R94+R76+R58+R40+R22</f>
        <v>800786.70435000001</v>
      </c>
      <c r="S166" s="89">
        <f>+S148+S130+S112+S94+S76+S58+S40+S22</f>
        <v>7075396.027689999</v>
      </c>
      <c r="T166" s="64">
        <f>+T148+T130+T112+T94+T76+T58+T40+T22</f>
        <v>8253160.4331299989</v>
      </c>
      <c r="AB166" s="61" t="s">
        <v>5</v>
      </c>
      <c r="AC166" s="62">
        <f t="shared" si="113"/>
        <v>468013.44807955145</v>
      </c>
      <c r="AD166" s="63">
        <f t="shared" si="113"/>
        <v>920507.28106586309</v>
      </c>
      <c r="AE166" s="89">
        <f t="shared" si="113"/>
        <v>7082409.2568551879</v>
      </c>
      <c r="AF166" s="64">
        <f t="shared" si="113"/>
        <v>8470929.9860006031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399"/>
  <sheetViews>
    <sheetView tabSelected="1" topLeftCell="X1" workbookViewId="0">
      <selection activeCell="AK25" sqref="AK25"/>
    </sheetView>
  </sheetViews>
  <sheetFormatPr defaultRowHeight="15" x14ac:dyDescent="0.25"/>
  <cols>
    <col min="1" max="1" width="5.140625" style="114" customWidth="1"/>
    <col min="2" max="2" width="22.42578125" style="114" customWidth="1"/>
    <col min="3" max="3" width="10.5703125" style="114" bestFit="1" customWidth="1"/>
    <col min="4" max="4" width="13.85546875" style="114" bestFit="1" customWidth="1"/>
    <col min="5" max="5" width="14.5703125" style="114" bestFit="1" customWidth="1"/>
    <col min="6" max="6" width="10.5703125" style="114" bestFit="1" customWidth="1"/>
    <col min="7" max="8" width="12" style="114" bestFit="1" customWidth="1"/>
    <col min="9" max="9" width="12.140625" style="114" bestFit="1" customWidth="1"/>
    <col min="10" max="10" width="12" style="114" bestFit="1" customWidth="1"/>
    <col min="11" max="13" width="11.42578125" style="114" bestFit="1" customWidth="1"/>
    <col min="14" max="15" width="7.7109375" style="114" bestFit="1" customWidth="1"/>
    <col min="16" max="16" width="10.85546875" style="114" bestFit="1" customWidth="1"/>
    <col min="17" max="17" width="3.5703125" style="114" customWidth="1"/>
    <col min="18" max="18" width="22.42578125" style="114" customWidth="1"/>
    <col min="19" max="19" width="10.5703125" style="114" customWidth="1"/>
    <col min="20" max="20" width="13.85546875" style="114" customWidth="1"/>
    <col min="21" max="21" width="14.5703125" style="114" customWidth="1"/>
    <col min="22" max="22" width="10.5703125" style="114" customWidth="1"/>
    <col min="23" max="24" width="12" style="114" customWidth="1"/>
    <col min="25" max="25" width="12.140625" style="114" customWidth="1"/>
    <col min="26" max="26" width="12" style="114" customWidth="1"/>
    <col min="27" max="27" width="11.42578125" style="114" bestFit="1" customWidth="1"/>
    <col min="28" max="29" width="11.42578125" style="114" customWidth="1"/>
    <col min="30" max="30" width="7.5703125" style="114" customWidth="1"/>
    <col min="31" max="31" width="9.28515625" style="114" customWidth="1"/>
    <col min="32" max="32" width="10.85546875" style="114" customWidth="1"/>
    <col min="33" max="33" width="3.140625" style="114" customWidth="1"/>
    <col min="34" max="34" width="20.5703125" style="114" customWidth="1"/>
    <col min="35" max="35" width="12.42578125" style="114" bestFit="1" customWidth="1"/>
    <col min="36" max="36" width="12.42578125" style="114" customWidth="1"/>
    <col min="37" max="37" width="10.5703125" style="114" bestFit="1" customWidth="1"/>
    <col min="38" max="38" width="10.140625" style="114" bestFit="1" customWidth="1"/>
    <col min="39" max="39" width="12" style="114" bestFit="1" customWidth="1"/>
    <col min="40" max="40" width="10.7109375" style="114" customWidth="1"/>
    <col min="41" max="41" width="11.42578125" style="114" customWidth="1"/>
    <col min="42" max="46" width="9.140625" style="114"/>
    <col min="47" max="47" width="12" style="114" bestFit="1" customWidth="1"/>
    <col min="48" max="16384" width="9.140625" style="114"/>
  </cols>
  <sheetData>
    <row r="2" spans="1:47" ht="21" x14ac:dyDescent="0.35">
      <c r="B2" s="69" t="s">
        <v>573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R2" s="69" t="s">
        <v>574</v>
      </c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I2" s="114" t="s">
        <v>676</v>
      </c>
    </row>
    <row r="5" spans="1:47" x14ac:dyDescent="0.25">
      <c r="C5" s="114">
        <v>3</v>
      </c>
      <c r="D5" s="114">
        <v>4</v>
      </c>
      <c r="E5" s="114">
        <v>5</v>
      </c>
      <c r="F5" s="114">
        <v>6</v>
      </c>
      <c r="G5" s="114">
        <v>7</v>
      </c>
      <c r="H5" s="114">
        <v>8</v>
      </c>
      <c r="I5" s="114">
        <v>9</v>
      </c>
      <c r="J5" s="114">
        <v>10</v>
      </c>
      <c r="K5" s="114">
        <v>11</v>
      </c>
      <c r="L5" s="114">
        <v>12</v>
      </c>
      <c r="M5" s="114">
        <v>13</v>
      </c>
      <c r="N5" s="114">
        <v>14</v>
      </c>
      <c r="O5" s="114">
        <v>15</v>
      </c>
      <c r="S5" s="114">
        <v>3</v>
      </c>
      <c r="T5" s="114">
        <v>4</v>
      </c>
      <c r="U5" s="114">
        <v>5</v>
      </c>
      <c r="V5" s="114">
        <v>6</v>
      </c>
      <c r="W5" s="114">
        <v>7</v>
      </c>
      <c r="X5" s="114">
        <v>8</v>
      </c>
      <c r="Y5" s="114">
        <v>9</v>
      </c>
      <c r="Z5" s="114">
        <v>10</v>
      </c>
      <c r="AA5" s="114">
        <v>11</v>
      </c>
      <c r="AB5" s="114">
        <v>11</v>
      </c>
      <c r="AC5" s="114">
        <v>12</v>
      </c>
      <c r="AD5" s="114">
        <v>13</v>
      </c>
      <c r="AE5" s="114">
        <v>13</v>
      </c>
    </row>
    <row r="6" spans="1:47" x14ac:dyDescent="0.25">
      <c r="B6" s="114" t="s">
        <v>522</v>
      </c>
      <c r="H6" s="114" t="s">
        <v>523</v>
      </c>
      <c r="R6" s="114" t="s">
        <v>522</v>
      </c>
      <c r="X6" s="114" t="s">
        <v>523</v>
      </c>
      <c r="AH6" s="114" t="str">
        <f>R6</f>
        <v>Purpose: Work</v>
      </c>
      <c r="AN6" s="114" t="str">
        <f>X6</f>
        <v>Tour Mode</v>
      </c>
    </row>
    <row r="7" spans="1:47" ht="39" x14ac:dyDescent="0.25">
      <c r="B7" s="115" t="s">
        <v>524</v>
      </c>
      <c r="C7" s="116" t="s">
        <v>525</v>
      </c>
      <c r="D7" s="117" t="s">
        <v>526</v>
      </c>
      <c r="E7" s="117" t="s">
        <v>527</v>
      </c>
      <c r="F7" s="117" t="s">
        <v>465</v>
      </c>
      <c r="G7" s="117" t="s">
        <v>528</v>
      </c>
      <c r="H7" s="117" t="s">
        <v>14</v>
      </c>
      <c r="I7" s="117" t="s">
        <v>18</v>
      </c>
      <c r="J7" s="117" t="s">
        <v>22</v>
      </c>
      <c r="K7" s="117" t="s">
        <v>604</v>
      </c>
      <c r="L7" s="117" t="s">
        <v>529</v>
      </c>
      <c r="M7" s="117" t="s">
        <v>530</v>
      </c>
      <c r="N7" s="118" t="s">
        <v>531</v>
      </c>
      <c r="O7" s="118" t="s">
        <v>603</v>
      </c>
      <c r="P7" s="119" t="s">
        <v>5</v>
      </c>
      <c r="R7" s="115" t="s">
        <v>524</v>
      </c>
      <c r="S7" s="116" t="s">
        <v>525</v>
      </c>
      <c r="T7" s="117" t="s">
        <v>526</v>
      </c>
      <c r="U7" s="117" t="s">
        <v>527</v>
      </c>
      <c r="V7" s="117" t="s">
        <v>465</v>
      </c>
      <c r="W7" s="117" t="s">
        <v>528</v>
      </c>
      <c r="X7" s="117" t="s">
        <v>14</v>
      </c>
      <c r="Y7" s="117" t="s">
        <v>18</v>
      </c>
      <c r="Z7" s="117" t="s">
        <v>22</v>
      </c>
      <c r="AA7" s="117" t="s">
        <v>604</v>
      </c>
      <c r="AB7" s="117" t="s">
        <v>529</v>
      </c>
      <c r="AC7" s="117" t="s">
        <v>530</v>
      </c>
      <c r="AD7" s="118" t="s">
        <v>531</v>
      </c>
      <c r="AE7" s="118" t="s">
        <v>603</v>
      </c>
      <c r="AF7" s="119" t="s">
        <v>5</v>
      </c>
      <c r="AH7" s="115" t="s">
        <v>524</v>
      </c>
      <c r="AI7" s="116" t="s">
        <v>525</v>
      </c>
      <c r="AJ7" s="117" t="s">
        <v>526</v>
      </c>
      <c r="AK7" s="117" t="s">
        <v>527</v>
      </c>
      <c r="AL7" s="117" t="s">
        <v>465</v>
      </c>
      <c r="AM7" s="117" t="s">
        <v>528</v>
      </c>
      <c r="AN7" s="117" t="s">
        <v>14</v>
      </c>
      <c r="AO7" s="117" t="s">
        <v>18</v>
      </c>
      <c r="AP7" s="117" t="s">
        <v>22</v>
      </c>
      <c r="AQ7" s="117" t="s">
        <v>604</v>
      </c>
      <c r="AR7" s="117" t="s">
        <v>529</v>
      </c>
      <c r="AS7" s="117" t="s">
        <v>530</v>
      </c>
      <c r="AT7" s="118" t="s">
        <v>603</v>
      </c>
      <c r="AU7" s="119" t="s">
        <v>5</v>
      </c>
    </row>
    <row r="8" spans="1:47" x14ac:dyDescent="0.25">
      <c r="A8" s="114">
        <v>1</v>
      </c>
      <c r="B8" s="120" t="s">
        <v>532</v>
      </c>
      <c r="C8" s="109">
        <f>VLOOKUP($A8,'Trip Switching Model Target TNC'!$AU$8:$BI$43,C$5,FALSE)</f>
        <v>3622239.7614500001</v>
      </c>
      <c r="D8" s="109">
        <f>VLOOKUP($A8,'Trip Switching Model Target TNC'!$AU$8:$BI$43,D$5,FALSE)</f>
        <v>571656.42018999998</v>
      </c>
      <c r="E8" s="109">
        <f>VLOOKUP($A8,'Trip Switching Model Target TNC'!$AU$8:$BI$43,E$5,FALSE)</f>
        <v>324095.72045000002</v>
      </c>
      <c r="F8" s="110">
        <f>VLOOKUP($A8,'Trip Switching Model Target TNC'!$AU$8:$BI$43,F$5,FALSE)</f>
        <v>0</v>
      </c>
      <c r="G8" s="110">
        <f>VLOOKUP($A8,'Trip Switching Model Target TNC'!$AU$8:$BI$43,G$5,FALSE)</f>
        <v>4348.4289799999997</v>
      </c>
      <c r="H8" s="110">
        <f>VLOOKUP($A8,'Trip Switching Model Target TNC'!$AU$8:$BI$43,H$5,FALSE)</f>
        <v>9186.3720904313723</v>
      </c>
      <c r="I8" s="110">
        <f>VLOOKUP($A8,'Trip Switching Model Target TNC'!$AU$8:$BI$43,I$5,FALSE)</f>
        <v>27543.01377270334</v>
      </c>
      <c r="J8" s="110">
        <f>VLOOKUP($A8,'Trip Switching Model Target TNC'!$AU$8:$BI$43,J$5,FALSE)</f>
        <v>10154.249607177586</v>
      </c>
      <c r="K8" s="110">
        <f>VLOOKUP($A8,'Trip Switching Model Target TNC'!$AU$8:$BI$43,K$5,FALSE)</f>
        <v>586.5026808276142</v>
      </c>
      <c r="L8" s="110">
        <f>VLOOKUP($A8,'Trip Switching Model Target TNC'!$AU$8:$BI$43,L$5,FALSE)</f>
        <v>0</v>
      </c>
      <c r="M8" s="110">
        <f>VLOOKUP($A8,'Trip Switching Model Target TNC'!$AU$8:$BI$43,M$5,FALSE)</f>
        <v>286.24581000000001</v>
      </c>
      <c r="N8" s="110">
        <f>VLOOKUP($A8,'Trip Switching Model Target TNC'!$AU$8:$BI$43,N$5,FALSE)</f>
        <v>0</v>
      </c>
      <c r="O8" s="110">
        <f>VLOOKUP($A8,'Trip Switching Model Target TNC'!$AU$8:$BI$43,O$5,FALSE)</f>
        <v>0</v>
      </c>
      <c r="P8" s="121">
        <f>SUM(C8:O8)</f>
        <v>4570096.7150311405</v>
      </c>
      <c r="R8" s="120" t="s">
        <v>532</v>
      </c>
      <c r="S8" s="109">
        <f>C8+F8+G8+H8+I8+J8+L8+M8+O8+K8</f>
        <v>3674344.5743911397</v>
      </c>
      <c r="T8" s="109">
        <f>D8</f>
        <v>571656.42018999998</v>
      </c>
      <c r="U8" s="109">
        <f>E8</f>
        <v>324095.72045000002</v>
      </c>
      <c r="V8" s="110">
        <v>0</v>
      </c>
      <c r="W8" s="110">
        <v>0</v>
      </c>
      <c r="X8" s="110">
        <f>0</f>
        <v>0</v>
      </c>
      <c r="Y8" s="110">
        <f t="shared" ref="Y8:AA8" si="0">I8</f>
        <v>27543.01377270334</v>
      </c>
      <c r="Z8" s="110">
        <f>0</f>
        <v>0</v>
      </c>
      <c r="AA8" s="110">
        <f>0</f>
        <v>0</v>
      </c>
      <c r="AB8" s="110">
        <v>0</v>
      </c>
      <c r="AC8" s="110">
        <v>0</v>
      </c>
      <c r="AD8" s="110">
        <v>0</v>
      </c>
      <c r="AE8" s="110">
        <f>O8</f>
        <v>0</v>
      </c>
      <c r="AF8" s="121">
        <f>SUM(S8:AE8)</f>
        <v>4597639.7288038433</v>
      </c>
      <c r="AH8" s="120" t="s">
        <v>532</v>
      </c>
      <c r="AI8" s="109">
        <f>S8</f>
        <v>3674344.5743911397</v>
      </c>
      <c r="AJ8" s="109">
        <f t="shared" ref="AJ8:AM8" si="1">T8</f>
        <v>571656.42018999998</v>
      </c>
      <c r="AK8" s="109">
        <f t="shared" si="1"/>
        <v>324095.72045000002</v>
      </c>
      <c r="AL8" s="109">
        <f t="shared" si="1"/>
        <v>0</v>
      </c>
      <c r="AM8" s="109">
        <f t="shared" si="1"/>
        <v>0</v>
      </c>
      <c r="AN8" s="109">
        <f>X8</f>
        <v>0</v>
      </c>
      <c r="AO8" s="109">
        <f t="shared" ref="AO8:AR12" si="2">Y8</f>
        <v>27543.01377270334</v>
      </c>
      <c r="AP8" s="109">
        <f t="shared" si="2"/>
        <v>0</v>
      </c>
      <c r="AQ8" s="109">
        <f t="shared" si="2"/>
        <v>0</v>
      </c>
      <c r="AR8" s="109">
        <f t="shared" si="2"/>
        <v>0</v>
      </c>
      <c r="AS8" s="109">
        <f>AC8</f>
        <v>0</v>
      </c>
      <c r="AT8" s="109">
        <f>AE8</f>
        <v>0</v>
      </c>
      <c r="AU8" s="121">
        <f>SUM(AI8:AT8)</f>
        <v>4597639.7288038433</v>
      </c>
    </row>
    <row r="9" spans="1:47" x14ac:dyDescent="0.25">
      <c r="A9" s="114">
        <v>3</v>
      </c>
      <c r="B9" s="120" t="s">
        <v>526</v>
      </c>
      <c r="C9" s="110">
        <f>VLOOKUP($A9,'Trip Switching Model Target TNC'!$AU$8:$BI$43,C$5,FALSE)</f>
        <v>0</v>
      </c>
      <c r="D9" s="109">
        <f>VLOOKUP($A9,'Trip Switching Model Target TNC'!$AU$8:$BI$43,D$5,FALSE)</f>
        <v>665035.62132999999</v>
      </c>
      <c r="E9" s="109">
        <f>VLOOKUP($A9,'Trip Switching Model Target TNC'!$AU$8:$BI$43,E$5,FALSE)</f>
        <v>155063.04353</v>
      </c>
      <c r="F9" s="110">
        <f>VLOOKUP($A9,'Trip Switching Model Target TNC'!$AU$8:$BI$43,F$5,FALSE)</f>
        <v>0</v>
      </c>
      <c r="G9" s="110">
        <f>VLOOKUP($A9,'Trip Switching Model Target TNC'!$AU$8:$BI$43,G$5,FALSE)</f>
        <v>5838.5184200000003</v>
      </c>
      <c r="H9" s="109">
        <f>VLOOKUP($A9,'Trip Switching Model Target TNC'!$AU$8:$BI$43,H$5,FALSE)</f>
        <v>48163.482221058177</v>
      </c>
      <c r="I9" s="110">
        <f>VLOOKUP($A9,'Trip Switching Model Target TNC'!$AU$8:$BI$43,I$5,FALSE)</f>
        <v>12772.238679209195</v>
      </c>
      <c r="J9" s="110">
        <f>VLOOKUP($A9,'Trip Switching Model Target TNC'!$AU$8:$BI$43,J$5,FALSE)</f>
        <v>50478.004541082861</v>
      </c>
      <c r="K9" s="110">
        <f>VLOOKUP($A9,'Trip Switching Model Target TNC'!$AU$8:$BI$43,K$5,FALSE)</f>
        <v>2915.5758555754614</v>
      </c>
      <c r="L9" s="110">
        <f>VLOOKUP($A9,'Trip Switching Model Target TNC'!$AU$8:$BI$43,L$5,FALSE)</f>
        <v>0</v>
      </c>
      <c r="M9" s="109">
        <f>VLOOKUP($A9,'Trip Switching Model Target TNC'!$AU$8:$BI$43,M$5,FALSE)</f>
        <v>291.45299999999997</v>
      </c>
      <c r="N9" s="110">
        <f>VLOOKUP($A9,'Trip Switching Model Target TNC'!$AU$8:$BI$43,N$5,FALSE)</f>
        <v>0</v>
      </c>
      <c r="O9" s="110">
        <f>VLOOKUP($A9,'Trip Switching Model Target TNC'!$AU$8:$BI$43,O$5,FALSE)</f>
        <v>2599.6446449999994</v>
      </c>
      <c r="P9" s="122">
        <f t="shared" ref="P9:P40" si="3">SUM(C9:O9)</f>
        <v>943157.58222192572</v>
      </c>
      <c r="R9" s="120" t="s">
        <v>526</v>
      </c>
      <c r="S9" s="110">
        <v>0</v>
      </c>
      <c r="T9" s="109">
        <f>D9+F9+G9+I9+J9+L9+O9+K9</f>
        <v>739639.6034708675</v>
      </c>
      <c r="U9" s="109">
        <f>E9</f>
        <v>155063.04353</v>
      </c>
      <c r="V9" s="110">
        <v>0</v>
      </c>
      <c r="W9" s="110">
        <v>0</v>
      </c>
      <c r="X9" s="110">
        <f>H8+H9</f>
        <v>57349.854311489551</v>
      </c>
      <c r="Y9" s="110">
        <f t="shared" ref="Y9:Y11" si="4">I9</f>
        <v>12772.238679209195</v>
      </c>
      <c r="Z9" s="110">
        <f>J8+J9</f>
        <v>60632.254148260443</v>
      </c>
      <c r="AA9" s="110">
        <f>K8+K9</f>
        <v>3502.0785364030758</v>
      </c>
      <c r="AB9" s="110">
        <v>0</v>
      </c>
      <c r="AC9" s="109">
        <f>M9</f>
        <v>291.45299999999997</v>
      </c>
      <c r="AD9" s="110">
        <v>0</v>
      </c>
      <c r="AE9" s="109">
        <f t="shared" ref="AE9:AE39" si="5">O9</f>
        <v>2599.6446449999994</v>
      </c>
      <c r="AF9" s="121">
        <f t="shared" ref="AF9:AF41" si="6">SUM(S9:AE9)</f>
        <v>1031850.1703212297</v>
      </c>
      <c r="AH9" s="120" t="s">
        <v>526</v>
      </c>
      <c r="AI9" s="109">
        <f t="shared" ref="AI9:AI12" si="7">S9</f>
        <v>0</v>
      </c>
      <c r="AJ9" s="109">
        <f t="shared" ref="AJ9:AJ12" si="8">T9</f>
        <v>739639.6034708675</v>
      </c>
      <c r="AK9" s="109">
        <f t="shared" ref="AK9:AK12" si="9">U9</f>
        <v>155063.04353</v>
      </c>
      <c r="AL9" s="109">
        <f t="shared" ref="AL9:AL12" si="10">V9</f>
        <v>0</v>
      </c>
      <c r="AM9" s="109">
        <f t="shared" ref="AM9:AM12" si="11">W9</f>
        <v>0</v>
      </c>
      <c r="AN9" s="109">
        <f>X9</f>
        <v>57349.854311489551</v>
      </c>
      <c r="AO9" s="109">
        <f t="shared" si="2"/>
        <v>12772.238679209195</v>
      </c>
      <c r="AP9" s="109">
        <f t="shared" si="2"/>
        <v>60632.254148260443</v>
      </c>
      <c r="AQ9" s="109">
        <f t="shared" si="2"/>
        <v>3502.0785364030758</v>
      </c>
      <c r="AR9" s="109">
        <f t="shared" si="2"/>
        <v>0</v>
      </c>
      <c r="AS9" s="109">
        <f t="shared" ref="AS9:AS12" si="12">AC9</f>
        <v>291.45299999999997</v>
      </c>
      <c r="AT9" s="109">
        <f t="shared" ref="AT9:AT12" si="13">AE9</f>
        <v>2599.6446449999994</v>
      </c>
      <c r="AU9" s="121">
        <f t="shared" ref="AU9:AU20" si="14">SUM(AI9:AT9)</f>
        <v>1031850.1703212297</v>
      </c>
    </row>
    <row r="10" spans="1:47" x14ac:dyDescent="0.25">
      <c r="A10" s="114">
        <v>5</v>
      </c>
      <c r="B10" s="120" t="s">
        <v>527</v>
      </c>
      <c r="C10" s="110">
        <f>VLOOKUP($A10,'Trip Switching Model Target TNC'!$AU$8:$BI$43,C$5,FALSE)</f>
        <v>0</v>
      </c>
      <c r="D10" s="110">
        <f>VLOOKUP($A10,'Trip Switching Model Target TNC'!$AU$8:$BI$43,D$5,FALSE)</f>
        <v>0</v>
      </c>
      <c r="E10" s="109">
        <f>VLOOKUP($A10,'Trip Switching Model Target TNC'!$AU$8:$BI$43,E$5,FALSE)</f>
        <v>331843.17830000003</v>
      </c>
      <c r="F10" s="110">
        <f>VLOOKUP($A10,'Trip Switching Model Target TNC'!$AU$8:$BI$43,F$5,FALSE)</f>
        <v>0</v>
      </c>
      <c r="G10" s="110">
        <f>VLOOKUP($A10,'Trip Switching Model Target TNC'!$AU$8:$BI$43,G$5,FALSE)</f>
        <v>5315.7195000000002</v>
      </c>
      <c r="H10" s="109">
        <f>VLOOKUP($A10,'Trip Switching Model Target TNC'!$AU$8:$BI$43,H$5,FALSE)</f>
        <v>12677.963972293537</v>
      </c>
      <c r="I10" s="110">
        <f>VLOOKUP($A10,'Trip Switching Model Target TNC'!$AU$8:$BI$43,I$5,FALSE)</f>
        <v>3680.9237750537873</v>
      </c>
      <c r="J10" s="110">
        <f>VLOOKUP($A10,'Trip Switching Model Target TNC'!$AU$8:$BI$43,J$5,FALSE)</f>
        <v>16257.944328653237</v>
      </c>
      <c r="K10" s="110">
        <f>VLOOKUP($A10,'Trip Switching Model Target TNC'!$AU$8:$BI$43,K$5,FALSE)</f>
        <v>939.04801461263389</v>
      </c>
      <c r="L10" s="110">
        <f>VLOOKUP($A10,'Trip Switching Model Target TNC'!$AU$8:$BI$43,L$5,FALSE)</f>
        <v>0</v>
      </c>
      <c r="M10" s="109">
        <f>VLOOKUP($A10,'Trip Switching Model Target TNC'!$AU$8:$BI$43,M$5,FALSE)</f>
        <v>0</v>
      </c>
      <c r="N10" s="110">
        <f>VLOOKUP($A10,'Trip Switching Model Target TNC'!$AU$8:$BI$43,N$5,FALSE)</f>
        <v>0</v>
      </c>
      <c r="O10" s="110">
        <f>VLOOKUP($A10,'Trip Switching Model Target TNC'!$AU$8:$BI$43,O$5,FALSE)</f>
        <v>0</v>
      </c>
      <c r="P10" s="122">
        <f t="shared" si="3"/>
        <v>370714.77789061324</v>
      </c>
      <c r="R10" s="120" t="s">
        <v>527</v>
      </c>
      <c r="S10" s="110">
        <v>0</v>
      </c>
      <c r="T10" s="110"/>
      <c r="U10" s="109">
        <f>E10+F10+G10+I10+J10+L10+O10+K10</f>
        <v>358036.81391831971</v>
      </c>
      <c r="V10" s="110">
        <v>0</v>
      </c>
      <c r="W10" s="110">
        <v>0</v>
      </c>
      <c r="X10" s="110">
        <f t="shared" ref="X9:X11" si="15">H10</f>
        <v>12677.963972293537</v>
      </c>
      <c r="Y10" s="110">
        <f t="shared" si="4"/>
        <v>3680.9237750537873</v>
      </c>
      <c r="Z10" s="110">
        <f t="shared" ref="Z9:Z11" si="16">J10</f>
        <v>16257.944328653237</v>
      </c>
      <c r="AA10" s="110">
        <f t="shared" ref="AA9:AA11" si="17">K10</f>
        <v>939.04801461263389</v>
      </c>
      <c r="AB10" s="110">
        <v>0</v>
      </c>
      <c r="AC10" s="109">
        <f>M10</f>
        <v>0</v>
      </c>
      <c r="AD10" s="110">
        <v>0</v>
      </c>
      <c r="AE10" s="110">
        <f t="shared" si="5"/>
        <v>0</v>
      </c>
      <c r="AF10" s="121">
        <f t="shared" si="6"/>
        <v>391592.69400893291</v>
      </c>
      <c r="AH10" s="120" t="s">
        <v>527</v>
      </c>
      <c r="AI10" s="109">
        <f t="shared" si="7"/>
        <v>0</v>
      </c>
      <c r="AJ10" s="109">
        <f t="shared" si="8"/>
        <v>0</v>
      </c>
      <c r="AK10" s="109">
        <f t="shared" si="9"/>
        <v>358036.81391831971</v>
      </c>
      <c r="AL10" s="109">
        <f t="shared" si="10"/>
        <v>0</v>
      </c>
      <c r="AM10" s="109">
        <f t="shared" si="11"/>
        <v>0</v>
      </c>
      <c r="AN10" s="109">
        <f t="shared" ref="AN10:AN12" si="18">X10</f>
        <v>12677.963972293537</v>
      </c>
      <c r="AO10" s="109">
        <f t="shared" si="2"/>
        <v>3680.9237750537873</v>
      </c>
      <c r="AP10" s="109">
        <f t="shared" si="2"/>
        <v>16257.944328653237</v>
      </c>
      <c r="AQ10" s="109">
        <f t="shared" si="2"/>
        <v>939.04801461263389</v>
      </c>
      <c r="AR10" s="109">
        <f t="shared" si="2"/>
        <v>0</v>
      </c>
      <c r="AS10" s="109">
        <f t="shared" si="12"/>
        <v>0</v>
      </c>
      <c r="AT10" s="109">
        <f t="shared" si="13"/>
        <v>0</v>
      </c>
      <c r="AU10" s="121">
        <f t="shared" si="14"/>
        <v>391592.69400893291</v>
      </c>
    </row>
    <row r="11" spans="1:47" x14ac:dyDescent="0.25">
      <c r="A11" s="114">
        <v>7</v>
      </c>
      <c r="B11" s="120" t="s">
        <v>465</v>
      </c>
      <c r="C11" s="110">
        <f>VLOOKUP($A11,'Trip Switching Model Target TNC'!$AU$8:$BI$43,C$5,FALSE)</f>
        <v>30109.898690000002</v>
      </c>
      <c r="D11" s="109">
        <f>VLOOKUP($A11,'Trip Switching Model Target TNC'!$AU$8:$BI$43,D$5,FALSE)</f>
        <v>11603.032300000001</v>
      </c>
      <c r="E11" s="109">
        <f>VLOOKUP($A11,'Trip Switching Model Target TNC'!$AU$8:$BI$43,E$5,FALSE)</f>
        <v>6633.19956</v>
      </c>
      <c r="F11" s="109">
        <f>VLOOKUP($A11,'Trip Switching Model Target TNC'!$AU$8:$BI$43,F$5,FALSE)</f>
        <v>161046.66075000001</v>
      </c>
      <c r="G11" s="110">
        <f>VLOOKUP($A11,'Trip Switching Model Target TNC'!$AU$8:$BI$43,G$5,FALSE)</f>
        <v>3351.47408</v>
      </c>
      <c r="H11" s="109">
        <f>VLOOKUP($A11,'Trip Switching Model Target TNC'!$AU$8:$BI$43,H$5,FALSE)</f>
        <v>133356.30654779478</v>
      </c>
      <c r="I11" s="110">
        <f>VLOOKUP($A11,'Trip Switching Model Target TNC'!$AU$8:$BI$43,I$5,FALSE)</f>
        <v>17058.042611966339</v>
      </c>
      <c r="J11" s="110">
        <f>VLOOKUP($A11,'Trip Switching Model Target TNC'!$AU$8:$BI$43,J$5,FALSE)</f>
        <v>10329.196211739156</v>
      </c>
      <c r="K11" s="110">
        <f>VLOOKUP($A11,'Trip Switching Model Target TNC'!$AU$8:$BI$43,K$5,FALSE)</f>
        <v>596.6074799557075</v>
      </c>
      <c r="L11" s="110">
        <f>VLOOKUP($A11,'Trip Switching Model Target TNC'!$AU$8:$BI$43,L$5,FALSE)</f>
        <v>0</v>
      </c>
      <c r="M11" s="109">
        <f>VLOOKUP($A11,'Trip Switching Model Target TNC'!$AU$8:$BI$43,M$5,FALSE)</f>
        <v>3968.2822999999999</v>
      </c>
      <c r="N11" s="110">
        <f>VLOOKUP($A11,'Trip Switching Model Target TNC'!$AU$8:$BI$43,N$5,FALSE)</f>
        <v>0</v>
      </c>
      <c r="O11" s="110">
        <f>VLOOKUP($A11,'Trip Switching Model Target TNC'!$AU$8:$BI$43,O$5,FALSE)</f>
        <v>17857.270349999999</v>
      </c>
      <c r="P11" s="122">
        <f t="shared" si="3"/>
        <v>395909.97088145599</v>
      </c>
      <c r="R11" s="120" t="s">
        <v>465</v>
      </c>
      <c r="S11" s="110">
        <v>0</v>
      </c>
      <c r="T11" s="109">
        <f>D11</f>
        <v>11603.032300000001</v>
      </c>
      <c r="U11" s="109">
        <f>E11</f>
        <v>6633.19956</v>
      </c>
      <c r="V11" s="109">
        <f>C11+F11+G11</f>
        <v>194508.03352</v>
      </c>
      <c r="W11" s="110">
        <v>0</v>
      </c>
      <c r="X11" s="110">
        <f t="shared" si="15"/>
        <v>133356.30654779478</v>
      </c>
      <c r="Y11" s="110">
        <f t="shared" si="4"/>
        <v>17058.042611966339</v>
      </c>
      <c r="Z11" s="110">
        <f t="shared" si="16"/>
        <v>10329.196211739156</v>
      </c>
      <c r="AA11" s="110">
        <f t="shared" si="17"/>
        <v>596.6074799557075</v>
      </c>
      <c r="AB11" s="110">
        <v>0</v>
      </c>
      <c r="AC11" s="109">
        <f>M11</f>
        <v>3968.2822999999999</v>
      </c>
      <c r="AD11" s="110">
        <v>0</v>
      </c>
      <c r="AE11" s="109">
        <f t="shared" si="5"/>
        <v>17857.270349999999</v>
      </c>
      <c r="AF11" s="121">
        <f t="shared" si="6"/>
        <v>395909.97088145599</v>
      </c>
      <c r="AH11" s="120" t="s">
        <v>465</v>
      </c>
      <c r="AI11" s="109">
        <f t="shared" si="7"/>
        <v>0</v>
      </c>
      <c r="AJ11" s="109">
        <f t="shared" si="8"/>
        <v>11603.032300000001</v>
      </c>
      <c r="AK11" s="109">
        <f t="shared" si="9"/>
        <v>6633.19956</v>
      </c>
      <c r="AL11" s="109">
        <f t="shared" si="10"/>
        <v>194508.03352</v>
      </c>
      <c r="AM11" s="109">
        <f t="shared" si="11"/>
        <v>0</v>
      </c>
      <c r="AN11" s="109">
        <f t="shared" si="18"/>
        <v>133356.30654779478</v>
      </c>
      <c r="AO11" s="109">
        <f t="shared" si="2"/>
        <v>17058.042611966339</v>
      </c>
      <c r="AP11" s="109">
        <f t="shared" si="2"/>
        <v>10329.196211739156</v>
      </c>
      <c r="AQ11" s="109">
        <f t="shared" si="2"/>
        <v>596.6074799557075</v>
      </c>
      <c r="AR11" s="109">
        <f t="shared" si="2"/>
        <v>0</v>
      </c>
      <c r="AS11" s="109">
        <f t="shared" si="12"/>
        <v>3968.2822999999999</v>
      </c>
      <c r="AT11" s="109">
        <f t="shared" si="13"/>
        <v>17857.270349999999</v>
      </c>
      <c r="AU11" s="121">
        <f t="shared" si="14"/>
        <v>395909.97088145599</v>
      </c>
    </row>
    <row r="12" spans="1:47" x14ac:dyDescent="0.25">
      <c r="A12" s="114">
        <v>8</v>
      </c>
      <c r="B12" s="120" t="s">
        <v>528</v>
      </c>
      <c r="C12" s="110">
        <f>VLOOKUP($A12,'Trip Switching Model Target TNC'!$AU$8:$BI$43,C$5,FALSE)</f>
        <v>0</v>
      </c>
      <c r="D12" s="110">
        <f>VLOOKUP($A12,'Trip Switching Model Target TNC'!$AU$8:$BI$43,D$5,FALSE)</f>
        <v>0</v>
      </c>
      <c r="E12" s="110">
        <f>VLOOKUP($A12,'Trip Switching Model Target TNC'!$AU$8:$BI$43,E$5,FALSE)</f>
        <v>0</v>
      </c>
      <c r="F12" s="110">
        <f>VLOOKUP($A12,'Trip Switching Model Target TNC'!$AU$8:$BI$43,F$5,FALSE)</f>
        <v>0</v>
      </c>
      <c r="G12" s="109">
        <f>VLOOKUP($A12,'Trip Switching Model Target TNC'!$AU$8:$BI$43,G$5,FALSE)</f>
        <v>169145.71291999999</v>
      </c>
      <c r="H12" s="110">
        <f>VLOOKUP($A12,'Trip Switching Model Target TNC'!$AU$8:$BI$43,H$5,FALSE)</f>
        <v>12908.98695667703</v>
      </c>
      <c r="I12" s="110">
        <f>VLOOKUP($A12,'Trip Switching Model Target TNC'!$AU$8:$BI$43,I$5,FALSE)</f>
        <v>0</v>
      </c>
      <c r="J12" s="110">
        <f>VLOOKUP($A12,'Trip Switching Model Target TNC'!$AU$8:$BI$43,J$5,FALSE)</f>
        <v>1081.3147042316177</v>
      </c>
      <c r="K12" s="110">
        <f>VLOOKUP($A12,'Trip Switching Model Target TNC'!$AU$8:$BI$43,K$5,FALSE)</f>
        <v>0</v>
      </c>
      <c r="L12" s="110">
        <f>VLOOKUP($A12,'Trip Switching Model Target TNC'!$AU$8:$BI$43,L$5,FALSE)</f>
        <v>0</v>
      </c>
      <c r="M12" s="110">
        <f>VLOOKUP($A12,'Trip Switching Model Target TNC'!$AU$8:$BI$43,M$5,FALSE)</f>
        <v>0</v>
      </c>
      <c r="N12" s="110">
        <f>VLOOKUP($A12,'Trip Switching Model Target TNC'!$AU$8:$BI$43,N$5,FALSE)</f>
        <v>0</v>
      </c>
      <c r="O12" s="110">
        <f>VLOOKUP($A12,'Trip Switching Model Target TNC'!$AU$8:$BI$43,O$5,FALSE)</f>
        <v>0</v>
      </c>
      <c r="P12" s="122">
        <f t="shared" si="3"/>
        <v>183136.01458090864</v>
      </c>
      <c r="R12" s="120" t="s">
        <v>528</v>
      </c>
      <c r="S12" s="110">
        <v>0</v>
      </c>
      <c r="T12" s="110">
        <v>0</v>
      </c>
      <c r="U12" s="110">
        <v>0</v>
      </c>
      <c r="V12" s="110">
        <v>0</v>
      </c>
      <c r="W12" s="109">
        <f>C12+D12+E12+F12+G12+H12+I12+J12+L12+M12+O12+K12</f>
        <v>183136.01458090864</v>
      </c>
      <c r="X12" s="110">
        <v>0</v>
      </c>
      <c r="Y12" s="110">
        <v>0</v>
      </c>
      <c r="Z12" s="110">
        <v>0</v>
      </c>
      <c r="AA12" s="110">
        <f>VLOOKUP($A12,'Trip Switching Model Targets'!$AU$8:$BG$36,AA$5,FALSE)</f>
        <v>0</v>
      </c>
      <c r="AB12" s="110">
        <v>0</v>
      </c>
      <c r="AC12" s="110">
        <v>0</v>
      </c>
      <c r="AD12" s="110">
        <v>0</v>
      </c>
      <c r="AE12" s="110">
        <f t="shared" si="5"/>
        <v>0</v>
      </c>
      <c r="AF12" s="121">
        <f t="shared" si="6"/>
        <v>183136.01458090864</v>
      </c>
      <c r="AH12" s="120" t="s">
        <v>528</v>
      </c>
      <c r="AI12" s="109">
        <f t="shared" si="7"/>
        <v>0</v>
      </c>
      <c r="AJ12" s="109">
        <f t="shared" si="8"/>
        <v>0</v>
      </c>
      <c r="AK12" s="109">
        <f t="shared" si="9"/>
        <v>0</v>
      </c>
      <c r="AL12" s="109">
        <f t="shared" si="10"/>
        <v>0</v>
      </c>
      <c r="AM12" s="109">
        <f t="shared" si="11"/>
        <v>183136.01458090864</v>
      </c>
      <c r="AN12" s="109">
        <f t="shared" si="18"/>
        <v>0</v>
      </c>
      <c r="AO12" s="109">
        <f t="shared" si="2"/>
        <v>0</v>
      </c>
      <c r="AP12" s="109">
        <f t="shared" si="2"/>
        <v>0</v>
      </c>
      <c r="AQ12" s="109">
        <f t="shared" si="2"/>
        <v>0</v>
      </c>
      <c r="AR12" s="109">
        <f t="shared" si="2"/>
        <v>0</v>
      </c>
      <c r="AS12" s="109">
        <f t="shared" si="12"/>
        <v>0</v>
      </c>
      <c r="AT12" s="109">
        <f t="shared" si="13"/>
        <v>0</v>
      </c>
      <c r="AU12" s="121">
        <f t="shared" si="14"/>
        <v>183136.01458090864</v>
      </c>
    </row>
    <row r="13" spans="1:47" x14ac:dyDescent="0.25">
      <c r="A13" s="114">
        <v>9</v>
      </c>
      <c r="B13" s="120" t="s">
        <v>14</v>
      </c>
      <c r="C13" s="110">
        <f>VLOOKUP($A13,'Trip Switching Model Target TNC'!$AU$8:$BI$43,C$5,FALSE)</f>
        <v>0</v>
      </c>
      <c r="D13" s="110">
        <f>VLOOKUP($A13,'Trip Switching Model Target TNC'!$AU$8:$BI$43,D$5,FALSE)</f>
        <v>0</v>
      </c>
      <c r="E13" s="110">
        <f>VLOOKUP($A13,'Trip Switching Model Target TNC'!$AU$8:$BI$43,E$5,FALSE)</f>
        <v>0</v>
      </c>
      <c r="F13" s="110">
        <f>VLOOKUP($A13,'Trip Switching Model Target TNC'!$AU$8:$BI$43,F$5,FALSE)</f>
        <v>0</v>
      </c>
      <c r="G13" s="110">
        <f>VLOOKUP($A13,'Trip Switching Model Target TNC'!$AU$8:$BI$43,G$5,FALSE)</f>
        <v>0</v>
      </c>
      <c r="H13" s="111">
        <f>VLOOKUP($A13,'Trip Switching Model Target TNC'!$AU$8:$BI$43,H$5,FALSE)</f>
        <v>340820.08304607659</v>
      </c>
      <c r="I13" s="110">
        <f>VLOOKUP($A13,'Trip Switching Model Target TNC'!$AU$8:$BI$43,I$5,FALSE)</f>
        <v>0</v>
      </c>
      <c r="J13" s="110">
        <f>VLOOKUP($A13,'Trip Switching Model Target TNC'!$AU$8:$BI$43,J$5,FALSE)</f>
        <v>0</v>
      </c>
      <c r="K13" s="110">
        <f>VLOOKUP($A13,'Trip Switching Model Target TNC'!$AU$8:$BI$43,K$5,FALSE)</f>
        <v>0</v>
      </c>
      <c r="L13" s="110">
        <f>VLOOKUP($A13,'Trip Switching Model Target TNC'!$AU$8:$BI$43,L$5,FALSE)</f>
        <v>0</v>
      </c>
      <c r="M13" s="110">
        <f>VLOOKUP($A13,'Trip Switching Model Target TNC'!$AU$8:$BI$43,M$5,FALSE)</f>
        <v>0</v>
      </c>
      <c r="N13" s="110">
        <f>VLOOKUP($A13,'Trip Switching Model Target TNC'!$AU$8:$BI$43,N$5,FALSE)</f>
        <v>0</v>
      </c>
      <c r="O13" s="110">
        <f>VLOOKUP($A13,'Trip Switching Model Target TNC'!$AU$8:$BI$43,O$5,FALSE)</f>
        <v>0</v>
      </c>
      <c r="P13" s="122">
        <f t="shared" si="3"/>
        <v>340820.08304607659</v>
      </c>
      <c r="R13" s="120" t="s">
        <v>14</v>
      </c>
      <c r="S13" s="110">
        <v>0</v>
      </c>
      <c r="T13" s="110">
        <v>0</v>
      </c>
      <c r="U13" s="110">
        <v>0</v>
      </c>
      <c r="V13" s="110">
        <v>0</v>
      </c>
      <c r="W13" s="110">
        <v>0</v>
      </c>
      <c r="X13" s="111">
        <f t="shared" ref="X13:X18" si="19">C13+D13+E13+F13+G13+H13+I13+J13+L13+M13+O13+K13</f>
        <v>340820.08304607659</v>
      </c>
      <c r="Y13" s="110">
        <v>0</v>
      </c>
      <c r="Z13" s="110">
        <v>0</v>
      </c>
      <c r="AA13" s="110">
        <f>VLOOKUP($A13,'Trip Switching Model Targets'!$AU$8:$BG$36,AA$5,FALSE)</f>
        <v>0</v>
      </c>
      <c r="AB13" s="110">
        <v>0</v>
      </c>
      <c r="AC13" s="110">
        <v>0</v>
      </c>
      <c r="AD13" s="110">
        <v>0</v>
      </c>
      <c r="AE13" s="110">
        <f t="shared" si="5"/>
        <v>0</v>
      </c>
      <c r="AF13" s="121">
        <f t="shared" si="6"/>
        <v>340820.08304607659</v>
      </c>
      <c r="AH13" s="120" t="s">
        <v>14</v>
      </c>
      <c r="AI13" s="109"/>
      <c r="AJ13" s="109"/>
      <c r="AK13" s="109"/>
      <c r="AL13" s="109"/>
      <c r="AM13" s="109"/>
      <c r="AN13" s="109">
        <f>SUM(X13:X18)</f>
        <v>576111.76789049571</v>
      </c>
      <c r="AO13" s="109"/>
      <c r="AP13" s="109"/>
      <c r="AQ13" s="109"/>
      <c r="AR13" s="109"/>
      <c r="AS13" s="109"/>
      <c r="AT13" s="109"/>
      <c r="AU13" s="121">
        <f t="shared" si="14"/>
        <v>576111.76789049571</v>
      </c>
    </row>
    <row r="14" spans="1:47" x14ac:dyDescent="0.25">
      <c r="A14" s="114">
        <v>10</v>
      </c>
      <c r="B14" s="120" t="s">
        <v>15</v>
      </c>
      <c r="C14" s="110">
        <f>VLOOKUP($A14,'Trip Switching Model Target TNC'!$AU$8:$BI$43,C$5,FALSE)</f>
        <v>0</v>
      </c>
      <c r="D14" s="110">
        <f>VLOOKUP($A14,'Trip Switching Model Target TNC'!$AU$8:$BI$43,D$5,FALSE)</f>
        <v>0</v>
      </c>
      <c r="E14" s="110">
        <f>VLOOKUP($A14,'Trip Switching Model Target TNC'!$AU$8:$BI$43,E$5,FALSE)</f>
        <v>0</v>
      </c>
      <c r="F14" s="110">
        <f>VLOOKUP($A14,'Trip Switching Model Target TNC'!$AU$8:$BI$43,F$5,FALSE)</f>
        <v>0</v>
      </c>
      <c r="G14" s="110">
        <f>VLOOKUP($A14,'Trip Switching Model Target TNC'!$AU$8:$BI$43,G$5,FALSE)</f>
        <v>0</v>
      </c>
      <c r="H14" s="111">
        <f>VLOOKUP($A14,'Trip Switching Model Target TNC'!$AU$8:$BI$43,H$5,FALSE)</f>
        <v>2400.233240316144</v>
      </c>
      <c r="I14" s="110">
        <f>VLOOKUP($A14,'Trip Switching Model Target TNC'!$AU$8:$BI$43,I$5,FALSE)</f>
        <v>0</v>
      </c>
      <c r="J14" s="110">
        <f>VLOOKUP($A14,'Trip Switching Model Target TNC'!$AU$8:$BI$43,J$5,FALSE)</f>
        <v>0</v>
      </c>
      <c r="K14" s="110">
        <f>VLOOKUP($A14,'Trip Switching Model Target TNC'!$AU$8:$BI$43,K$5,FALSE)</f>
        <v>0</v>
      </c>
      <c r="L14" s="110">
        <f>VLOOKUP($A14,'Trip Switching Model Target TNC'!$AU$8:$BI$43,L$5,FALSE)</f>
        <v>0</v>
      </c>
      <c r="M14" s="110">
        <f>VLOOKUP($A14,'Trip Switching Model Target TNC'!$AU$8:$BI$43,M$5,FALSE)</f>
        <v>0</v>
      </c>
      <c r="N14" s="110">
        <f>VLOOKUP($A14,'Trip Switching Model Target TNC'!$AU$8:$BI$43,N$5,FALSE)</f>
        <v>0</v>
      </c>
      <c r="O14" s="110">
        <f>VLOOKUP($A14,'Trip Switching Model Target TNC'!$AU$8:$BI$43,O$5,FALSE)</f>
        <v>0</v>
      </c>
      <c r="P14" s="122">
        <f t="shared" si="3"/>
        <v>2400.233240316144</v>
      </c>
      <c r="R14" s="120" t="s">
        <v>15</v>
      </c>
      <c r="S14" s="110">
        <v>0</v>
      </c>
      <c r="T14" s="110">
        <v>0</v>
      </c>
      <c r="U14" s="110">
        <v>0</v>
      </c>
      <c r="V14" s="110">
        <v>0</v>
      </c>
      <c r="W14" s="110">
        <v>0</v>
      </c>
      <c r="X14" s="111">
        <f t="shared" si="19"/>
        <v>2400.233240316144</v>
      </c>
      <c r="Y14" s="110">
        <v>0</v>
      </c>
      <c r="Z14" s="110">
        <v>0</v>
      </c>
      <c r="AA14" s="110">
        <f>VLOOKUP($A14,'Trip Switching Model Targets'!$AU$8:$BG$36,AA$5,FALSE)</f>
        <v>0</v>
      </c>
      <c r="AB14" s="110">
        <v>0</v>
      </c>
      <c r="AC14" s="110">
        <v>0</v>
      </c>
      <c r="AD14" s="110">
        <v>0</v>
      </c>
      <c r="AE14" s="110">
        <f t="shared" si="5"/>
        <v>0</v>
      </c>
      <c r="AF14" s="121">
        <f t="shared" si="6"/>
        <v>2400.233240316144</v>
      </c>
      <c r="AH14" s="120" t="s">
        <v>18</v>
      </c>
      <c r="AI14" s="109"/>
      <c r="AJ14" s="109"/>
      <c r="AK14" s="109"/>
      <c r="AL14" s="109"/>
      <c r="AM14" s="109"/>
      <c r="AN14" s="109"/>
      <c r="AO14" s="109">
        <f>SUM(Y19:Y24)</f>
        <v>125125.09893746236</v>
      </c>
      <c r="AP14" s="109"/>
      <c r="AQ14" s="109"/>
      <c r="AR14" s="109"/>
      <c r="AS14" s="109"/>
      <c r="AT14" s="109"/>
      <c r="AU14" s="121">
        <f t="shared" si="14"/>
        <v>125125.09893746236</v>
      </c>
    </row>
    <row r="15" spans="1:47" x14ac:dyDescent="0.25">
      <c r="A15" s="114">
        <v>11</v>
      </c>
      <c r="B15" s="120" t="s">
        <v>16</v>
      </c>
      <c r="C15" s="110">
        <f>VLOOKUP($A15,'Trip Switching Model Target TNC'!$AU$8:$BI$43,C$5,FALSE)</f>
        <v>0</v>
      </c>
      <c r="D15" s="110">
        <f>VLOOKUP($A15,'Trip Switching Model Target TNC'!$AU$8:$BI$43,D$5,FALSE)</f>
        <v>0</v>
      </c>
      <c r="E15" s="110">
        <f>VLOOKUP($A15,'Trip Switching Model Target TNC'!$AU$8:$BI$43,E$5,FALSE)</f>
        <v>0</v>
      </c>
      <c r="F15" s="110">
        <f>VLOOKUP($A15,'Trip Switching Model Target TNC'!$AU$8:$BI$43,F$5,FALSE)</f>
        <v>0</v>
      </c>
      <c r="G15" s="110">
        <f>VLOOKUP($A15,'Trip Switching Model Target TNC'!$AU$8:$BI$43,G$5,FALSE)</f>
        <v>0</v>
      </c>
      <c r="H15" s="111">
        <f>VLOOKUP($A15,'Trip Switching Model Target TNC'!$AU$8:$BI$43,H$5,FALSE)</f>
        <v>0</v>
      </c>
      <c r="I15" s="110">
        <f>VLOOKUP($A15,'Trip Switching Model Target TNC'!$AU$8:$BI$43,I$5,FALSE)</f>
        <v>0</v>
      </c>
      <c r="J15" s="110">
        <f>VLOOKUP($A15,'Trip Switching Model Target TNC'!$AU$8:$BI$43,J$5,FALSE)</f>
        <v>0</v>
      </c>
      <c r="K15" s="110">
        <f>VLOOKUP($A15,'Trip Switching Model Target TNC'!$AU$8:$BI$43,K$5,FALSE)</f>
        <v>0</v>
      </c>
      <c r="L15" s="110">
        <f>VLOOKUP($A15,'Trip Switching Model Target TNC'!$AU$8:$BI$43,L$5,FALSE)</f>
        <v>0</v>
      </c>
      <c r="M15" s="110">
        <f>VLOOKUP($A15,'Trip Switching Model Target TNC'!$AU$8:$BI$43,M$5,FALSE)</f>
        <v>0</v>
      </c>
      <c r="N15" s="110">
        <f>VLOOKUP($A15,'Trip Switching Model Target TNC'!$AU$8:$BI$43,N$5,FALSE)</f>
        <v>0</v>
      </c>
      <c r="O15" s="110">
        <f>VLOOKUP($A15,'Trip Switching Model Target TNC'!$AU$8:$BI$43,O$5,FALSE)</f>
        <v>0</v>
      </c>
      <c r="P15" s="122">
        <f t="shared" si="3"/>
        <v>0</v>
      </c>
      <c r="R15" s="120" t="s">
        <v>16</v>
      </c>
      <c r="S15" s="110">
        <v>0</v>
      </c>
      <c r="T15" s="110">
        <v>0</v>
      </c>
      <c r="U15" s="110">
        <v>0</v>
      </c>
      <c r="V15" s="110">
        <v>0</v>
      </c>
      <c r="W15" s="110">
        <v>0</v>
      </c>
      <c r="X15" s="111">
        <f t="shared" si="19"/>
        <v>0</v>
      </c>
      <c r="Y15" s="110">
        <v>0</v>
      </c>
      <c r="Z15" s="110">
        <v>0</v>
      </c>
      <c r="AA15" s="110">
        <f>VLOOKUP($A15,'Trip Switching Model Targets'!$AU$8:$BG$36,AA$5,FALSE)</f>
        <v>0</v>
      </c>
      <c r="AB15" s="110">
        <v>0</v>
      </c>
      <c r="AC15" s="110">
        <v>0</v>
      </c>
      <c r="AD15" s="110">
        <v>0</v>
      </c>
      <c r="AE15" s="110">
        <f t="shared" si="5"/>
        <v>0</v>
      </c>
      <c r="AF15" s="121">
        <f t="shared" si="6"/>
        <v>0</v>
      </c>
      <c r="AH15" s="120" t="s">
        <v>22</v>
      </c>
      <c r="AI15" s="109"/>
      <c r="AJ15" s="109"/>
      <c r="AK15" s="109"/>
      <c r="AL15" s="109"/>
      <c r="AM15" s="109"/>
      <c r="AN15" s="109"/>
      <c r="AO15" s="109"/>
      <c r="AP15" s="109">
        <f>SUM(Z25:Z30)</f>
        <v>116541.13176146094</v>
      </c>
      <c r="AQ15" s="109"/>
      <c r="AR15" s="109"/>
      <c r="AS15" s="109"/>
      <c r="AT15" s="109"/>
      <c r="AU15" s="121">
        <f t="shared" si="14"/>
        <v>116541.13176146094</v>
      </c>
    </row>
    <row r="16" spans="1:47" x14ac:dyDescent="0.25">
      <c r="A16" s="114">
        <v>12</v>
      </c>
      <c r="B16" s="120" t="s">
        <v>17</v>
      </c>
      <c r="C16" s="110">
        <f>VLOOKUP($A16,'Trip Switching Model Target TNC'!$AU$8:$BI$43,C$5,FALSE)</f>
        <v>0</v>
      </c>
      <c r="D16" s="110">
        <f>VLOOKUP($A16,'Trip Switching Model Target TNC'!$AU$8:$BI$43,D$5,FALSE)</f>
        <v>0</v>
      </c>
      <c r="E16" s="110">
        <f>VLOOKUP($A16,'Trip Switching Model Target TNC'!$AU$8:$BI$43,E$5,FALSE)</f>
        <v>0</v>
      </c>
      <c r="F16" s="110">
        <f>VLOOKUP($A16,'Trip Switching Model Target TNC'!$AU$8:$BI$43,F$5,FALSE)</f>
        <v>0</v>
      </c>
      <c r="G16" s="110">
        <f>VLOOKUP($A16,'Trip Switching Model Target TNC'!$AU$8:$BI$43,G$5,FALSE)</f>
        <v>0</v>
      </c>
      <c r="H16" s="111">
        <f>VLOOKUP($A16,'Trip Switching Model Target TNC'!$AU$8:$BI$43,H$5,FALSE)</f>
        <v>105759.04681333801</v>
      </c>
      <c r="I16" s="110">
        <f>VLOOKUP($A16,'Trip Switching Model Target TNC'!$AU$8:$BI$43,I$5,FALSE)</f>
        <v>0</v>
      </c>
      <c r="J16" s="110">
        <f>VLOOKUP($A16,'Trip Switching Model Target TNC'!$AU$8:$BI$43,J$5,FALSE)</f>
        <v>0</v>
      </c>
      <c r="K16" s="110">
        <f>VLOOKUP($A16,'Trip Switching Model Target TNC'!$AU$8:$BI$43,K$5,FALSE)</f>
        <v>0</v>
      </c>
      <c r="L16" s="110">
        <f>VLOOKUP($A16,'Trip Switching Model Target TNC'!$AU$8:$BI$43,L$5,FALSE)</f>
        <v>0</v>
      </c>
      <c r="M16" s="110">
        <f>VLOOKUP($A16,'Trip Switching Model Target TNC'!$AU$8:$BI$43,M$5,FALSE)</f>
        <v>0</v>
      </c>
      <c r="N16" s="110">
        <f>VLOOKUP($A16,'Trip Switching Model Target TNC'!$AU$8:$BI$43,N$5,FALSE)</f>
        <v>0</v>
      </c>
      <c r="O16" s="110">
        <f>VLOOKUP($A16,'Trip Switching Model Target TNC'!$AU$8:$BI$43,O$5,FALSE)</f>
        <v>0</v>
      </c>
      <c r="P16" s="122">
        <f t="shared" si="3"/>
        <v>105759.04681333801</v>
      </c>
      <c r="R16" s="120" t="s">
        <v>17</v>
      </c>
      <c r="S16" s="110">
        <v>0</v>
      </c>
      <c r="T16" s="110">
        <v>0</v>
      </c>
      <c r="U16" s="110">
        <v>0</v>
      </c>
      <c r="V16" s="110">
        <v>0</v>
      </c>
      <c r="W16" s="110">
        <v>0</v>
      </c>
      <c r="X16" s="111">
        <f t="shared" si="19"/>
        <v>105759.04681333801</v>
      </c>
      <c r="Y16" s="110">
        <v>0</v>
      </c>
      <c r="Z16" s="110">
        <v>0</v>
      </c>
      <c r="AA16" s="110">
        <f>VLOOKUP($A16,'Trip Switching Model Targets'!$AU$8:$BG$36,AA$5,FALSE)</f>
        <v>0</v>
      </c>
      <c r="AB16" s="110">
        <v>0</v>
      </c>
      <c r="AC16" s="110">
        <v>0</v>
      </c>
      <c r="AD16" s="110">
        <v>0</v>
      </c>
      <c r="AE16" s="110">
        <f t="shared" si="5"/>
        <v>0</v>
      </c>
      <c r="AF16" s="121">
        <f t="shared" si="6"/>
        <v>105759.04681333801</v>
      </c>
      <c r="AH16" s="207" t="s">
        <v>604</v>
      </c>
      <c r="AI16" s="109"/>
      <c r="AJ16" s="109"/>
      <c r="AK16" s="109"/>
      <c r="AL16" s="109"/>
      <c r="AM16" s="109"/>
      <c r="AN16" s="109"/>
      <c r="AO16" s="109"/>
      <c r="AP16" s="109"/>
      <c r="AQ16" s="109">
        <f>SUM(AA34:AA39)</f>
        <v>6731.3379963071129</v>
      </c>
      <c r="AR16" s="109"/>
      <c r="AS16" s="109"/>
      <c r="AT16" s="109"/>
      <c r="AU16" s="121">
        <f t="shared" si="14"/>
        <v>6731.3379963071129</v>
      </c>
    </row>
    <row r="17" spans="1:47" x14ac:dyDescent="0.25">
      <c r="A17" s="114">
        <v>24</v>
      </c>
      <c r="B17" s="120" t="s">
        <v>26</v>
      </c>
      <c r="C17" s="110">
        <f>VLOOKUP($A17,'Trip Switching Model Target TNC'!$AU$8:$BI$43,C$5,FALSE)</f>
        <v>0</v>
      </c>
      <c r="D17" s="110">
        <f>VLOOKUP($A17,'Trip Switching Model Target TNC'!$AU$8:$BI$43,D$5,FALSE)</f>
        <v>0</v>
      </c>
      <c r="E17" s="110">
        <f>VLOOKUP($A17,'Trip Switching Model Target TNC'!$AU$8:$BI$43,E$5,FALSE)</f>
        <v>0</v>
      </c>
      <c r="F17" s="110">
        <f>VLOOKUP($A17,'Trip Switching Model Target TNC'!$AU$8:$BI$43,F$5,FALSE)</f>
        <v>0</v>
      </c>
      <c r="G17" s="110">
        <f>VLOOKUP($A17,'Trip Switching Model Target TNC'!$AU$8:$BI$43,G$5,FALSE)</f>
        <v>0</v>
      </c>
      <c r="H17" s="111">
        <f>VLOOKUP($A17,'Trip Switching Model Target TNC'!$AU$8:$BI$43,H$5,FALSE)</f>
        <v>118391.818146573</v>
      </c>
      <c r="I17" s="110">
        <f>VLOOKUP($A17,'Trip Switching Model Target TNC'!$AU$8:$BI$43,I$5,FALSE)</f>
        <v>0</v>
      </c>
      <c r="J17" s="110">
        <f>VLOOKUP($A17,'Trip Switching Model Target TNC'!$AU$8:$BI$43,J$5,FALSE)</f>
        <v>0</v>
      </c>
      <c r="K17" s="110">
        <f>VLOOKUP($A17,'Trip Switching Model Target TNC'!$AU$8:$BI$43,K$5,FALSE)</f>
        <v>0</v>
      </c>
      <c r="L17" s="110">
        <f>VLOOKUP($A17,'Trip Switching Model Target TNC'!$AU$8:$BI$43,L$5,FALSE)</f>
        <v>0</v>
      </c>
      <c r="M17" s="110">
        <f>VLOOKUP($A17,'Trip Switching Model Target TNC'!$AU$8:$BI$43,M$5,FALSE)</f>
        <v>0</v>
      </c>
      <c r="N17" s="110">
        <f>VLOOKUP($A17,'Trip Switching Model Target TNC'!$AU$8:$BI$43,N$5,FALSE)</f>
        <v>0</v>
      </c>
      <c r="O17" s="110">
        <f>VLOOKUP($A17,'Trip Switching Model Target TNC'!$AU$8:$BI$43,O$5,FALSE)</f>
        <v>0</v>
      </c>
      <c r="P17" s="122">
        <f t="shared" si="3"/>
        <v>118391.818146573</v>
      </c>
      <c r="R17" s="120" t="s">
        <v>26</v>
      </c>
      <c r="S17" s="110">
        <v>0</v>
      </c>
      <c r="T17" s="110">
        <v>0</v>
      </c>
      <c r="U17" s="110">
        <v>0</v>
      </c>
      <c r="V17" s="110">
        <v>0</v>
      </c>
      <c r="W17" s="110">
        <v>0</v>
      </c>
      <c r="X17" s="111">
        <f t="shared" si="19"/>
        <v>118391.818146573</v>
      </c>
      <c r="Y17" s="110">
        <v>0</v>
      </c>
      <c r="Z17" s="110">
        <v>0</v>
      </c>
      <c r="AA17" s="110">
        <f>VLOOKUP($A17,'Trip Switching Model Targets'!$AU$8:$BG$36,AA$5,FALSE)</f>
        <v>0</v>
      </c>
      <c r="AB17" s="110">
        <v>0</v>
      </c>
      <c r="AC17" s="110">
        <v>0</v>
      </c>
      <c r="AD17" s="110">
        <v>0</v>
      </c>
      <c r="AE17" s="110">
        <f t="shared" si="5"/>
        <v>0</v>
      </c>
      <c r="AF17" s="121">
        <f t="shared" si="6"/>
        <v>118391.818146573</v>
      </c>
      <c r="AH17" s="260" t="s">
        <v>529</v>
      </c>
      <c r="AI17" s="109"/>
      <c r="AJ17" s="109"/>
      <c r="AK17" s="109"/>
      <c r="AL17" s="109"/>
      <c r="AM17" s="109"/>
      <c r="AN17" s="109"/>
      <c r="AO17" s="109"/>
      <c r="AP17" s="109"/>
      <c r="AQ17" s="109"/>
      <c r="AR17" s="109">
        <f>AB31</f>
        <v>0</v>
      </c>
      <c r="AS17" s="109"/>
      <c r="AT17" s="109"/>
      <c r="AU17" s="121">
        <f t="shared" si="14"/>
        <v>0</v>
      </c>
    </row>
    <row r="18" spans="1:47" x14ac:dyDescent="0.25">
      <c r="A18" s="114">
        <v>25</v>
      </c>
      <c r="B18" s="120" t="s">
        <v>27</v>
      </c>
      <c r="C18" s="110">
        <f>VLOOKUP($A18,'Trip Switching Model Target TNC'!$AU$8:$BI$43,C$5,FALSE)</f>
        <v>0</v>
      </c>
      <c r="D18" s="110">
        <f>VLOOKUP($A18,'Trip Switching Model Target TNC'!$AU$8:$BI$43,D$5,FALSE)</f>
        <v>0</v>
      </c>
      <c r="E18" s="110">
        <f>VLOOKUP($A18,'Trip Switching Model Target TNC'!$AU$8:$BI$43,E$5,FALSE)</f>
        <v>0</v>
      </c>
      <c r="F18" s="110">
        <f>VLOOKUP($A18,'Trip Switching Model Target TNC'!$AU$8:$BI$43,F$5,FALSE)</f>
        <v>0</v>
      </c>
      <c r="G18" s="110">
        <f>VLOOKUP($A18,'Trip Switching Model Target TNC'!$AU$8:$BI$43,G$5,FALSE)</f>
        <v>0</v>
      </c>
      <c r="H18" s="111">
        <f>VLOOKUP($A18,'Trip Switching Model Target TNC'!$AU$8:$BI$43,H$5,FALSE)</f>
        <v>8740.5866441919898</v>
      </c>
      <c r="I18" s="110">
        <f>VLOOKUP($A18,'Trip Switching Model Target TNC'!$AU$8:$BI$43,I$5,FALSE)</f>
        <v>0</v>
      </c>
      <c r="J18" s="110">
        <f>VLOOKUP($A18,'Trip Switching Model Target TNC'!$AU$8:$BI$43,J$5,FALSE)</f>
        <v>0</v>
      </c>
      <c r="K18" s="110">
        <f>VLOOKUP($A18,'Trip Switching Model Target TNC'!$AU$8:$BI$43,K$5,FALSE)</f>
        <v>0</v>
      </c>
      <c r="L18" s="110">
        <f>VLOOKUP($A18,'Trip Switching Model Target TNC'!$AU$8:$BI$43,L$5,FALSE)</f>
        <v>0</v>
      </c>
      <c r="M18" s="110">
        <f>VLOOKUP($A18,'Trip Switching Model Target TNC'!$AU$8:$BI$43,M$5,FALSE)</f>
        <v>0</v>
      </c>
      <c r="N18" s="110">
        <f>VLOOKUP($A18,'Trip Switching Model Target TNC'!$AU$8:$BI$43,N$5,FALSE)</f>
        <v>0</v>
      </c>
      <c r="O18" s="110">
        <f>VLOOKUP($A18,'Trip Switching Model Target TNC'!$AU$8:$BI$43,O$5,FALSE)</f>
        <v>0</v>
      </c>
      <c r="P18" s="122">
        <f t="shared" si="3"/>
        <v>8740.5866441919898</v>
      </c>
      <c r="R18" s="120" t="s">
        <v>27</v>
      </c>
      <c r="S18" s="110">
        <v>0</v>
      </c>
      <c r="T18" s="110">
        <v>0</v>
      </c>
      <c r="U18" s="110">
        <v>0</v>
      </c>
      <c r="V18" s="110">
        <v>0</v>
      </c>
      <c r="W18" s="110">
        <v>0</v>
      </c>
      <c r="X18" s="111">
        <f t="shared" si="19"/>
        <v>8740.5866441919898</v>
      </c>
      <c r="Y18" s="110">
        <v>0</v>
      </c>
      <c r="Z18" s="110">
        <v>0</v>
      </c>
      <c r="AA18" s="110">
        <f>VLOOKUP($A18,'Trip Switching Model Targets'!$AU$8:$BG$36,AA$5,FALSE)</f>
        <v>0</v>
      </c>
      <c r="AB18" s="110">
        <v>0</v>
      </c>
      <c r="AC18" s="110">
        <v>0</v>
      </c>
      <c r="AD18" s="110">
        <v>0</v>
      </c>
      <c r="AE18" s="110">
        <f t="shared" si="5"/>
        <v>0</v>
      </c>
      <c r="AF18" s="121">
        <f t="shared" si="6"/>
        <v>8740.5866441919898</v>
      </c>
      <c r="AH18" s="260" t="s">
        <v>628</v>
      </c>
      <c r="AI18" s="109"/>
      <c r="AJ18" s="109"/>
      <c r="AK18" s="109"/>
      <c r="AL18" s="109"/>
      <c r="AM18" s="109"/>
      <c r="AN18" s="109">
        <f>X32</f>
        <v>7160.4667378169734</v>
      </c>
      <c r="AO18" s="109"/>
      <c r="AP18" s="109"/>
      <c r="AQ18" s="109"/>
      <c r="AR18" s="109"/>
      <c r="AS18" s="109">
        <f>AC32</f>
        <v>4499.9007454999983</v>
      </c>
      <c r="AT18" s="109">
        <f>AE32</f>
        <v>586.94357549999847</v>
      </c>
      <c r="AU18" s="121">
        <f t="shared" si="14"/>
        <v>12247.311058816969</v>
      </c>
    </row>
    <row r="19" spans="1:47" x14ac:dyDescent="0.25">
      <c r="A19" s="114">
        <v>13</v>
      </c>
      <c r="B19" s="120" t="s">
        <v>18</v>
      </c>
      <c r="C19" s="110">
        <f>VLOOKUP($A19,'Trip Switching Model Target TNC'!$AU$8:$BI$43,C$5,FALSE)</f>
        <v>0</v>
      </c>
      <c r="D19" s="110">
        <f>VLOOKUP($A19,'Trip Switching Model Target TNC'!$AU$8:$BI$43,D$5,FALSE)</f>
        <v>0</v>
      </c>
      <c r="E19" s="110">
        <f>VLOOKUP($A19,'Trip Switching Model Target TNC'!$AU$8:$BI$43,E$5,FALSE)</f>
        <v>0</v>
      </c>
      <c r="F19" s="110">
        <f>VLOOKUP($A19,'Trip Switching Model Target TNC'!$AU$8:$BI$43,F$5,FALSE)</f>
        <v>0</v>
      </c>
      <c r="G19" s="110">
        <f>VLOOKUP($A19,'Trip Switching Model Target TNC'!$AU$8:$BI$43,G$5,FALSE)</f>
        <v>0</v>
      </c>
      <c r="H19" s="110">
        <f>VLOOKUP($A19,'Trip Switching Model Target TNC'!$AU$8:$BI$43,H$5,FALSE)</f>
        <v>0</v>
      </c>
      <c r="I19" s="111">
        <f>VLOOKUP($A19,'Trip Switching Model Target TNC'!$AU$8:$BI$43,I$5,FALSE)</f>
        <v>10871.386110752996</v>
      </c>
      <c r="J19" s="110">
        <f>VLOOKUP($A19,'Trip Switching Model Target TNC'!$AU$8:$BI$43,J$5,FALSE)</f>
        <v>0</v>
      </c>
      <c r="K19" s="110">
        <f>VLOOKUP($A19,'Trip Switching Model Target TNC'!$AU$8:$BI$43,K$5,FALSE)</f>
        <v>0</v>
      </c>
      <c r="L19" s="110">
        <f>VLOOKUP($A19,'Trip Switching Model Target TNC'!$AU$8:$BI$43,L$5,FALSE)</f>
        <v>0</v>
      </c>
      <c r="M19" s="110">
        <f>VLOOKUP($A19,'Trip Switching Model Target TNC'!$AU$8:$BI$43,M$5,FALSE)</f>
        <v>0</v>
      </c>
      <c r="N19" s="110">
        <f>VLOOKUP($A19,'Trip Switching Model Target TNC'!$AU$8:$BI$43,N$5,FALSE)</f>
        <v>0</v>
      </c>
      <c r="O19" s="110">
        <f>VLOOKUP($A19,'Trip Switching Model Target TNC'!$AU$8:$BI$43,O$5,FALSE)</f>
        <v>0</v>
      </c>
      <c r="P19" s="122">
        <f t="shared" si="3"/>
        <v>10871.386110752996</v>
      </c>
      <c r="R19" s="120" t="s">
        <v>18</v>
      </c>
      <c r="S19" s="110">
        <v>0</v>
      </c>
      <c r="T19" s="110">
        <v>0</v>
      </c>
      <c r="U19" s="110">
        <v>0</v>
      </c>
      <c r="V19" s="110">
        <v>0</v>
      </c>
      <c r="W19" s="110">
        <v>0</v>
      </c>
      <c r="X19" s="110">
        <v>0</v>
      </c>
      <c r="Y19" s="111">
        <f t="shared" ref="Y19:Y24" si="20">C19+D19+E19+F19+G19+H19+I19+J19+L19+M19+O19+K19</f>
        <v>10871.386110752996</v>
      </c>
      <c r="Z19" s="110">
        <v>0</v>
      </c>
      <c r="AA19" s="110">
        <f>VLOOKUP($A19,'Trip Switching Model Targets'!$AU$8:$BG$36,AA$5,FALSE)</f>
        <v>0</v>
      </c>
      <c r="AB19" s="110">
        <v>0</v>
      </c>
      <c r="AC19" s="110">
        <v>0</v>
      </c>
      <c r="AD19" s="110">
        <v>0</v>
      </c>
      <c r="AE19" s="110">
        <f t="shared" si="5"/>
        <v>0</v>
      </c>
      <c r="AF19" s="121">
        <f t="shared" si="6"/>
        <v>10871.386110752996</v>
      </c>
      <c r="AH19" s="260" t="s">
        <v>603</v>
      </c>
      <c r="AI19" s="109"/>
      <c r="AJ19" s="109"/>
      <c r="AK19" s="109"/>
      <c r="AL19" s="109"/>
      <c r="AM19" s="109"/>
      <c r="AN19" s="109">
        <f>X40</f>
        <v>38940.502361521481</v>
      </c>
      <c r="AO19" s="109"/>
      <c r="AP19" s="109"/>
      <c r="AQ19" s="109"/>
      <c r="AR19" s="109"/>
      <c r="AS19" s="109">
        <f>AC40</f>
        <v>195.64785849999953</v>
      </c>
      <c r="AT19" s="109">
        <f>AE40</f>
        <v>18977.842274499952</v>
      </c>
      <c r="AU19" s="121">
        <f t="shared" si="14"/>
        <v>58113.99249452143</v>
      </c>
    </row>
    <row r="20" spans="1:47" ht="15.75" thickBot="1" x14ac:dyDescent="0.3">
      <c r="A20" s="114">
        <v>14</v>
      </c>
      <c r="B20" s="120" t="s">
        <v>19</v>
      </c>
      <c r="C20" s="110">
        <f>VLOOKUP($A20,'Trip Switching Model Target TNC'!$AU$8:$BI$43,C$5,FALSE)</f>
        <v>0</v>
      </c>
      <c r="D20" s="110">
        <f>VLOOKUP($A20,'Trip Switching Model Target TNC'!$AU$8:$BI$43,D$5,FALSE)</f>
        <v>0</v>
      </c>
      <c r="E20" s="110">
        <f>VLOOKUP($A20,'Trip Switching Model Target TNC'!$AU$8:$BI$43,E$5,FALSE)</f>
        <v>0</v>
      </c>
      <c r="F20" s="110">
        <f>VLOOKUP($A20,'Trip Switching Model Target TNC'!$AU$8:$BI$43,F$5,FALSE)</f>
        <v>0</v>
      </c>
      <c r="G20" s="110">
        <f>VLOOKUP($A20,'Trip Switching Model Target TNC'!$AU$8:$BI$43,G$5,FALSE)</f>
        <v>0</v>
      </c>
      <c r="H20" s="110">
        <f>VLOOKUP($A20,'Trip Switching Model Target TNC'!$AU$8:$BI$43,H$5,FALSE)</f>
        <v>0</v>
      </c>
      <c r="I20" s="111">
        <f>VLOOKUP($A20,'Trip Switching Model Target TNC'!$AU$8:$BI$43,I$5,FALSE)</f>
        <v>5340.3572894284225</v>
      </c>
      <c r="J20" s="110">
        <f>VLOOKUP($A20,'Trip Switching Model Target TNC'!$AU$8:$BI$43,J$5,FALSE)</f>
        <v>0</v>
      </c>
      <c r="K20" s="110">
        <f>VLOOKUP($A20,'Trip Switching Model Target TNC'!$AU$8:$BI$43,K$5,FALSE)</f>
        <v>0</v>
      </c>
      <c r="L20" s="110">
        <f>VLOOKUP($A20,'Trip Switching Model Target TNC'!$AU$8:$BI$43,L$5,FALSE)</f>
        <v>0</v>
      </c>
      <c r="M20" s="110">
        <f>VLOOKUP($A20,'Trip Switching Model Target TNC'!$AU$8:$BI$43,M$5,FALSE)</f>
        <v>0</v>
      </c>
      <c r="N20" s="110">
        <f>VLOOKUP($A20,'Trip Switching Model Target TNC'!$AU$8:$BI$43,N$5,FALSE)</f>
        <v>0</v>
      </c>
      <c r="O20" s="110">
        <f>VLOOKUP($A20,'Trip Switching Model Target TNC'!$AU$8:$BI$43,O$5,FALSE)</f>
        <v>0</v>
      </c>
      <c r="P20" s="122">
        <f t="shared" si="3"/>
        <v>5340.3572894284225</v>
      </c>
      <c r="R20" s="120" t="s">
        <v>19</v>
      </c>
      <c r="S20" s="110">
        <v>0</v>
      </c>
      <c r="T20" s="110">
        <v>0</v>
      </c>
      <c r="U20" s="110">
        <v>0</v>
      </c>
      <c r="V20" s="110">
        <v>0</v>
      </c>
      <c r="W20" s="110">
        <v>0</v>
      </c>
      <c r="X20" s="110">
        <v>0</v>
      </c>
      <c r="Y20" s="111">
        <f t="shared" si="20"/>
        <v>5340.3572894284225</v>
      </c>
      <c r="Z20" s="110">
        <v>0</v>
      </c>
      <c r="AA20" s="110">
        <f>VLOOKUP($A20,'Trip Switching Model Targets'!$AU$8:$BG$36,AA$5,FALSE)</f>
        <v>0</v>
      </c>
      <c r="AB20" s="110">
        <v>0</v>
      </c>
      <c r="AC20" s="110">
        <v>0</v>
      </c>
      <c r="AD20" s="110">
        <v>0</v>
      </c>
      <c r="AE20" s="110">
        <f t="shared" si="5"/>
        <v>0</v>
      </c>
      <c r="AF20" s="121">
        <f t="shared" si="6"/>
        <v>5340.3572894284225</v>
      </c>
      <c r="AH20" s="124" t="s">
        <v>5</v>
      </c>
      <c r="AI20" s="124">
        <f>SUM(AI8:AI19)</f>
        <v>3674344.5743911397</v>
      </c>
      <c r="AJ20" s="124">
        <f t="shared" ref="AJ20:AT20" si="21">SUM(AJ8:AJ19)</f>
        <v>1322899.0559608676</v>
      </c>
      <c r="AK20" s="124">
        <f t="shared" si="21"/>
        <v>843828.77745831979</v>
      </c>
      <c r="AL20" s="124">
        <f t="shared" si="21"/>
        <v>194508.03352</v>
      </c>
      <c r="AM20" s="124">
        <f t="shared" si="21"/>
        <v>183136.01458090864</v>
      </c>
      <c r="AN20" s="124">
        <f t="shared" si="21"/>
        <v>825596.86182141199</v>
      </c>
      <c r="AO20" s="124">
        <f t="shared" si="21"/>
        <v>186179.31777639501</v>
      </c>
      <c r="AP20" s="124">
        <f t="shared" si="21"/>
        <v>203760.52645011377</v>
      </c>
      <c r="AQ20" s="124">
        <f t="shared" si="21"/>
        <v>11769.072027278529</v>
      </c>
      <c r="AR20" s="124">
        <f t="shared" si="21"/>
        <v>0</v>
      </c>
      <c r="AS20" s="124">
        <f t="shared" si="21"/>
        <v>8955.2839039999999</v>
      </c>
      <c r="AT20" s="124">
        <f t="shared" si="21"/>
        <v>40021.700844999948</v>
      </c>
      <c r="AU20" s="127">
        <f t="shared" si="14"/>
        <v>7494999.2187354341</v>
      </c>
    </row>
    <row r="21" spans="1:47" x14ac:dyDescent="0.25">
      <c r="A21" s="114">
        <v>15</v>
      </c>
      <c r="B21" s="120" t="s">
        <v>20</v>
      </c>
      <c r="C21" s="110">
        <f>VLOOKUP($A21,'Trip Switching Model Target TNC'!$AU$8:$BI$43,C$5,FALSE)</f>
        <v>0</v>
      </c>
      <c r="D21" s="110">
        <f>VLOOKUP($A21,'Trip Switching Model Target TNC'!$AU$8:$BI$43,D$5,FALSE)</f>
        <v>0</v>
      </c>
      <c r="E21" s="110">
        <f>VLOOKUP($A21,'Trip Switching Model Target TNC'!$AU$8:$BI$43,E$5,FALSE)</f>
        <v>0</v>
      </c>
      <c r="F21" s="110">
        <f>VLOOKUP($A21,'Trip Switching Model Target TNC'!$AU$8:$BI$43,F$5,FALSE)</f>
        <v>0</v>
      </c>
      <c r="G21" s="110">
        <f>VLOOKUP($A21,'Trip Switching Model Target TNC'!$AU$8:$BI$43,G$5,FALSE)</f>
        <v>0</v>
      </c>
      <c r="H21" s="110">
        <f>VLOOKUP($A21,'Trip Switching Model Target TNC'!$AU$8:$BI$43,H$5,FALSE)</f>
        <v>0</v>
      </c>
      <c r="I21" s="111">
        <f>VLOOKUP($A21,'Trip Switching Model Target TNC'!$AU$8:$BI$43,I$5,FALSE)</f>
        <v>0</v>
      </c>
      <c r="J21" s="110">
        <f>VLOOKUP($A21,'Trip Switching Model Target TNC'!$AU$8:$BI$43,J$5,FALSE)</f>
        <v>0</v>
      </c>
      <c r="K21" s="110">
        <f>VLOOKUP($A21,'Trip Switching Model Target TNC'!$AU$8:$BI$43,K$5,FALSE)</f>
        <v>0</v>
      </c>
      <c r="L21" s="110">
        <f>VLOOKUP($A21,'Trip Switching Model Target TNC'!$AU$8:$BI$43,L$5,FALSE)</f>
        <v>0</v>
      </c>
      <c r="M21" s="110">
        <f>VLOOKUP($A21,'Trip Switching Model Target TNC'!$AU$8:$BI$43,M$5,FALSE)</f>
        <v>0</v>
      </c>
      <c r="N21" s="110">
        <f>VLOOKUP($A21,'Trip Switching Model Target TNC'!$AU$8:$BI$43,N$5,FALSE)</f>
        <v>0</v>
      </c>
      <c r="O21" s="110">
        <f>VLOOKUP($A21,'Trip Switching Model Target TNC'!$AU$8:$BI$43,O$5,FALSE)</f>
        <v>0</v>
      </c>
      <c r="P21" s="122">
        <f t="shared" si="3"/>
        <v>0</v>
      </c>
      <c r="R21" s="120" t="s">
        <v>20</v>
      </c>
      <c r="S21" s="110">
        <v>0</v>
      </c>
      <c r="T21" s="110">
        <v>0</v>
      </c>
      <c r="U21" s="110">
        <v>0</v>
      </c>
      <c r="V21" s="110">
        <v>0</v>
      </c>
      <c r="W21" s="110">
        <v>0</v>
      </c>
      <c r="X21" s="110">
        <v>0</v>
      </c>
      <c r="Y21" s="111">
        <f t="shared" si="20"/>
        <v>0</v>
      </c>
      <c r="Z21" s="110">
        <v>0</v>
      </c>
      <c r="AA21" s="110">
        <f>VLOOKUP($A21,'Trip Switching Model Targets'!$AU$8:$BG$36,AA$5,FALSE)</f>
        <v>0</v>
      </c>
      <c r="AB21" s="110">
        <v>0</v>
      </c>
      <c r="AC21" s="110">
        <v>0</v>
      </c>
      <c r="AD21" s="110">
        <v>0</v>
      </c>
      <c r="AE21" s="110">
        <f t="shared" si="5"/>
        <v>0</v>
      </c>
      <c r="AF21" s="121">
        <f t="shared" si="6"/>
        <v>0</v>
      </c>
    </row>
    <row r="22" spans="1:47" x14ac:dyDescent="0.25">
      <c r="A22" s="114">
        <v>16</v>
      </c>
      <c r="B22" s="120" t="s">
        <v>21</v>
      </c>
      <c r="C22" s="110">
        <f>VLOOKUP($A22,'Trip Switching Model Target TNC'!$AU$8:$BI$43,C$5,FALSE)</f>
        <v>0</v>
      </c>
      <c r="D22" s="110">
        <f>VLOOKUP($A22,'Trip Switching Model Target TNC'!$AU$8:$BI$43,D$5,FALSE)</f>
        <v>0</v>
      </c>
      <c r="E22" s="110">
        <f>VLOOKUP($A22,'Trip Switching Model Target TNC'!$AU$8:$BI$43,E$5,FALSE)</f>
        <v>0</v>
      </c>
      <c r="F22" s="110">
        <f>VLOOKUP($A22,'Trip Switching Model Target TNC'!$AU$8:$BI$43,F$5,FALSE)</f>
        <v>0</v>
      </c>
      <c r="G22" s="110">
        <f>VLOOKUP($A22,'Trip Switching Model Target TNC'!$AU$8:$BI$43,G$5,FALSE)</f>
        <v>0</v>
      </c>
      <c r="H22" s="110">
        <f>VLOOKUP($A22,'Trip Switching Model Target TNC'!$AU$8:$BI$43,H$5,FALSE)</f>
        <v>0</v>
      </c>
      <c r="I22" s="111">
        <f>VLOOKUP($A22,'Trip Switching Model Target TNC'!$AU$8:$BI$43,I$5,FALSE)</f>
        <v>3996.4384110231358</v>
      </c>
      <c r="J22" s="110">
        <f>VLOOKUP($A22,'Trip Switching Model Target TNC'!$AU$8:$BI$43,J$5,FALSE)</f>
        <v>0</v>
      </c>
      <c r="K22" s="110">
        <f>VLOOKUP($A22,'Trip Switching Model Target TNC'!$AU$8:$BI$43,K$5,FALSE)</f>
        <v>0</v>
      </c>
      <c r="L22" s="110">
        <f>VLOOKUP($A22,'Trip Switching Model Target TNC'!$AU$8:$BI$43,L$5,FALSE)</f>
        <v>0</v>
      </c>
      <c r="M22" s="110">
        <f>VLOOKUP($A22,'Trip Switching Model Target TNC'!$AU$8:$BI$43,M$5,FALSE)</f>
        <v>0</v>
      </c>
      <c r="N22" s="110">
        <f>VLOOKUP($A22,'Trip Switching Model Target TNC'!$AU$8:$BI$43,N$5,FALSE)</f>
        <v>0</v>
      </c>
      <c r="O22" s="110">
        <f>VLOOKUP($A22,'Trip Switching Model Target TNC'!$AU$8:$BI$43,O$5,FALSE)</f>
        <v>0</v>
      </c>
      <c r="P22" s="122">
        <f t="shared" si="3"/>
        <v>3996.4384110231358</v>
      </c>
      <c r="R22" s="120" t="s">
        <v>21</v>
      </c>
      <c r="S22" s="110">
        <v>0</v>
      </c>
      <c r="T22" s="110">
        <v>0</v>
      </c>
      <c r="U22" s="110">
        <v>0</v>
      </c>
      <c r="V22" s="110">
        <v>0</v>
      </c>
      <c r="W22" s="110">
        <v>0</v>
      </c>
      <c r="X22" s="110">
        <v>0</v>
      </c>
      <c r="Y22" s="111">
        <f t="shared" si="20"/>
        <v>3996.4384110231358</v>
      </c>
      <c r="Z22" s="110">
        <v>0</v>
      </c>
      <c r="AA22" s="110">
        <f>VLOOKUP($A22,'Trip Switching Model Targets'!$AU$8:$BG$36,AA$5,FALSE)</f>
        <v>0</v>
      </c>
      <c r="AB22" s="110">
        <v>0</v>
      </c>
      <c r="AC22" s="110">
        <v>0</v>
      </c>
      <c r="AD22" s="110">
        <v>0</v>
      </c>
      <c r="AE22" s="110">
        <f t="shared" si="5"/>
        <v>0</v>
      </c>
      <c r="AF22" s="121">
        <f t="shared" si="6"/>
        <v>3996.4384110231358</v>
      </c>
    </row>
    <row r="23" spans="1:47" x14ac:dyDescent="0.25">
      <c r="A23" s="114">
        <v>26</v>
      </c>
      <c r="B23" s="120" t="s">
        <v>28</v>
      </c>
      <c r="C23" s="110">
        <f>VLOOKUP($A23,'Trip Switching Model Target TNC'!$AU$8:$BI$43,C$5,FALSE)</f>
        <v>0</v>
      </c>
      <c r="D23" s="110">
        <f>VLOOKUP($A23,'Trip Switching Model Target TNC'!$AU$8:$BI$43,D$5,FALSE)</f>
        <v>0</v>
      </c>
      <c r="E23" s="110">
        <f>VLOOKUP($A23,'Trip Switching Model Target TNC'!$AU$8:$BI$43,E$5,FALSE)</f>
        <v>0</v>
      </c>
      <c r="F23" s="110">
        <f>VLOOKUP($A23,'Trip Switching Model Target TNC'!$AU$8:$BI$43,F$5,FALSE)</f>
        <v>0</v>
      </c>
      <c r="G23" s="110">
        <f>VLOOKUP($A23,'Trip Switching Model Target TNC'!$AU$8:$BI$43,G$5,FALSE)</f>
        <v>0</v>
      </c>
      <c r="H23" s="110">
        <f>VLOOKUP($A23,'Trip Switching Model Target TNC'!$AU$8:$BI$43,H$5,FALSE)</f>
        <v>0</v>
      </c>
      <c r="I23" s="111">
        <f>VLOOKUP($A23,'Trip Switching Model Target TNC'!$AU$8:$BI$43,I$5,FALSE)</f>
        <v>92043.185235658573</v>
      </c>
      <c r="J23" s="110">
        <f>VLOOKUP($A23,'Trip Switching Model Target TNC'!$AU$8:$BI$43,J$5,FALSE)</f>
        <v>0</v>
      </c>
      <c r="K23" s="110">
        <f>VLOOKUP($A23,'Trip Switching Model Target TNC'!$AU$8:$BI$43,K$5,FALSE)</f>
        <v>0</v>
      </c>
      <c r="L23" s="110">
        <f>VLOOKUP($A23,'Trip Switching Model Target TNC'!$AU$8:$BI$43,L$5,FALSE)</f>
        <v>0</v>
      </c>
      <c r="M23" s="110">
        <f>VLOOKUP($A23,'Trip Switching Model Target TNC'!$AU$8:$BI$43,M$5,FALSE)</f>
        <v>0</v>
      </c>
      <c r="N23" s="110">
        <f>VLOOKUP($A23,'Trip Switching Model Target TNC'!$AU$8:$BI$43,N$5,FALSE)</f>
        <v>0</v>
      </c>
      <c r="O23" s="110">
        <f>VLOOKUP($A23,'Trip Switching Model Target TNC'!$AU$8:$BI$43,O$5,FALSE)</f>
        <v>0</v>
      </c>
      <c r="P23" s="122">
        <f t="shared" si="3"/>
        <v>92043.185235658573</v>
      </c>
      <c r="R23" s="120" t="s">
        <v>28</v>
      </c>
      <c r="S23" s="110">
        <v>0</v>
      </c>
      <c r="T23" s="110">
        <v>0</v>
      </c>
      <c r="U23" s="110">
        <v>0</v>
      </c>
      <c r="V23" s="110">
        <v>0</v>
      </c>
      <c r="W23" s="110">
        <v>0</v>
      </c>
      <c r="X23" s="110">
        <v>0</v>
      </c>
      <c r="Y23" s="111">
        <f t="shared" si="20"/>
        <v>92043.185235658573</v>
      </c>
      <c r="Z23" s="110">
        <v>0</v>
      </c>
      <c r="AA23" s="110">
        <f>VLOOKUP($A23,'Trip Switching Model Targets'!$AU$8:$BG$36,AA$5,FALSE)</f>
        <v>0</v>
      </c>
      <c r="AB23" s="110">
        <v>0</v>
      </c>
      <c r="AC23" s="110">
        <v>0</v>
      </c>
      <c r="AD23" s="110">
        <v>0</v>
      </c>
      <c r="AE23" s="110">
        <f t="shared" si="5"/>
        <v>0</v>
      </c>
      <c r="AF23" s="121">
        <f t="shared" si="6"/>
        <v>92043.185235658573</v>
      </c>
    </row>
    <row r="24" spans="1:47" x14ac:dyDescent="0.25">
      <c r="A24" s="114">
        <v>27</v>
      </c>
      <c r="B24" s="120" t="s">
        <v>29</v>
      </c>
      <c r="C24" s="110">
        <f>VLOOKUP($A24,'Trip Switching Model Target TNC'!$AU$8:$BI$43,C$5,FALSE)</f>
        <v>0</v>
      </c>
      <c r="D24" s="110">
        <f>VLOOKUP($A24,'Trip Switching Model Target TNC'!$AU$8:$BI$43,D$5,FALSE)</f>
        <v>0</v>
      </c>
      <c r="E24" s="110">
        <f>VLOOKUP($A24,'Trip Switching Model Target TNC'!$AU$8:$BI$43,E$5,FALSE)</f>
        <v>0</v>
      </c>
      <c r="F24" s="110">
        <f>VLOOKUP($A24,'Trip Switching Model Target TNC'!$AU$8:$BI$43,F$5,FALSE)</f>
        <v>0</v>
      </c>
      <c r="G24" s="110">
        <f>VLOOKUP($A24,'Trip Switching Model Target TNC'!$AU$8:$BI$43,G$5,FALSE)</f>
        <v>0</v>
      </c>
      <c r="H24" s="110">
        <f>VLOOKUP($A24,'Trip Switching Model Target TNC'!$AU$8:$BI$43,H$5,FALSE)</f>
        <v>0</v>
      </c>
      <c r="I24" s="111">
        <f>VLOOKUP($A24,'Trip Switching Model Target TNC'!$AU$8:$BI$43,I$5,FALSE)</f>
        <v>12873.731890599231</v>
      </c>
      <c r="J24" s="110">
        <f>VLOOKUP($A24,'Trip Switching Model Target TNC'!$AU$8:$BI$43,J$5,FALSE)</f>
        <v>0</v>
      </c>
      <c r="K24" s="110">
        <f>VLOOKUP($A24,'Trip Switching Model Target TNC'!$AU$8:$BI$43,K$5,FALSE)</f>
        <v>0</v>
      </c>
      <c r="L24" s="110">
        <f>VLOOKUP($A24,'Trip Switching Model Target TNC'!$AU$8:$BI$43,L$5,FALSE)</f>
        <v>0</v>
      </c>
      <c r="M24" s="110">
        <f>VLOOKUP($A24,'Trip Switching Model Target TNC'!$AU$8:$BI$43,M$5,FALSE)</f>
        <v>0</v>
      </c>
      <c r="N24" s="110">
        <f>VLOOKUP($A24,'Trip Switching Model Target TNC'!$AU$8:$BI$43,N$5,FALSE)</f>
        <v>0</v>
      </c>
      <c r="O24" s="110">
        <f>VLOOKUP($A24,'Trip Switching Model Target TNC'!$AU$8:$BI$43,O$5,FALSE)</f>
        <v>0</v>
      </c>
      <c r="P24" s="122">
        <f>SUM(C24:O24)</f>
        <v>12873.731890599231</v>
      </c>
      <c r="R24" s="120" t="s">
        <v>29</v>
      </c>
      <c r="S24" s="110">
        <v>0</v>
      </c>
      <c r="T24" s="110">
        <v>0</v>
      </c>
      <c r="U24" s="110">
        <v>0</v>
      </c>
      <c r="V24" s="110">
        <v>0</v>
      </c>
      <c r="W24" s="110">
        <v>0</v>
      </c>
      <c r="X24" s="110">
        <v>0</v>
      </c>
      <c r="Y24" s="111">
        <f t="shared" si="20"/>
        <v>12873.731890599231</v>
      </c>
      <c r="Z24" s="110">
        <v>0</v>
      </c>
      <c r="AA24" s="110">
        <f>VLOOKUP($A24,'Trip Switching Model Targets'!$AU$8:$BG$36,AA$5,FALSE)</f>
        <v>0</v>
      </c>
      <c r="AB24" s="110">
        <v>0</v>
      </c>
      <c r="AC24" s="110">
        <v>0</v>
      </c>
      <c r="AD24" s="110">
        <v>0</v>
      </c>
      <c r="AE24" s="110">
        <f t="shared" si="5"/>
        <v>0</v>
      </c>
      <c r="AF24" s="121">
        <f t="shared" si="6"/>
        <v>12873.731890599231</v>
      </c>
    </row>
    <row r="25" spans="1:47" x14ac:dyDescent="0.25">
      <c r="A25" s="114">
        <v>17</v>
      </c>
      <c r="B25" s="120" t="s">
        <v>22</v>
      </c>
      <c r="C25" s="110">
        <f>VLOOKUP($A25,'Trip Switching Model Target TNC'!$AU$8:$BI$43,C$5,FALSE)</f>
        <v>0</v>
      </c>
      <c r="D25" s="110">
        <f>VLOOKUP($A25,'Trip Switching Model Target TNC'!$AU$8:$BI$43,D$5,FALSE)</f>
        <v>0</v>
      </c>
      <c r="E25" s="110">
        <f>VLOOKUP($A25,'Trip Switching Model Target TNC'!$AU$8:$BI$43,E$5,FALSE)</f>
        <v>0</v>
      </c>
      <c r="F25" s="110">
        <f>VLOOKUP($A25,'Trip Switching Model Target TNC'!$AU$8:$BI$43,F$5,FALSE)</f>
        <v>0</v>
      </c>
      <c r="G25" s="110">
        <f>VLOOKUP($A25,'Trip Switching Model Target TNC'!$AU$8:$BI$43,G$5,FALSE)</f>
        <v>0</v>
      </c>
      <c r="H25" s="110">
        <f>VLOOKUP($A25,'Trip Switching Model Target TNC'!$AU$8:$BI$43,H$5,FALSE)</f>
        <v>0</v>
      </c>
      <c r="I25" s="110">
        <f>VLOOKUP($A25,'Trip Switching Model Target TNC'!$AU$8:$BI$43,I$5,FALSE)</f>
        <v>0</v>
      </c>
      <c r="J25" s="111">
        <f>VLOOKUP($A25,'Trip Switching Model Target TNC'!$AU$8:$BI$43,J$5,FALSE)</f>
        <v>23077.674213671202</v>
      </c>
      <c r="K25" s="110">
        <f>VLOOKUP($A25,'Trip Switching Model Target TNC'!$AU$8:$BI$43,K$5,FALSE)</f>
        <v>0</v>
      </c>
      <c r="L25" s="110">
        <f>VLOOKUP($A25,'Trip Switching Model Target TNC'!$AU$8:$BI$43,L$5,FALSE)</f>
        <v>0</v>
      </c>
      <c r="M25" s="110">
        <f>VLOOKUP($A25,'Trip Switching Model Target TNC'!$AU$8:$BI$43,M$5,FALSE)</f>
        <v>0</v>
      </c>
      <c r="N25" s="110">
        <f>VLOOKUP($A25,'Trip Switching Model Target TNC'!$AU$8:$BI$43,N$5,FALSE)</f>
        <v>0</v>
      </c>
      <c r="O25" s="110">
        <f>VLOOKUP($A25,'Trip Switching Model Target TNC'!$AU$8:$BI$43,O$5,FALSE)</f>
        <v>0</v>
      </c>
      <c r="P25" s="122">
        <f t="shared" si="3"/>
        <v>23077.674213671202</v>
      </c>
      <c r="R25" s="120" t="s">
        <v>22</v>
      </c>
      <c r="S25" s="110">
        <v>0</v>
      </c>
      <c r="T25" s="110">
        <v>0</v>
      </c>
      <c r="U25" s="110">
        <v>0</v>
      </c>
      <c r="V25" s="110">
        <v>0</v>
      </c>
      <c r="W25" s="110">
        <v>0</v>
      </c>
      <c r="X25" s="110">
        <v>0</v>
      </c>
      <c r="Y25" s="110">
        <v>0</v>
      </c>
      <c r="Z25" s="111">
        <f t="shared" ref="Z25:Z30" si="22">C25+D25+E25+F25+G25+H25+I25+J25+L25+M25+O25+K25</f>
        <v>23077.674213671202</v>
      </c>
      <c r="AA25" s="110">
        <f>VLOOKUP($A25,'Trip Switching Model Targets'!$AU$8:$BG$36,AA$5,FALSE)</f>
        <v>0</v>
      </c>
      <c r="AB25" s="110">
        <v>0</v>
      </c>
      <c r="AC25" s="110">
        <v>0</v>
      </c>
      <c r="AD25" s="110">
        <v>0</v>
      </c>
      <c r="AE25" s="110">
        <f t="shared" si="5"/>
        <v>0</v>
      </c>
      <c r="AF25" s="121">
        <f t="shared" si="6"/>
        <v>23077.674213671202</v>
      </c>
    </row>
    <row r="26" spans="1:47" x14ac:dyDescent="0.25">
      <c r="A26" s="114">
        <v>18</v>
      </c>
      <c r="B26" s="120" t="s">
        <v>23</v>
      </c>
      <c r="C26" s="110">
        <f>VLOOKUP($A26,'Trip Switching Model Target TNC'!$AU$8:$BI$43,C$5,FALSE)</f>
        <v>0</v>
      </c>
      <c r="D26" s="110">
        <f>VLOOKUP($A26,'Trip Switching Model Target TNC'!$AU$8:$BI$43,D$5,FALSE)</f>
        <v>0</v>
      </c>
      <c r="E26" s="110">
        <f>VLOOKUP($A26,'Trip Switching Model Target TNC'!$AU$8:$BI$43,E$5,FALSE)</f>
        <v>0</v>
      </c>
      <c r="F26" s="110">
        <f>VLOOKUP($A26,'Trip Switching Model Target TNC'!$AU$8:$BI$43,F$5,FALSE)</f>
        <v>0</v>
      </c>
      <c r="G26" s="110">
        <f>VLOOKUP($A26,'Trip Switching Model Target TNC'!$AU$8:$BI$43,G$5,FALSE)</f>
        <v>0</v>
      </c>
      <c r="H26" s="110">
        <f>VLOOKUP($A26,'Trip Switching Model Target TNC'!$AU$8:$BI$43,H$5,FALSE)</f>
        <v>0</v>
      </c>
      <c r="I26" s="110">
        <f>VLOOKUP($A26,'Trip Switching Model Target TNC'!$AU$8:$BI$43,I$5,FALSE)</f>
        <v>0</v>
      </c>
      <c r="J26" s="111">
        <f>VLOOKUP($A26,'Trip Switching Model Target TNC'!$AU$8:$BI$43,J$5,FALSE)</f>
        <v>3919.6922042716515</v>
      </c>
      <c r="K26" s="110">
        <f>VLOOKUP($A26,'Trip Switching Model Target TNC'!$AU$8:$BI$43,K$5,FALSE)</f>
        <v>0</v>
      </c>
      <c r="L26" s="110">
        <f>VLOOKUP($A26,'Trip Switching Model Target TNC'!$AU$8:$BI$43,L$5,FALSE)</f>
        <v>0</v>
      </c>
      <c r="M26" s="110">
        <f>VLOOKUP($A26,'Trip Switching Model Target TNC'!$AU$8:$BI$43,M$5,FALSE)</f>
        <v>0</v>
      </c>
      <c r="N26" s="110">
        <f>VLOOKUP($A26,'Trip Switching Model Target TNC'!$AU$8:$BI$43,N$5,FALSE)</f>
        <v>0</v>
      </c>
      <c r="O26" s="110">
        <f>VLOOKUP($A26,'Trip Switching Model Target TNC'!$AU$8:$BI$43,O$5,FALSE)</f>
        <v>0</v>
      </c>
      <c r="P26" s="122">
        <f t="shared" si="3"/>
        <v>3919.6922042716515</v>
      </c>
      <c r="R26" s="120" t="s">
        <v>23</v>
      </c>
      <c r="S26" s="110">
        <v>0</v>
      </c>
      <c r="T26" s="110">
        <v>0</v>
      </c>
      <c r="U26" s="110">
        <v>0</v>
      </c>
      <c r="V26" s="110">
        <v>0</v>
      </c>
      <c r="W26" s="110">
        <v>0</v>
      </c>
      <c r="X26" s="110">
        <v>0</v>
      </c>
      <c r="Y26" s="110">
        <v>0</v>
      </c>
      <c r="Z26" s="111">
        <f t="shared" si="22"/>
        <v>3919.6922042716515</v>
      </c>
      <c r="AA26" s="110">
        <f>VLOOKUP($A26,'Trip Switching Model Targets'!$AU$8:$BG$36,AA$5,FALSE)</f>
        <v>0</v>
      </c>
      <c r="AB26" s="110">
        <v>0</v>
      </c>
      <c r="AC26" s="110">
        <v>0</v>
      </c>
      <c r="AD26" s="110">
        <v>0</v>
      </c>
      <c r="AE26" s="110">
        <f t="shared" si="5"/>
        <v>0</v>
      </c>
      <c r="AF26" s="121">
        <f t="shared" si="6"/>
        <v>3919.6922042716515</v>
      </c>
    </row>
    <row r="27" spans="1:47" x14ac:dyDescent="0.25">
      <c r="A27" s="114">
        <v>19</v>
      </c>
      <c r="B27" s="120" t="s">
        <v>24</v>
      </c>
      <c r="C27" s="110">
        <f>VLOOKUP($A27,'Trip Switching Model Target TNC'!$AU$8:$BI$43,C$5,FALSE)</f>
        <v>0</v>
      </c>
      <c r="D27" s="110">
        <f>VLOOKUP($A27,'Trip Switching Model Target TNC'!$AU$8:$BI$43,D$5,FALSE)</f>
        <v>0</v>
      </c>
      <c r="E27" s="110">
        <f>VLOOKUP($A27,'Trip Switching Model Target TNC'!$AU$8:$BI$43,E$5,FALSE)</f>
        <v>0</v>
      </c>
      <c r="F27" s="110">
        <f>VLOOKUP($A27,'Trip Switching Model Target TNC'!$AU$8:$BI$43,F$5,FALSE)</f>
        <v>0</v>
      </c>
      <c r="G27" s="110">
        <f>VLOOKUP($A27,'Trip Switching Model Target TNC'!$AU$8:$BI$43,G$5,FALSE)</f>
        <v>0</v>
      </c>
      <c r="H27" s="110">
        <f>VLOOKUP($A27,'Trip Switching Model Target TNC'!$AU$8:$BI$43,H$5,FALSE)</f>
        <v>0</v>
      </c>
      <c r="I27" s="110">
        <f>VLOOKUP($A27,'Trip Switching Model Target TNC'!$AU$8:$BI$43,I$5,FALSE)</f>
        <v>0</v>
      </c>
      <c r="J27" s="111">
        <f>VLOOKUP($A27,'Trip Switching Model Target TNC'!$AU$8:$BI$43,J$5,FALSE)</f>
        <v>0</v>
      </c>
      <c r="K27" s="110">
        <f>VLOOKUP($A27,'Trip Switching Model Target TNC'!$AU$8:$BI$43,K$5,FALSE)</f>
        <v>0</v>
      </c>
      <c r="L27" s="110">
        <f>VLOOKUP($A27,'Trip Switching Model Target TNC'!$AU$8:$BI$43,L$5,FALSE)</f>
        <v>0</v>
      </c>
      <c r="M27" s="110">
        <f>VLOOKUP($A27,'Trip Switching Model Target TNC'!$AU$8:$BI$43,M$5,FALSE)</f>
        <v>0</v>
      </c>
      <c r="N27" s="110">
        <f>VLOOKUP($A27,'Trip Switching Model Target TNC'!$AU$8:$BI$43,N$5,FALSE)</f>
        <v>0</v>
      </c>
      <c r="O27" s="110">
        <f>VLOOKUP($A27,'Trip Switching Model Target TNC'!$AU$8:$BI$43,O$5,FALSE)</f>
        <v>0</v>
      </c>
      <c r="P27" s="122">
        <f t="shared" si="3"/>
        <v>0</v>
      </c>
      <c r="R27" s="120" t="s">
        <v>24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0">
        <v>0</v>
      </c>
      <c r="Y27" s="110">
        <v>0</v>
      </c>
      <c r="Z27" s="111">
        <f t="shared" si="22"/>
        <v>0</v>
      </c>
      <c r="AA27" s="110">
        <f>VLOOKUP($A27,'Trip Switching Model Targets'!$AU$8:$BG$36,AA$5,FALSE)</f>
        <v>0</v>
      </c>
      <c r="AB27" s="110">
        <v>0</v>
      </c>
      <c r="AC27" s="110">
        <v>0</v>
      </c>
      <c r="AD27" s="110">
        <v>0</v>
      </c>
      <c r="AE27" s="110">
        <f t="shared" si="5"/>
        <v>0</v>
      </c>
      <c r="AF27" s="121">
        <f t="shared" si="6"/>
        <v>0</v>
      </c>
    </row>
    <row r="28" spans="1:47" x14ac:dyDescent="0.25">
      <c r="A28" s="114">
        <v>20</v>
      </c>
      <c r="B28" s="120" t="s">
        <v>25</v>
      </c>
      <c r="C28" s="110">
        <f>VLOOKUP($A28,'Trip Switching Model Target TNC'!$AU$8:$BI$43,C$5,FALSE)</f>
        <v>0</v>
      </c>
      <c r="D28" s="110">
        <f>VLOOKUP($A28,'Trip Switching Model Target TNC'!$AU$8:$BI$43,D$5,FALSE)</f>
        <v>0</v>
      </c>
      <c r="E28" s="110">
        <f>VLOOKUP($A28,'Trip Switching Model Target TNC'!$AU$8:$BI$43,E$5,FALSE)</f>
        <v>0</v>
      </c>
      <c r="F28" s="110">
        <f>VLOOKUP($A28,'Trip Switching Model Target TNC'!$AU$8:$BI$43,F$5,FALSE)</f>
        <v>0</v>
      </c>
      <c r="G28" s="110">
        <f>VLOOKUP($A28,'Trip Switching Model Target TNC'!$AU$8:$BI$43,G$5,FALSE)</f>
        <v>0</v>
      </c>
      <c r="H28" s="110">
        <f>VLOOKUP($A28,'Trip Switching Model Target TNC'!$AU$8:$BI$43,H$5,FALSE)</f>
        <v>0</v>
      </c>
      <c r="I28" s="110">
        <f>VLOOKUP($A28,'Trip Switching Model Target TNC'!$AU$8:$BI$43,I$5,FALSE)</f>
        <v>0</v>
      </c>
      <c r="J28" s="111">
        <f>VLOOKUP($A28,'Trip Switching Model Target TNC'!$AU$8:$BI$43,J$5,FALSE)</f>
        <v>5657.8801876461403</v>
      </c>
      <c r="K28" s="110">
        <f>VLOOKUP($A28,'Trip Switching Model Target TNC'!$AU$8:$BI$43,K$5,FALSE)</f>
        <v>0</v>
      </c>
      <c r="L28" s="110">
        <f>VLOOKUP($A28,'Trip Switching Model Target TNC'!$AU$8:$BI$43,L$5,FALSE)</f>
        <v>0</v>
      </c>
      <c r="M28" s="110">
        <f>VLOOKUP($A28,'Trip Switching Model Target TNC'!$AU$8:$BI$43,M$5,FALSE)</f>
        <v>0</v>
      </c>
      <c r="N28" s="110">
        <f>VLOOKUP($A28,'Trip Switching Model Target TNC'!$AU$8:$BI$43,N$5,FALSE)</f>
        <v>0</v>
      </c>
      <c r="O28" s="110">
        <f>VLOOKUP($A28,'Trip Switching Model Target TNC'!$AU$8:$BI$43,O$5,FALSE)</f>
        <v>0</v>
      </c>
      <c r="P28" s="122">
        <f t="shared" si="3"/>
        <v>5657.8801876461403</v>
      </c>
      <c r="R28" s="120" t="s">
        <v>25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0">
        <v>0</v>
      </c>
      <c r="Y28" s="110">
        <v>0</v>
      </c>
      <c r="Z28" s="111">
        <f t="shared" si="22"/>
        <v>5657.8801876461403</v>
      </c>
      <c r="AA28" s="110">
        <f>VLOOKUP($A28,'Trip Switching Model Targets'!$AU$8:$BG$36,AA$5,FALSE)</f>
        <v>0</v>
      </c>
      <c r="AB28" s="110">
        <v>0</v>
      </c>
      <c r="AC28" s="110">
        <v>0</v>
      </c>
      <c r="AD28" s="110">
        <v>0</v>
      </c>
      <c r="AE28" s="110">
        <f t="shared" si="5"/>
        <v>0</v>
      </c>
      <c r="AF28" s="121">
        <f t="shared" si="6"/>
        <v>5657.8801876461403</v>
      </c>
    </row>
    <row r="29" spans="1:47" x14ac:dyDescent="0.25">
      <c r="A29" s="114">
        <v>28</v>
      </c>
      <c r="B29" s="120" t="s">
        <v>30</v>
      </c>
      <c r="C29" s="110">
        <f>VLOOKUP($A29,'Trip Switching Model Target TNC'!$AU$8:$BI$43,C$5,FALSE)</f>
        <v>0</v>
      </c>
      <c r="D29" s="110">
        <f>VLOOKUP($A29,'Trip Switching Model Target TNC'!$AU$8:$BI$43,D$5,FALSE)</f>
        <v>0</v>
      </c>
      <c r="E29" s="110">
        <f>VLOOKUP($A29,'Trip Switching Model Target TNC'!$AU$8:$BI$43,E$5,FALSE)</f>
        <v>0</v>
      </c>
      <c r="F29" s="110">
        <f>VLOOKUP($A29,'Trip Switching Model Target TNC'!$AU$8:$BI$43,F$5,FALSE)</f>
        <v>0</v>
      </c>
      <c r="G29" s="110">
        <f>VLOOKUP($A29,'Trip Switching Model Target TNC'!$AU$8:$BI$43,G$5,FALSE)</f>
        <v>0</v>
      </c>
      <c r="H29" s="110">
        <f>VLOOKUP($A29,'Trip Switching Model Target TNC'!$AU$8:$BI$43,H$5,FALSE)</f>
        <v>0</v>
      </c>
      <c r="I29" s="110">
        <f>VLOOKUP($A29,'Trip Switching Model Target TNC'!$AU$8:$BI$43,I$5,FALSE)</f>
        <v>0</v>
      </c>
      <c r="J29" s="111">
        <f>VLOOKUP($A29,'Trip Switching Model Target TNC'!$AU$8:$BI$43,J$5,FALSE)</f>
        <v>66894.002691762711</v>
      </c>
      <c r="K29" s="110">
        <f>VLOOKUP($A29,'Trip Switching Model Target TNC'!$AU$8:$BI$43,K$5,FALSE)</f>
        <v>0</v>
      </c>
      <c r="L29" s="110">
        <f>VLOOKUP($A29,'Trip Switching Model Target TNC'!$AU$8:$BI$43,L$5,FALSE)</f>
        <v>0</v>
      </c>
      <c r="M29" s="110">
        <f>VLOOKUP($A29,'Trip Switching Model Target TNC'!$AU$8:$BI$43,M$5,FALSE)</f>
        <v>0</v>
      </c>
      <c r="N29" s="110">
        <f>VLOOKUP($A29,'Trip Switching Model Target TNC'!$AU$8:$BI$43,N$5,FALSE)</f>
        <v>0</v>
      </c>
      <c r="O29" s="110">
        <f>VLOOKUP($A29,'Trip Switching Model Target TNC'!$AU$8:$BI$43,O$5,FALSE)</f>
        <v>0</v>
      </c>
      <c r="P29" s="122">
        <f t="shared" si="3"/>
        <v>66894.002691762711</v>
      </c>
      <c r="R29" s="120" t="s">
        <v>30</v>
      </c>
      <c r="S29" s="110">
        <v>0</v>
      </c>
      <c r="T29" s="110">
        <v>0</v>
      </c>
      <c r="U29" s="110">
        <v>0</v>
      </c>
      <c r="V29" s="110">
        <v>0</v>
      </c>
      <c r="W29" s="110">
        <v>0</v>
      </c>
      <c r="X29" s="110">
        <v>0</v>
      </c>
      <c r="Y29" s="110">
        <v>0</v>
      </c>
      <c r="Z29" s="111">
        <f t="shared" si="22"/>
        <v>66894.002691762711</v>
      </c>
      <c r="AA29" s="110">
        <f>VLOOKUP($A29,'Trip Switching Model Targets'!$AU$8:$BG$36,AA$5,FALSE)</f>
        <v>0</v>
      </c>
      <c r="AB29" s="110">
        <v>0</v>
      </c>
      <c r="AC29" s="110">
        <v>0</v>
      </c>
      <c r="AD29" s="110">
        <v>0</v>
      </c>
      <c r="AE29" s="110">
        <f t="shared" si="5"/>
        <v>0</v>
      </c>
      <c r="AF29" s="121">
        <f t="shared" si="6"/>
        <v>66894.002691762711</v>
      </c>
    </row>
    <row r="30" spans="1:47" x14ac:dyDescent="0.25">
      <c r="A30" s="114">
        <v>29</v>
      </c>
      <c r="B30" s="120" t="s">
        <v>31</v>
      </c>
      <c r="C30" s="110">
        <f>VLOOKUP($A30,'Trip Switching Model Target TNC'!$AU$8:$BI$43,C$5,FALSE)</f>
        <v>0</v>
      </c>
      <c r="D30" s="110">
        <f>VLOOKUP($A30,'Trip Switching Model Target TNC'!$AU$8:$BI$43,D$5,FALSE)</f>
        <v>0</v>
      </c>
      <c r="E30" s="110">
        <f>VLOOKUP($A30,'Trip Switching Model Target TNC'!$AU$8:$BI$43,E$5,FALSE)</f>
        <v>0</v>
      </c>
      <c r="F30" s="110">
        <f>VLOOKUP($A30,'Trip Switching Model Target TNC'!$AU$8:$BI$43,F$5,FALSE)</f>
        <v>0</v>
      </c>
      <c r="G30" s="110">
        <f>VLOOKUP($A30,'Trip Switching Model Target TNC'!$AU$8:$BI$43,G$5,FALSE)</f>
        <v>0</v>
      </c>
      <c r="H30" s="110">
        <f>VLOOKUP($A30,'Trip Switching Model Target TNC'!$AU$8:$BI$43,H$5,FALSE)</f>
        <v>0</v>
      </c>
      <c r="I30" s="110">
        <f>VLOOKUP($A30,'Trip Switching Model Target TNC'!$AU$8:$BI$43,I$5,FALSE)</f>
        <v>0</v>
      </c>
      <c r="J30" s="111">
        <f>VLOOKUP($A30,'Trip Switching Model Target TNC'!$AU$8:$BI$43,J$5,FALSE)</f>
        <v>16991.882464109229</v>
      </c>
      <c r="K30" s="110">
        <f>VLOOKUP($A30,'Trip Switching Model Target TNC'!$AU$8:$BI$43,K$5,FALSE)</f>
        <v>0</v>
      </c>
      <c r="L30" s="110">
        <f>VLOOKUP($A30,'Trip Switching Model Target TNC'!$AU$8:$BI$43,L$5,FALSE)</f>
        <v>0</v>
      </c>
      <c r="M30" s="110">
        <f>VLOOKUP($A30,'Trip Switching Model Target TNC'!$AU$8:$BI$43,M$5,FALSE)</f>
        <v>0</v>
      </c>
      <c r="N30" s="110">
        <f>VLOOKUP($A30,'Trip Switching Model Target TNC'!$AU$8:$BI$43,N$5,FALSE)</f>
        <v>0</v>
      </c>
      <c r="O30" s="110">
        <f>VLOOKUP($A30,'Trip Switching Model Target TNC'!$AU$8:$BI$43,O$5,FALSE)</f>
        <v>0</v>
      </c>
      <c r="P30" s="122">
        <f t="shared" si="3"/>
        <v>16991.882464109229</v>
      </c>
      <c r="R30" s="120" t="s">
        <v>31</v>
      </c>
      <c r="S30" s="110">
        <v>0</v>
      </c>
      <c r="T30" s="110">
        <v>0</v>
      </c>
      <c r="U30" s="110">
        <v>0</v>
      </c>
      <c r="V30" s="110">
        <v>0</v>
      </c>
      <c r="W30" s="110">
        <v>0</v>
      </c>
      <c r="X30" s="110">
        <v>0</v>
      </c>
      <c r="Y30" s="110">
        <v>0</v>
      </c>
      <c r="Z30" s="111">
        <f t="shared" si="22"/>
        <v>16991.882464109229</v>
      </c>
      <c r="AA30" s="110">
        <f>VLOOKUP($A30,'Trip Switching Model Targets'!$AU$8:$BG$36,AA$5,FALSE)</f>
        <v>0</v>
      </c>
      <c r="AB30" s="110">
        <v>0</v>
      </c>
      <c r="AC30" s="110">
        <v>0</v>
      </c>
      <c r="AD30" s="110">
        <v>0</v>
      </c>
      <c r="AE30" s="110">
        <f t="shared" si="5"/>
        <v>0</v>
      </c>
      <c r="AF30" s="121">
        <f t="shared" si="6"/>
        <v>16991.882464109229</v>
      </c>
    </row>
    <row r="31" spans="1:47" x14ac:dyDescent="0.25">
      <c r="A31" s="114">
        <v>21</v>
      </c>
      <c r="B31" s="120" t="s">
        <v>529</v>
      </c>
      <c r="C31" s="110">
        <f>VLOOKUP($A31,'Trip Switching Model Target TNC'!$AU$8:$BI$43,C$5,FALSE)</f>
        <v>0</v>
      </c>
      <c r="D31" s="110">
        <f>VLOOKUP($A31,'Trip Switching Model Target TNC'!$AU$8:$BI$43,D$5,FALSE)</f>
        <v>0</v>
      </c>
      <c r="E31" s="110">
        <f>VLOOKUP($A31,'Trip Switching Model Target TNC'!$AU$8:$BI$43,E$5,FALSE)</f>
        <v>0</v>
      </c>
      <c r="F31" s="110">
        <f>VLOOKUP($A31,'Trip Switching Model Target TNC'!$AU$8:$BI$43,F$5,FALSE)</f>
        <v>0</v>
      </c>
      <c r="G31" s="110">
        <f>VLOOKUP($A31,'Trip Switching Model Target TNC'!$AU$8:$BI$43,G$5,FALSE)</f>
        <v>0</v>
      </c>
      <c r="H31" s="110">
        <f>VLOOKUP($A31,'Trip Switching Model Target TNC'!$AU$8:$BI$43,H$5,FALSE)</f>
        <v>0</v>
      </c>
      <c r="I31" s="110">
        <f>VLOOKUP($A31,'Trip Switching Model Target TNC'!$AU$8:$BI$43,I$5,FALSE)</f>
        <v>0</v>
      </c>
      <c r="J31" s="110">
        <f>VLOOKUP($A31,'Trip Switching Model Target TNC'!$AU$8:$BI$43,J$5,FALSE)</f>
        <v>0</v>
      </c>
      <c r="K31" s="109">
        <f>VLOOKUP($A31,'Trip Switching Model Target TNC'!$AU$8:$BI$43,K$5,FALSE)</f>
        <v>0</v>
      </c>
      <c r="L31" s="109">
        <f>VLOOKUP($A31,'Trip Switching Model Target TNC'!$AU$8:$BI$43,L$5,FALSE)</f>
        <v>0</v>
      </c>
      <c r="M31" s="110">
        <f>VLOOKUP($A31,'Trip Switching Model Target TNC'!$AU$8:$BI$43,M$5,FALSE)</f>
        <v>0</v>
      </c>
      <c r="N31" s="110">
        <f>VLOOKUP($A31,'Trip Switching Model Target TNC'!$AU$8:$BI$43,N$5,FALSE)</f>
        <v>0</v>
      </c>
      <c r="O31" s="110">
        <f>VLOOKUP($A31,'Trip Switching Model Target TNC'!$AU$8:$BI$43,O$5,FALSE)</f>
        <v>0</v>
      </c>
      <c r="P31" s="122">
        <f t="shared" si="3"/>
        <v>0</v>
      </c>
      <c r="R31" s="120" t="s">
        <v>529</v>
      </c>
      <c r="S31" s="110">
        <v>0</v>
      </c>
      <c r="T31" s="110">
        <v>0</v>
      </c>
      <c r="U31" s="110">
        <v>0</v>
      </c>
      <c r="V31" s="110">
        <v>0</v>
      </c>
      <c r="W31" s="110">
        <v>0</v>
      </c>
      <c r="X31" s="110">
        <v>0</v>
      </c>
      <c r="Y31" s="110">
        <v>0</v>
      </c>
      <c r="Z31" s="110">
        <v>0</v>
      </c>
      <c r="AA31" s="110">
        <f>VLOOKUP($A31,'Trip Switching Model Targets'!$AU$8:$BG$36,AA$5,FALSE)</f>
        <v>0</v>
      </c>
      <c r="AB31" s="110">
        <f>C31+D31+E31+F31+G31+H31+I31+J31+L31+M31+O31</f>
        <v>0</v>
      </c>
      <c r="AC31" s="110">
        <v>0</v>
      </c>
      <c r="AD31" s="110">
        <v>0</v>
      </c>
      <c r="AE31" s="110">
        <f t="shared" si="5"/>
        <v>0</v>
      </c>
      <c r="AF31" s="121">
        <f t="shared" si="6"/>
        <v>0</v>
      </c>
    </row>
    <row r="32" spans="1:47" x14ac:dyDescent="0.25">
      <c r="A32" s="114">
        <v>22</v>
      </c>
      <c r="B32" s="120" t="s">
        <v>530</v>
      </c>
      <c r="C32" s="110">
        <f>VLOOKUP($A32,'Trip Switching Model Target TNC'!$AU$8:$BI$43,C$5,FALSE)</f>
        <v>0</v>
      </c>
      <c r="D32" s="110">
        <f>VLOOKUP($A32,'Trip Switching Model Target TNC'!$AU$8:$BI$43,D$5,FALSE)</f>
        <v>0</v>
      </c>
      <c r="E32" s="110">
        <f>VLOOKUP($A32,'Trip Switching Model Target TNC'!$AU$8:$BI$43,E$5,FALSE)</f>
        <v>0</v>
      </c>
      <c r="F32" s="110">
        <f>VLOOKUP($A32,'Trip Switching Model Target TNC'!$AU$8:$BI$43,F$5,FALSE)</f>
        <v>0</v>
      </c>
      <c r="G32" s="110">
        <f>VLOOKUP($A32,'Trip Switching Model Target TNC'!$AU$8:$BI$43,G$5,FALSE)</f>
        <v>99.78828</v>
      </c>
      <c r="H32" s="111">
        <f>VLOOKUP($A32,'Trip Switching Model Target TNC'!$AU$8:$BI$43,H$5,FALSE)</f>
        <v>7160.4667378169734</v>
      </c>
      <c r="I32" s="111">
        <f>VLOOKUP($A32,'Trip Switching Model Target TNC'!$AU$8:$BI$43,I$5,FALSE)</f>
        <v>0</v>
      </c>
      <c r="J32" s="111">
        <f>VLOOKUP($A32,'Trip Switching Model Target TNC'!$AU$8:$BI$43,J$5,FALSE)</f>
        <v>230.95807451649685</v>
      </c>
      <c r="K32" s="110">
        <f>VLOOKUP($A32,'Trip Switching Model Target TNC'!$AU$8:$BI$43,K$5,FALSE)</f>
        <v>0</v>
      </c>
      <c r="L32" s="110">
        <f>VLOOKUP($A32,'Trip Switching Model Target TNC'!$AU$8:$BI$43,L$5,FALSE)</f>
        <v>0</v>
      </c>
      <c r="M32" s="109">
        <f>VLOOKUP($A32,'Trip Switching Model Target TNC'!$AU$8:$BI$43,M$5,FALSE)</f>
        <v>3813.1688899999999</v>
      </c>
      <c r="N32" s="110">
        <f>VLOOKUP($A32,'Trip Switching Model Target TNC'!$AU$8:$BI$43,N$5,FALSE)</f>
        <v>0</v>
      </c>
      <c r="O32" s="110">
        <f>VLOOKUP($A32,'Trip Switching Model Target TNC'!$AU$8:$BI$43,O$5,FALSE)</f>
        <v>586.94357549999847</v>
      </c>
      <c r="P32" s="122">
        <f t="shared" si="3"/>
        <v>11891.325557833468</v>
      </c>
      <c r="R32" s="120" t="s">
        <v>530</v>
      </c>
      <c r="S32" s="110">
        <v>0</v>
      </c>
      <c r="T32" s="110">
        <v>0</v>
      </c>
      <c r="U32" s="110">
        <v>0</v>
      </c>
      <c r="V32" s="110">
        <v>0</v>
      </c>
      <c r="W32" s="110">
        <v>0</v>
      </c>
      <c r="X32" s="111">
        <f t="shared" ref="X32:Z33" si="23">H32</f>
        <v>7160.4667378169734</v>
      </c>
      <c r="Y32" s="111">
        <f t="shared" si="23"/>
        <v>0</v>
      </c>
      <c r="Z32" s="111">
        <f t="shared" si="23"/>
        <v>230.95807451649685</v>
      </c>
      <c r="AA32" s="110">
        <f>VLOOKUP($A32,'Trip Switching Model Targets'!$AU$8:$BG$36,AA$5,FALSE)</f>
        <v>0</v>
      </c>
      <c r="AB32" s="110">
        <v>0</v>
      </c>
      <c r="AC32" s="109">
        <f>C32+D32+E32+F32+G32+L32+O32+M32+K32</f>
        <v>4499.9007454999983</v>
      </c>
      <c r="AD32" s="110">
        <v>0</v>
      </c>
      <c r="AE32" s="109">
        <f t="shared" si="5"/>
        <v>586.94357549999847</v>
      </c>
      <c r="AF32" s="121">
        <f t="shared" si="6"/>
        <v>12478.269133333466</v>
      </c>
    </row>
    <row r="33" spans="1:32" x14ac:dyDescent="0.25">
      <c r="A33" s="114">
        <v>23</v>
      </c>
      <c r="B33" s="120" t="s">
        <v>531</v>
      </c>
      <c r="C33" s="109">
        <f>VLOOKUP($A33,'Trip Switching Model Target TNC'!$AU$8:$BI$43,C$5,FALSE)</f>
        <v>2041.7326</v>
      </c>
      <c r="D33" s="109">
        <f>VLOOKUP($A33,'Trip Switching Model Target TNC'!$AU$8:$BI$43,D$5,FALSE)</f>
        <v>9037.3505999999998</v>
      </c>
      <c r="E33" s="109">
        <f>VLOOKUP($A33,'Trip Switching Model Target TNC'!$AU$8:$BI$43,E$5,FALSE)</f>
        <v>0</v>
      </c>
      <c r="F33" s="109">
        <f>VLOOKUP($A33,'Trip Switching Model Target TNC'!$AU$8:$BI$43,F$5,FALSE)</f>
        <v>0</v>
      </c>
      <c r="G33" s="109">
        <f>VLOOKUP($A33,'Trip Switching Model Target TNC'!$AU$8:$BI$43,G$5,FALSE)</f>
        <v>0</v>
      </c>
      <c r="H33" s="113">
        <f>VLOOKUP($A33,'Trip Switching Model Target TNC'!$AU$8:$BI$43,H$5,FALSE)</f>
        <v>3079.9644691994786</v>
      </c>
      <c r="I33" s="113">
        <f>VLOOKUP($A33,'Trip Switching Model Target TNC'!$AU$8:$BI$43,I$5,FALSE)</f>
        <v>0</v>
      </c>
      <c r="J33" s="113">
        <f>VLOOKUP($A33,'Trip Switching Model Target TNC'!$AU$8:$BI$43,J$5,FALSE)</f>
        <v>0</v>
      </c>
      <c r="K33" s="109">
        <f>VLOOKUP($A33,'Trip Switching Model Target TNC'!$AU$8:$BI$43,K$5,FALSE)</f>
        <v>0</v>
      </c>
      <c r="L33" s="109">
        <f>VLOOKUP($A33,'Trip Switching Model Target TNC'!$AU$8:$BI$43,L$5,FALSE)</f>
        <v>0</v>
      </c>
      <c r="M33" s="109">
        <f>VLOOKUP($A33,'Trip Switching Model Target TNC'!$AU$8:$BI$43,M$5,FALSE)</f>
        <v>2620.6619999999998</v>
      </c>
      <c r="N33" s="109">
        <f>VLOOKUP($A33,'Trip Switching Model Target TNC'!$AU$8:$BI$43,N$5,FALSE)</f>
        <v>1463.1482599999999</v>
      </c>
      <c r="O33" s="110">
        <f>VLOOKUP($A33,'Trip Switching Model Target TNC'!$AU$8:$BI$43,O$5,FALSE)</f>
        <v>0</v>
      </c>
      <c r="P33" s="122">
        <f t="shared" si="3"/>
        <v>18242.857929199476</v>
      </c>
      <c r="R33" s="120" t="s">
        <v>531</v>
      </c>
      <c r="S33" s="109">
        <f>C33</f>
        <v>2041.7326</v>
      </c>
      <c r="T33" s="109">
        <f>D33</f>
        <v>9037.3505999999998</v>
      </c>
      <c r="U33" s="109">
        <f>E33</f>
        <v>0</v>
      </c>
      <c r="V33" s="109">
        <f>F33</f>
        <v>0</v>
      </c>
      <c r="W33" s="109">
        <f>G33</f>
        <v>0</v>
      </c>
      <c r="X33" s="113">
        <f t="shared" si="23"/>
        <v>3079.9644691994786</v>
      </c>
      <c r="Y33" s="113">
        <f t="shared" si="23"/>
        <v>0</v>
      </c>
      <c r="Z33" s="113">
        <f t="shared" si="23"/>
        <v>0</v>
      </c>
      <c r="AA33" s="109">
        <f>K33</f>
        <v>0</v>
      </c>
      <c r="AB33" s="109">
        <f>L33</f>
        <v>0</v>
      </c>
      <c r="AC33" s="109">
        <f>M33</f>
        <v>2620.6619999999998</v>
      </c>
      <c r="AD33" s="109">
        <f>N33</f>
        <v>1463.1482599999999</v>
      </c>
      <c r="AE33" s="110">
        <f t="shared" si="5"/>
        <v>0</v>
      </c>
      <c r="AF33" s="121">
        <f t="shared" si="6"/>
        <v>18242.857929199476</v>
      </c>
    </row>
    <row r="34" spans="1:32" x14ac:dyDescent="0.25">
      <c r="A34">
        <v>30</v>
      </c>
      <c r="B34" s="46" t="s">
        <v>604</v>
      </c>
      <c r="C34" s="110">
        <f>VLOOKUP($A34,'Trip Switching Model Target TNC'!$AU$8:$BI$43,C$5,FALSE)</f>
        <v>0</v>
      </c>
      <c r="D34" s="110">
        <f>VLOOKUP($A34,'Trip Switching Model Target TNC'!$AU$8:$BI$43,D$5,FALSE)</f>
        <v>0</v>
      </c>
      <c r="E34" s="110">
        <f>VLOOKUP($A34,'Trip Switching Model Target TNC'!$AU$8:$BI$43,E$5,FALSE)</f>
        <v>0</v>
      </c>
      <c r="F34" s="110">
        <f>VLOOKUP($A34,'Trip Switching Model Target TNC'!$AU$8:$BI$43,F$5,FALSE)</f>
        <v>0</v>
      </c>
      <c r="G34" s="110">
        <f>VLOOKUP($A34,'Trip Switching Model Target TNC'!$AU$8:$BI$43,G$5,FALSE)</f>
        <v>0</v>
      </c>
      <c r="H34" s="110">
        <f>VLOOKUP($A34,'Trip Switching Model Target TNC'!$AU$8:$BI$43,H$5,FALSE)</f>
        <v>0</v>
      </c>
      <c r="I34" s="110">
        <f>VLOOKUP($A34,'Trip Switching Model Target TNC'!$AU$8:$BI$43,I$5,FALSE)</f>
        <v>0</v>
      </c>
      <c r="J34" s="110">
        <f>VLOOKUP($A34,'Trip Switching Model Target TNC'!$AU$8:$BI$43,J$5,FALSE)</f>
        <v>0</v>
      </c>
      <c r="K34" s="47">
        <f>VLOOKUP($A34,'Trip Switching Model Target TNC'!$AU$8:$BI$43,K$5,FALSE)</f>
        <v>1570.179504013322</v>
      </c>
      <c r="L34" s="110">
        <f>VLOOKUP($A34,'Trip Switching Model Target TNC'!$AU$8:$BI$43,L$5,FALSE)</f>
        <v>0</v>
      </c>
      <c r="M34" s="110">
        <f>VLOOKUP($A34,'Trip Switching Model Target TNC'!$AU$8:$BI$43,M$5,FALSE)</f>
        <v>0</v>
      </c>
      <c r="N34" s="110">
        <f>VLOOKUP($A34,'Trip Switching Model Target TNC'!$AU$8:$BI$43,N$5,FALSE)</f>
        <v>0</v>
      </c>
      <c r="O34" s="110">
        <f>VLOOKUP($A34,'Trip Switching Model Target TNC'!$AU$8:$BI$43,O$5,FALSE)</f>
        <v>0</v>
      </c>
      <c r="P34" s="50">
        <f>SUM(C34:O34)</f>
        <v>1570.179504013322</v>
      </c>
      <c r="R34" s="46" t="s">
        <v>604</v>
      </c>
      <c r="S34" s="110">
        <v>0</v>
      </c>
      <c r="T34" s="110">
        <v>0</v>
      </c>
      <c r="U34" s="110">
        <v>0</v>
      </c>
      <c r="V34" s="110">
        <v>0</v>
      </c>
      <c r="W34" s="110">
        <v>0</v>
      </c>
      <c r="X34" s="110">
        <v>0</v>
      </c>
      <c r="Y34" s="110">
        <v>0</v>
      </c>
      <c r="Z34" s="110">
        <v>0</v>
      </c>
      <c r="AA34" s="47">
        <f>K34</f>
        <v>1570.179504013322</v>
      </c>
      <c r="AB34" s="110">
        <f>L34</f>
        <v>0</v>
      </c>
      <c r="AC34" s="110">
        <v>0</v>
      </c>
      <c r="AD34" s="110">
        <v>0</v>
      </c>
      <c r="AE34" s="110">
        <f t="shared" si="5"/>
        <v>0</v>
      </c>
      <c r="AF34" s="121">
        <f t="shared" si="6"/>
        <v>1570.179504013322</v>
      </c>
    </row>
    <row r="35" spans="1:32" x14ac:dyDescent="0.25">
      <c r="A35">
        <v>31</v>
      </c>
      <c r="B35" s="46" t="s">
        <v>605</v>
      </c>
      <c r="C35" s="110">
        <f>VLOOKUP($A35,'Trip Switching Model Target TNC'!$AU$8:$BI$43,C$5,FALSE)</f>
        <v>0</v>
      </c>
      <c r="D35" s="110">
        <f>VLOOKUP($A35,'Trip Switching Model Target TNC'!$AU$8:$BI$43,D$5,FALSE)</f>
        <v>0</v>
      </c>
      <c r="E35" s="110">
        <f>VLOOKUP($A35,'Trip Switching Model Target TNC'!$AU$8:$BI$43,E$5,FALSE)</f>
        <v>0</v>
      </c>
      <c r="F35" s="110">
        <f>VLOOKUP($A35,'Trip Switching Model Target TNC'!$AU$8:$BI$43,F$5,FALSE)</f>
        <v>0</v>
      </c>
      <c r="G35" s="110">
        <f>VLOOKUP($A35,'Trip Switching Model Target TNC'!$AU$8:$BI$43,G$5,FALSE)</f>
        <v>0</v>
      </c>
      <c r="H35" s="110">
        <f>VLOOKUP($A35,'Trip Switching Model Target TNC'!$AU$8:$BI$43,H$5,FALSE)</f>
        <v>0</v>
      </c>
      <c r="I35" s="110">
        <f>VLOOKUP($A35,'Trip Switching Model Target TNC'!$AU$8:$BI$43,I$5,FALSE)</f>
        <v>0</v>
      </c>
      <c r="J35" s="110">
        <f>VLOOKUP($A35,'Trip Switching Model Target TNC'!$AU$8:$BI$43,J$5,FALSE)</f>
        <v>0</v>
      </c>
      <c r="K35" s="47">
        <f>VLOOKUP($A35,'Trip Switching Model Target TNC'!$AU$8:$BI$43,K$5,FALSE)</f>
        <v>280.2837584963126</v>
      </c>
      <c r="L35" s="110">
        <f>VLOOKUP($A35,'Trip Switching Model Target TNC'!$AU$8:$BI$43,L$5,FALSE)</f>
        <v>0</v>
      </c>
      <c r="M35" s="110">
        <f>VLOOKUP($A35,'Trip Switching Model Target TNC'!$AU$8:$BI$43,M$5,FALSE)</f>
        <v>0</v>
      </c>
      <c r="N35" s="110">
        <f>VLOOKUP($A35,'Trip Switching Model Target TNC'!$AU$8:$BI$43,N$5,FALSE)</f>
        <v>0</v>
      </c>
      <c r="O35" s="110">
        <f>VLOOKUP($A35,'Trip Switching Model Target TNC'!$AU$8:$BI$43,O$5,FALSE)</f>
        <v>0</v>
      </c>
      <c r="P35" s="50">
        <f t="shared" si="3"/>
        <v>280.2837584963126</v>
      </c>
      <c r="R35" s="46" t="s">
        <v>605</v>
      </c>
      <c r="S35" s="110">
        <v>0</v>
      </c>
      <c r="T35" s="110">
        <v>0</v>
      </c>
      <c r="U35" s="110">
        <v>0</v>
      </c>
      <c r="V35" s="110">
        <v>0</v>
      </c>
      <c r="W35" s="110">
        <v>0</v>
      </c>
      <c r="X35" s="110">
        <v>0</v>
      </c>
      <c r="Y35" s="110">
        <v>0</v>
      </c>
      <c r="Z35" s="110">
        <v>0</v>
      </c>
      <c r="AA35" s="47">
        <f t="shared" ref="AA35:AB40" si="24">K35</f>
        <v>280.2837584963126</v>
      </c>
      <c r="AB35" s="110">
        <f t="shared" si="24"/>
        <v>0</v>
      </c>
      <c r="AC35" s="110">
        <v>0</v>
      </c>
      <c r="AD35" s="110">
        <v>0</v>
      </c>
      <c r="AE35" s="110">
        <f t="shared" si="5"/>
        <v>0</v>
      </c>
      <c r="AF35" s="121">
        <f t="shared" si="6"/>
        <v>280.2837584963126</v>
      </c>
    </row>
    <row r="36" spans="1:32" x14ac:dyDescent="0.25">
      <c r="A36">
        <v>32</v>
      </c>
      <c r="B36" s="46" t="s">
        <v>606</v>
      </c>
      <c r="C36" s="110">
        <f>VLOOKUP($A36,'Trip Switching Model Target TNC'!$AU$8:$BI$43,C$5,FALSE)</f>
        <v>0</v>
      </c>
      <c r="D36" s="110">
        <f>VLOOKUP($A36,'Trip Switching Model Target TNC'!$AU$8:$BI$43,D$5,FALSE)</f>
        <v>0</v>
      </c>
      <c r="E36" s="110">
        <f>VLOOKUP($A36,'Trip Switching Model Target TNC'!$AU$8:$BI$43,E$5,FALSE)</f>
        <v>0</v>
      </c>
      <c r="F36" s="110">
        <f>VLOOKUP($A36,'Trip Switching Model Target TNC'!$AU$8:$BI$43,F$5,FALSE)</f>
        <v>0</v>
      </c>
      <c r="G36" s="110">
        <f>VLOOKUP($A36,'Trip Switching Model Target TNC'!$AU$8:$BI$43,G$5,FALSE)</f>
        <v>0</v>
      </c>
      <c r="H36" s="110">
        <f>VLOOKUP($A36,'Trip Switching Model Target TNC'!$AU$8:$BI$43,H$5,FALSE)</f>
        <v>0</v>
      </c>
      <c r="I36" s="110">
        <f>VLOOKUP($A36,'Trip Switching Model Target TNC'!$AU$8:$BI$43,I$5,FALSE)</f>
        <v>0</v>
      </c>
      <c r="J36" s="110">
        <f>VLOOKUP($A36,'Trip Switching Model Target TNC'!$AU$8:$BI$43,J$5,FALSE)</f>
        <v>0</v>
      </c>
      <c r="K36" s="47">
        <f>VLOOKUP($A36,'Trip Switching Model Target TNC'!$AU$8:$BI$43,K$5,FALSE)</f>
        <v>0</v>
      </c>
      <c r="L36" s="110">
        <f>VLOOKUP($A36,'Trip Switching Model Target TNC'!$AU$8:$BI$43,L$5,FALSE)</f>
        <v>0</v>
      </c>
      <c r="M36" s="110">
        <f>VLOOKUP($A36,'Trip Switching Model Target TNC'!$AU$8:$BI$43,M$5,FALSE)</f>
        <v>0</v>
      </c>
      <c r="N36" s="110">
        <f>VLOOKUP($A36,'Trip Switching Model Target TNC'!$AU$8:$BI$43,N$5,FALSE)</f>
        <v>0</v>
      </c>
      <c r="O36" s="110">
        <f>VLOOKUP($A36,'Trip Switching Model Target TNC'!$AU$8:$BI$43,O$5,FALSE)</f>
        <v>0</v>
      </c>
      <c r="P36" s="50">
        <f t="shared" si="3"/>
        <v>0</v>
      </c>
      <c r="R36" s="46" t="s">
        <v>606</v>
      </c>
      <c r="S36" s="110">
        <v>0</v>
      </c>
      <c r="T36" s="110">
        <v>0</v>
      </c>
      <c r="U36" s="110">
        <v>0</v>
      </c>
      <c r="V36" s="110">
        <v>0</v>
      </c>
      <c r="W36" s="110">
        <v>0</v>
      </c>
      <c r="X36" s="110">
        <v>0</v>
      </c>
      <c r="Y36" s="110">
        <v>0</v>
      </c>
      <c r="Z36" s="110">
        <v>0</v>
      </c>
      <c r="AA36" s="47">
        <f t="shared" si="24"/>
        <v>0</v>
      </c>
      <c r="AB36" s="110">
        <f t="shared" si="24"/>
        <v>0</v>
      </c>
      <c r="AC36" s="110">
        <v>0</v>
      </c>
      <c r="AD36" s="110">
        <v>0</v>
      </c>
      <c r="AE36" s="110">
        <f t="shared" si="5"/>
        <v>0</v>
      </c>
      <c r="AF36" s="121">
        <f t="shared" si="6"/>
        <v>0</v>
      </c>
    </row>
    <row r="37" spans="1:32" x14ac:dyDescent="0.25">
      <c r="A37">
        <v>33</v>
      </c>
      <c r="B37" s="46" t="s">
        <v>607</v>
      </c>
      <c r="C37" s="110">
        <f>VLOOKUP($A37,'Trip Switching Model Target TNC'!$AU$8:$BI$43,C$5,FALSE)</f>
        <v>0</v>
      </c>
      <c r="D37" s="110">
        <f>VLOOKUP($A37,'Trip Switching Model Target TNC'!$AU$8:$BI$43,D$5,FALSE)</f>
        <v>0</v>
      </c>
      <c r="E37" s="110">
        <f>VLOOKUP($A37,'Trip Switching Model Target TNC'!$AU$8:$BI$43,E$5,FALSE)</f>
        <v>0</v>
      </c>
      <c r="F37" s="110">
        <f>VLOOKUP($A37,'Trip Switching Model Target TNC'!$AU$8:$BI$43,F$5,FALSE)</f>
        <v>0</v>
      </c>
      <c r="G37" s="110">
        <f>VLOOKUP($A37,'Trip Switching Model Target TNC'!$AU$8:$BI$43,G$5,FALSE)</f>
        <v>0</v>
      </c>
      <c r="H37" s="110">
        <f>VLOOKUP($A37,'Trip Switching Model Target TNC'!$AU$8:$BI$43,H$5,FALSE)</f>
        <v>0</v>
      </c>
      <c r="I37" s="110">
        <f>VLOOKUP($A37,'Trip Switching Model Target TNC'!$AU$8:$BI$43,I$5,FALSE)</f>
        <v>0</v>
      </c>
      <c r="J37" s="110">
        <f>VLOOKUP($A37,'Trip Switching Model Target TNC'!$AU$8:$BI$43,J$5,FALSE)</f>
        <v>0</v>
      </c>
      <c r="K37" s="47">
        <f>VLOOKUP($A37,'Trip Switching Model Target TNC'!$AU$8:$BI$43,K$5,FALSE)</f>
        <v>401.10461204878226</v>
      </c>
      <c r="L37" s="110">
        <f>VLOOKUP($A37,'Trip Switching Model Target TNC'!$AU$8:$BI$43,L$5,FALSE)</f>
        <v>0</v>
      </c>
      <c r="M37" s="110">
        <f>VLOOKUP($A37,'Trip Switching Model Target TNC'!$AU$8:$BI$43,M$5,FALSE)</f>
        <v>0</v>
      </c>
      <c r="N37" s="110">
        <f>VLOOKUP($A37,'Trip Switching Model Target TNC'!$AU$8:$BI$43,N$5,FALSE)</f>
        <v>0</v>
      </c>
      <c r="O37" s="110">
        <f>VLOOKUP($A37,'Trip Switching Model Target TNC'!$AU$8:$BI$43,O$5,FALSE)</f>
        <v>0</v>
      </c>
      <c r="P37" s="50">
        <f t="shared" si="3"/>
        <v>401.10461204878226</v>
      </c>
      <c r="R37" s="46" t="s">
        <v>607</v>
      </c>
      <c r="S37" s="110">
        <v>0</v>
      </c>
      <c r="T37" s="110">
        <v>0</v>
      </c>
      <c r="U37" s="110">
        <v>0</v>
      </c>
      <c r="V37" s="110">
        <v>0</v>
      </c>
      <c r="W37" s="110">
        <v>0</v>
      </c>
      <c r="X37" s="110">
        <v>0</v>
      </c>
      <c r="Y37" s="110">
        <v>0</v>
      </c>
      <c r="Z37" s="110">
        <v>0</v>
      </c>
      <c r="AA37" s="47">
        <f t="shared" si="24"/>
        <v>401.10461204878226</v>
      </c>
      <c r="AB37" s="110">
        <f t="shared" si="24"/>
        <v>0</v>
      </c>
      <c r="AC37" s="110">
        <v>0</v>
      </c>
      <c r="AD37" s="110">
        <v>0</v>
      </c>
      <c r="AE37" s="110">
        <f t="shared" si="5"/>
        <v>0</v>
      </c>
      <c r="AF37" s="121">
        <f t="shared" si="6"/>
        <v>401.10461204878226</v>
      </c>
    </row>
    <row r="38" spans="1:32" x14ac:dyDescent="0.25">
      <c r="A38">
        <v>34</v>
      </c>
      <c r="B38" s="46" t="s">
        <v>608</v>
      </c>
      <c r="C38" s="110">
        <f>VLOOKUP($A38,'Trip Switching Model Target TNC'!$AU$8:$BI$43,C$5,FALSE)</f>
        <v>0</v>
      </c>
      <c r="D38" s="110">
        <f>VLOOKUP($A38,'Trip Switching Model Target TNC'!$AU$8:$BI$43,D$5,FALSE)</f>
        <v>0</v>
      </c>
      <c r="E38" s="110">
        <f>VLOOKUP($A38,'Trip Switching Model Target TNC'!$AU$8:$BI$43,E$5,FALSE)</f>
        <v>0</v>
      </c>
      <c r="F38" s="110">
        <f>VLOOKUP($A38,'Trip Switching Model Target TNC'!$AU$8:$BI$43,F$5,FALSE)</f>
        <v>0</v>
      </c>
      <c r="G38" s="110">
        <f>VLOOKUP($A38,'Trip Switching Model Target TNC'!$AU$8:$BI$43,G$5,FALSE)</f>
        <v>0</v>
      </c>
      <c r="H38" s="110">
        <f>VLOOKUP($A38,'Trip Switching Model Target TNC'!$AU$8:$BI$43,H$5,FALSE)</f>
        <v>0</v>
      </c>
      <c r="I38" s="110">
        <f>VLOOKUP($A38,'Trip Switching Model Target TNC'!$AU$8:$BI$43,I$5,FALSE)</f>
        <v>0</v>
      </c>
      <c r="J38" s="110">
        <f>VLOOKUP($A38,'Trip Switching Model Target TNC'!$AU$8:$BI$43,J$5,FALSE)</f>
        <v>0</v>
      </c>
      <c r="K38" s="47">
        <f>VLOOKUP($A38,'Trip Switching Model Target TNC'!$AU$8:$BI$43,K$5,FALSE)</f>
        <v>4199.4863632523839</v>
      </c>
      <c r="L38" s="110">
        <f>VLOOKUP($A38,'Trip Switching Model Target TNC'!$AU$8:$BI$43,L$5,FALSE)</f>
        <v>0</v>
      </c>
      <c r="M38" s="110">
        <f>VLOOKUP($A38,'Trip Switching Model Target TNC'!$AU$8:$BI$43,M$5,FALSE)</f>
        <v>0</v>
      </c>
      <c r="N38" s="110">
        <f>VLOOKUP($A38,'Trip Switching Model Target TNC'!$AU$8:$BI$43,N$5,FALSE)</f>
        <v>0</v>
      </c>
      <c r="O38" s="110">
        <f>VLOOKUP($A38,'Trip Switching Model Target TNC'!$AU$8:$BI$43,O$5,FALSE)</f>
        <v>0</v>
      </c>
      <c r="P38" s="50">
        <f t="shared" si="3"/>
        <v>4199.4863632523839</v>
      </c>
      <c r="R38" s="46" t="s">
        <v>608</v>
      </c>
      <c r="S38" s="110">
        <v>0</v>
      </c>
      <c r="T38" s="110">
        <v>0</v>
      </c>
      <c r="U38" s="110">
        <v>0</v>
      </c>
      <c r="V38" s="110">
        <v>0</v>
      </c>
      <c r="W38" s="110">
        <v>0</v>
      </c>
      <c r="X38" s="110">
        <v>0</v>
      </c>
      <c r="Y38" s="110">
        <v>0</v>
      </c>
      <c r="Z38" s="110">
        <v>0</v>
      </c>
      <c r="AA38" s="47">
        <f t="shared" si="24"/>
        <v>4199.4863632523839</v>
      </c>
      <c r="AB38" s="110">
        <f t="shared" si="24"/>
        <v>0</v>
      </c>
      <c r="AC38" s="110">
        <v>0</v>
      </c>
      <c r="AD38" s="110">
        <v>0</v>
      </c>
      <c r="AE38" s="110">
        <f t="shared" si="5"/>
        <v>0</v>
      </c>
      <c r="AF38" s="121">
        <f t="shared" si="6"/>
        <v>4199.4863632523839</v>
      </c>
    </row>
    <row r="39" spans="1:32" x14ac:dyDescent="0.25">
      <c r="A39">
        <v>35</v>
      </c>
      <c r="B39" s="46" t="s">
        <v>609</v>
      </c>
      <c r="C39" s="110">
        <f>VLOOKUP($A39,'Trip Switching Model Target TNC'!$AU$8:$BI$43,C$5,FALSE)</f>
        <v>0</v>
      </c>
      <c r="D39" s="110">
        <f>VLOOKUP($A39,'Trip Switching Model Target TNC'!$AU$8:$BI$43,D$5,FALSE)</f>
        <v>0</v>
      </c>
      <c r="E39" s="110">
        <f>VLOOKUP($A39,'Trip Switching Model Target TNC'!$AU$8:$BI$43,E$5,FALSE)</f>
        <v>0</v>
      </c>
      <c r="F39" s="110">
        <f>VLOOKUP($A39,'Trip Switching Model Target TNC'!$AU$8:$BI$43,F$5,FALSE)</f>
        <v>0</v>
      </c>
      <c r="G39" s="110">
        <f>VLOOKUP($A39,'Trip Switching Model Target TNC'!$AU$8:$BI$43,G$5,FALSE)</f>
        <v>0</v>
      </c>
      <c r="H39" s="110">
        <f>VLOOKUP($A39,'Trip Switching Model Target TNC'!$AU$8:$BI$43,H$5,FALSE)</f>
        <v>0</v>
      </c>
      <c r="I39" s="110">
        <f>VLOOKUP($A39,'Trip Switching Model Target TNC'!$AU$8:$BI$43,I$5,FALSE)</f>
        <v>0</v>
      </c>
      <c r="J39" s="110">
        <f>VLOOKUP($A39,'Trip Switching Model Target TNC'!$AU$8:$BI$43,J$5,FALSE)</f>
        <v>0</v>
      </c>
      <c r="K39" s="47">
        <f>VLOOKUP($A39,'Trip Switching Model Target TNC'!$AU$8:$BI$43,K$5,FALSE)</f>
        <v>280.2837584963126</v>
      </c>
      <c r="L39" s="110">
        <f>VLOOKUP($A39,'Trip Switching Model Target TNC'!$AU$8:$BI$43,L$5,FALSE)</f>
        <v>0</v>
      </c>
      <c r="M39" s="110">
        <f>VLOOKUP($A39,'Trip Switching Model Target TNC'!$AU$8:$BI$43,M$5,FALSE)</f>
        <v>0</v>
      </c>
      <c r="N39" s="110">
        <f>VLOOKUP($A39,'Trip Switching Model Target TNC'!$AU$8:$BI$43,N$5,FALSE)</f>
        <v>0</v>
      </c>
      <c r="O39" s="110">
        <f>VLOOKUP($A39,'Trip Switching Model Target TNC'!$AU$8:$BI$43,O$5,FALSE)</f>
        <v>0</v>
      </c>
      <c r="P39" s="50">
        <f t="shared" si="3"/>
        <v>280.2837584963126</v>
      </c>
      <c r="R39" s="46" t="s">
        <v>609</v>
      </c>
      <c r="S39" s="110">
        <v>0</v>
      </c>
      <c r="T39" s="110">
        <v>0</v>
      </c>
      <c r="U39" s="110">
        <v>0</v>
      </c>
      <c r="V39" s="110">
        <v>0</v>
      </c>
      <c r="W39" s="110">
        <v>0</v>
      </c>
      <c r="X39" s="110">
        <v>0</v>
      </c>
      <c r="Y39" s="110">
        <v>0</v>
      </c>
      <c r="Z39" s="110">
        <v>0</v>
      </c>
      <c r="AA39" s="47">
        <f t="shared" si="24"/>
        <v>280.2837584963126</v>
      </c>
      <c r="AB39" s="110">
        <f t="shared" si="24"/>
        <v>0</v>
      </c>
      <c r="AC39" s="110">
        <v>0</v>
      </c>
      <c r="AD39" s="110">
        <v>0</v>
      </c>
      <c r="AE39" s="110">
        <f t="shared" si="5"/>
        <v>0</v>
      </c>
      <c r="AF39" s="121">
        <f t="shared" si="6"/>
        <v>280.2837584963126</v>
      </c>
    </row>
    <row r="40" spans="1:32" x14ac:dyDescent="0.25">
      <c r="A40">
        <v>36</v>
      </c>
      <c r="B40" s="46" t="s">
        <v>603</v>
      </c>
      <c r="C40" s="110">
        <f>VLOOKUP($A40,'Trip Switching Model Target TNC'!$AU$8:$BI$43,C$5,FALSE)</f>
        <v>0</v>
      </c>
      <c r="D40" s="110">
        <f>VLOOKUP($A40,'Trip Switching Model Target TNC'!$AU$8:$BI$43,D$5,FALSE)</f>
        <v>0</v>
      </c>
      <c r="E40" s="110">
        <f>VLOOKUP($A40,'Trip Switching Model Target TNC'!$AU$8:$BI$43,E$5,FALSE)</f>
        <v>0</v>
      </c>
      <c r="F40" s="110">
        <f>VLOOKUP($A40,'Trip Switching Model Target TNC'!$AU$8:$BI$43,F$5,FALSE)</f>
        <v>0</v>
      </c>
      <c r="G40" s="110">
        <f>VLOOKUP($A40,'Trip Switching Model Target TNC'!$AU$8:$BI$43,G$5,FALSE)</f>
        <v>0</v>
      </c>
      <c r="H40" s="110">
        <f>VLOOKUP($A40,'Trip Switching Model Target TNC'!$AU$8:$BI$43,H$5,FALSE)</f>
        <v>38359.259078383002</v>
      </c>
      <c r="I40" s="110">
        <f>VLOOKUP($A40,'Trip Switching Model Target TNC'!$AU$8:$BI$43,I$5,FALSE)</f>
        <v>0</v>
      </c>
      <c r="J40" s="110">
        <f>VLOOKUP($A40,'Trip Switching Model Target TNC'!$AU$8:$BI$43,J$5,FALSE)</f>
        <v>581.24328313848218</v>
      </c>
      <c r="K40" s="110">
        <f>VLOOKUP($A40,'Trip Switching Model Target TNC'!$AU$8:$BI$43,K$5,FALSE)</f>
        <v>0</v>
      </c>
      <c r="L40" s="110">
        <f>VLOOKUP($A40,'Trip Switching Model Target TNC'!$AU$8:$BI$43,L$5,FALSE)</f>
        <v>0</v>
      </c>
      <c r="M40" s="110">
        <f>VLOOKUP($A40,'Trip Switching Model Target TNC'!$AU$8:$BI$43,M$5,FALSE)</f>
        <v>195.64785849999953</v>
      </c>
      <c r="N40" s="110">
        <f>VLOOKUP($A40,'Trip Switching Model Target TNC'!$AU$8:$BI$43,N$5,FALSE)</f>
        <v>0</v>
      </c>
      <c r="O40" s="113">
        <f>VLOOKUP($A40,'Trip Switching Model Target TNC'!$AU$8:$BI$43,O$5,FALSE)</f>
        <v>18977.842274499952</v>
      </c>
      <c r="P40" s="50">
        <f t="shared" si="3"/>
        <v>58113.99249452143</v>
      </c>
      <c r="R40" s="46" t="s">
        <v>603</v>
      </c>
      <c r="S40" s="110">
        <f t="shared" ref="S40:Y40" si="25">C40</f>
        <v>0</v>
      </c>
      <c r="T40" s="110">
        <f t="shared" si="25"/>
        <v>0</v>
      </c>
      <c r="U40" s="110">
        <f t="shared" si="25"/>
        <v>0</v>
      </c>
      <c r="V40" s="110">
        <f t="shared" si="25"/>
        <v>0</v>
      </c>
      <c r="W40" s="110">
        <f t="shared" si="25"/>
        <v>0</v>
      </c>
      <c r="X40" s="109">
        <f>H40+J40</f>
        <v>38940.502361521481</v>
      </c>
      <c r="Y40" s="110">
        <f t="shared" si="25"/>
        <v>0</v>
      </c>
      <c r="Z40" s="110">
        <v>0</v>
      </c>
      <c r="AA40" s="110">
        <f t="shared" si="24"/>
        <v>0</v>
      </c>
      <c r="AB40" s="110">
        <f t="shared" si="24"/>
        <v>0</v>
      </c>
      <c r="AC40" s="109">
        <f t="shared" ref="AC40:AD40" si="26">M40</f>
        <v>195.64785849999953</v>
      </c>
      <c r="AD40" s="110">
        <f t="shared" si="26"/>
        <v>0</v>
      </c>
      <c r="AE40" s="109">
        <f>O40</f>
        <v>18977.842274499952</v>
      </c>
      <c r="AF40" s="121">
        <f t="shared" si="6"/>
        <v>58113.99249452143</v>
      </c>
    </row>
    <row r="41" spans="1:32" ht="15.75" thickBot="1" x14ac:dyDescent="0.3">
      <c r="B41" s="123" t="s">
        <v>5</v>
      </c>
      <c r="C41" s="124">
        <f>SUM(C8:C40)</f>
        <v>3654391.3927400005</v>
      </c>
      <c r="D41" s="124">
        <f t="shared" ref="D41:O41" si="27">SUM(D8:D40)</f>
        <v>1257332.4244200001</v>
      </c>
      <c r="E41" s="124">
        <f t="shared" si="27"/>
        <v>817635.14184000005</v>
      </c>
      <c r="F41" s="124">
        <f t="shared" si="27"/>
        <v>161046.66075000001</v>
      </c>
      <c r="G41" s="124">
        <f t="shared" si="27"/>
        <v>188099.64218</v>
      </c>
      <c r="H41" s="124">
        <f t="shared" si="27"/>
        <v>841004.5699641502</v>
      </c>
      <c r="I41" s="124">
        <f t="shared" si="27"/>
        <v>186179.31777639501</v>
      </c>
      <c r="J41" s="124">
        <f t="shared" si="27"/>
        <v>205654.04251200036</v>
      </c>
      <c r="K41" s="124">
        <f t="shared" si="27"/>
        <v>11769.072027278531</v>
      </c>
      <c r="L41" s="124">
        <f t="shared" si="27"/>
        <v>0</v>
      </c>
      <c r="M41" s="124">
        <f t="shared" si="27"/>
        <v>11175.459858499999</v>
      </c>
      <c r="N41" s="124">
        <f t="shared" si="27"/>
        <v>1463.1482599999999</v>
      </c>
      <c r="O41" s="124">
        <f t="shared" si="27"/>
        <v>40021.700844999948</v>
      </c>
      <c r="P41" s="127">
        <f>SUM(C41:O41)</f>
        <v>7375772.5731733255</v>
      </c>
      <c r="R41" s="123" t="s">
        <v>5</v>
      </c>
      <c r="S41" s="124">
        <f>SUM(S8:S40)</f>
        <v>3676386.3069911399</v>
      </c>
      <c r="T41" s="124">
        <f t="shared" ref="T41:AE41" si="28">SUM(T8:T40)</f>
        <v>1331936.4065608676</v>
      </c>
      <c r="U41" s="124">
        <f t="shared" si="28"/>
        <v>843828.77745831979</v>
      </c>
      <c r="V41" s="124">
        <f t="shared" si="28"/>
        <v>194508.03352</v>
      </c>
      <c r="W41" s="124">
        <f t="shared" si="28"/>
        <v>183136.01458090864</v>
      </c>
      <c r="X41" s="124">
        <f t="shared" si="28"/>
        <v>828676.82629061153</v>
      </c>
      <c r="Y41" s="124">
        <f t="shared" si="28"/>
        <v>186179.31777639501</v>
      </c>
      <c r="Z41" s="124">
        <f t="shared" si="28"/>
        <v>203991.48452463024</v>
      </c>
      <c r="AA41" s="125">
        <f>SUM(AA8:AA40)</f>
        <v>11769.072027278531</v>
      </c>
      <c r="AB41" s="124">
        <f t="shared" si="28"/>
        <v>0</v>
      </c>
      <c r="AC41" s="124">
        <f t="shared" si="28"/>
        <v>11575.945904</v>
      </c>
      <c r="AD41" s="124">
        <f t="shared" si="28"/>
        <v>1463.1482599999999</v>
      </c>
      <c r="AE41" s="124">
        <f t="shared" si="28"/>
        <v>40021.700844999948</v>
      </c>
      <c r="AF41" s="127">
        <f t="shared" si="6"/>
        <v>7513473.0347391497</v>
      </c>
    </row>
    <row r="42" spans="1:32" x14ac:dyDescent="0.25">
      <c r="B42" s="128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R42" s="128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</row>
    <row r="43" spans="1:32" x14ac:dyDescent="0.25">
      <c r="B43" s="128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R43" s="128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</row>
    <row r="44" spans="1:32" x14ac:dyDescent="0.25">
      <c r="B44" s="128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R44" s="128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</row>
    <row r="45" spans="1:32" x14ac:dyDescent="0.25">
      <c r="B45" s="128"/>
      <c r="C45" s="130"/>
      <c r="D45" s="130"/>
      <c r="E45" s="130"/>
      <c r="F45" s="130"/>
      <c r="G45" s="130"/>
      <c r="H45" s="130"/>
      <c r="I45" s="130"/>
      <c r="J45" s="130"/>
      <c r="K45" s="130"/>
      <c r="L45" s="130"/>
      <c r="M45" s="130"/>
      <c r="N45" s="130"/>
      <c r="O45" s="130"/>
      <c r="P45" s="129"/>
      <c r="R45" s="128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29"/>
    </row>
    <row r="46" spans="1:32" x14ac:dyDescent="0.25">
      <c r="B46" s="128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R46" s="128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</row>
    <row r="47" spans="1:32" x14ac:dyDescent="0.25">
      <c r="B47" s="128"/>
      <c r="C47" s="129"/>
      <c r="D47" s="129"/>
      <c r="E47" s="129"/>
      <c r="F47" s="129"/>
      <c r="G47" s="129"/>
      <c r="H47" s="131"/>
      <c r="I47" s="131"/>
      <c r="J47" s="131"/>
      <c r="K47" s="129"/>
      <c r="L47" s="129"/>
      <c r="M47" s="129"/>
      <c r="N47" s="129"/>
      <c r="O47" s="129"/>
      <c r="P47" s="129"/>
      <c r="R47" s="128"/>
      <c r="S47" s="129"/>
      <c r="T47" s="129"/>
      <c r="U47" s="129"/>
      <c r="V47" s="129"/>
      <c r="W47" s="129"/>
      <c r="X47" s="131"/>
      <c r="Y47" s="131"/>
      <c r="Z47" s="131"/>
      <c r="AA47" s="129"/>
      <c r="AB47" s="129"/>
      <c r="AC47" s="129"/>
      <c r="AD47" s="129"/>
      <c r="AE47" s="129"/>
      <c r="AF47" s="129"/>
    </row>
    <row r="50" spans="1:47" x14ac:dyDescent="0.25">
      <c r="B50" s="114" t="s">
        <v>542</v>
      </c>
      <c r="H50" s="114" t="s">
        <v>523</v>
      </c>
      <c r="R50" s="114" t="s">
        <v>542</v>
      </c>
      <c r="X50" s="114" t="s">
        <v>523</v>
      </c>
      <c r="AH50" s="114" t="str">
        <f>R50</f>
        <v>Purpose: University</v>
      </c>
      <c r="AN50" s="114" t="str">
        <f>X50</f>
        <v>Tour Mode</v>
      </c>
    </row>
    <row r="51" spans="1:47" ht="39" x14ac:dyDescent="0.25">
      <c r="B51" s="115" t="s">
        <v>524</v>
      </c>
      <c r="C51" s="116" t="s">
        <v>525</v>
      </c>
      <c r="D51" s="117" t="s">
        <v>526</v>
      </c>
      <c r="E51" s="117" t="s">
        <v>527</v>
      </c>
      <c r="F51" s="117" t="s">
        <v>465</v>
      </c>
      <c r="G51" s="117" t="s">
        <v>528</v>
      </c>
      <c r="H51" s="117" t="s">
        <v>14</v>
      </c>
      <c r="I51" s="117" t="s">
        <v>18</v>
      </c>
      <c r="J51" s="117" t="s">
        <v>22</v>
      </c>
      <c r="K51" s="117" t="s">
        <v>604</v>
      </c>
      <c r="L51" s="117" t="s">
        <v>529</v>
      </c>
      <c r="M51" s="117" t="s">
        <v>530</v>
      </c>
      <c r="N51" s="118" t="s">
        <v>531</v>
      </c>
      <c r="O51" s="118" t="s">
        <v>603</v>
      </c>
      <c r="P51" s="119" t="s">
        <v>5</v>
      </c>
      <c r="R51" s="115" t="s">
        <v>524</v>
      </c>
      <c r="S51" s="116" t="s">
        <v>525</v>
      </c>
      <c r="T51" s="117" t="s">
        <v>526</v>
      </c>
      <c r="U51" s="117" t="s">
        <v>527</v>
      </c>
      <c r="V51" s="117" t="s">
        <v>465</v>
      </c>
      <c r="W51" s="117" t="s">
        <v>528</v>
      </c>
      <c r="X51" s="117" t="s">
        <v>14</v>
      </c>
      <c r="Y51" s="117" t="s">
        <v>18</v>
      </c>
      <c r="Z51" s="117" t="s">
        <v>22</v>
      </c>
      <c r="AA51" s="117" t="s">
        <v>604</v>
      </c>
      <c r="AB51" s="117" t="s">
        <v>529</v>
      </c>
      <c r="AC51" s="117" t="s">
        <v>530</v>
      </c>
      <c r="AD51" s="118" t="s">
        <v>531</v>
      </c>
      <c r="AE51" s="118" t="s">
        <v>603</v>
      </c>
      <c r="AF51" s="119" t="s">
        <v>5</v>
      </c>
      <c r="AH51" s="115" t="s">
        <v>524</v>
      </c>
      <c r="AI51" s="116" t="s">
        <v>525</v>
      </c>
      <c r="AJ51" s="117" t="s">
        <v>526</v>
      </c>
      <c r="AK51" s="117" t="s">
        <v>527</v>
      </c>
      <c r="AL51" s="117" t="s">
        <v>465</v>
      </c>
      <c r="AM51" s="117" t="s">
        <v>528</v>
      </c>
      <c r="AN51" s="117" t="s">
        <v>14</v>
      </c>
      <c r="AO51" s="117" t="s">
        <v>18</v>
      </c>
      <c r="AP51" s="117" t="s">
        <v>22</v>
      </c>
      <c r="AQ51" s="117" t="s">
        <v>604</v>
      </c>
      <c r="AR51" s="117" t="s">
        <v>529</v>
      </c>
      <c r="AS51" s="117" t="s">
        <v>530</v>
      </c>
      <c r="AT51" s="118" t="s">
        <v>603</v>
      </c>
      <c r="AU51" s="119" t="s">
        <v>5</v>
      </c>
    </row>
    <row r="52" spans="1:47" x14ac:dyDescent="0.25">
      <c r="A52" s="114">
        <v>1</v>
      </c>
      <c r="B52" s="120" t="s">
        <v>532</v>
      </c>
      <c r="C52" s="109">
        <f>VLOOKUP($A52,'Trip Switching Model Target TNC'!$AU$55:$BI$90,C$5,FALSE)</f>
        <v>172656.72273000001</v>
      </c>
      <c r="D52" s="109">
        <f>VLOOKUP($A52,'Trip Switching Model Target TNC'!$AU$55:$BI$90,D$5,FALSE)</f>
        <v>14283.776400000001</v>
      </c>
      <c r="E52" s="109">
        <f>VLOOKUP($A52,'Trip Switching Model Target TNC'!$AU$55:$BI$90,E$5,FALSE)</f>
        <v>8343.5040200000003</v>
      </c>
      <c r="F52" s="110">
        <f>VLOOKUP($A52,'Trip Switching Model Target TNC'!$AU$55:$BI$90,F$5,FALSE)</f>
        <v>0</v>
      </c>
      <c r="G52" s="110">
        <f>VLOOKUP($A52,'Trip Switching Model Target TNC'!$AU$55:$BI$90,G$5,FALSE)</f>
        <v>656.94299999999998</v>
      </c>
      <c r="H52" s="110">
        <f>VLOOKUP($A52,'Trip Switching Model Target TNC'!$AU$55:$BI$90,H$5,FALSE)</f>
        <v>0</v>
      </c>
      <c r="I52" s="110">
        <f>VLOOKUP($A52,'Trip Switching Model Target TNC'!$AU$55:$BI$90,I$5,FALSE)</f>
        <v>307.29172509106974</v>
      </c>
      <c r="J52" s="110">
        <f>VLOOKUP($A52,'Trip Switching Model Target TNC'!$AU$55:$BI$90,J$5,FALSE)</f>
        <v>0</v>
      </c>
      <c r="K52" s="110">
        <f>VLOOKUP($A52,'Trip Switching Model Target TNC'!$AU$55:$BI$90,K$5,FALSE)</f>
        <v>0</v>
      </c>
      <c r="L52" s="110">
        <f>VLOOKUP($A52,'Trip Switching Model Target TNC'!$AU$55:$BI$90,L$5,FALSE)</f>
        <v>0</v>
      </c>
      <c r="M52" s="110">
        <f>VLOOKUP($A52,'Trip Switching Model Target TNC'!$AU$55:$BI$90,M$5,FALSE)</f>
        <v>0</v>
      </c>
      <c r="N52" s="110">
        <f>VLOOKUP($A52,'Trip Switching Model Target TNC'!$AU$55:$BI$90,N$5,FALSE)</f>
        <v>0</v>
      </c>
      <c r="O52" s="110">
        <f>VLOOKUP($A52,'Trip Switching Model Target TNC'!$AU$55:$BI$90,O$5,FALSE)</f>
        <v>0</v>
      </c>
      <c r="P52" s="121">
        <f t="shared" ref="P52:P78" si="29">SUM(C52:O52)</f>
        <v>196248.23787509109</v>
      </c>
      <c r="R52" s="120" t="s">
        <v>532</v>
      </c>
      <c r="S52" s="109">
        <f>C52+F52+G52+H52+I52+J52+L52+M52+O52+K52</f>
        <v>173620.95745509109</v>
      </c>
      <c r="T52" s="109">
        <f>D52</f>
        <v>14283.776400000001</v>
      </c>
      <c r="U52" s="109">
        <f>E52</f>
        <v>8343.5040200000003</v>
      </c>
      <c r="V52" s="110">
        <v>0</v>
      </c>
      <c r="W52" s="110">
        <v>0</v>
      </c>
      <c r="X52" s="110">
        <f>0</f>
        <v>0</v>
      </c>
      <c r="Y52" s="110">
        <f t="shared" ref="Y52:Y55" si="30">I52</f>
        <v>307.29172509106974</v>
      </c>
      <c r="Z52" s="110">
        <f>0</f>
        <v>0</v>
      </c>
      <c r="AA52" s="110">
        <f>0</f>
        <v>0</v>
      </c>
      <c r="AB52" s="110">
        <v>0</v>
      </c>
      <c r="AC52" s="110">
        <v>0</v>
      </c>
      <c r="AD52" s="110">
        <v>0</v>
      </c>
      <c r="AE52" s="110">
        <f>O52</f>
        <v>0</v>
      </c>
      <c r="AF52" s="121">
        <f t="shared" ref="AF52:AF77" si="31">SUM(S52:AD52)</f>
        <v>196555.52960018217</v>
      </c>
      <c r="AH52" s="120" t="s">
        <v>532</v>
      </c>
      <c r="AI52" s="109">
        <f>S52</f>
        <v>173620.95745509109</v>
      </c>
      <c r="AJ52" s="109">
        <f t="shared" ref="AJ52:AJ56" si="32">T52</f>
        <v>14283.776400000001</v>
      </c>
      <c r="AK52" s="109">
        <f t="shared" ref="AK52:AK56" si="33">U52</f>
        <v>8343.5040200000003</v>
      </c>
      <c r="AL52" s="109">
        <f t="shared" ref="AL52:AL56" si="34">V52</f>
        <v>0</v>
      </c>
      <c r="AM52" s="109">
        <f t="shared" ref="AM52:AM56" si="35">W52</f>
        <v>0</v>
      </c>
      <c r="AN52" s="109">
        <f>X52</f>
        <v>0</v>
      </c>
      <c r="AO52" s="109">
        <f t="shared" ref="AO52:AO56" si="36">Y52</f>
        <v>307.29172509106974</v>
      </c>
      <c r="AP52" s="109">
        <f t="shared" ref="AP52:AP56" si="37">Z52</f>
        <v>0</v>
      </c>
      <c r="AQ52" s="109">
        <f t="shared" ref="AQ52:AQ56" si="38">AA52</f>
        <v>0</v>
      </c>
      <c r="AR52" s="109">
        <f t="shared" ref="AR52:AR56" si="39">AB52</f>
        <v>0</v>
      </c>
      <c r="AS52" s="109">
        <f>AC52</f>
        <v>0</v>
      </c>
      <c r="AT52" s="109">
        <f>AE52</f>
        <v>0</v>
      </c>
      <c r="AU52" s="121">
        <f>SUM(AI52:AT52)</f>
        <v>196555.52960018217</v>
      </c>
    </row>
    <row r="53" spans="1:47" x14ac:dyDescent="0.25">
      <c r="A53" s="114">
        <v>3</v>
      </c>
      <c r="B53" s="120" t="s">
        <v>526</v>
      </c>
      <c r="C53" s="110">
        <f>VLOOKUP($A53,'Trip Switching Model Target TNC'!$AU$55:$BI$90,C$5,FALSE)</f>
        <v>0</v>
      </c>
      <c r="D53" s="109">
        <f>VLOOKUP($A53,'Trip Switching Model Target TNC'!$AU$55:$BI$90,D$5,FALSE)</f>
        <v>122809.44583</v>
      </c>
      <c r="E53" s="109">
        <f>VLOOKUP($A53,'Trip Switching Model Target TNC'!$AU$55:$BI$90,E$5,FALSE)</f>
        <v>9717.6220799999992</v>
      </c>
      <c r="F53" s="110">
        <f>VLOOKUP($A53,'Trip Switching Model Target TNC'!$AU$55:$BI$90,F$5,FALSE)</f>
        <v>0</v>
      </c>
      <c r="G53" s="110">
        <f>VLOOKUP($A53,'Trip Switching Model Target TNC'!$AU$55:$BI$90,G$5,FALSE)</f>
        <v>0</v>
      </c>
      <c r="H53" s="109">
        <f>VLOOKUP($A53,'Trip Switching Model Target TNC'!$AU$55:$BI$90,H$5,FALSE)</f>
        <v>13996.405853779263</v>
      </c>
      <c r="I53" s="110">
        <f>VLOOKUP($A53,'Trip Switching Model Target TNC'!$AU$55:$BI$90,I$5,FALSE)</f>
        <v>2006.4973681390795</v>
      </c>
      <c r="J53" s="110">
        <f>VLOOKUP($A53,'Trip Switching Model Target TNC'!$AU$55:$BI$90,J$5,FALSE)</f>
        <v>1222.0706291899605</v>
      </c>
      <c r="K53" s="110">
        <f>VLOOKUP($A53,'Trip Switching Model Target TNC'!$AU$55:$BI$90,K$5,FALSE)</f>
        <v>64.006244874910692</v>
      </c>
      <c r="L53" s="110">
        <f>VLOOKUP($A53,'Trip Switching Model Target TNC'!$AU$55:$BI$90,L$5,FALSE)</f>
        <v>0</v>
      </c>
      <c r="M53" s="109">
        <f>VLOOKUP($A53,'Trip Switching Model Target TNC'!$AU$55:$BI$90,M$5,FALSE)</f>
        <v>4551.5339999999997</v>
      </c>
      <c r="N53" s="110">
        <f>VLOOKUP($A53,'Trip Switching Model Target TNC'!$AU$55:$BI$90,N$5,FALSE)</f>
        <v>0</v>
      </c>
      <c r="O53" s="110">
        <f>VLOOKUP($A53,'Trip Switching Model Target TNC'!$AU$55:$BI$90,O$5,FALSE)</f>
        <v>20481.903000000002</v>
      </c>
      <c r="P53" s="122">
        <f t="shared" si="29"/>
        <v>174849.48500598315</v>
      </c>
      <c r="R53" s="120" t="s">
        <v>526</v>
      </c>
      <c r="S53" s="110">
        <v>0</v>
      </c>
      <c r="T53" s="109">
        <f>D53+F53+G53+I53+J53+L53+O53+K53</f>
        <v>146583.92307220394</v>
      </c>
      <c r="U53" s="109">
        <f>E53</f>
        <v>9717.6220799999992</v>
      </c>
      <c r="V53" s="110">
        <v>0</v>
      </c>
      <c r="W53" s="110">
        <v>0</v>
      </c>
      <c r="X53" s="110">
        <f>H52+H53</f>
        <v>13996.405853779263</v>
      </c>
      <c r="Y53" s="110">
        <f t="shared" si="30"/>
        <v>2006.4973681390795</v>
      </c>
      <c r="Z53" s="110">
        <f>J52+J53</f>
        <v>1222.0706291899605</v>
      </c>
      <c r="AA53" s="110">
        <f>K52+K53</f>
        <v>64.006244874910692</v>
      </c>
      <c r="AB53" s="110">
        <v>0</v>
      </c>
      <c r="AC53" s="109">
        <f>M53</f>
        <v>4551.5339999999997</v>
      </c>
      <c r="AD53" s="110">
        <v>0</v>
      </c>
      <c r="AE53" s="109">
        <f t="shared" ref="AE53:AE83" si="40">O53</f>
        <v>20481.903000000002</v>
      </c>
      <c r="AF53" s="122">
        <f t="shared" si="31"/>
        <v>178142.05924818711</v>
      </c>
      <c r="AH53" s="120" t="s">
        <v>526</v>
      </c>
      <c r="AI53" s="109">
        <f t="shared" ref="AI53:AI56" si="41">S53</f>
        <v>0</v>
      </c>
      <c r="AJ53" s="109">
        <f t="shared" si="32"/>
        <v>146583.92307220394</v>
      </c>
      <c r="AK53" s="109">
        <f t="shared" si="33"/>
        <v>9717.6220799999992</v>
      </c>
      <c r="AL53" s="109">
        <f t="shared" si="34"/>
        <v>0</v>
      </c>
      <c r="AM53" s="109">
        <f t="shared" si="35"/>
        <v>0</v>
      </c>
      <c r="AN53" s="109">
        <f>X53</f>
        <v>13996.405853779263</v>
      </c>
      <c r="AO53" s="109">
        <f t="shared" si="36"/>
        <v>2006.4973681390795</v>
      </c>
      <c r="AP53" s="109">
        <f t="shared" si="37"/>
        <v>1222.0706291899605</v>
      </c>
      <c r="AQ53" s="109">
        <f t="shared" si="38"/>
        <v>64.006244874910692</v>
      </c>
      <c r="AR53" s="109">
        <f t="shared" si="39"/>
        <v>0</v>
      </c>
      <c r="AS53" s="109">
        <f t="shared" ref="AS53:AS56" si="42">AC53</f>
        <v>4551.5339999999997</v>
      </c>
      <c r="AT53" s="109">
        <f t="shared" ref="AT53:AT56" si="43">AE53</f>
        <v>20481.903000000002</v>
      </c>
      <c r="AU53" s="121">
        <f t="shared" ref="AU53:AU64" si="44">SUM(AI53:AT53)</f>
        <v>198623.9622481871</v>
      </c>
    </row>
    <row r="54" spans="1:47" x14ac:dyDescent="0.25">
      <c r="A54" s="114">
        <v>5</v>
      </c>
      <c r="B54" s="120" t="s">
        <v>527</v>
      </c>
      <c r="C54" s="110">
        <f>VLOOKUP($A54,'Trip Switching Model Target TNC'!$AU$55:$BI$90,C$5,FALSE)</f>
        <v>0</v>
      </c>
      <c r="D54" s="110">
        <f>VLOOKUP($A54,'Trip Switching Model Target TNC'!$AU$55:$BI$90,D$5,FALSE)</f>
        <v>0</v>
      </c>
      <c r="E54" s="109">
        <f>VLOOKUP($A54,'Trip Switching Model Target TNC'!$AU$55:$BI$90,E$5,FALSE)</f>
        <v>23687.808069999999</v>
      </c>
      <c r="F54" s="110">
        <f>VLOOKUP($A54,'Trip Switching Model Target TNC'!$AU$55:$BI$90,F$5,FALSE)</f>
        <v>0</v>
      </c>
      <c r="G54" s="110">
        <f>VLOOKUP($A54,'Trip Switching Model Target TNC'!$AU$55:$BI$90,G$5,FALSE)</f>
        <v>0</v>
      </c>
      <c r="H54" s="109">
        <f>VLOOKUP($A54,'Trip Switching Model Target TNC'!$AU$55:$BI$90,H$5,FALSE)</f>
        <v>1475.7556814477371</v>
      </c>
      <c r="I54" s="110">
        <f>VLOOKUP($A54,'Trip Switching Model Target TNC'!$AU$55:$BI$90,I$5,FALSE)</f>
        <v>2496.0783018866</v>
      </c>
      <c r="J54" s="110">
        <f>VLOOKUP($A54,'Trip Switching Model Target TNC'!$AU$55:$BI$90,J$5,FALSE)</f>
        <v>1229.4012927001877</v>
      </c>
      <c r="K54" s="110">
        <f>VLOOKUP($A54,'Trip Switching Model Target TNC'!$AU$55:$BI$90,K$5,FALSE)</f>
        <v>64.390190149859478</v>
      </c>
      <c r="L54" s="110">
        <f>VLOOKUP($A54,'Trip Switching Model Target TNC'!$AU$55:$BI$90,L$5,FALSE)</f>
        <v>0</v>
      </c>
      <c r="M54" s="109">
        <f>VLOOKUP($A54,'Trip Switching Model Target TNC'!$AU$55:$BI$90,M$5,FALSE)</f>
        <v>1923.895</v>
      </c>
      <c r="N54" s="110">
        <f>VLOOKUP($A54,'Trip Switching Model Target TNC'!$AU$55:$BI$90,N$5,FALSE)</f>
        <v>0</v>
      </c>
      <c r="O54" s="110">
        <f>VLOOKUP($A54,'Trip Switching Model Target TNC'!$AU$55:$BI$90,O$5,FALSE)</f>
        <v>8657.5275000000001</v>
      </c>
      <c r="P54" s="122">
        <f t="shared" si="29"/>
        <v>39534.856036184385</v>
      </c>
      <c r="R54" s="120" t="s">
        <v>527</v>
      </c>
      <c r="S54" s="110">
        <v>0</v>
      </c>
      <c r="T54" s="110"/>
      <c r="U54" s="109">
        <f>E54+F54+G54+I54+J54+L54+O54+K54</f>
        <v>36135.205354736652</v>
      </c>
      <c r="V54" s="110">
        <v>0</v>
      </c>
      <c r="W54" s="110">
        <v>0</v>
      </c>
      <c r="X54" s="110">
        <f t="shared" ref="X54:X55" si="45">H54</f>
        <v>1475.7556814477371</v>
      </c>
      <c r="Y54" s="110">
        <f t="shared" si="30"/>
        <v>2496.0783018866</v>
      </c>
      <c r="Z54" s="110">
        <f t="shared" ref="Z54:Z55" si="46">J54</f>
        <v>1229.4012927001877</v>
      </c>
      <c r="AA54" s="110">
        <f t="shared" ref="AA54:AA55" si="47">K54</f>
        <v>64.390190149859478</v>
      </c>
      <c r="AB54" s="110">
        <v>0</v>
      </c>
      <c r="AC54" s="109">
        <f>M54</f>
        <v>1923.895</v>
      </c>
      <c r="AD54" s="110">
        <v>0</v>
      </c>
      <c r="AE54" s="109">
        <f t="shared" si="40"/>
        <v>8657.5275000000001</v>
      </c>
      <c r="AF54" s="122">
        <f t="shared" si="31"/>
        <v>43324.725820921034</v>
      </c>
      <c r="AH54" s="120" t="s">
        <v>527</v>
      </c>
      <c r="AI54" s="109">
        <f t="shared" si="41"/>
        <v>0</v>
      </c>
      <c r="AJ54" s="109">
        <f t="shared" si="32"/>
        <v>0</v>
      </c>
      <c r="AK54" s="109">
        <f t="shared" si="33"/>
        <v>36135.205354736652</v>
      </c>
      <c r="AL54" s="109">
        <f t="shared" si="34"/>
        <v>0</v>
      </c>
      <c r="AM54" s="109">
        <f t="shared" si="35"/>
        <v>0</v>
      </c>
      <c r="AN54" s="109">
        <f t="shared" ref="AN54:AN56" si="48">X54</f>
        <v>1475.7556814477371</v>
      </c>
      <c r="AO54" s="109">
        <f t="shared" si="36"/>
        <v>2496.0783018866</v>
      </c>
      <c r="AP54" s="109">
        <f t="shared" si="37"/>
        <v>1229.4012927001877</v>
      </c>
      <c r="AQ54" s="109">
        <f t="shared" si="38"/>
        <v>64.390190149859478</v>
      </c>
      <c r="AR54" s="109">
        <f t="shared" si="39"/>
        <v>0</v>
      </c>
      <c r="AS54" s="109">
        <f t="shared" si="42"/>
        <v>1923.895</v>
      </c>
      <c r="AT54" s="109">
        <f t="shared" si="43"/>
        <v>8657.5275000000001</v>
      </c>
      <c r="AU54" s="121">
        <f t="shared" si="44"/>
        <v>51982.253320921038</v>
      </c>
    </row>
    <row r="55" spans="1:47" x14ac:dyDescent="0.25">
      <c r="A55" s="114">
        <v>7</v>
      </c>
      <c r="B55" s="120" t="s">
        <v>465</v>
      </c>
      <c r="C55" s="110">
        <f>VLOOKUP($A55,'Trip Switching Model Target TNC'!$AU$55:$BI$90,C$5,FALSE)</f>
        <v>248.90725</v>
      </c>
      <c r="D55" s="109">
        <f>VLOOKUP($A55,'Trip Switching Model Target TNC'!$AU$55:$BI$90,D$5,FALSE)</f>
        <v>9379.3977400000003</v>
      </c>
      <c r="E55" s="109">
        <f>VLOOKUP($A55,'Trip Switching Model Target TNC'!$AU$55:$BI$90,E$5,FALSE)</f>
        <v>502.76339999999999</v>
      </c>
      <c r="F55" s="109">
        <f>VLOOKUP($A55,'Trip Switching Model Target TNC'!$AU$55:$BI$90,F$5,FALSE)</f>
        <v>11097.732969999999</v>
      </c>
      <c r="G55" s="110">
        <f>VLOOKUP($A55,'Trip Switching Model Target TNC'!$AU$55:$BI$90,G$5,FALSE)</f>
        <v>0</v>
      </c>
      <c r="H55" s="109">
        <f>VLOOKUP($A55,'Trip Switching Model Target TNC'!$AU$55:$BI$90,H$5,FALSE)</f>
        <v>16392.151844915548</v>
      </c>
      <c r="I55" s="110">
        <f>VLOOKUP($A55,'Trip Switching Model Target TNC'!$AU$55:$BI$90,I$5,FALSE)</f>
        <v>154.13513307051076</v>
      </c>
      <c r="J55" s="110">
        <f>VLOOKUP($A55,'Trip Switching Model Target TNC'!$AU$55:$BI$90,J$5,FALSE)</f>
        <v>2458.8025854003754</v>
      </c>
      <c r="K55" s="110">
        <f>VLOOKUP($A55,'Trip Switching Model Target TNC'!$AU$55:$BI$90,K$5,FALSE)</f>
        <v>128.78038029971896</v>
      </c>
      <c r="L55" s="110">
        <f>VLOOKUP($A55,'Trip Switching Model Target TNC'!$AU$55:$BI$90,L$5,FALSE)</f>
        <v>0</v>
      </c>
      <c r="M55" s="109">
        <f>VLOOKUP($A55,'Trip Switching Model Target TNC'!$AU$55:$BI$90,M$5,FALSE)</f>
        <v>0</v>
      </c>
      <c r="N55" s="110">
        <f>VLOOKUP($A55,'Trip Switching Model Target TNC'!$AU$55:$BI$90,N$5,FALSE)</f>
        <v>0</v>
      </c>
      <c r="O55" s="110">
        <f>VLOOKUP($A55,'Trip Switching Model Target TNC'!$AU$55:$BI$90,O$5,FALSE)</f>
        <v>0</v>
      </c>
      <c r="P55" s="122">
        <f t="shared" si="29"/>
        <v>40362.671303686147</v>
      </c>
      <c r="R55" s="120" t="s">
        <v>465</v>
      </c>
      <c r="S55" s="110">
        <v>0</v>
      </c>
      <c r="T55" s="109">
        <f>D55</f>
        <v>9379.3977400000003</v>
      </c>
      <c r="U55" s="109">
        <f>E55</f>
        <v>502.76339999999999</v>
      </c>
      <c r="V55" s="109">
        <f>C55+F55+G55</f>
        <v>11346.640219999999</v>
      </c>
      <c r="W55" s="110">
        <v>0</v>
      </c>
      <c r="X55" s="110">
        <f t="shared" si="45"/>
        <v>16392.151844915548</v>
      </c>
      <c r="Y55" s="110">
        <f t="shared" si="30"/>
        <v>154.13513307051076</v>
      </c>
      <c r="Z55" s="110">
        <f t="shared" si="46"/>
        <v>2458.8025854003754</v>
      </c>
      <c r="AA55" s="110">
        <f t="shared" si="47"/>
        <v>128.78038029971896</v>
      </c>
      <c r="AB55" s="110">
        <v>0</v>
      </c>
      <c r="AC55" s="109">
        <f>M55</f>
        <v>0</v>
      </c>
      <c r="AD55" s="110">
        <v>0</v>
      </c>
      <c r="AE55" s="109">
        <f t="shared" si="40"/>
        <v>0</v>
      </c>
      <c r="AF55" s="122">
        <f t="shared" si="31"/>
        <v>40362.671303686147</v>
      </c>
      <c r="AH55" s="120" t="s">
        <v>465</v>
      </c>
      <c r="AI55" s="109">
        <f t="shared" si="41"/>
        <v>0</v>
      </c>
      <c r="AJ55" s="109">
        <f t="shared" si="32"/>
        <v>9379.3977400000003</v>
      </c>
      <c r="AK55" s="109">
        <f t="shared" si="33"/>
        <v>502.76339999999999</v>
      </c>
      <c r="AL55" s="109">
        <f t="shared" si="34"/>
        <v>11346.640219999999</v>
      </c>
      <c r="AM55" s="109">
        <f t="shared" si="35"/>
        <v>0</v>
      </c>
      <c r="AN55" s="109">
        <f t="shared" si="48"/>
        <v>16392.151844915548</v>
      </c>
      <c r="AO55" s="109">
        <f t="shared" si="36"/>
        <v>154.13513307051076</v>
      </c>
      <c r="AP55" s="109">
        <f t="shared" si="37"/>
        <v>2458.8025854003754</v>
      </c>
      <c r="AQ55" s="109">
        <f t="shared" si="38"/>
        <v>128.78038029971896</v>
      </c>
      <c r="AR55" s="109">
        <f t="shared" si="39"/>
        <v>0</v>
      </c>
      <c r="AS55" s="109">
        <f t="shared" si="42"/>
        <v>0</v>
      </c>
      <c r="AT55" s="109">
        <f t="shared" si="43"/>
        <v>0</v>
      </c>
      <c r="AU55" s="121">
        <f t="shared" si="44"/>
        <v>40362.671303686147</v>
      </c>
    </row>
    <row r="56" spans="1:47" x14ac:dyDescent="0.25">
      <c r="A56" s="114">
        <v>8</v>
      </c>
      <c r="B56" s="120" t="s">
        <v>528</v>
      </c>
      <c r="C56" s="110">
        <f>VLOOKUP($A56,'Trip Switching Model Target TNC'!$AU$55:$BI$90,C$5,FALSE)</f>
        <v>0</v>
      </c>
      <c r="D56" s="110">
        <f>VLOOKUP($A56,'Trip Switching Model Target TNC'!$AU$55:$BI$90,D$5,FALSE)</f>
        <v>0</v>
      </c>
      <c r="E56" s="110">
        <f>VLOOKUP($A56,'Trip Switching Model Target TNC'!$AU$55:$BI$90,E$5,FALSE)</f>
        <v>0</v>
      </c>
      <c r="F56" s="110">
        <f>VLOOKUP($A56,'Trip Switching Model Target TNC'!$AU$55:$BI$90,F$5,FALSE)</f>
        <v>0</v>
      </c>
      <c r="G56" s="109">
        <f>VLOOKUP($A56,'Trip Switching Model Target TNC'!$AU$55:$BI$90,G$5,FALSE)</f>
        <v>17643.45679</v>
      </c>
      <c r="H56" s="110">
        <f>VLOOKUP($A56,'Trip Switching Model Target TNC'!$AU$55:$BI$90,H$5,FALSE)</f>
        <v>0</v>
      </c>
      <c r="I56" s="110">
        <f>VLOOKUP($A56,'Trip Switching Model Target TNC'!$AU$55:$BI$90,I$5,FALSE)</f>
        <v>0</v>
      </c>
      <c r="J56" s="110">
        <f>VLOOKUP($A56,'Trip Switching Model Target TNC'!$AU$55:$BI$90,J$5,FALSE)</f>
        <v>0</v>
      </c>
      <c r="K56" s="110">
        <f>VLOOKUP($A56,'Trip Switching Model Target TNC'!$AU$55:$BI$90,K$5,FALSE)</f>
        <v>0</v>
      </c>
      <c r="L56" s="110">
        <f>VLOOKUP($A56,'Trip Switching Model Target TNC'!$AU$55:$BI$90,L$5,FALSE)</f>
        <v>0</v>
      </c>
      <c r="M56" s="110">
        <f>VLOOKUP($A56,'Trip Switching Model Target TNC'!$AU$55:$BI$90,M$5,FALSE)</f>
        <v>0</v>
      </c>
      <c r="N56" s="110">
        <f>VLOOKUP($A56,'Trip Switching Model Target TNC'!$AU$55:$BI$90,N$5,FALSE)</f>
        <v>0</v>
      </c>
      <c r="O56" s="110">
        <f>VLOOKUP($A56,'Trip Switching Model Target TNC'!$AU$55:$BI$90,O$5,FALSE)</f>
        <v>0</v>
      </c>
      <c r="P56" s="122">
        <f t="shared" si="29"/>
        <v>17643.45679</v>
      </c>
      <c r="R56" s="120" t="s">
        <v>528</v>
      </c>
      <c r="S56" s="110">
        <v>0</v>
      </c>
      <c r="T56" s="110">
        <v>0</v>
      </c>
      <c r="U56" s="110">
        <v>0</v>
      </c>
      <c r="V56" s="110">
        <v>0</v>
      </c>
      <c r="W56" s="109">
        <f>C56+D56+E56+F56+G56+H56+I56+J56+L56+M56+O56+K56</f>
        <v>17643.45679</v>
      </c>
      <c r="X56" s="110">
        <v>0</v>
      </c>
      <c r="Y56" s="110">
        <v>0</v>
      </c>
      <c r="Z56" s="110">
        <v>0</v>
      </c>
      <c r="AA56" s="110">
        <f>VLOOKUP($A56,'Trip Switching Model Targets'!$AU$8:$BG$36,AA$5,FALSE)</f>
        <v>0</v>
      </c>
      <c r="AB56" s="110">
        <v>0</v>
      </c>
      <c r="AC56" s="110">
        <v>0</v>
      </c>
      <c r="AD56" s="110">
        <v>0</v>
      </c>
      <c r="AE56" s="110">
        <f t="shared" si="40"/>
        <v>0</v>
      </c>
      <c r="AF56" s="122">
        <f t="shared" si="31"/>
        <v>17643.45679</v>
      </c>
      <c r="AH56" s="120" t="s">
        <v>528</v>
      </c>
      <c r="AI56" s="109">
        <f t="shared" si="41"/>
        <v>0</v>
      </c>
      <c r="AJ56" s="109">
        <f t="shared" si="32"/>
        <v>0</v>
      </c>
      <c r="AK56" s="109">
        <f t="shared" si="33"/>
        <v>0</v>
      </c>
      <c r="AL56" s="109">
        <f t="shared" si="34"/>
        <v>0</v>
      </c>
      <c r="AM56" s="109">
        <f t="shared" si="35"/>
        <v>17643.45679</v>
      </c>
      <c r="AN56" s="109">
        <f t="shared" si="48"/>
        <v>0</v>
      </c>
      <c r="AO56" s="109">
        <f t="shared" si="36"/>
        <v>0</v>
      </c>
      <c r="AP56" s="109">
        <f t="shared" si="37"/>
        <v>0</v>
      </c>
      <c r="AQ56" s="109">
        <f t="shared" si="38"/>
        <v>0</v>
      </c>
      <c r="AR56" s="109">
        <f t="shared" si="39"/>
        <v>0</v>
      </c>
      <c r="AS56" s="109">
        <f t="shared" si="42"/>
        <v>0</v>
      </c>
      <c r="AT56" s="109">
        <f t="shared" si="43"/>
        <v>0</v>
      </c>
      <c r="AU56" s="121">
        <f t="shared" si="44"/>
        <v>17643.45679</v>
      </c>
    </row>
    <row r="57" spans="1:47" x14ac:dyDescent="0.25">
      <c r="A57" s="114">
        <v>9</v>
      </c>
      <c r="B57" s="120" t="s">
        <v>14</v>
      </c>
      <c r="C57" s="110">
        <f>VLOOKUP($A57,'Trip Switching Model Target TNC'!$AU$55:$BI$90,C$5,FALSE)</f>
        <v>0</v>
      </c>
      <c r="D57" s="110">
        <f>VLOOKUP($A57,'Trip Switching Model Target TNC'!$AU$55:$BI$90,D$5,FALSE)</f>
        <v>0</v>
      </c>
      <c r="E57" s="110">
        <f>VLOOKUP($A57,'Trip Switching Model Target TNC'!$AU$55:$BI$90,E$5,FALSE)</f>
        <v>0</v>
      </c>
      <c r="F57" s="110">
        <f>VLOOKUP($A57,'Trip Switching Model Target TNC'!$AU$55:$BI$90,F$5,FALSE)</f>
        <v>0</v>
      </c>
      <c r="G57" s="110">
        <f>VLOOKUP($A57,'Trip Switching Model Target TNC'!$AU$55:$BI$90,G$5,FALSE)</f>
        <v>0</v>
      </c>
      <c r="H57" s="111">
        <f>VLOOKUP($A57,'Trip Switching Model Target TNC'!$AU$55:$BI$90,H$5,FALSE)</f>
        <v>61681.004125688334</v>
      </c>
      <c r="I57" s="110">
        <f>VLOOKUP($A57,'Trip Switching Model Target TNC'!$AU$55:$BI$90,I$5,FALSE)</f>
        <v>0</v>
      </c>
      <c r="J57" s="110">
        <f>VLOOKUP($A57,'Trip Switching Model Target TNC'!$AU$55:$BI$90,J$5,FALSE)</f>
        <v>0</v>
      </c>
      <c r="K57" s="110">
        <f>VLOOKUP($A57,'Trip Switching Model Target TNC'!$AU$55:$BI$90,K$5,FALSE)</f>
        <v>0</v>
      </c>
      <c r="L57" s="110">
        <f>VLOOKUP($A57,'Trip Switching Model Target TNC'!$AU$55:$BI$90,L$5,FALSE)</f>
        <v>0</v>
      </c>
      <c r="M57" s="110">
        <f>VLOOKUP($A57,'Trip Switching Model Target TNC'!$AU$55:$BI$90,M$5,FALSE)</f>
        <v>0</v>
      </c>
      <c r="N57" s="110">
        <f>VLOOKUP($A57,'Trip Switching Model Target TNC'!$AU$55:$BI$90,N$5,FALSE)</f>
        <v>0</v>
      </c>
      <c r="O57" s="110">
        <f>VLOOKUP($A57,'Trip Switching Model Target TNC'!$AU$55:$BI$90,O$5,FALSE)</f>
        <v>0</v>
      </c>
      <c r="P57" s="122">
        <f t="shared" si="29"/>
        <v>61681.004125688334</v>
      </c>
      <c r="R57" s="120" t="s">
        <v>14</v>
      </c>
      <c r="S57" s="110">
        <v>0</v>
      </c>
      <c r="T57" s="110">
        <v>0</v>
      </c>
      <c r="U57" s="110">
        <v>0</v>
      </c>
      <c r="V57" s="110">
        <v>0</v>
      </c>
      <c r="W57" s="110">
        <v>0</v>
      </c>
      <c r="X57" s="111">
        <f t="shared" ref="X57:X62" si="49">C57+D57+E57+F57+G57+H57+I57+J57+L57+M57+O57+K57</f>
        <v>61681.004125688334</v>
      </c>
      <c r="Y57" s="110">
        <v>0</v>
      </c>
      <c r="Z57" s="110">
        <v>0</v>
      </c>
      <c r="AA57" s="110">
        <f>VLOOKUP($A57,'Trip Switching Model Targets'!$AU$8:$BG$36,AA$5,FALSE)</f>
        <v>0</v>
      </c>
      <c r="AB57" s="110">
        <v>0</v>
      </c>
      <c r="AC57" s="110">
        <v>0</v>
      </c>
      <c r="AD57" s="110">
        <v>0</v>
      </c>
      <c r="AE57" s="110">
        <f t="shared" si="40"/>
        <v>0</v>
      </c>
      <c r="AF57" s="122">
        <f t="shared" si="31"/>
        <v>61681.004125688334</v>
      </c>
      <c r="AH57" s="120" t="s">
        <v>14</v>
      </c>
      <c r="AI57" s="109"/>
      <c r="AJ57" s="109"/>
      <c r="AK57" s="109"/>
      <c r="AL57" s="109"/>
      <c r="AM57" s="109"/>
      <c r="AN57" s="109">
        <f>SUM(X57:X62)</f>
        <v>89600.642658817524</v>
      </c>
      <c r="AO57" s="109"/>
      <c r="AP57" s="109"/>
      <c r="AQ57" s="109"/>
      <c r="AR57" s="109"/>
      <c r="AS57" s="109"/>
      <c r="AT57" s="109"/>
      <c r="AU57" s="121">
        <f t="shared" si="44"/>
        <v>89600.642658817524</v>
      </c>
    </row>
    <row r="58" spans="1:47" x14ac:dyDescent="0.25">
      <c r="A58" s="114">
        <v>10</v>
      </c>
      <c r="B58" s="120" t="s">
        <v>15</v>
      </c>
      <c r="C58" s="110">
        <f>VLOOKUP($A58,'Trip Switching Model Target TNC'!$AU$55:$BI$90,C$5,FALSE)</f>
        <v>0</v>
      </c>
      <c r="D58" s="110">
        <f>VLOOKUP($A58,'Trip Switching Model Target TNC'!$AU$55:$BI$90,D$5,FALSE)</f>
        <v>0</v>
      </c>
      <c r="E58" s="110">
        <f>VLOOKUP($A58,'Trip Switching Model Target TNC'!$AU$55:$BI$90,E$5,FALSE)</f>
        <v>0</v>
      </c>
      <c r="F58" s="110">
        <f>VLOOKUP($A58,'Trip Switching Model Target TNC'!$AU$55:$BI$90,F$5,FALSE)</f>
        <v>0</v>
      </c>
      <c r="G58" s="110">
        <f>VLOOKUP($A58,'Trip Switching Model Target TNC'!$AU$55:$BI$90,G$5,FALSE)</f>
        <v>0</v>
      </c>
      <c r="H58" s="111">
        <f>VLOOKUP($A58,'Trip Switching Model Target TNC'!$AU$55:$BI$90,H$5,FALSE)</f>
        <v>36.674763558652117</v>
      </c>
      <c r="I58" s="110">
        <f>VLOOKUP($A58,'Trip Switching Model Target TNC'!$AU$55:$BI$90,I$5,FALSE)</f>
        <v>0</v>
      </c>
      <c r="J58" s="110">
        <f>VLOOKUP($A58,'Trip Switching Model Target TNC'!$AU$55:$BI$90,J$5,FALSE)</f>
        <v>0</v>
      </c>
      <c r="K58" s="110">
        <f>VLOOKUP($A58,'Trip Switching Model Target TNC'!$AU$55:$BI$90,K$5,FALSE)</f>
        <v>0</v>
      </c>
      <c r="L58" s="110">
        <f>VLOOKUP($A58,'Trip Switching Model Target TNC'!$AU$55:$BI$90,L$5,FALSE)</f>
        <v>0</v>
      </c>
      <c r="M58" s="110">
        <f>VLOOKUP($A58,'Trip Switching Model Target TNC'!$AU$55:$BI$90,M$5,FALSE)</f>
        <v>0</v>
      </c>
      <c r="N58" s="110">
        <f>VLOOKUP($A58,'Trip Switching Model Target TNC'!$AU$55:$BI$90,N$5,FALSE)</f>
        <v>0</v>
      </c>
      <c r="O58" s="110">
        <f>VLOOKUP($A58,'Trip Switching Model Target TNC'!$AU$55:$BI$90,O$5,FALSE)</f>
        <v>0</v>
      </c>
      <c r="P58" s="122">
        <f t="shared" si="29"/>
        <v>36.674763558652117</v>
      </c>
      <c r="R58" s="120" t="s">
        <v>15</v>
      </c>
      <c r="S58" s="110">
        <v>0</v>
      </c>
      <c r="T58" s="110">
        <v>0</v>
      </c>
      <c r="U58" s="110">
        <v>0</v>
      </c>
      <c r="V58" s="110">
        <v>0</v>
      </c>
      <c r="W58" s="110">
        <v>0</v>
      </c>
      <c r="X58" s="111">
        <f t="shared" si="49"/>
        <v>36.674763558652117</v>
      </c>
      <c r="Y58" s="110">
        <v>0</v>
      </c>
      <c r="Z58" s="110">
        <v>0</v>
      </c>
      <c r="AA58" s="110">
        <f>VLOOKUP($A58,'Trip Switching Model Targets'!$AU$8:$BG$36,AA$5,FALSE)</f>
        <v>0</v>
      </c>
      <c r="AB58" s="110">
        <v>0</v>
      </c>
      <c r="AC58" s="110">
        <v>0</v>
      </c>
      <c r="AD58" s="110">
        <v>0</v>
      </c>
      <c r="AE58" s="110">
        <f t="shared" si="40"/>
        <v>0</v>
      </c>
      <c r="AF58" s="122">
        <f t="shared" si="31"/>
        <v>36.674763558652117</v>
      </c>
      <c r="AH58" s="120" t="s">
        <v>18</v>
      </c>
      <c r="AI58" s="109"/>
      <c r="AJ58" s="109"/>
      <c r="AK58" s="109"/>
      <c r="AL58" s="109"/>
      <c r="AM58" s="109"/>
      <c r="AN58" s="109"/>
      <c r="AO58" s="109">
        <f>SUM(Y63:Y68)</f>
        <v>7570.1776579335619</v>
      </c>
      <c r="AP58" s="109"/>
      <c r="AQ58" s="109"/>
      <c r="AR58" s="109"/>
      <c r="AS58" s="109"/>
      <c r="AT58" s="109"/>
      <c r="AU58" s="121">
        <f t="shared" si="44"/>
        <v>7570.1776579335619</v>
      </c>
    </row>
    <row r="59" spans="1:47" x14ac:dyDescent="0.25">
      <c r="A59" s="114">
        <v>11</v>
      </c>
      <c r="B59" s="120" t="s">
        <v>16</v>
      </c>
      <c r="C59" s="110">
        <f>VLOOKUP($A59,'Trip Switching Model Target TNC'!$AU$55:$BI$90,C$5,FALSE)</f>
        <v>0</v>
      </c>
      <c r="D59" s="110">
        <f>VLOOKUP($A59,'Trip Switching Model Target TNC'!$AU$55:$BI$90,D$5,FALSE)</f>
        <v>0</v>
      </c>
      <c r="E59" s="110">
        <f>VLOOKUP($A59,'Trip Switching Model Target TNC'!$AU$55:$BI$90,E$5,FALSE)</f>
        <v>0</v>
      </c>
      <c r="F59" s="110">
        <f>VLOOKUP($A59,'Trip Switching Model Target TNC'!$AU$55:$BI$90,F$5,FALSE)</f>
        <v>0</v>
      </c>
      <c r="G59" s="110">
        <f>VLOOKUP($A59,'Trip Switching Model Target TNC'!$AU$55:$BI$90,G$5,FALSE)</f>
        <v>0</v>
      </c>
      <c r="H59" s="111">
        <f>VLOOKUP($A59,'Trip Switching Model Target TNC'!$AU$55:$BI$90,H$5,FALSE)</f>
        <v>0</v>
      </c>
      <c r="I59" s="110">
        <f>VLOOKUP($A59,'Trip Switching Model Target TNC'!$AU$55:$BI$90,I$5,FALSE)</f>
        <v>0</v>
      </c>
      <c r="J59" s="110">
        <f>VLOOKUP($A59,'Trip Switching Model Target TNC'!$AU$55:$BI$90,J$5,FALSE)</f>
        <v>0</v>
      </c>
      <c r="K59" s="110">
        <f>VLOOKUP($A59,'Trip Switching Model Target TNC'!$AU$55:$BI$90,K$5,FALSE)</f>
        <v>0</v>
      </c>
      <c r="L59" s="110">
        <f>VLOOKUP($A59,'Trip Switching Model Target TNC'!$AU$55:$BI$90,L$5,FALSE)</f>
        <v>0</v>
      </c>
      <c r="M59" s="110">
        <f>VLOOKUP($A59,'Trip Switching Model Target TNC'!$AU$55:$BI$90,M$5,FALSE)</f>
        <v>0</v>
      </c>
      <c r="N59" s="110">
        <f>VLOOKUP($A59,'Trip Switching Model Target TNC'!$AU$55:$BI$90,N$5,FALSE)</f>
        <v>0</v>
      </c>
      <c r="O59" s="110">
        <f>VLOOKUP($A59,'Trip Switching Model Target TNC'!$AU$55:$BI$90,O$5,FALSE)</f>
        <v>0</v>
      </c>
      <c r="P59" s="122">
        <f t="shared" si="29"/>
        <v>0</v>
      </c>
      <c r="R59" s="120" t="s">
        <v>16</v>
      </c>
      <c r="S59" s="110">
        <v>0</v>
      </c>
      <c r="T59" s="110">
        <v>0</v>
      </c>
      <c r="U59" s="110">
        <v>0</v>
      </c>
      <c r="V59" s="110">
        <v>0</v>
      </c>
      <c r="W59" s="110">
        <v>0</v>
      </c>
      <c r="X59" s="111">
        <f t="shared" si="49"/>
        <v>0</v>
      </c>
      <c r="Y59" s="110">
        <v>0</v>
      </c>
      <c r="Z59" s="110">
        <v>0</v>
      </c>
      <c r="AA59" s="110">
        <f>VLOOKUP($A59,'Trip Switching Model Targets'!$AU$8:$BG$36,AA$5,FALSE)</f>
        <v>0</v>
      </c>
      <c r="AB59" s="110">
        <v>0</v>
      </c>
      <c r="AC59" s="110">
        <v>0</v>
      </c>
      <c r="AD59" s="110">
        <v>0</v>
      </c>
      <c r="AE59" s="110">
        <f t="shared" si="40"/>
        <v>0</v>
      </c>
      <c r="AF59" s="122">
        <f t="shared" si="31"/>
        <v>0</v>
      </c>
      <c r="AH59" s="120" t="s">
        <v>22</v>
      </c>
      <c r="AI59" s="109"/>
      <c r="AJ59" s="109"/>
      <c r="AK59" s="109"/>
      <c r="AL59" s="109"/>
      <c r="AM59" s="109"/>
      <c r="AN59" s="109"/>
      <c r="AO59" s="109"/>
      <c r="AP59" s="109">
        <f>SUM(Z69:Z74)</f>
        <v>15220.519953262803</v>
      </c>
      <c r="AQ59" s="109"/>
      <c r="AR59" s="109"/>
      <c r="AS59" s="109"/>
      <c r="AT59" s="109"/>
      <c r="AU59" s="121">
        <f t="shared" si="44"/>
        <v>15220.519953262803</v>
      </c>
    </row>
    <row r="60" spans="1:47" x14ac:dyDescent="0.25">
      <c r="A60" s="114">
        <v>12</v>
      </c>
      <c r="B60" s="120" t="s">
        <v>17</v>
      </c>
      <c r="C60" s="110">
        <f>VLOOKUP($A60,'Trip Switching Model Target TNC'!$AU$55:$BI$90,C$5,FALSE)</f>
        <v>0</v>
      </c>
      <c r="D60" s="110">
        <f>VLOOKUP($A60,'Trip Switching Model Target TNC'!$AU$55:$BI$90,D$5,FALSE)</f>
        <v>0</v>
      </c>
      <c r="E60" s="110">
        <f>VLOOKUP($A60,'Trip Switching Model Target TNC'!$AU$55:$BI$90,E$5,FALSE)</f>
        <v>0</v>
      </c>
      <c r="F60" s="110">
        <f>VLOOKUP($A60,'Trip Switching Model Target TNC'!$AU$55:$BI$90,F$5,FALSE)</f>
        <v>0</v>
      </c>
      <c r="G60" s="110">
        <f>VLOOKUP($A60,'Trip Switching Model Target TNC'!$AU$55:$BI$90,G$5,FALSE)</f>
        <v>0</v>
      </c>
      <c r="H60" s="111">
        <f>VLOOKUP($A60,'Trip Switching Model Target TNC'!$AU$55:$BI$90,H$5,FALSE)</f>
        <v>13507.503489606281</v>
      </c>
      <c r="I60" s="110">
        <f>VLOOKUP($A60,'Trip Switching Model Target TNC'!$AU$55:$BI$90,I$5,FALSE)</f>
        <v>0</v>
      </c>
      <c r="J60" s="110">
        <f>VLOOKUP($A60,'Trip Switching Model Target TNC'!$AU$55:$BI$90,J$5,FALSE)</f>
        <v>0</v>
      </c>
      <c r="K60" s="110">
        <f>VLOOKUP($A60,'Trip Switching Model Target TNC'!$AU$55:$BI$90,K$5,FALSE)</f>
        <v>0</v>
      </c>
      <c r="L60" s="110">
        <f>VLOOKUP($A60,'Trip Switching Model Target TNC'!$AU$55:$BI$90,L$5,FALSE)</f>
        <v>0</v>
      </c>
      <c r="M60" s="110">
        <f>VLOOKUP($A60,'Trip Switching Model Target TNC'!$AU$55:$BI$90,M$5,FALSE)</f>
        <v>0</v>
      </c>
      <c r="N60" s="110">
        <f>VLOOKUP($A60,'Trip Switching Model Target TNC'!$AU$55:$BI$90,N$5,FALSE)</f>
        <v>0</v>
      </c>
      <c r="O60" s="110">
        <f>VLOOKUP($A60,'Trip Switching Model Target TNC'!$AU$55:$BI$90,O$5,FALSE)</f>
        <v>0</v>
      </c>
      <c r="P60" s="122">
        <f t="shared" si="29"/>
        <v>13507.503489606281</v>
      </c>
      <c r="R60" s="120" t="s">
        <v>17</v>
      </c>
      <c r="S60" s="110">
        <v>0</v>
      </c>
      <c r="T60" s="110">
        <v>0</v>
      </c>
      <c r="U60" s="110">
        <v>0</v>
      </c>
      <c r="V60" s="110">
        <v>0</v>
      </c>
      <c r="W60" s="110">
        <v>0</v>
      </c>
      <c r="X60" s="111">
        <f t="shared" si="49"/>
        <v>13507.503489606281</v>
      </c>
      <c r="Y60" s="110">
        <v>0</v>
      </c>
      <c r="Z60" s="110">
        <v>0</v>
      </c>
      <c r="AA60" s="110">
        <f>VLOOKUP($A60,'Trip Switching Model Targets'!$AU$8:$BG$36,AA$5,FALSE)</f>
        <v>0</v>
      </c>
      <c r="AB60" s="110">
        <v>0</v>
      </c>
      <c r="AC60" s="110">
        <v>0</v>
      </c>
      <c r="AD60" s="110">
        <v>0</v>
      </c>
      <c r="AE60" s="110">
        <f t="shared" si="40"/>
        <v>0</v>
      </c>
      <c r="AF60" s="122">
        <f t="shared" si="31"/>
        <v>13507.503489606281</v>
      </c>
      <c r="AH60" s="207" t="s">
        <v>604</v>
      </c>
      <c r="AI60" s="109"/>
      <c r="AJ60" s="109"/>
      <c r="AK60" s="109"/>
      <c r="AL60" s="109"/>
      <c r="AM60" s="109"/>
      <c r="AN60" s="109"/>
      <c r="AO60" s="109"/>
      <c r="AP60" s="109"/>
      <c r="AQ60" s="109">
        <f>SUM(AA78:AA83)</f>
        <v>797.17841504606747</v>
      </c>
      <c r="AR60" s="109"/>
      <c r="AS60" s="109"/>
      <c r="AT60" s="109"/>
      <c r="AU60" s="121">
        <f t="shared" si="44"/>
        <v>797.17841504606747</v>
      </c>
    </row>
    <row r="61" spans="1:47" x14ac:dyDescent="0.25">
      <c r="A61" s="114">
        <v>24</v>
      </c>
      <c r="B61" s="120" t="s">
        <v>26</v>
      </c>
      <c r="C61" s="110">
        <f>VLOOKUP($A61,'Trip Switching Model Target TNC'!$AU$55:$BI$90,C$5,FALSE)</f>
        <v>0</v>
      </c>
      <c r="D61" s="110">
        <f>VLOOKUP($A61,'Trip Switching Model Target TNC'!$AU$55:$BI$90,D$5,FALSE)</f>
        <v>0</v>
      </c>
      <c r="E61" s="110">
        <f>VLOOKUP($A61,'Trip Switching Model Target TNC'!$AU$55:$BI$90,E$5,FALSE)</f>
        <v>0</v>
      </c>
      <c r="F61" s="110">
        <f>VLOOKUP($A61,'Trip Switching Model Target TNC'!$AU$55:$BI$90,F$5,FALSE)</f>
        <v>0</v>
      </c>
      <c r="G61" s="110">
        <f>VLOOKUP($A61,'Trip Switching Model Target TNC'!$AU$55:$BI$90,G$5,FALSE)</f>
        <v>0</v>
      </c>
      <c r="H61" s="111">
        <f>VLOOKUP($A61,'Trip Switching Model Target TNC'!$AU$55:$BI$90,H$5,FALSE)</f>
        <v>13755.49376320645</v>
      </c>
      <c r="I61" s="110">
        <f>VLOOKUP($A61,'Trip Switching Model Target TNC'!$AU$55:$BI$90,I$5,FALSE)</f>
        <v>0</v>
      </c>
      <c r="J61" s="110">
        <f>VLOOKUP($A61,'Trip Switching Model Target TNC'!$AU$55:$BI$90,J$5,FALSE)</f>
        <v>0</v>
      </c>
      <c r="K61" s="110">
        <f>VLOOKUP($A61,'Trip Switching Model Target TNC'!$AU$55:$BI$90,K$5,FALSE)</f>
        <v>0</v>
      </c>
      <c r="L61" s="110">
        <f>VLOOKUP($A61,'Trip Switching Model Target TNC'!$AU$55:$BI$90,L$5,FALSE)</f>
        <v>0</v>
      </c>
      <c r="M61" s="110">
        <f>VLOOKUP($A61,'Trip Switching Model Target TNC'!$AU$55:$BI$90,M$5,FALSE)</f>
        <v>0</v>
      </c>
      <c r="N61" s="110">
        <f>VLOOKUP($A61,'Trip Switching Model Target TNC'!$AU$55:$BI$90,N$5,FALSE)</f>
        <v>0</v>
      </c>
      <c r="O61" s="110">
        <f>VLOOKUP($A61,'Trip Switching Model Target TNC'!$AU$55:$BI$90,O$5,FALSE)</f>
        <v>0</v>
      </c>
      <c r="P61" s="122">
        <f t="shared" si="29"/>
        <v>13755.49376320645</v>
      </c>
      <c r="R61" s="120" t="s">
        <v>26</v>
      </c>
      <c r="S61" s="110">
        <v>0</v>
      </c>
      <c r="T61" s="110">
        <v>0</v>
      </c>
      <c r="U61" s="110">
        <v>0</v>
      </c>
      <c r="V61" s="110">
        <v>0</v>
      </c>
      <c r="W61" s="110">
        <v>0</v>
      </c>
      <c r="X61" s="111">
        <f t="shared" si="49"/>
        <v>13755.49376320645</v>
      </c>
      <c r="Y61" s="110">
        <v>0</v>
      </c>
      <c r="Z61" s="110">
        <v>0</v>
      </c>
      <c r="AA61" s="110">
        <f>VLOOKUP($A61,'Trip Switching Model Targets'!$AU$8:$BG$36,AA$5,FALSE)</f>
        <v>0</v>
      </c>
      <c r="AB61" s="110">
        <v>0</v>
      </c>
      <c r="AC61" s="110">
        <v>0</v>
      </c>
      <c r="AD61" s="110">
        <v>0</v>
      </c>
      <c r="AE61" s="110">
        <f t="shared" si="40"/>
        <v>0</v>
      </c>
      <c r="AF61" s="122">
        <f t="shared" si="31"/>
        <v>13755.49376320645</v>
      </c>
      <c r="AH61" s="260" t="s">
        <v>529</v>
      </c>
      <c r="AI61" s="109"/>
      <c r="AJ61" s="109"/>
      <c r="AK61" s="109"/>
      <c r="AL61" s="109"/>
      <c r="AM61" s="109"/>
      <c r="AN61" s="109"/>
      <c r="AO61" s="109"/>
      <c r="AP61" s="109"/>
      <c r="AQ61" s="109"/>
      <c r="AR61" s="109">
        <f>AB75</f>
        <v>0</v>
      </c>
      <c r="AS61" s="109"/>
      <c r="AT61" s="109"/>
      <c r="AU61" s="121">
        <f t="shared" si="44"/>
        <v>0</v>
      </c>
    </row>
    <row r="62" spans="1:47" x14ac:dyDescent="0.25">
      <c r="A62" s="114">
        <v>25</v>
      </c>
      <c r="B62" s="120" t="s">
        <v>27</v>
      </c>
      <c r="C62" s="110">
        <f>VLOOKUP($A62,'Trip Switching Model Target TNC'!$AU$55:$BI$90,C$5,FALSE)</f>
        <v>0</v>
      </c>
      <c r="D62" s="110">
        <f>VLOOKUP($A62,'Trip Switching Model Target TNC'!$AU$55:$BI$90,D$5,FALSE)</f>
        <v>0</v>
      </c>
      <c r="E62" s="110">
        <f>VLOOKUP($A62,'Trip Switching Model Target TNC'!$AU$55:$BI$90,E$5,FALSE)</f>
        <v>0</v>
      </c>
      <c r="F62" s="110">
        <f>VLOOKUP($A62,'Trip Switching Model Target TNC'!$AU$55:$BI$90,F$5,FALSE)</f>
        <v>0</v>
      </c>
      <c r="G62" s="110">
        <f>VLOOKUP($A62,'Trip Switching Model Target TNC'!$AU$55:$BI$90,G$5,FALSE)</f>
        <v>0</v>
      </c>
      <c r="H62" s="111">
        <f>VLOOKUP($A62,'Trip Switching Model Target TNC'!$AU$55:$BI$90,H$5,FALSE)</f>
        <v>619.96651675780299</v>
      </c>
      <c r="I62" s="110">
        <f>VLOOKUP($A62,'Trip Switching Model Target TNC'!$AU$55:$BI$90,I$5,FALSE)</f>
        <v>0</v>
      </c>
      <c r="J62" s="110">
        <f>VLOOKUP($A62,'Trip Switching Model Target TNC'!$AU$55:$BI$90,J$5,FALSE)</f>
        <v>0</v>
      </c>
      <c r="K62" s="110">
        <f>VLOOKUP($A62,'Trip Switching Model Target TNC'!$AU$55:$BI$90,K$5,FALSE)</f>
        <v>0</v>
      </c>
      <c r="L62" s="110">
        <f>VLOOKUP($A62,'Trip Switching Model Target TNC'!$AU$55:$BI$90,L$5,FALSE)</f>
        <v>0</v>
      </c>
      <c r="M62" s="110">
        <f>VLOOKUP($A62,'Trip Switching Model Target TNC'!$AU$55:$BI$90,M$5,FALSE)</f>
        <v>0</v>
      </c>
      <c r="N62" s="110">
        <f>VLOOKUP($A62,'Trip Switching Model Target TNC'!$AU$55:$BI$90,N$5,FALSE)</f>
        <v>0</v>
      </c>
      <c r="O62" s="110">
        <f>VLOOKUP($A62,'Trip Switching Model Target TNC'!$AU$55:$BI$90,O$5,FALSE)</f>
        <v>0</v>
      </c>
      <c r="P62" s="122">
        <f t="shared" si="29"/>
        <v>619.96651675780299</v>
      </c>
      <c r="R62" s="120" t="s">
        <v>27</v>
      </c>
      <c r="S62" s="110">
        <v>0</v>
      </c>
      <c r="T62" s="110">
        <v>0</v>
      </c>
      <c r="U62" s="110">
        <v>0</v>
      </c>
      <c r="V62" s="110">
        <v>0</v>
      </c>
      <c r="W62" s="110">
        <v>0</v>
      </c>
      <c r="X62" s="111">
        <f t="shared" si="49"/>
        <v>619.96651675780299</v>
      </c>
      <c r="Y62" s="110">
        <v>0</v>
      </c>
      <c r="Z62" s="110">
        <v>0</v>
      </c>
      <c r="AA62" s="110">
        <f>VLOOKUP($A62,'Trip Switching Model Targets'!$AU$8:$BG$36,AA$5,FALSE)</f>
        <v>0</v>
      </c>
      <c r="AB62" s="110">
        <v>0</v>
      </c>
      <c r="AC62" s="110">
        <v>0</v>
      </c>
      <c r="AD62" s="110">
        <v>0</v>
      </c>
      <c r="AE62" s="110">
        <f t="shared" si="40"/>
        <v>0</v>
      </c>
      <c r="AF62" s="122">
        <f t="shared" si="31"/>
        <v>619.96651675780299</v>
      </c>
      <c r="AH62" s="260" t="s">
        <v>628</v>
      </c>
      <c r="AI62" s="109"/>
      <c r="AJ62" s="109"/>
      <c r="AK62" s="109"/>
      <c r="AL62" s="109"/>
      <c r="AM62" s="109"/>
      <c r="AN62" s="109">
        <f>X76</f>
        <v>525.03041055528456</v>
      </c>
      <c r="AO62" s="109"/>
      <c r="AP62" s="109"/>
      <c r="AQ62" s="109"/>
      <c r="AR62" s="109"/>
      <c r="AS62" s="109">
        <f>AC76</f>
        <v>8431.2511510000004</v>
      </c>
      <c r="AT62" s="109">
        <f>AE76</f>
        <v>1099.7284110000001</v>
      </c>
      <c r="AU62" s="121">
        <f t="shared" si="44"/>
        <v>10056.009972555285</v>
      </c>
    </row>
    <row r="63" spans="1:47" x14ac:dyDescent="0.25">
      <c r="A63" s="114">
        <v>13</v>
      </c>
      <c r="B63" s="120" t="s">
        <v>18</v>
      </c>
      <c r="C63" s="110">
        <f>VLOOKUP($A63,'Trip Switching Model Target TNC'!$AU$55:$BI$90,C$5,FALSE)</f>
        <v>0</v>
      </c>
      <c r="D63" s="110">
        <f>VLOOKUP($A63,'Trip Switching Model Target TNC'!$AU$55:$BI$90,D$5,FALSE)</f>
        <v>0</v>
      </c>
      <c r="E63" s="110">
        <f>VLOOKUP($A63,'Trip Switching Model Target TNC'!$AU$55:$BI$90,E$5,FALSE)</f>
        <v>0</v>
      </c>
      <c r="F63" s="110">
        <f>VLOOKUP($A63,'Trip Switching Model Target TNC'!$AU$55:$BI$90,F$5,FALSE)</f>
        <v>0</v>
      </c>
      <c r="G63" s="110">
        <f>VLOOKUP($A63,'Trip Switching Model Target TNC'!$AU$55:$BI$90,G$5,FALSE)</f>
        <v>0</v>
      </c>
      <c r="H63" s="110">
        <f>VLOOKUP($A63,'Trip Switching Model Target TNC'!$AU$55:$BI$90,H$5,FALSE)</f>
        <v>0</v>
      </c>
      <c r="I63" s="111">
        <f>VLOOKUP($A63,'Trip Switching Model Target TNC'!$AU$55:$BI$90,I$5,FALSE)</f>
        <v>1030.0364000879945</v>
      </c>
      <c r="J63" s="110">
        <f>VLOOKUP($A63,'Trip Switching Model Target TNC'!$AU$55:$BI$90,J$5,FALSE)</f>
        <v>0</v>
      </c>
      <c r="K63" s="110">
        <f>VLOOKUP($A63,'Trip Switching Model Target TNC'!$AU$55:$BI$90,K$5,FALSE)</f>
        <v>0</v>
      </c>
      <c r="L63" s="110">
        <f>VLOOKUP($A63,'Trip Switching Model Target TNC'!$AU$55:$BI$90,L$5,FALSE)</f>
        <v>0</v>
      </c>
      <c r="M63" s="110">
        <f>VLOOKUP($A63,'Trip Switching Model Target TNC'!$AU$55:$BI$90,M$5,FALSE)</f>
        <v>0</v>
      </c>
      <c r="N63" s="110">
        <f>VLOOKUP($A63,'Trip Switching Model Target TNC'!$AU$55:$BI$90,N$5,FALSE)</f>
        <v>0</v>
      </c>
      <c r="O63" s="110">
        <f>VLOOKUP($A63,'Trip Switching Model Target TNC'!$AU$55:$BI$90,O$5,FALSE)</f>
        <v>0</v>
      </c>
      <c r="P63" s="122">
        <f t="shared" si="29"/>
        <v>1030.0364000879945</v>
      </c>
      <c r="R63" s="120" t="s">
        <v>18</v>
      </c>
      <c r="S63" s="110">
        <v>0</v>
      </c>
      <c r="T63" s="110">
        <v>0</v>
      </c>
      <c r="U63" s="110">
        <v>0</v>
      </c>
      <c r="V63" s="110">
        <v>0</v>
      </c>
      <c r="W63" s="110">
        <v>0</v>
      </c>
      <c r="X63" s="110">
        <v>0</v>
      </c>
      <c r="Y63" s="111">
        <f t="shared" ref="Y63:Y68" si="50">C63+D63+E63+F63+G63+H63+I63+J63+L63+M63+O63+K63</f>
        <v>1030.0364000879945</v>
      </c>
      <c r="Z63" s="110">
        <v>0</v>
      </c>
      <c r="AA63" s="110">
        <f>VLOOKUP($A63,'Trip Switching Model Targets'!$AU$8:$BG$36,AA$5,FALSE)</f>
        <v>0</v>
      </c>
      <c r="AB63" s="110">
        <v>0</v>
      </c>
      <c r="AC63" s="110">
        <v>0</v>
      </c>
      <c r="AD63" s="110">
        <v>0</v>
      </c>
      <c r="AE63" s="110">
        <f t="shared" si="40"/>
        <v>0</v>
      </c>
      <c r="AF63" s="122">
        <f t="shared" si="31"/>
        <v>1030.0364000879945</v>
      </c>
      <c r="AH63" s="260" t="s">
        <v>603</v>
      </c>
      <c r="AI63" s="109"/>
      <c r="AJ63" s="109"/>
      <c r="AK63" s="109"/>
      <c r="AL63" s="109"/>
      <c r="AM63" s="109"/>
      <c r="AN63" s="109">
        <f>X84</f>
        <v>2274.6224869351627</v>
      </c>
      <c r="AO63" s="109"/>
      <c r="AP63" s="109"/>
      <c r="AQ63" s="109"/>
      <c r="AR63" s="109"/>
      <c r="AS63" s="109">
        <f>AC84</f>
        <v>366.57613700000002</v>
      </c>
      <c r="AT63" s="109">
        <f>AE84</f>
        <v>35557.885288999998</v>
      </c>
      <c r="AU63" s="121">
        <f t="shared" si="44"/>
        <v>38199.083912935159</v>
      </c>
    </row>
    <row r="64" spans="1:47" ht="15.75" thickBot="1" x14ac:dyDescent="0.3">
      <c r="A64" s="114">
        <v>14</v>
      </c>
      <c r="B64" s="120" t="s">
        <v>19</v>
      </c>
      <c r="C64" s="110">
        <f>VLOOKUP($A64,'Trip Switching Model Target TNC'!$AU$55:$BI$90,C$5,FALSE)</f>
        <v>0</v>
      </c>
      <c r="D64" s="110">
        <f>VLOOKUP($A64,'Trip Switching Model Target TNC'!$AU$55:$BI$90,D$5,FALSE)</f>
        <v>0</v>
      </c>
      <c r="E64" s="110">
        <f>VLOOKUP($A64,'Trip Switching Model Target TNC'!$AU$55:$BI$90,E$5,FALSE)</f>
        <v>0</v>
      </c>
      <c r="F64" s="110">
        <f>VLOOKUP($A64,'Trip Switching Model Target TNC'!$AU$55:$BI$90,F$5,FALSE)</f>
        <v>0</v>
      </c>
      <c r="G64" s="110">
        <f>VLOOKUP($A64,'Trip Switching Model Target TNC'!$AU$55:$BI$90,G$5,FALSE)</f>
        <v>0</v>
      </c>
      <c r="H64" s="110">
        <f>VLOOKUP($A64,'Trip Switching Model Target TNC'!$AU$55:$BI$90,H$5,FALSE)</f>
        <v>0</v>
      </c>
      <c r="I64" s="111">
        <f>VLOOKUP($A64,'Trip Switching Model Target TNC'!$AU$55:$BI$90,I$5,FALSE)</f>
        <v>47.986857257376307</v>
      </c>
      <c r="J64" s="110">
        <f>VLOOKUP($A64,'Trip Switching Model Target TNC'!$AU$55:$BI$90,J$5,FALSE)</f>
        <v>0</v>
      </c>
      <c r="K64" s="110">
        <f>VLOOKUP($A64,'Trip Switching Model Target TNC'!$AU$55:$BI$90,K$5,FALSE)</f>
        <v>0</v>
      </c>
      <c r="L64" s="110">
        <f>VLOOKUP($A64,'Trip Switching Model Target TNC'!$AU$55:$BI$90,L$5,FALSE)</f>
        <v>0</v>
      </c>
      <c r="M64" s="110">
        <f>VLOOKUP($A64,'Trip Switching Model Target TNC'!$AU$55:$BI$90,M$5,FALSE)</f>
        <v>0</v>
      </c>
      <c r="N64" s="110">
        <f>VLOOKUP($A64,'Trip Switching Model Target TNC'!$AU$55:$BI$90,N$5,FALSE)</f>
        <v>0</v>
      </c>
      <c r="O64" s="110">
        <f>VLOOKUP($A64,'Trip Switching Model Target TNC'!$AU$55:$BI$90,O$5,FALSE)</f>
        <v>0</v>
      </c>
      <c r="P64" s="122">
        <f t="shared" si="29"/>
        <v>47.986857257376307</v>
      </c>
      <c r="R64" s="120" t="s">
        <v>19</v>
      </c>
      <c r="S64" s="110">
        <v>0</v>
      </c>
      <c r="T64" s="110">
        <v>0</v>
      </c>
      <c r="U64" s="110">
        <v>0</v>
      </c>
      <c r="V64" s="110">
        <v>0</v>
      </c>
      <c r="W64" s="110">
        <v>0</v>
      </c>
      <c r="X64" s="110">
        <v>0</v>
      </c>
      <c r="Y64" s="111">
        <f t="shared" si="50"/>
        <v>47.986857257376307</v>
      </c>
      <c r="Z64" s="110">
        <v>0</v>
      </c>
      <c r="AA64" s="110">
        <f>VLOOKUP($A64,'Trip Switching Model Targets'!$AU$8:$BG$36,AA$5,FALSE)</f>
        <v>0</v>
      </c>
      <c r="AB64" s="110">
        <v>0</v>
      </c>
      <c r="AC64" s="110">
        <v>0</v>
      </c>
      <c r="AD64" s="110">
        <v>0</v>
      </c>
      <c r="AE64" s="110">
        <f t="shared" si="40"/>
        <v>0</v>
      </c>
      <c r="AF64" s="122">
        <f t="shared" si="31"/>
        <v>47.986857257376307</v>
      </c>
      <c r="AH64" s="124" t="s">
        <v>5</v>
      </c>
      <c r="AI64" s="124">
        <f>SUM(AI52:AI63)</f>
        <v>173620.95745509109</v>
      </c>
      <c r="AJ64" s="124">
        <f t="shared" ref="AJ64" si="51">SUM(AJ52:AJ63)</f>
        <v>170247.09721220395</v>
      </c>
      <c r="AK64" s="124">
        <f t="shared" ref="AK64" si="52">SUM(AK52:AK63)</f>
        <v>54699.094854736657</v>
      </c>
      <c r="AL64" s="124">
        <f t="shared" ref="AL64" si="53">SUM(AL52:AL63)</f>
        <v>11346.640219999999</v>
      </c>
      <c r="AM64" s="124">
        <f t="shared" ref="AM64" si="54">SUM(AM52:AM63)</f>
        <v>17643.45679</v>
      </c>
      <c r="AN64" s="124">
        <f t="shared" ref="AN64" si="55">SUM(AN52:AN63)</f>
        <v>124264.60893645052</v>
      </c>
      <c r="AO64" s="124">
        <f t="shared" ref="AO64" si="56">SUM(AO52:AO63)</f>
        <v>12534.180186120822</v>
      </c>
      <c r="AP64" s="124">
        <f t="shared" ref="AP64" si="57">SUM(AP52:AP63)</f>
        <v>20130.794460553327</v>
      </c>
      <c r="AQ64" s="124">
        <f t="shared" ref="AQ64" si="58">SUM(AQ52:AQ63)</f>
        <v>1054.3552303705565</v>
      </c>
      <c r="AR64" s="124">
        <f t="shared" ref="AR64" si="59">SUM(AR52:AR63)</f>
        <v>0</v>
      </c>
      <c r="AS64" s="124">
        <f t="shared" ref="AS64" si="60">SUM(AS52:AS63)</f>
        <v>15273.256288</v>
      </c>
      <c r="AT64" s="124">
        <f t="shared" ref="AT64" si="61">SUM(AT52:AT63)</f>
        <v>65797.044200000004</v>
      </c>
      <c r="AU64" s="127">
        <f t="shared" si="44"/>
        <v>666611.48583352694</v>
      </c>
    </row>
    <row r="65" spans="1:32" x14ac:dyDescent="0.25">
      <c r="A65" s="114">
        <v>15</v>
      </c>
      <c r="B65" s="120" t="s">
        <v>20</v>
      </c>
      <c r="C65" s="110">
        <f>VLOOKUP($A65,'Trip Switching Model Target TNC'!$AU$55:$BI$90,C$5,FALSE)</f>
        <v>0</v>
      </c>
      <c r="D65" s="110">
        <f>VLOOKUP($A65,'Trip Switching Model Target TNC'!$AU$55:$BI$90,D$5,FALSE)</f>
        <v>0</v>
      </c>
      <c r="E65" s="110">
        <f>VLOOKUP($A65,'Trip Switching Model Target TNC'!$AU$55:$BI$90,E$5,FALSE)</f>
        <v>0</v>
      </c>
      <c r="F65" s="110">
        <f>VLOOKUP($A65,'Trip Switching Model Target TNC'!$AU$55:$BI$90,F$5,FALSE)</f>
        <v>0</v>
      </c>
      <c r="G65" s="110">
        <f>VLOOKUP($A65,'Trip Switching Model Target TNC'!$AU$55:$BI$90,G$5,FALSE)</f>
        <v>0</v>
      </c>
      <c r="H65" s="110">
        <f>VLOOKUP($A65,'Trip Switching Model Target TNC'!$AU$55:$BI$90,H$5,FALSE)</f>
        <v>0</v>
      </c>
      <c r="I65" s="111">
        <f>VLOOKUP($A65,'Trip Switching Model Target TNC'!$AU$55:$BI$90,I$5,FALSE)</f>
        <v>0</v>
      </c>
      <c r="J65" s="110">
        <f>VLOOKUP($A65,'Trip Switching Model Target TNC'!$AU$55:$BI$90,J$5,FALSE)</f>
        <v>0</v>
      </c>
      <c r="K65" s="110">
        <f>VLOOKUP($A65,'Trip Switching Model Target TNC'!$AU$55:$BI$90,K$5,FALSE)</f>
        <v>0</v>
      </c>
      <c r="L65" s="110">
        <f>VLOOKUP($A65,'Trip Switching Model Target TNC'!$AU$55:$BI$90,L$5,FALSE)</f>
        <v>0</v>
      </c>
      <c r="M65" s="110">
        <f>VLOOKUP($A65,'Trip Switching Model Target TNC'!$AU$55:$BI$90,M$5,FALSE)</f>
        <v>0</v>
      </c>
      <c r="N65" s="110">
        <f>VLOOKUP($A65,'Trip Switching Model Target TNC'!$AU$55:$BI$90,N$5,FALSE)</f>
        <v>0</v>
      </c>
      <c r="O65" s="110">
        <f>VLOOKUP($A65,'Trip Switching Model Target TNC'!$AU$55:$BI$90,O$5,FALSE)</f>
        <v>0</v>
      </c>
      <c r="P65" s="122">
        <f t="shared" si="29"/>
        <v>0</v>
      </c>
      <c r="R65" s="120" t="s">
        <v>20</v>
      </c>
      <c r="S65" s="110">
        <v>0</v>
      </c>
      <c r="T65" s="110">
        <v>0</v>
      </c>
      <c r="U65" s="110">
        <v>0</v>
      </c>
      <c r="V65" s="110">
        <v>0</v>
      </c>
      <c r="W65" s="110">
        <v>0</v>
      </c>
      <c r="X65" s="110">
        <v>0</v>
      </c>
      <c r="Y65" s="111">
        <f t="shared" si="50"/>
        <v>0</v>
      </c>
      <c r="Z65" s="110">
        <v>0</v>
      </c>
      <c r="AA65" s="110">
        <f>VLOOKUP($A65,'Trip Switching Model Targets'!$AU$8:$BG$36,AA$5,FALSE)</f>
        <v>0</v>
      </c>
      <c r="AB65" s="110">
        <v>0</v>
      </c>
      <c r="AC65" s="110">
        <v>0</v>
      </c>
      <c r="AD65" s="110">
        <v>0</v>
      </c>
      <c r="AE65" s="110">
        <f t="shared" si="40"/>
        <v>0</v>
      </c>
      <c r="AF65" s="122">
        <f t="shared" si="31"/>
        <v>0</v>
      </c>
    </row>
    <row r="66" spans="1:32" x14ac:dyDescent="0.25">
      <c r="A66" s="114">
        <v>16</v>
      </c>
      <c r="B66" s="120" t="s">
        <v>21</v>
      </c>
      <c r="C66" s="110">
        <f>VLOOKUP($A66,'Trip Switching Model Target TNC'!$AU$55:$BI$90,C$5,FALSE)</f>
        <v>0</v>
      </c>
      <c r="D66" s="110">
        <f>VLOOKUP($A66,'Trip Switching Model Target TNC'!$AU$55:$BI$90,D$5,FALSE)</f>
        <v>0</v>
      </c>
      <c r="E66" s="110">
        <f>VLOOKUP($A66,'Trip Switching Model Target TNC'!$AU$55:$BI$90,E$5,FALSE)</f>
        <v>0</v>
      </c>
      <c r="F66" s="110">
        <f>VLOOKUP($A66,'Trip Switching Model Target TNC'!$AU$55:$BI$90,F$5,FALSE)</f>
        <v>0</v>
      </c>
      <c r="G66" s="110">
        <f>VLOOKUP($A66,'Trip Switching Model Target TNC'!$AU$55:$BI$90,G$5,FALSE)</f>
        <v>0</v>
      </c>
      <c r="H66" s="110">
        <f>VLOOKUP($A66,'Trip Switching Model Target TNC'!$AU$55:$BI$90,H$5,FALSE)</f>
        <v>0</v>
      </c>
      <c r="I66" s="111">
        <f>VLOOKUP($A66,'Trip Switching Model Target TNC'!$AU$55:$BI$90,I$5,FALSE)</f>
        <v>1241.7349073066405</v>
      </c>
      <c r="J66" s="110">
        <f>VLOOKUP($A66,'Trip Switching Model Target TNC'!$AU$55:$BI$90,J$5,FALSE)</f>
        <v>0</v>
      </c>
      <c r="K66" s="110">
        <f>VLOOKUP($A66,'Trip Switching Model Target TNC'!$AU$55:$BI$90,K$5,FALSE)</f>
        <v>0</v>
      </c>
      <c r="L66" s="110">
        <f>VLOOKUP($A66,'Trip Switching Model Target TNC'!$AU$55:$BI$90,L$5,FALSE)</f>
        <v>0</v>
      </c>
      <c r="M66" s="110">
        <f>VLOOKUP($A66,'Trip Switching Model Target TNC'!$AU$55:$BI$90,M$5,FALSE)</f>
        <v>0</v>
      </c>
      <c r="N66" s="110">
        <f>VLOOKUP($A66,'Trip Switching Model Target TNC'!$AU$55:$BI$90,N$5,FALSE)</f>
        <v>0</v>
      </c>
      <c r="O66" s="110">
        <f>VLOOKUP($A66,'Trip Switching Model Target TNC'!$AU$55:$BI$90,O$5,FALSE)</f>
        <v>0</v>
      </c>
      <c r="P66" s="122">
        <f t="shared" si="29"/>
        <v>1241.7349073066405</v>
      </c>
      <c r="R66" s="120" t="s">
        <v>21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1">
        <f t="shared" si="50"/>
        <v>1241.7349073066405</v>
      </c>
      <c r="Z66" s="110">
        <v>0</v>
      </c>
      <c r="AA66" s="110">
        <f>VLOOKUP($A66,'Trip Switching Model Targets'!$AU$8:$BG$36,AA$5,FALSE)</f>
        <v>0</v>
      </c>
      <c r="AB66" s="110">
        <v>0</v>
      </c>
      <c r="AC66" s="110">
        <v>0</v>
      </c>
      <c r="AD66" s="110">
        <v>0</v>
      </c>
      <c r="AE66" s="110">
        <f t="shared" si="40"/>
        <v>0</v>
      </c>
      <c r="AF66" s="122">
        <f t="shared" si="31"/>
        <v>1241.7349073066405</v>
      </c>
    </row>
    <row r="67" spans="1:32" x14ac:dyDescent="0.25">
      <c r="A67" s="114">
        <v>26</v>
      </c>
      <c r="B67" s="120" t="s">
        <v>28</v>
      </c>
      <c r="C67" s="110">
        <f>VLOOKUP($A67,'Trip Switching Model Target TNC'!$AU$55:$BI$90,C$5,FALSE)</f>
        <v>0</v>
      </c>
      <c r="D67" s="110">
        <f>VLOOKUP($A67,'Trip Switching Model Target TNC'!$AU$55:$BI$90,D$5,FALSE)</f>
        <v>0</v>
      </c>
      <c r="E67" s="110">
        <f>VLOOKUP($A67,'Trip Switching Model Target TNC'!$AU$55:$BI$90,E$5,FALSE)</f>
        <v>0</v>
      </c>
      <c r="F67" s="110">
        <f>VLOOKUP($A67,'Trip Switching Model Target TNC'!$AU$55:$BI$90,F$5,FALSE)</f>
        <v>0</v>
      </c>
      <c r="G67" s="110">
        <f>VLOOKUP($A67,'Trip Switching Model Target TNC'!$AU$55:$BI$90,G$5,FALSE)</f>
        <v>0</v>
      </c>
      <c r="H67" s="110">
        <f>VLOOKUP($A67,'Trip Switching Model Target TNC'!$AU$55:$BI$90,H$5,FALSE)</f>
        <v>0</v>
      </c>
      <c r="I67" s="111">
        <f>VLOOKUP($A67,'Trip Switching Model Target TNC'!$AU$55:$BI$90,I$5,FALSE)</f>
        <v>4710.0740513561113</v>
      </c>
      <c r="J67" s="110">
        <f>VLOOKUP($A67,'Trip Switching Model Target TNC'!$AU$55:$BI$90,J$5,FALSE)</f>
        <v>0</v>
      </c>
      <c r="K67" s="110">
        <f>VLOOKUP($A67,'Trip Switching Model Target TNC'!$AU$55:$BI$90,K$5,FALSE)</f>
        <v>0</v>
      </c>
      <c r="L67" s="110">
        <f>VLOOKUP($A67,'Trip Switching Model Target TNC'!$AU$55:$BI$90,L$5,FALSE)</f>
        <v>0</v>
      </c>
      <c r="M67" s="110">
        <f>VLOOKUP($A67,'Trip Switching Model Target TNC'!$AU$55:$BI$90,M$5,FALSE)</f>
        <v>0</v>
      </c>
      <c r="N67" s="110">
        <f>VLOOKUP($A67,'Trip Switching Model Target TNC'!$AU$55:$BI$90,N$5,FALSE)</f>
        <v>0</v>
      </c>
      <c r="O67" s="110">
        <f>VLOOKUP($A67,'Trip Switching Model Target TNC'!$AU$55:$BI$90,O$5,FALSE)</f>
        <v>0</v>
      </c>
      <c r="P67" s="122">
        <f t="shared" si="29"/>
        <v>4710.0740513561113</v>
      </c>
      <c r="R67" s="120" t="s">
        <v>28</v>
      </c>
      <c r="S67" s="110">
        <v>0</v>
      </c>
      <c r="T67" s="110">
        <v>0</v>
      </c>
      <c r="U67" s="110">
        <v>0</v>
      </c>
      <c r="V67" s="110">
        <v>0</v>
      </c>
      <c r="W67" s="110">
        <v>0</v>
      </c>
      <c r="X67" s="110">
        <v>0</v>
      </c>
      <c r="Y67" s="111">
        <f t="shared" si="50"/>
        <v>4710.0740513561113</v>
      </c>
      <c r="Z67" s="110">
        <v>0</v>
      </c>
      <c r="AA67" s="110">
        <f>VLOOKUP($A67,'Trip Switching Model Targets'!$AU$8:$BG$36,AA$5,FALSE)</f>
        <v>0</v>
      </c>
      <c r="AB67" s="110">
        <v>0</v>
      </c>
      <c r="AC67" s="110">
        <v>0</v>
      </c>
      <c r="AD67" s="110">
        <v>0</v>
      </c>
      <c r="AE67" s="110">
        <f t="shared" si="40"/>
        <v>0</v>
      </c>
      <c r="AF67" s="122">
        <f t="shared" si="31"/>
        <v>4710.0740513561113</v>
      </c>
    </row>
    <row r="68" spans="1:32" x14ac:dyDescent="0.25">
      <c r="A68" s="114">
        <v>27</v>
      </c>
      <c r="B68" s="120" t="s">
        <v>29</v>
      </c>
      <c r="C68" s="110">
        <f>VLOOKUP($A68,'Trip Switching Model Target TNC'!$AU$55:$BI$90,C$5,FALSE)</f>
        <v>0</v>
      </c>
      <c r="D68" s="110">
        <f>VLOOKUP($A68,'Trip Switching Model Target TNC'!$AU$55:$BI$90,D$5,FALSE)</f>
        <v>0</v>
      </c>
      <c r="E68" s="110">
        <f>VLOOKUP($A68,'Trip Switching Model Target TNC'!$AU$55:$BI$90,E$5,FALSE)</f>
        <v>0</v>
      </c>
      <c r="F68" s="110">
        <f>VLOOKUP($A68,'Trip Switching Model Target TNC'!$AU$55:$BI$90,F$5,FALSE)</f>
        <v>0</v>
      </c>
      <c r="G68" s="110">
        <f>VLOOKUP($A68,'Trip Switching Model Target TNC'!$AU$55:$BI$90,G$5,FALSE)</f>
        <v>0</v>
      </c>
      <c r="H68" s="110">
        <f>VLOOKUP($A68,'Trip Switching Model Target TNC'!$AU$55:$BI$90,H$5,FALSE)</f>
        <v>0</v>
      </c>
      <c r="I68" s="111">
        <f>VLOOKUP($A68,'Trip Switching Model Target TNC'!$AU$55:$BI$90,I$5,FALSE)</f>
        <v>540.3454419254399</v>
      </c>
      <c r="J68" s="110">
        <f>VLOOKUP($A68,'Trip Switching Model Target TNC'!$AU$55:$BI$90,J$5,FALSE)</f>
        <v>0</v>
      </c>
      <c r="K68" s="110">
        <f>VLOOKUP($A68,'Trip Switching Model Target TNC'!$AU$55:$BI$90,K$5,FALSE)</f>
        <v>0</v>
      </c>
      <c r="L68" s="110">
        <f>VLOOKUP($A68,'Trip Switching Model Target TNC'!$AU$55:$BI$90,L$5,FALSE)</f>
        <v>0</v>
      </c>
      <c r="M68" s="110">
        <f>VLOOKUP($A68,'Trip Switching Model Target TNC'!$AU$55:$BI$90,M$5,FALSE)</f>
        <v>0</v>
      </c>
      <c r="N68" s="110">
        <f>VLOOKUP($A68,'Trip Switching Model Target TNC'!$AU$55:$BI$90,N$5,FALSE)</f>
        <v>0</v>
      </c>
      <c r="O68" s="110">
        <f>VLOOKUP($A68,'Trip Switching Model Target TNC'!$AU$55:$BI$90,O$5,FALSE)</f>
        <v>0</v>
      </c>
      <c r="P68" s="122">
        <f t="shared" si="29"/>
        <v>540.3454419254399</v>
      </c>
      <c r="R68" s="120" t="s">
        <v>29</v>
      </c>
      <c r="S68" s="110">
        <v>0</v>
      </c>
      <c r="T68" s="110">
        <v>0</v>
      </c>
      <c r="U68" s="110">
        <v>0</v>
      </c>
      <c r="V68" s="110">
        <v>0</v>
      </c>
      <c r="W68" s="110">
        <v>0</v>
      </c>
      <c r="X68" s="110">
        <v>0</v>
      </c>
      <c r="Y68" s="111">
        <f t="shared" si="50"/>
        <v>540.3454419254399</v>
      </c>
      <c r="Z68" s="110">
        <v>0</v>
      </c>
      <c r="AA68" s="110">
        <f>VLOOKUP($A68,'Trip Switching Model Targets'!$AU$8:$BG$36,AA$5,FALSE)</f>
        <v>0</v>
      </c>
      <c r="AB68" s="110">
        <v>0</v>
      </c>
      <c r="AC68" s="110">
        <v>0</v>
      </c>
      <c r="AD68" s="110">
        <v>0</v>
      </c>
      <c r="AE68" s="110">
        <f t="shared" si="40"/>
        <v>0</v>
      </c>
      <c r="AF68" s="122">
        <f t="shared" si="31"/>
        <v>540.3454419254399</v>
      </c>
    </row>
    <row r="69" spans="1:32" x14ac:dyDescent="0.25">
      <c r="A69" s="114">
        <v>17</v>
      </c>
      <c r="B69" s="120" t="s">
        <v>22</v>
      </c>
      <c r="C69" s="110">
        <f>VLOOKUP($A69,'Trip Switching Model Target TNC'!$AU$55:$BI$90,C$5,FALSE)</f>
        <v>0</v>
      </c>
      <c r="D69" s="110">
        <f>VLOOKUP($A69,'Trip Switching Model Target TNC'!$AU$55:$BI$90,D$5,FALSE)</f>
        <v>0</v>
      </c>
      <c r="E69" s="110">
        <f>VLOOKUP($A69,'Trip Switching Model Target TNC'!$AU$55:$BI$90,E$5,FALSE)</f>
        <v>0</v>
      </c>
      <c r="F69" s="110">
        <f>VLOOKUP($A69,'Trip Switching Model Target TNC'!$AU$55:$BI$90,F$5,FALSE)</f>
        <v>0</v>
      </c>
      <c r="G69" s="110">
        <f>VLOOKUP($A69,'Trip Switching Model Target TNC'!$AU$55:$BI$90,G$5,FALSE)</f>
        <v>0</v>
      </c>
      <c r="H69" s="110">
        <f>VLOOKUP($A69,'Trip Switching Model Target TNC'!$AU$55:$BI$90,H$5,FALSE)</f>
        <v>0</v>
      </c>
      <c r="I69" s="110">
        <f>VLOOKUP($A69,'Trip Switching Model Target TNC'!$AU$55:$BI$90,I$5,FALSE)</f>
        <v>0</v>
      </c>
      <c r="J69" s="111">
        <f>VLOOKUP($A69,'Trip Switching Model Target TNC'!$AU$55:$BI$90,J$5,FALSE)</f>
        <v>4555.4913399576881</v>
      </c>
      <c r="K69" s="110">
        <f>VLOOKUP($A69,'Trip Switching Model Target TNC'!$AU$55:$BI$90,K$5,FALSE)</f>
        <v>0</v>
      </c>
      <c r="L69" s="110">
        <f>VLOOKUP($A69,'Trip Switching Model Target TNC'!$AU$55:$BI$90,L$5,FALSE)</f>
        <v>0</v>
      </c>
      <c r="M69" s="110">
        <f>VLOOKUP($A69,'Trip Switching Model Target TNC'!$AU$55:$BI$90,M$5,FALSE)</f>
        <v>0</v>
      </c>
      <c r="N69" s="110">
        <f>VLOOKUP($A69,'Trip Switching Model Target TNC'!$AU$55:$BI$90,N$5,FALSE)</f>
        <v>0</v>
      </c>
      <c r="O69" s="110">
        <f>VLOOKUP($A69,'Trip Switching Model Target TNC'!$AU$55:$BI$90,O$5,FALSE)</f>
        <v>0</v>
      </c>
      <c r="P69" s="122">
        <f t="shared" si="29"/>
        <v>4555.4913399576881</v>
      </c>
      <c r="R69" s="120" t="s">
        <v>22</v>
      </c>
      <c r="S69" s="110">
        <v>0</v>
      </c>
      <c r="T69" s="110">
        <v>0</v>
      </c>
      <c r="U69" s="110">
        <v>0</v>
      </c>
      <c r="V69" s="110">
        <v>0</v>
      </c>
      <c r="W69" s="110">
        <v>0</v>
      </c>
      <c r="X69" s="110">
        <v>0</v>
      </c>
      <c r="Y69" s="110">
        <v>0</v>
      </c>
      <c r="Z69" s="111">
        <f t="shared" ref="Z69:Z74" si="62">C69+D69+E69+F69+G69+H69+I69+J69+L69+M69+O69+K69</f>
        <v>4555.4913399576881</v>
      </c>
      <c r="AA69" s="110">
        <f>VLOOKUP($A69,'Trip Switching Model Targets'!$AU$8:$BG$36,AA$5,FALSE)</f>
        <v>0</v>
      </c>
      <c r="AB69" s="110">
        <v>0</v>
      </c>
      <c r="AC69" s="110">
        <v>0</v>
      </c>
      <c r="AD69" s="110">
        <v>0</v>
      </c>
      <c r="AE69" s="110">
        <f t="shared" si="40"/>
        <v>0</v>
      </c>
      <c r="AF69" s="122">
        <f t="shared" si="31"/>
        <v>4555.4913399576881</v>
      </c>
    </row>
    <row r="70" spans="1:32" x14ac:dyDescent="0.25">
      <c r="A70" s="114">
        <v>18</v>
      </c>
      <c r="B70" s="120" t="s">
        <v>23</v>
      </c>
      <c r="C70" s="110">
        <f>VLOOKUP($A70,'Trip Switching Model Target TNC'!$AU$55:$BI$90,C$5,FALSE)</f>
        <v>0</v>
      </c>
      <c r="D70" s="110">
        <f>VLOOKUP($A70,'Trip Switching Model Target TNC'!$AU$55:$BI$90,D$5,FALSE)</f>
        <v>0</v>
      </c>
      <c r="E70" s="110">
        <f>VLOOKUP($A70,'Trip Switching Model Target TNC'!$AU$55:$BI$90,E$5,FALSE)</f>
        <v>0</v>
      </c>
      <c r="F70" s="110">
        <f>VLOOKUP($A70,'Trip Switching Model Target TNC'!$AU$55:$BI$90,F$5,FALSE)</f>
        <v>0</v>
      </c>
      <c r="G70" s="110">
        <f>VLOOKUP($A70,'Trip Switching Model Target TNC'!$AU$55:$BI$90,G$5,FALSE)</f>
        <v>0</v>
      </c>
      <c r="H70" s="110">
        <f>VLOOKUP($A70,'Trip Switching Model Target TNC'!$AU$55:$BI$90,H$5,FALSE)</f>
        <v>0</v>
      </c>
      <c r="I70" s="110">
        <f>VLOOKUP($A70,'Trip Switching Model Target TNC'!$AU$55:$BI$90,I$5,FALSE)</f>
        <v>0</v>
      </c>
      <c r="J70" s="111">
        <f>VLOOKUP($A70,'Trip Switching Model Target TNC'!$AU$55:$BI$90,J$5,FALSE)</f>
        <v>76.361622903045998</v>
      </c>
      <c r="K70" s="110">
        <f>VLOOKUP($A70,'Trip Switching Model Target TNC'!$AU$55:$BI$90,K$5,FALSE)</f>
        <v>0</v>
      </c>
      <c r="L70" s="110">
        <f>VLOOKUP($A70,'Trip Switching Model Target TNC'!$AU$55:$BI$90,L$5,FALSE)</f>
        <v>0</v>
      </c>
      <c r="M70" s="110">
        <f>VLOOKUP($A70,'Trip Switching Model Target TNC'!$AU$55:$BI$90,M$5,FALSE)</f>
        <v>0</v>
      </c>
      <c r="N70" s="110">
        <f>VLOOKUP($A70,'Trip Switching Model Target TNC'!$AU$55:$BI$90,N$5,FALSE)</f>
        <v>0</v>
      </c>
      <c r="O70" s="110">
        <f>VLOOKUP($A70,'Trip Switching Model Target TNC'!$AU$55:$BI$90,O$5,FALSE)</f>
        <v>0</v>
      </c>
      <c r="P70" s="122">
        <f t="shared" si="29"/>
        <v>76.361622903045998</v>
      </c>
      <c r="R70" s="120" t="s">
        <v>23</v>
      </c>
      <c r="S70" s="110">
        <v>0</v>
      </c>
      <c r="T70" s="110">
        <v>0</v>
      </c>
      <c r="U70" s="110">
        <v>0</v>
      </c>
      <c r="V70" s="110">
        <v>0</v>
      </c>
      <c r="W70" s="110">
        <v>0</v>
      </c>
      <c r="X70" s="110">
        <v>0</v>
      </c>
      <c r="Y70" s="110">
        <v>0</v>
      </c>
      <c r="Z70" s="111">
        <f t="shared" si="62"/>
        <v>76.361622903045998</v>
      </c>
      <c r="AA70" s="110">
        <f>VLOOKUP($A70,'Trip Switching Model Targets'!$AU$8:$BG$36,AA$5,FALSE)</f>
        <v>0</v>
      </c>
      <c r="AB70" s="110">
        <v>0</v>
      </c>
      <c r="AC70" s="110">
        <v>0</v>
      </c>
      <c r="AD70" s="110">
        <v>0</v>
      </c>
      <c r="AE70" s="110">
        <f t="shared" si="40"/>
        <v>0</v>
      </c>
      <c r="AF70" s="122">
        <f t="shared" si="31"/>
        <v>76.361622903045998</v>
      </c>
    </row>
    <row r="71" spans="1:32" x14ac:dyDescent="0.25">
      <c r="A71" s="114">
        <v>19</v>
      </c>
      <c r="B71" s="120" t="s">
        <v>24</v>
      </c>
      <c r="C71" s="110">
        <f>VLOOKUP($A71,'Trip Switching Model Target TNC'!$AU$55:$BI$90,C$5,FALSE)</f>
        <v>0</v>
      </c>
      <c r="D71" s="110">
        <f>VLOOKUP($A71,'Trip Switching Model Target TNC'!$AU$55:$BI$90,D$5,FALSE)</f>
        <v>0</v>
      </c>
      <c r="E71" s="110">
        <f>VLOOKUP($A71,'Trip Switching Model Target TNC'!$AU$55:$BI$90,E$5,FALSE)</f>
        <v>0</v>
      </c>
      <c r="F71" s="110">
        <f>VLOOKUP($A71,'Trip Switching Model Target TNC'!$AU$55:$BI$90,F$5,FALSE)</f>
        <v>0</v>
      </c>
      <c r="G71" s="110">
        <f>VLOOKUP($A71,'Trip Switching Model Target TNC'!$AU$55:$BI$90,G$5,FALSE)</f>
        <v>0</v>
      </c>
      <c r="H71" s="110">
        <f>VLOOKUP($A71,'Trip Switching Model Target TNC'!$AU$55:$BI$90,H$5,FALSE)</f>
        <v>0</v>
      </c>
      <c r="I71" s="110">
        <f>VLOOKUP($A71,'Trip Switching Model Target TNC'!$AU$55:$BI$90,I$5,FALSE)</f>
        <v>0</v>
      </c>
      <c r="J71" s="111">
        <f>VLOOKUP($A71,'Trip Switching Model Target TNC'!$AU$55:$BI$90,J$5,FALSE)</f>
        <v>0</v>
      </c>
      <c r="K71" s="110">
        <f>VLOOKUP($A71,'Trip Switching Model Target TNC'!$AU$55:$BI$90,K$5,FALSE)</f>
        <v>0</v>
      </c>
      <c r="L71" s="110">
        <f>VLOOKUP($A71,'Trip Switching Model Target TNC'!$AU$55:$BI$90,L$5,FALSE)</f>
        <v>0</v>
      </c>
      <c r="M71" s="110">
        <f>VLOOKUP($A71,'Trip Switching Model Target TNC'!$AU$55:$BI$90,M$5,FALSE)</f>
        <v>0</v>
      </c>
      <c r="N71" s="110">
        <f>VLOOKUP($A71,'Trip Switching Model Target TNC'!$AU$55:$BI$90,N$5,FALSE)</f>
        <v>0</v>
      </c>
      <c r="O71" s="110">
        <f>VLOOKUP($A71,'Trip Switching Model Target TNC'!$AU$55:$BI$90,O$5,FALSE)</f>
        <v>0</v>
      </c>
      <c r="P71" s="122">
        <f t="shared" si="29"/>
        <v>0</v>
      </c>
      <c r="R71" s="120" t="s">
        <v>24</v>
      </c>
      <c r="S71" s="110">
        <v>0</v>
      </c>
      <c r="T71" s="110">
        <v>0</v>
      </c>
      <c r="U71" s="110">
        <v>0</v>
      </c>
      <c r="V71" s="110">
        <v>0</v>
      </c>
      <c r="W71" s="110">
        <v>0</v>
      </c>
      <c r="X71" s="110">
        <v>0</v>
      </c>
      <c r="Y71" s="110">
        <v>0</v>
      </c>
      <c r="Z71" s="111">
        <f t="shared" si="62"/>
        <v>0</v>
      </c>
      <c r="AA71" s="110">
        <f>VLOOKUP($A71,'Trip Switching Model Targets'!$AU$8:$BG$36,AA$5,FALSE)</f>
        <v>0</v>
      </c>
      <c r="AB71" s="110">
        <v>0</v>
      </c>
      <c r="AC71" s="110">
        <v>0</v>
      </c>
      <c r="AD71" s="110">
        <v>0</v>
      </c>
      <c r="AE71" s="110">
        <f t="shared" si="40"/>
        <v>0</v>
      </c>
      <c r="AF71" s="122">
        <f t="shared" si="31"/>
        <v>0</v>
      </c>
    </row>
    <row r="72" spans="1:32" x14ac:dyDescent="0.25">
      <c r="A72" s="114">
        <v>20</v>
      </c>
      <c r="B72" s="120" t="s">
        <v>25</v>
      </c>
      <c r="C72" s="110">
        <f>VLOOKUP($A72,'Trip Switching Model Target TNC'!$AU$55:$BI$90,C$5,FALSE)</f>
        <v>0</v>
      </c>
      <c r="D72" s="110">
        <f>VLOOKUP($A72,'Trip Switching Model Target TNC'!$AU$55:$BI$90,D$5,FALSE)</f>
        <v>0</v>
      </c>
      <c r="E72" s="110">
        <f>VLOOKUP($A72,'Trip Switching Model Target TNC'!$AU$55:$BI$90,E$5,FALSE)</f>
        <v>0</v>
      </c>
      <c r="F72" s="110">
        <f>VLOOKUP($A72,'Trip Switching Model Target TNC'!$AU$55:$BI$90,F$5,FALSE)</f>
        <v>0</v>
      </c>
      <c r="G72" s="110">
        <f>VLOOKUP($A72,'Trip Switching Model Target TNC'!$AU$55:$BI$90,G$5,FALSE)</f>
        <v>0</v>
      </c>
      <c r="H72" s="110">
        <f>VLOOKUP($A72,'Trip Switching Model Target TNC'!$AU$55:$BI$90,H$5,FALSE)</f>
        <v>0</v>
      </c>
      <c r="I72" s="110">
        <f>VLOOKUP($A72,'Trip Switching Model Target TNC'!$AU$55:$BI$90,I$5,FALSE)</f>
        <v>0</v>
      </c>
      <c r="J72" s="111">
        <f>VLOOKUP($A72,'Trip Switching Model Target TNC'!$AU$55:$BI$90,J$5,FALSE)</f>
        <v>933.79540979667104</v>
      </c>
      <c r="K72" s="110">
        <f>VLOOKUP($A72,'Trip Switching Model Target TNC'!$AU$55:$BI$90,K$5,FALSE)</f>
        <v>0</v>
      </c>
      <c r="L72" s="110">
        <f>VLOOKUP($A72,'Trip Switching Model Target TNC'!$AU$55:$BI$90,L$5,FALSE)</f>
        <v>0</v>
      </c>
      <c r="M72" s="110">
        <f>VLOOKUP($A72,'Trip Switching Model Target TNC'!$AU$55:$BI$90,M$5,FALSE)</f>
        <v>0</v>
      </c>
      <c r="N72" s="110">
        <f>VLOOKUP($A72,'Trip Switching Model Target TNC'!$AU$55:$BI$90,N$5,FALSE)</f>
        <v>0</v>
      </c>
      <c r="O72" s="110">
        <f>VLOOKUP($A72,'Trip Switching Model Target TNC'!$AU$55:$BI$90,O$5,FALSE)</f>
        <v>0</v>
      </c>
      <c r="P72" s="122">
        <f t="shared" si="29"/>
        <v>933.79540979667104</v>
      </c>
      <c r="R72" s="120" t="s">
        <v>25</v>
      </c>
      <c r="S72" s="110">
        <v>0</v>
      </c>
      <c r="T72" s="110">
        <v>0</v>
      </c>
      <c r="U72" s="110">
        <v>0</v>
      </c>
      <c r="V72" s="110">
        <v>0</v>
      </c>
      <c r="W72" s="110">
        <v>0</v>
      </c>
      <c r="X72" s="110">
        <v>0</v>
      </c>
      <c r="Y72" s="110">
        <v>0</v>
      </c>
      <c r="Z72" s="111">
        <f t="shared" si="62"/>
        <v>933.79540979667104</v>
      </c>
      <c r="AA72" s="110">
        <f>VLOOKUP($A72,'Trip Switching Model Targets'!$AU$8:$BG$36,AA$5,FALSE)</f>
        <v>0</v>
      </c>
      <c r="AB72" s="110">
        <v>0</v>
      </c>
      <c r="AC72" s="110">
        <v>0</v>
      </c>
      <c r="AD72" s="110">
        <v>0</v>
      </c>
      <c r="AE72" s="110">
        <f t="shared" si="40"/>
        <v>0</v>
      </c>
      <c r="AF72" s="122">
        <f t="shared" si="31"/>
        <v>933.79540979667104</v>
      </c>
    </row>
    <row r="73" spans="1:32" x14ac:dyDescent="0.25">
      <c r="A73" s="114">
        <v>28</v>
      </c>
      <c r="B73" s="120" t="s">
        <v>30</v>
      </c>
      <c r="C73" s="110">
        <f>VLOOKUP($A73,'Trip Switching Model Target TNC'!$AU$55:$BI$90,C$5,FALSE)</f>
        <v>0</v>
      </c>
      <c r="D73" s="110">
        <f>VLOOKUP($A73,'Trip Switching Model Target TNC'!$AU$55:$BI$90,D$5,FALSE)</f>
        <v>0</v>
      </c>
      <c r="E73" s="110">
        <f>VLOOKUP($A73,'Trip Switching Model Target TNC'!$AU$55:$BI$90,E$5,FALSE)</f>
        <v>0</v>
      </c>
      <c r="F73" s="110">
        <f>VLOOKUP($A73,'Trip Switching Model Target TNC'!$AU$55:$BI$90,F$5,FALSE)</f>
        <v>0</v>
      </c>
      <c r="G73" s="110">
        <f>VLOOKUP($A73,'Trip Switching Model Target TNC'!$AU$55:$BI$90,G$5,FALSE)</f>
        <v>0</v>
      </c>
      <c r="H73" s="110">
        <f>VLOOKUP($A73,'Trip Switching Model Target TNC'!$AU$55:$BI$90,H$5,FALSE)</f>
        <v>0</v>
      </c>
      <c r="I73" s="110">
        <f>VLOOKUP($A73,'Trip Switching Model Target TNC'!$AU$55:$BI$90,I$5,FALSE)</f>
        <v>0</v>
      </c>
      <c r="J73" s="111">
        <f>VLOOKUP($A73,'Trip Switching Model Target TNC'!$AU$55:$BI$90,J$5,FALSE)</f>
        <v>8310.3160586684098</v>
      </c>
      <c r="K73" s="110">
        <f>VLOOKUP($A73,'Trip Switching Model Target TNC'!$AU$55:$BI$90,K$5,FALSE)</f>
        <v>0</v>
      </c>
      <c r="L73" s="110">
        <f>VLOOKUP($A73,'Trip Switching Model Target TNC'!$AU$55:$BI$90,L$5,FALSE)</f>
        <v>0</v>
      </c>
      <c r="M73" s="110">
        <f>VLOOKUP($A73,'Trip Switching Model Target TNC'!$AU$55:$BI$90,M$5,FALSE)</f>
        <v>0</v>
      </c>
      <c r="N73" s="110">
        <f>VLOOKUP($A73,'Trip Switching Model Target TNC'!$AU$55:$BI$90,N$5,FALSE)</f>
        <v>0</v>
      </c>
      <c r="O73" s="110">
        <f>VLOOKUP($A73,'Trip Switching Model Target TNC'!$AU$55:$BI$90,O$5,FALSE)</f>
        <v>0</v>
      </c>
      <c r="P73" s="122">
        <f t="shared" si="29"/>
        <v>8310.3160586684098</v>
      </c>
      <c r="R73" s="120" t="s">
        <v>30</v>
      </c>
      <c r="S73" s="110">
        <v>0</v>
      </c>
      <c r="T73" s="110">
        <v>0</v>
      </c>
      <c r="U73" s="110">
        <v>0</v>
      </c>
      <c r="V73" s="110">
        <v>0</v>
      </c>
      <c r="W73" s="110">
        <v>0</v>
      </c>
      <c r="X73" s="110">
        <v>0</v>
      </c>
      <c r="Y73" s="110">
        <v>0</v>
      </c>
      <c r="Z73" s="111">
        <f t="shared" si="62"/>
        <v>8310.3160586684098</v>
      </c>
      <c r="AA73" s="110">
        <f>VLOOKUP($A73,'Trip Switching Model Targets'!$AU$8:$BG$36,AA$5,FALSE)</f>
        <v>0</v>
      </c>
      <c r="AB73" s="110">
        <v>0</v>
      </c>
      <c r="AC73" s="110">
        <v>0</v>
      </c>
      <c r="AD73" s="110">
        <v>0</v>
      </c>
      <c r="AE73" s="110">
        <f t="shared" si="40"/>
        <v>0</v>
      </c>
      <c r="AF73" s="122">
        <f t="shared" si="31"/>
        <v>8310.3160586684098</v>
      </c>
    </row>
    <row r="74" spans="1:32" x14ac:dyDescent="0.25">
      <c r="A74" s="114">
        <v>29</v>
      </c>
      <c r="B74" s="120" t="s">
        <v>31</v>
      </c>
      <c r="C74" s="110">
        <f>VLOOKUP($A74,'Trip Switching Model Target TNC'!$AU$55:$BI$90,C$5,FALSE)</f>
        <v>0</v>
      </c>
      <c r="D74" s="110">
        <f>VLOOKUP($A74,'Trip Switching Model Target TNC'!$AU$55:$BI$90,D$5,FALSE)</f>
        <v>0</v>
      </c>
      <c r="E74" s="110">
        <f>VLOOKUP($A74,'Trip Switching Model Target TNC'!$AU$55:$BI$90,E$5,FALSE)</f>
        <v>0</v>
      </c>
      <c r="F74" s="110">
        <f>VLOOKUP($A74,'Trip Switching Model Target TNC'!$AU$55:$BI$90,F$5,FALSE)</f>
        <v>0</v>
      </c>
      <c r="G74" s="110">
        <f>VLOOKUP($A74,'Trip Switching Model Target TNC'!$AU$55:$BI$90,G$5,FALSE)</f>
        <v>0</v>
      </c>
      <c r="H74" s="110">
        <f>VLOOKUP($A74,'Trip Switching Model Target TNC'!$AU$55:$BI$90,H$5,FALSE)</f>
        <v>0</v>
      </c>
      <c r="I74" s="110">
        <f>VLOOKUP($A74,'Trip Switching Model Target TNC'!$AU$55:$BI$90,I$5,FALSE)</f>
        <v>0</v>
      </c>
      <c r="J74" s="111">
        <f>VLOOKUP($A74,'Trip Switching Model Target TNC'!$AU$55:$BI$90,J$5,FALSE)</f>
        <v>1344.5555219369899</v>
      </c>
      <c r="K74" s="110">
        <f>VLOOKUP($A74,'Trip Switching Model Target TNC'!$AU$55:$BI$90,K$5,FALSE)</f>
        <v>0</v>
      </c>
      <c r="L74" s="110">
        <f>VLOOKUP($A74,'Trip Switching Model Target TNC'!$AU$55:$BI$90,L$5,FALSE)</f>
        <v>0</v>
      </c>
      <c r="M74" s="110">
        <f>VLOOKUP($A74,'Trip Switching Model Target TNC'!$AU$55:$BI$90,M$5,FALSE)</f>
        <v>0</v>
      </c>
      <c r="N74" s="110">
        <f>VLOOKUP($A74,'Trip Switching Model Target TNC'!$AU$55:$BI$90,N$5,FALSE)</f>
        <v>0</v>
      </c>
      <c r="O74" s="110">
        <f>VLOOKUP($A74,'Trip Switching Model Target TNC'!$AU$55:$BI$90,O$5,FALSE)</f>
        <v>0</v>
      </c>
      <c r="P74" s="122">
        <f t="shared" si="29"/>
        <v>1344.5555219369899</v>
      </c>
      <c r="R74" s="120" t="s">
        <v>31</v>
      </c>
      <c r="S74" s="110">
        <v>0</v>
      </c>
      <c r="T74" s="110">
        <v>0</v>
      </c>
      <c r="U74" s="110">
        <v>0</v>
      </c>
      <c r="V74" s="110">
        <v>0</v>
      </c>
      <c r="W74" s="110">
        <v>0</v>
      </c>
      <c r="X74" s="110">
        <v>0</v>
      </c>
      <c r="Y74" s="110">
        <v>0</v>
      </c>
      <c r="Z74" s="111">
        <f t="shared" si="62"/>
        <v>1344.5555219369899</v>
      </c>
      <c r="AA74" s="110">
        <f>VLOOKUP($A74,'Trip Switching Model Targets'!$AU$8:$BG$36,AA$5,FALSE)</f>
        <v>0</v>
      </c>
      <c r="AB74" s="110">
        <v>0</v>
      </c>
      <c r="AC74" s="110">
        <v>0</v>
      </c>
      <c r="AD74" s="110">
        <v>0</v>
      </c>
      <c r="AE74" s="110">
        <f t="shared" si="40"/>
        <v>0</v>
      </c>
      <c r="AF74" s="122">
        <f t="shared" si="31"/>
        <v>1344.5555219369899</v>
      </c>
    </row>
    <row r="75" spans="1:32" x14ac:dyDescent="0.25">
      <c r="A75" s="114">
        <v>21</v>
      </c>
      <c r="B75" s="120" t="s">
        <v>529</v>
      </c>
      <c r="C75" s="110">
        <f>VLOOKUP($A75,'Trip Switching Model Target TNC'!$AU$55:$BI$90,C$5,FALSE)</f>
        <v>0</v>
      </c>
      <c r="D75" s="110">
        <f>VLOOKUP($A75,'Trip Switching Model Target TNC'!$AU$55:$BI$90,D$5,FALSE)</f>
        <v>0</v>
      </c>
      <c r="E75" s="110">
        <f>VLOOKUP($A75,'Trip Switching Model Target TNC'!$AU$55:$BI$90,E$5,FALSE)</f>
        <v>0</v>
      </c>
      <c r="F75" s="110">
        <f>VLOOKUP($A75,'Trip Switching Model Target TNC'!$AU$55:$BI$90,F$5,FALSE)</f>
        <v>0</v>
      </c>
      <c r="G75" s="110">
        <f>VLOOKUP($A75,'Trip Switching Model Target TNC'!$AU$55:$BI$90,G$5,FALSE)</f>
        <v>0</v>
      </c>
      <c r="H75" s="110">
        <f>VLOOKUP($A75,'Trip Switching Model Target TNC'!$AU$55:$BI$90,H$5,FALSE)</f>
        <v>0</v>
      </c>
      <c r="I75" s="110">
        <f>VLOOKUP($A75,'Trip Switching Model Target TNC'!$AU$55:$BI$90,I$5,FALSE)</f>
        <v>0</v>
      </c>
      <c r="J75" s="110">
        <f>VLOOKUP($A75,'Trip Switching Model Target TNC'!$AU$55:$BI$90,J$5,FALSE)</f>
        <v>0</v>
      </c>
      <c r="K75" s="109">
        <f>VLOOKUP($A75,'Trip Switching Model Target TNC'!$AU$55:$BI$90,K$5,FALSE)</f>
        <v>0</v>
      </c>
      <c r="L75" s="109">
        <f>VLOOKUP($A75,'Trip Switching Model Target TNC'!$AU$55:$BI$90,L$5,FALSE)</f>
        <v>0</v>
      </c>
      <c r="M75" s="110">
        <f>VLOOKUP($A75,'Trip Switching Model Target TNC'!$AU$55:$BI$90,M$5,FALSE)</f>
        <v>0</v>
      </c>
      <c r="N75" s="110">
        <f>VLOOKUP($A75,'Trip Switching Model Target TNC'!$AU$55:$BI$90,N$5,FALSE)</f>
        <v>0</v>
      </c>
      <c r="O75" s="110">
        <f>VLOOKUP($A75,'Trip Switching Model Target TNC'!$AU$55:$BI$90,O$5,FALSE)</f>
        <v>0</v>
      </c>
      <c r="P75" s="122">
        <f t="shared" si="29"/>
        <v>0</v>
      </c>
      <c r="R75" s="120" t="s">
        <v>529</v>
      </c>
      <c r="S75" s="110">
        <v>0</v>
      </c>
      <c r="T75" s="110">
        <v>0</v>
      </c>
      <c r="U75" s="110">
        <v>0</v>
      </c>
      <c r="V75" s="110">
        <v>0</v>
      </c>
      <c r="W75" s="110">
        <v>0</v>
      </c>
      <c r="X75" s="110">
        <v>0</v>
      </c>
      <c r="Y75" s="110">
        <v>0</v>
      </c>
      <c r="Z75" s="110">
        <v>0</v>
      </c>
      <c r="AA75" s="110">
        <f>VLOOKUP($A75,'Trip Switching Model Targets'!$AU$8:$BG$36,AA$5,FALSE)</f>
        <v>0</v>
      </c>
      <c r="AB75" s="110">
        <f>C75+D75+E75+F75+G75+H75+I75+J75+L75+M75+O75</f>
        <v>0</v>
      </c>
      <c r="AC75" s="110">
        <v>0</v>
      </c>
      <c r="AD75" s="110">
        <v>0</v>
      </c>
      <c r="AE75" s="110">
        <f t="shared" si="40"/>
        <v>0</v>
      </c>
      <c r="AF75" s="122">
        <f t="shared" si="31"/>
        <v>0</v>
      </c>
    </row>
    <row r="76" spans="1:32" x14ac:dyDescent="0.25">
      <c r="A76" s="114">
        <v>22</v>
      </c>
      <c r="B76" s="120" t="s">
        <v>530</v>
      </c>
      <c r="C76" s="110">
        <f>VLOOKUP($A76,'Trip Switching Model Target TNC'!$AU$55:$BI$90,C$5,FALSE)</f>
        <v>0</v>
      </c>
      <c r="D76" s="110">
        <f>VLOOKUP($A76,'Trip Switching Model Target TNC'!$AU$55:$BI$90,D$5,FALSE)</f>
        <v>0</v>
      </c>
      <c r="E76" s="110">
        <f>VLOOKUP($A76,'Trip Switching Model Target TNC'!$AU$55:$BI$90,E$5,FALSE)</f>
        <v>0</v>
      </c>
      <c r="F76" s="110">
        <f>VLOOKUP($A76,'Trip Switching Model Target TNC'!$AU$55:$BI$90,F$5,FALSE)</f>
        <v>0</v>
      </c>
      <c r="G76" s="110">
        <f>VLOOKUP($A76,'Trip Switching Model Target TNC'!$AU$55:$BI$90,G$5,FALSE)</f>
        <v>0</v>
      </c>
      <c r="H76" s="111">
        <f>VLOOKUP($A76,'Trip Switching Model Target TNC'!$AU$55:$BI$90,H$5,FALSE)</f>
        <v>525.03041055528456</v>
      </c>
      <c r="I76" s="111">
        <f>VLOOKUP($A76,'Trip Switching Model Target TNC'!$AU$55:$BI$90,I$5,FALSE)</f>
        <v>0</v>
      </c>
      <c r="J76" s="111">
        <f>VLOOKUP($A76,'Trip Switching Model Target TNC'!$AU$55:$BI$90,J$5,FALSE)</f>
        <v>0</v>
      </c>
      <c r="K76" s="110">
        <f>VLOOKUP($A76,'Trip Switching Model Target TNC'!$AU$55:$BI$90,K$5,FALSE)</f>
        <v>0</v>
      </c>
      <c r="L76" s="110">
        <f>VLOOKUP($A76,'Trip Switching Model Target TNC'!$AU$55:$BI$90,L$5,FALSE)</f>
        <v>0</v>
      </c>
      <c r="M76" s="109">
        <f>VLOOKUP($A76,'Trip Switching Model Target TNC'!$AU$55:$BI$90,M$5,FALSE)</f>
        <v>7331.5227400000003</v>
      </c>
      <c r="N76" s="110">
        <f>VLOOKUP($A76,'Trip Switching Model Target TNC'!$AU$55:$BI$90,N$5,FALSE)</f>
        <v>0</v>
      </c>
      <c r="O76" s="110">
        <f>VLOOKUP($A76,'Trip Switching Model Target TNC'!$AU$55:$BI$90,O$5,FALSE)</f>
        <v>1099.7284110000001</v>
      </c>
      <c r="P76" s="122">
        <f t="shared" si="29"/>
        <v>8956.2815615552845</v>
      </c>
      <c r="R76" s="120" t="s">
        <v>530</v>
      </c>
      <c r="S76" s="110">
        <v>0</v>
      </c>
      <c r="T76" s="110">
        <v>0</v>
      </c>
      <c r="U76" s="110">
        <v>0</v>
      </c>
      <c r="V76" s="110">
        <v>0</v>
      </c>
      <c r="W76" s="110">
        <v>0</v>
      </c>
      <c r="X76" s="111">
        <f t="shared" ref="X76:X77" si="63">H76</f>
        <v>525.03041055528456</v>
      </c>
      <c r="Y76" s="111">
        <f t="shared" ref="Y76:Y77" si="64">I76</f>
        <v>0</v>
      </c>
      <c r="Z76" s="111">
        <f t="shared" ref="Z76:Z77" si="65">J76</f>
        <v>0</v>
      </c>
      <c r="AA76" s="110">
        <f>VLOOKUP($A76,'Trip Switching Model Targets'!$AU$8:$BG$36,AA$5,FALSE)</f>
        <v>0</v>
      </c>
      <c r="AB76" s="110">
        <v>0</v>
      </c>
      <c r="AC76" s="109">
        <f>C76+D76+E76+F76+G76+L76+O76+M76+K76</f>
        <v>8431.2511510000004</v>
      </c>
      <c r="AD76" s="110">
        <v>0</v>
      </c>
      <c r="AE76" s="109">
        <f t="shared" si="40"/>
        <v>1099.7284110000001</v>
      </c>
      <c r="AF76" s="122">
        <f t="shared" si="31"/>
        <v>8956.2815615552845</v>
      </c>
    </row>
    <row r="77" spans="1:32" x14ac:dyDescent="0.25">
      <c r="A77" s="114">
        <v>23</v>
      </c>
      <c r="B77" s="120" t="s">
        <v>531</v>
      </c>
      <c r="C77" s="109">
        <f>VLOOKUP($A77,'Trip Switching Model Target TNC'!$AU$55:$BI$90,C$5,FALSE)</f>
        <v>0</v>
      </c>
      <c r="D77" s="109">
        <f>VLOOKUP($A77,'Trip Switching Model Target TNC'!$AU$55:$BI$90,D$5,FALSE)</f>
        <v>0</v>
      </c>
      <c r="E77" s="109">
        <f>VLOOKUP($A77,'Trip Switching Model Target TNC'!$AU$55:$BI$90,E$5,FALSE)</f>
        <v>0</v>
      </c>
      <c r="F77" s="109">
        <f>VLOOKUP($A77,'Trip Switching Model Target TNC'!$AU$55:$BI$90,F$5,FALSE)</f>
        <v>0</v>
      </c>
      <c r="G77" s="109">
        <f>VLOOKUP($A77,'Trip Switching Model Target TNC'!$AU$55:$BI$90,G$5,FALSE)</f>
        <v>0</v>
      </c>
      <c r="H77" s="113">
        <f>VLOOKUP($A77,'Trip Switching Model Target TNC'!$AU$55:$BI$90,H$5,FALSE)</f>
        <v>401.18297580284406</v>
      </c>
      <c r="I77" s="113">
        <f>VLOOKUP($A77,'Trip Switching Model Target TNC'!$AU$55:$BI$90,I$5,FALSE)</f>
        <v>0</v>
      </c>
      <c r="J77" s="113">
        <f>VLOOKUP($A77,'Trip Switching Model Target TNC'!$AU$55:$BI$90,J$5,FALSE)</f>
        <v>0</v>
      </c>
      <c r="K77" s="109">
        <f>VLOOKUP($A77,'Trip Switching Model Target TNC'!$AU$55:$BI$90,K$5,FALSE)</f>
        <v>0</v>
      </c>
      <c r="L77" s="109">
        <f>VLOOKUP($A77,'Trip Switching Model Target TNC'!$AU$55:$BI$90,L$5,FALSE)</f>
        <v>0</v>
      </c>
      <c r="M77" s="109">
        <f>VLOOKUP($A77,'Trip Switching Model Target TNC'!$AU$55:$BI$90,M$5,FALSE)</f>
        <v>0</v>
      </c>
      <c r="N77" s="109">
        <f>VLOOKUP($A77,'Trip Switching Model Target TNC'!$AU$55:$BI$90,N$5,FALSE)</f>
        <v>0</v>
      </c>
      <c r="O77" s="110">
        <f>VLOOKUP($A77,'Trip Switching Model Target TNC'!$AU$55:$BI$90,O$5,FALSE)</f>
        <v>0</v>
      </c>
      <c r="P77" s="122">
        <f t="shared" si="29"/>
        <v>401.18297580284406</v>
      </c>
      <c r="R77" s="120" t="s">
        <v>531</v>
      </c>
      <c r="S77" s="109">
        <f>C77</f>
        <v>0</v>
      </c>
      <c r="T77" s="109">
        <f>D77</f>
        <v>0</v>
      </c>
      <c r="U77" s="109">
        <f>E77</f>
        <v>0</v>
      </c>
      <c r="V77" s="109">
        <f>F77</f>
        <v>0</v>
      </c>
      <c r="W77" s="109">
        <f>G77</f>
        <v>0</v>
      </c>
      <c r="X77" s="113">
        <f t="shared" si="63"/>
        <v>401.18297580284406</v>
      </c>
      <c r="Y77" s="113">
        <f t="shared" si="64"/>
        <v>0</v>
      </c>
      <c r="Z77" s="113">
        <f t="shared" si="65"/>
        <v>0</v>
      </c>
      <c r="AA77" s="109">
        <f>K77</f>
        <v>0</v>
      </c>
      <c r="AB77" s="109">
        <f>L77</f>
        <v>0</v>
      </c>
      <c r="AC77" s="109">
        <f>M77</f>
        <v>0</v>
      </c>
      <c r="AD77" s="109">
        <f>N77</f>
        <v>0</v>
      </c>
      <c r="AE77" s="110">
        <f t="shared" si="40"/>
        <v>0</v>
      </c>
      <c r="AF77" s="122">
        <f t="shared" si="31"/>
        <v>401.18297580284406</v>
      </c>
    </row>
    <row r="78" spans="1:32" x14ac:dyDescent="0.25">
      <c r="A78">
        <v>30</v>
      </c>
      <c r="B78" s="46" t="s">
        <v>604</v>
      </c>
      <c r="C78" s="110">
        <f>VLOOKUP($A78,'Trip Switching Model Target TNC'!$AU$55:$BI$90,C$5,FALSE)</f>
        <v>0</v>
      </c>
      <c r="D78" s="110">
        <f>VLOOKUP($A78,'Trip Switching Model Target TNC'!$AU$55:$BI$90,D$5,FALSE)</f>
        <v>0</v>
      </c>
      <c r="E78" s="110">
        <f>VLOOKUP($A78,'Trip Switching Model Target TNC'!$AU$55:$BI$90,E$5,FALSE)</f>
        <v>0</v>
      </c>
      <c r="F78" s="110">
        <f>VLOOKUP($A78,'Trip Switching Model Target TNC'!$AU$55:$BI$90,F$5,FALSE)</f>
        <v>0</v>
      </c>
      <c r="G78" s="110">
        <f>VLOOKUP($A78,'Trip Switching Model Target TNC'!$AU$55:$BI$90,G$5,FALSE)</f>
        <v>0</v>
      </c>
      <c r="H78" s="110">
        <f>VLOOKUP($A78,'Trip Switching Model Target TNC'!$AU$55:$BI$90,H$5,FALSE)</f>
        <v>0</v>
      </c>
      <c r="I78" s="110">
        <f>VLOOKUP($A78,'Trip Switching Model Target TNC'!$AU$55:$BI$90,I$5,FALSE)</f>
        <v>0</v>
      </c>
      <c r="J78" s="110">
        <f>VLOOKUP($A78,'Trip Switching Model Target TNC'!$AU$55:$BI$90,J$5,FALSE)</f>
        <v>0</v>
      </c>
      <c r="K78" s="47">
        <f>VLOOKUP($A78,'Trip Switching Model Target TNC'!$AU$55:$BI$90,K$5,FALSE)</f>
        <v>374.95289078622909</v>
      </c>
      <c r="L78" s="110">
        <f>VLOOKUP($A78,'Trip Switching Model Target TNC'!$AU$55:$BI$90,L$5,FALSE)</f>
        <v>0</v>
      </c>
      <c r="M78" s="110">
        <f>VLOOKUP($A78,'Trip Switching Model Target TNC'!$AU$55:$BI$90,M$5,FALSE)</f>
        <v>0</v>
      </c>
      <c r="N78" s="110">
        <f>VLOOKUP($A78,'Trip Switching Model Target TNC'!$AU$55:$BI$90,N$5,FALSE)</f>
        <v>0</v>
      </c>
      <c r="O78" s="110">
        <f>VLOOKUP($A78,'Trip Switching Model Target TNC'!$AU$55:$BI$90,O$5,FALSE)</f>
        <v>0</v>
      </c>
      <c r="P78" s="50">
        <f t="shared" si="29"/>
        <v>374.95289078622909</v>
      </c>
      <c r="R78" s="46" t="s">
        <v>604</v>
      </c>
      <c r="S78" s="110">
        <v>0</v>
      </c>
      <c r="T78" s="110">
        <v>0</v>
      </c>
      <c r="U78" s="110">
        <v>0</v>
      </c>
      <c r="V78" s="110">
        <v>0</v>
      </c>
      <c r="W78" s="110">
        <v>0</v>
      </c>
      <c r="X78" s="110">
        <v>0</v>
      </c>
      <c r="Y78" s="110">
        <v>0</v>
      </c>
      <c r="Z78" s="110">
        <v>0</v>
      </c>
      <c r="AA78" s="47">
        <f>K78</f>
        <v>374.95289078622909</v>
      </c>
      <c r="AB78" s="110">
        <f>L78</f>
        <v>0</v>
      </c>
      <c r="AC78" s="110">
        <v>0</v>
      </c>
      <c r="AD78" s="110">
        <v>0</v>
      </c>
      <c r="AE78" s="110">
        <f t="shared" si="40"/>
        <v>0</v>
      </c>
      <c r="AF78" s="121">
        <f t="shared" ref="AF78:AF85" si="66">SUM(S78:AE78)</f>
        <v>374.95289078622909</v>
      </c>
    </row>
    <row r="79" spans="1:32" x14ac:dyDescent="0.25">
      <c r="A79">
        <v>31</v>
      </c>
      <c r="B79" s="46" t="s">
        <v>605</v>
      </c>
      <c r="C79" s="110">
        <f>VLOOKUP($A79,'Trip Switching Model Target TNC'!$AU$55:$BI$90,C$5,FALSE)</f>
        <v>0</v>
      </c>
      <c r="D79" s="110">
        <f>VLOOKUP($A79,'Trip Switching Model Target TNC'!$AU$55:$BI$90,D$5,FALSE)</f>
        <v>0</v>
      </c>
      <c r="E79" s="110">
        <f>VLOOKUP($A79,'Trip Switching Model Target TNC'!$AU$55:$BI$90,E$5,FALSE)</f>
        <v>0</v>
      </c>
      <c r="F79" s="110">
        <f>VLOOKUP($A79,'Trip Switching Model Target TNC'!$AU$55:$BI$90,F$5,FALSE)</f>
        <v>0</v>
      </c>
      <c r="G79" s="110">
        <f>VLOOKUP($A79,'Trip Switching Model Target TNC'!$AU$55:$BI$90,G$5,FALSE)</f>
        <v>0</v>
      </c>
      <c r="H79" s="110">
        <f>VLOOKUP($A79,'Trip Switching Model Target TNC'!$AU$55:$BI$90,H$5,FALSE)</f>
        <v>0</v>
      </c>
      <c r="I79" s="110">
        <f>VLOOKUP($A79,'Trip Switching Model Target TNC'!$AU$55:$BI$90,I$5,FALSE)</f>
        <v>0</v>
      </c>
      <c r="J79" s="110">
        <f>VLOOKUP($A79,'Trip Switching Model Target TNC'!$AU$55:$BI$90,J$5,FALSE)</f>
        <v>0</v>
      </c>
      <c r="K79" s="47">
        <f>VLOOKUP($A79,'Trip Switching Model Target TNC'!$AU$55:$BI$90,K$5,FALSE)</f>
        <v>17.831903069430901</v>
      </c>
      <c r="L79" s="110">
        <f>VLOOKUP($A79,'Trip Switching Model Target TNC'!$AU$55:$BI$90,L$5,FALSE)</f>
        <v>0</v>
      </c>
      <c r="M79" s="110">
        <f>VLOOKUP($A79,'Trip Switching Model Target TNC'!$AU$55:$BI$90,M$5,FALSE)</f>
        <v>0</v>
      </c>
      <c r="N79" s="110">
        <f>VLOOKUP($A79,'Trip Switching Model Target TNC'!$AU$55:$BI$90,N$5,FALSE)</f>
        <v>0</v>
      </c>
      <c r="O79" s="110">
        <f>VLOOKUP($A79,'Trip Switching Model Target TNC'!$AU$55:$BI$90,O$5,FALSE)</f>
        <v>0</v>
      </c>
      <c r="P79" s="50">
        <f t="shared" ref="P79:P84" si="67">SUM(C79:O79)</f>
        <v>17.831903069430901</v>
      </c>
      <c r="R79" s="46" t="s">
        <v>605</v>
      </c>
      <c r="S79" s="110">
        <v>0</v>
      </c>
      <c r="T79" s="110">
        <v>0</v>
      </c>
      <c r="U79" s="110">
        <v>0</v>
      </c>
      <c r="V79" s="110">
        <v>0</v>
      </c>
      <c r="W79" s="110">
        <v>0</v>
      </c>
      <c r="X79" s="110">
        <v>0</v>
      </c>
      <c r="Y79" s="110">
        <v>0</v>
      </c>
      <c r="Z79" s="110">
        <v>0</v>
      </c>
      <c r="AA79" s="47">
        <f t="shared" ref="AA79:AA84" si="68">K79</f>
        <v>17.831903069430901</v>
      </c>
      <c r="AB79" s="110">
        <f t="shared" ref="AB79:AB84" si="69">L79</f>
        <v>0</v>
      </c>
      <c r="AC79" s="110">
        <v>0</v>
      </c>
      <c r="AD79" s="110">
        <v>0</v>
      </c>
      <c r="AE79" s="110">
        <f t="shared" si="40"/>
        <v>0</v>
      </c>
      <c r="AF79" s="121">
        <f t="shared" si="66"/>
        <v>17.831903069430901</v>
      </c>
    </row>
    <row r="80" spans="1:32" x14ac:dyDescent="0.25">
      <c r="A80">
        <v>32</v>
      </c>
      <c r="B80" s="46" t="s">
        <v>606</v>
      </c>
      <c r="C80" s="110">
        <f>VLOOKUP($A80,'Trip Switching Model Target TNC'!$AU$55:$BI$90,C$5,FALSE)</f>
        <v>0</v>
      </c>
      <c r="D80" s="110">
        <f>VLOOKUP($A80,'Trip Switching Model Target TNC'!$AU$55:$BI$90,D$5,FALSE)</f>
        <v>0</v>
      </c>
      <c r="E80" s="110">
        <f>VLOOKUP($A80,'Trip Switching Model Target TNC'!$AU$55:$BI$90,E$5,FALSE)</f>
        <v>0</v>
      </c>
      <c r="F80" s="110">
        <f>VLOOKUP($A80,'Trip Switching Model Target TNC'!$AU$55:$BI$90,F$5,FALSE)</f>
        <v>0</v>
      </c>
      <c r="G80" s="110">
        <f>VLOOKUP($A80,'Trip Switching Model Target TNC'!$AU$55:$BI$90,G$5,FALSE)</f>
        <v>0</v>
      </c>
      <c r="H80" s="110">
        <f>VLOOKUP($A80,'Trip Switching Model Target TNC'!$AU$55:$BI$90,H$5,FALSE)</f>
        <v>0</v>
      </c>
      <c r="I80" s="110">
        <f>VLOOKUP($A80,'Trip Switching Model Target TNC'!$AU$55:$BI$90,I$5,FALSE)</f>
        <v>0</v>
      </c>
      <c r="J80" s="110">
        <f>VLOOKUP($A80,'Trip Switching Model Target TNC'!$AU$55:$BI$90,J$5,FALSE)</f>
        <v>0</v>
      </c>
      <c r="K80" s="47">
        <f>VLOOKUP($A80,'Trip Switching Model Target TNC'!$AU$55:$BI$90,K$5,FALSE)</f>
        <v>0</v>
      </c>
      <c r="L80" s="110">
        <f>VLOOKUP($A80,'Trip Switching Model Target TNC'!$AU$55:$BI$90,L$5,FALSE)</f>
        <v>0</v>
      </c>
      <c r="M80" s="110">
        <f>VLOOKUP($A80,'Trip Switching Model Target TNC'!$AU$55:$BI$90,M$5,FALSE)</f>
        <v>0</v>
      </c>
      <c r="N80" s="110">
        <f>VLOOKUP($A80,'Trip Switching Model Target TNC'!$AU$55:$BI$90,N$5,FALSE)</f>
        <v>0</v>
      </c>
      <c r="O80" s="110">
        <f>VLOOKUP($A80,'Trip Switching Model Target TNC'!$AU$55:$BI$90,O$5,FALSE)</f>
        <v>0</v>
      </c>
      <c r="P80" s="50">
        <f t="shared" si="67"/>
        <v>0</v>
      </c>
      <c r="R80" s="46" t="s">
        <v>606</v>
      </c>
      <c r="S80" s="110">
        <v>0</v>
      </c>
      <c r="T80" s="110">
        <v>0</v>
      </c>
      <c r="U80" s="110">
        <v>0</v>
      </c>
      <c r="V80" s="110">
        <v>0</v>
      </c>
      <c r="W80" s="110">
        <v>0</v>
      </c>
      <c r="X80" s="110">
        <v>0</v>
      </c>
      <c r="Y80" s="110">
        <v>0</v>
      </c>
      <c r="Z80" s="110">
        <v>0</v>
      </c>
      <c r="AA80" s="47">
        <f t="shared" si="68"/>
        <v>0</v>
      </c>
      <c r="AB80" s="110">
        <f t="shared" si="69"/>
        <v>0</v>
      </c>
      <c r="AC80" s="110">
        <v>0</v>
      </c>
      <c r="AD80" s="110">
        <v>0</v>
      </c>
      <c r="AE80" s="110">
        <f t="shared" si="40"/>
        <v>0</v>
      </c>
      <c r="AF80" s="121">
        <f t="shared" si="66"/>
        <v>0</v>
      </c>
    </row>
    <row r="81" spans="1:47" x14ac:dyDescent="0.25">
      <c r="A81">
        <v>33</v>
      </c>
      <c r="B81" s="46" t="s">
        <v>607</v>
      </c>
      <c r="C81" s="110">
        <f>VLOOKUP($A81,'Trip Switching Model Target TNC'!$AU$55:$BI$90,C$5,FALSE)</f>
        <v>0</v>
      </c>
      <c r="D81" s="110">
        <f>VLOOKUP($A81,'Trip Switching Model Target TNC'!$AU$55:$BI$90,D$5,FALSE)</f>
        <v>0</v>
      </c>
      <c r="E81" s="110">
        <f>VLOOKUP($A81,'Trip Switching Model Target TNC'!$AU$55:$BI$90,E$5,FALSE)</f>
        <v>0</v>
      </c>
      <c r="F81" s="110">
        <f>VLOOKUP($A81,'Trip Switching Model Target TNC'!$AU$55:$BI$90,F$5,FALSE)</f>
        <v>0</v>
      </c>
      <c r="G81" s="110">
        <f>VLOOKUP($A81,'Trip Switching Model Target TNC'!$AU$55:$BI$90,G$5,FALSE)</f>
        <v>0</v>
      </c>
      <c r="H81" s="110">
        <f>VLOOKUP($A81,'Trip Switching Model Target TNC'!$AU$55:$BI$90,H$5,FALSE)</f>
        <v>0</v>
      </c>
      <c r="I81" s="110">
        <f>VLOOKUP($A81,'Trip Switching Model Target TNC'!$AU$55:$BI$90,I$5,FALSE)</f>
        <v>0</v>
      </c>
      <c r="J81" s="110">
        <f>VLOOKUP($A81,'Trip Switching Model Target TNC'!$AU$55:$BI$90,J$5,FALSE)</f>
        <v>0</v>
      </c>
      <c r="K81" s="47">
        <f>VLOOKUP($A81,'Trip Switching Model Target TNC'!$AU$55:$BI$90,K$5,FALSE)</f>
        <v>37.871257996674139</v>
      </c>
      <c r="L81" s="110">
        <f>VLOOKUP($A81,'Trip Switching Model Target TNC'!$AU$55:$BI$90,L$5,FALSE)</f>
        <v>0</v>
      </c>
      <c r="M81" s="110">
        <f>VLOOKUP($A81,'Trip Switching Model Target TNC'!$AU$55:$BI$90,M$5,FALSE)</f>
        <v>0</v>
      </c>
      <c r="N81" s="110">
        <f>VLOOKUP($A81,'Trip Switching Model Target TNC'!$AU$55:$BI$90,N$5,FALSE)</f>
        <v>0</v>
      </c>
      <c r="O81" s="110">
        <f>VLOOKUP($A81,'Trip Switching Model Target TNC'!$AU$55:$BI$90,O$5,FALSE)</f>
        <v>0</v>
      </c>
      <c r="P81" s="50">
        <f t="shared" si="67"/>
        <v>37.871257996674139</v>
      </c>
      <c r="R81" s="46" t="s">
        <v>607</v>
      </c>
      <c r="S81" s="110">
        <v>0</v>
      </c>
      <c r="T81" s="110">
        <v>0</v>
      </c>
      <c r="U81" s="110">
        <v>0</v>
      </c>
      <c r="V81" s="110">
        <v>0</v>
      </c>
      <c r="W81" s="110">
        <v>0</v>
      </c>
      <c r="X81" s="110">
        <v>0</v>
      </c>
      <c r="Y81" s="110">
        <v>0</v>
      </c>
      <c r="Z81" s="110">
        <v>0</v>
      </c>
      <c r="AA81" s="47">
        <f t="shared" si="68"/>
        <v>37.871257996674139</v>
      </c>
      <c r="AB81" s="110">
        <f t="shared" si="69"/>
        <v>0</v>
      </c>
      <c r="AC81" s="110">
        <v>0</v>
      </c>
      <c r="AD81" s="110">
        <v>0</v>
      </c>
      <c r="AE81" s="110">
        <f t="shared" si="40"/>
        <v>0</v>
      </c>
      <c r="AF81" s="121">
        <f t="shared" si="66"/>
        <v>37.871257996674139</v>
      </c>
    </row>
    <row r="82" spans="1:47" x14ac:dyDescent="0.25">
      <c r="A82">
        <v>34</v>
      </c>
      <c r="B82" s="46" t="s">
        <v>608</v>
      </c>
      <c r="C82" s="110">
        <f>VLOOKUP($A82,'Trip Switching Model Target TNC'!$AU$55:$BI$90,C$5,FALSE)</f>
        <v>0</v>
      </c>
      <c r="D82" s="110">
        <f>VLOOKUP($A82,'Trip Switching Model Target TNC'!$AU$55:$BI$90,D$5,FALSE)</f>
        <v>0</v>
      </c>
      <c r="E82" s="110">
        <f>VLOOKUP($A82,'Trip Switching Model Target TNC'!$AU$55:$BI$90,E$5,FALSE)</f>
        <v>0</v>
      </c>
      <c r="F82" s="110">
        <f>VLOOKUP($A82,'Trip Switching Model Target TNC'!$AU$55:$BI$90,F$5,FALSE)</f>
        <v>0</v>
      </c>
      <c r="G82" s="110">
        <f>VLOOKUP($A82,'Trip Switching Model Target TNC'!$AU$55:$BI$90,G$5,FALSE)</f>
        <v>0</v>
      </c>
      <c r="H82" s="110">
        <f>VLOOKUP($A82,'Trip Switching Model Target TNC'!$AU$55:$BI$90,H$5,FALSE)</f>
        <v>0</v>
      </c>
      <c r="I82" s="110">
        <f>VLOOKUP($A82,'Trip Switching Model Target TNC'!$AU$55:$BI$90,I$5,FALSE)</f>
        <v>0</v>
      </c>
      <c r="J82" s="110">
        <f>VLOOKUP($A82,'Trip Switching Model Target TNC'!$AU$55:$BI$90,J$5,FALSE)</f>
        <v>0</v>
      </c>
      <c r="K82" s="47">
        <f>VLOOKUP($A82,'Trip Switching Model Target TNC'!$AU$55:$BI$90,K$5,FALSE)</f>
        <v>366.52236319373333</v>
      </c>
      <c r="L82" s="110">
        <f>VLOOKUP($A82,'Trip Switching Model Target TNC'!$AU$55:$BI$90,L$5,FALSE)</f>
        <v>0</v>
      </c>
      <c r="M82" s="110">
        <f>VLOOKUP($A82,'Trip Switching Model Target TNC'!$AU$55:$BI$90,M$5,FALSE)</f>
        <v>0</v>
      </c>
      <c r="N82" s="110">
        <f>VLOOKUP($A82,'Trip Switching Model Target TNC'!$AU$55:$BI$90,N$5,FALSE)</f>
        <v>0</v>
      </c>
      <c r="O82" s="110">
        <f>VLOOKUP($A82,'Trip Switching Model Target TNC'!$AU$55:$BI$90,O$5,FALSE)</f>
        <v>0</v>
      </c>
      <c r="P82" s="50">
        <f t="shared" si="67"/>
        <v>366.52236319373333</v>
      </c>
      <c r="R82" s="46" t="s">
        <v>608</v>
      </c>
      <c r="S82" s="110">
        <v>0</v>
      </c>
      <c r="T82" s="110">
        <v>0</v>
      </c>
      <c r="U82" s="110">
        <v>0</v>
      </c>
      <c r="V82" s="110">
        <v>0</v>
      </c>
      <c r="W82" s="110">
        <v>0</v>
      </c>
      <c r="X82" s="110">
        <v>0</v>
      </c>
      <c r="Y82" s="110">
        <v>0</v>
      </c>
      <c r="Z82" s="110">
        <v>0</v>
      </c>
      <c r="AA82" s="47">
        <f t="shared" si="68"/>
        <v>366.52236319373333</v>
      </c>
      <c r="AB82" s="110">
        <f t="shared" si="69"/>
        <v>0</v>
      </c>
      <c r="AC82" s="110">
        <v>0</v>
      </c>
      <c r="AD82" s="110">
        <v>0</v>
      </c>
      <c r="AE82" s="110">
        <f t="shared" si="40"/>
        <v>0</v>
      </c>
      <c r="AF82" s="121">
        <f t="shared" si="66"/>
        <v>366.52236319373333</v>
      </c>
    </row>
    <row r="83" spans="1:47" x14ac:dyDescent="0.25">
      <c r="A83">
        <v>35</v>
      </c>
      <c r="B83" s="46" t="s">
        <v>609</v>
      </c>
      <c r="C83" s="110">
        <f>VLOOKUP($A83,'Trip Switching Model Target TNC'!$AU$55:$BI$90,C$5,FALSE)</f>
        <v>0</v>
      </c>
      <c r="D83" s="110">
        <f>VLOOKUP($A83,'Trip Switching Model Target TNC'!$AU$55:$BI$90,D$5,FALSE)</f>
        <v>0</v>
      </c>
      <c r="E83" s="110">
        <f>VLOOKUP($A83,'Trip Switching Model Target TNC'!$AU$55:$BI$90,E$5,FALSE)</f>
        <v>0</v>
      </c>
      <c r="F83" s="110">
        <f>VLOOKUP($A83,'Trip Switching Model Target TNC'!$AU$55:$BI$90,F$5,FALSE)</f>
        <v>0</v>
      </c>
      <c r="G83" s="110">
        <f>VLOOKUP($A83,'Trip Switching Model Target TNC'!$AU$55:$BI$90,G$5,FALSE)</f>
        <v>0</v>
      </c>
      <c r="H83" s="110">
        <f>VLOOKUP($A83,'Trip Switching Model Target TNC'!$AU$55:$BI$90,H$5,FALSE)</f>
        <v>0</v>
      </c>
      <c r="I83" s="110">
        <f>VLOOKUP($A83,'Trip Switching Model Target TNC'!$AU$55:$BI$90,I$5,FALSE)</f>
        <v>0</v>
      </c>
      <c r="J83" s="110">
        <f>VLOOKUP($A83,'Trip Switching Model Target TNC'!$AU$55:$BI$90,J$5,FALSE)</f>
        <v>0</v>
      </c>
      <c r="K83" s="47">
        <f>VLOOKUP($A83,'Trip Switching Model Target TNC'!$AU$55:$BI$90,K$5,FALSE)</f>
        <v>0</v>
      </c>
      <c r="L83" s="110">
        <f>VLOOKUP($A83,'Trip Switching Model Target TNC'!$AU$55:$BI$90,L$5,FALSE)</f>
        <v>0</v>
      </c>
      <c r="M83" s="110">
        <f>VLOOKUP($A83,'Trip Switching Model Target TNC'!$AU$55:$BI$90,M$5,FALSE)</f>
        <v>0</v>
      </c>
      <c r="N83" s="110">
        <f>VLOOKUP($A83,'Trip Switching Model Target TNC'!$AU$55:$BI$90,N$5,FALSE)</f>
        <v>0</v>
      </c>
      <c r="O83" s="110">
        <f>VLOOKUP($A83,'Trip Switching Model Target TNC'!$AU$55:$BI$90,O$5,FALSE)</f>
        <v>0</v>
      </c>
      <c r="P83" s="50">
        <f t="shared" si="67"/>
        <v>0</v>
      </c>
      <c r="R83" s="46" t="s">
        <v>609</v>
      </c>
      <c r="S83" s="110">
        <v>0</v>
      </c>
      <c r="T83" s="110">
        <v>0</v>
      </c>
      <c r="U83" s="110">
        <v>0</v>
      </c>
      <c r="V83" s="110">
        <v>0</v>
      </c>
      <c r="W83" s="110">
        <v>0</v>
      </c>
      <c r="X83" s="110">
        <v>0</v>
      </c>
      <c r="Y83" s="110">
        <v>0</v>
      </c>
      <c r="Z83" s="110">
        <v>0</v>
      </c>
      <c r="AA83" s="47">
        <f t="shared" si="68"/>
        <v>0</v>
      </c>
      <c r="AB83" s="110">
        <f t="shared" si="69"/>
        <v>0</v>
      </c>
      <c r="AC83" s="110">
        <v>0</v>
      </c>
      <c r="AD83" s="110">
        <v>0</v>
      </c>
      <c r="AE83" s="110">
        <f t="shared" si="40"/>
        <v>0</v>
      </c>
      <c r="AF83" s="121">
        <f t="shared" si="66"/>
        <v>0</v>
      </c>
    </row>
    <row r="84" spans="1:47" x14ac:dyDescent="0.25">
      <c r="A84">
        <v>36</v>
      </c>
      <c r="B84" s="46" t="s">
        <v>603</v>
      </c>
      <c r="C84" s="110">
        <f>VLOOKUP($A84,'Trip Switching Model Target TNC'!$AU$55:$BI$90,C$5,FALSE)</f>
        <v>0</v>
      </c>
      <c r="D84" s="110">
        <f>VLOOKUP($A84,'Trip Switching Model Target TNC'!$AU$55:$BI$90,D$5,FALSE)</f>
        <v>0</v>
      </c>
      <c r="E84" s="110">
        <f>VLOOKUP($A84,'Trip Switching Model Target TNC'!$AU$55:$BI$90,E$5,FALSE)</f>
        <v>0</v>
      </c>
      <c r="F84" s="110">
        <f>VLOOKUP($A84,'Trip Switching Model Target TNC'!$AU$55:$BI$90,F$5,FALSE)</f>
        <v>0</v>
      </c>
      <c r="G84" s="110">
        <f>VLOOKUP($A84,'Trip Switching Model Target TNC'!$AU$55:$BI$90,G$5,FALSE)</f>
        <v>0</v>
      </c>
      <c r="H84" s="110">
        <f>VLOOKUP($A84,'Trip Switching Model Target TNC'!$AU$55:$BI$90,H$5,FALSE)</f>
        <v>2274.6224869351627</v>
      </c>
      <c r="I84" s="110">
        <f>VLOOKUP($A84,'Trip Switching Model Target TNC'!$AU$55:$BI$90,I$5,FALSE)</f>
        <v>0</v>
      </c>
      <c r="J84" s="110">
        <f>VLOOKUP($A84,'Trip Switching Model Target TNC'!$AU$55:$BI$90,J$5,FALSE)</f>
        <v>0</v>
      </c>
      <c r="K84" s="110">
        <f>VLOOKUP($A84,'Trip Switching Model Target TNC'!$AU$55:$BI$90,K$5,FALSE)</f>
        <v>0</v>
      </c>
      <c r="L84" s="110">
        <f>VLOOKUP($A84,'Trip Switching Model Target TNC'!$AU$55:$BI$90,L$5,FALSE)</f>
        <v>0</v>
      </c>
      <c r="M84" s="110">
        <f>VLOOKUP($A84,'Trip Switching Model Target TNC'!$AU$55:$BI$90,M$5,FALSE)</f>
        <v>366.57613700000002</v>
      </c>
      <c r="N84" s="110">
        <f>VLOOKUP($A84,'Trip Switching Model Target TNC'!$AU$55:$BI$90,N$5,FALSE)</f>
        <v>0</v>
      </c>
      <c r="O84" s="113">
        <f>VLOOKUP($A84,'Trip Switching Model Target TNC'!$AU$55:$BI$90,O$5,FALSE)</f>
        <v>35557.885288999998</v>
      </c>
      <c r="P84" s="50">
        <f t="shared" si="67"/>
        <v>38199.083912935159</v>
      </c>
      <c r="R84" s="46" t="s">
        <v>603</v>
      </c>
      <c r="S84" s="110">
        <f t="shared" ref="S84" si="70">C84</f>
        <v>0</v>
      </c>
      <c r="T84" s="110">
        <f t="shared" ref="T84" si="71">D84</f>
        <v>0</v>
      </c>
      <c r="U84" s="110">
        <f t="shared" ref="U84" si="72">E84</f>
        <v>0</v>
      </c>
      <c r="V84" s="110">
        <f t="shared" ref="V84" si="73">F84</f>
        <v>0</v>
      </c>
      <c r="W84" s="110">
        <f t="shared" ref="W84" si="74">G84</f>
        <v>0</v>
      </c>
      <c r="X84" s="109">
        <f>H84+J84</f>
        <v>2274.6224869351627</v>
      </c>
      <c r="Y84" s="110">
        <f t="shared" ref="Y84" si="75">I84</f>
        <v>0</v>
      </c>
      <c r="Z84" s="110">
        <v>0</v>
      </c>
      <c r="AA84" s="110">
        <f t="shared" si="68"/>
        <v>0</v>
      </c>
      <c r="AB84" s="110">
        <f t="shared" si="69"/>
        <v>0</v>
      </c>
      <c r="AC84" s="109">
        <f t="shared" ref="AC84" si="76">M84</f>
        <v>366.57613700000002</v>
      </c>
      <c r="AD84" s="110">
        <f t="shared" ref="AD84" si="77">N84</f>
        <v>0</v>
      </c>
      <c r="AE84" s="109">
        <f>O84</f>
        <v>35557.885288999998</v>
      </c>
      <c r="AF84" s="121">
        <f t="shared" si="66"/>
        <v>38199.083912935159</v>
      </c>
    </row>
    <row r="85" spans="1:47" ht="15.75" thickBot="1" x14ac:dyDescent="0.3">
      <c r="B85" s="123" t="s">
        <v>5</v>
      </c>
      <c r="C85" s="124">
        <f t="shared" ref="C85:O85" si="78">SUM(C52:C84)</f>
        <v>172905.62998</v>
      </c>
      <c r="D85" s="124">
        <f t="shared" si="78"/>
        <v>146472.61997</v>
      </c>
      <c r="E85" s="124">
        <f t="shared" si="78"/>
        <v>42251.697570000004</v>
      </c>
      <c r="F85" s="124">
        <f t="shared" si="78"/>
        <v>11097.732969999999</v>
      </c>
      <c r="G85" s="124">
        <f t="shared" si="78"/>
        <v>18300.399789999999</v>
      </c>
      <c r="H85" s="124">
        <f t="shared" si="78"/>
        <v>124665.79191225336</v>
      </c>
      <c r="I85" s="124">
        <f t="shared" si="78"/>
        <v>12534.180186120822</v>
      </c>
      <c r="J85" s="124">
        <f t="shared" si="78"/>
        <v>20130.794460553327</v>
      </c>
      <c r="K85" s="124">
        <f t="shared" si="78"/>
        <v>1054.3552303705565</v>
      </c>
      <c r="L85" s="124">
        <f t="shared" si="78"/>
        <v>0</v>
      </c>
      <c r="M85" s="124">
        <f t="shared" si="78"/>
        <v>14173.527877</v>
      </c>
      <c r="N85" s="124">
        <f t="shared" si="78"/>
        <v>0</v>
      </c>
      <c r="O85" s="124">
        <f t="shared" si="78"/>
        <v>65797.044200000004</v>
      </c>
      <c r="P85" s="127">
        <f>SUM(C85:O85)</f>
        <v>629383.77414629806</v>
      </c>
      <c r="R85" s="123" t="s">
        <v>5</v>
      </c>
      <c r="S85" s="124">
        <f t="shared" ref="S85:AE85" si="79">SUM(S52:S84)</f>
        <v>173620.95745509109</v>
      </c>
      <c r="T85" s="124">
        <f t="shared" si="79"/>
        <v>170247.09721220395</v>
      </c>
      <c r="U85" s="124">
        <f t="shared" si="79"/>
        <v>54699.094854736657</v>
      </c>
      <c r="V85" s="124">
        <f t="shared" si="79"/>
        <v>11346.640219999999</v>
      </c>
      <c r="W85" s="124">
        <f t="shared" si="79"/>
        <v>17643.45679</v>
      </c>
      <c r="X85" s="124">
        <f t="shared" si="79"/>
        <v>124665.79191225336</v>
      </c>
      <c r="Y85" s="124">
        <f t="shared" si="79"/>
        <v>12534.180186120822</v>
      </c>
      <c r="Z85" s="124">
        <f t="shared" si="79"/>
        <v>20130.794460553327</v>
      </c>
      <c r="AA85" s="125">
        <f t="shared" si="79"/>
        <v>1054.3552303705565</v>
      </c>
      <c r="AB85" s="124">
        <f t="shared" si="79"/>
        <v>0</v>
      </c>
      <c r="AC85" s="124">
        <f t="shared" si="79"/>
        <v>15273.256288</v>
      </c>
      <c r="AD85" s="124">
        <f t="shared" si="79"/>
        <v>0</v>
      </c>
      <c r="AE85" s="124">
        <f t="shared" si="79"/>
        <v>65797.044200000004</v>
      </c>
      <c r="AF85" s="127">
        <f t="shared" si="66"/>
        <v>667012.66880932974</v>
      </c>
    </row>
    <row r="86" spans="1:47" x14ac:dyDescent="0.25">
      <c r="B86" s="128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R86" s="128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</row>
    <row r="87" spans="1:47" x14ac:dyDescent="0.25">
      <c r="B87" s="128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R87" s="128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29"/>
      <c r="AE87" s="129"/>
      <c r="AF87" s="129"/>
    </row>
    <row r="88" spans="1:47" x14ac:dyDescent="0.25">
      <c r="B88" s="128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R88" s="128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</row>
    <row r="89" spans="1:47" x14ac:dyDescent="0.25">
      <c r="B89" s="128"/>
      <c r="C89" s="130"/>
      <c r="D89" s="130"/>
      <c r="E89" s="130"/>
      <c r="F89" s="130"/>
      <c r="G89" s="130"/>
      <c r="H89" s="130"/>
      <c r="I89" s="130"/>
      <c r="J89" s="130"/>
      <c r="K89" s="130"/>
      <c r="L89" s="130"/>
      <c r="M89" s="130"/>
      <c r="N89" s="130"/>
      <c r="O89" s="130"/>
      <c r="P89" s="129"/>
      <c r="R89" s="128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29"/>
    </row>
    <row r="90" spans="1:47" x14ac:dyDescent="0.25">
      <c r="B90" s="128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R90" s="128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</row>
    <row r="91" spans="1:47" x14ac:dyDescent="0.25">
      <c r="B91" s="128"/>
      <c r="C91" s="129"/>
      <c r="D91" s="129"/>
      <c r="E91" s="129"/>
      <c r="F91" s="129"/>
      <c r="G91" s="129"/>
      <c r="H91" s="131"/>
      <c r="I91" s="131"/>
      <c r="J91" s="131"/>
      <c r="K91" s="129"/>
      <c r="L91" s="129"/>
      <c r="M91" s="129"/>
      <c r="N91" s="129"/>
      <c r="O91" s="129"/>
      <c r="P91" s="129"/>
      <c r="R91" s="128"/>
      <c r="S91" s="129"/>
      <c r="T91" s="129"/>
      <c r="U91" s="129"/>
      <c r="V91" s="129"/>
      <c r="W91" s="129"/>
      <c r="X91" s="131"/>
      <c r="Y91" s="131"/>
      <c r="Z91" s="131"/>
      <c r="AA91" s="129"/>
      <c r="AB91" s="129"/>
      <c r="AC91" s="129"/>
      <c r="AD91" s="129"/>
      <c r="AE91" s="129"/>
      <c r="AF91" s="129"/>
    </row>
    <row r="94" spans="1:47" x14ac:dyDescent="0.25">
      <c r="B94" s="114" t="s">
        <v>543</v>
      </c>
      <c r="R94" s="114" t="s">
        <v>543</v>
      </c>
      <c r="AH94" s="114" t="str">
        <f>R94</f>
        <v>Purpose: School</v>
      </c>
    </row>
    <row r="95" spans="1:47" ht="39" x14ac:dyDescent="0.25">
      <c r="B95" s="115" t="s">
        <v>524</v>
      </c>
      <c r="C95" s="116" t="s">
        <v>525</v>
      </c>
      <c r="D95" s="117" t="s">
        <v>526</v>
      </c>
      <c r="E95" s="117" t="s">
        <v>527</v>
      </c>
      <c r="F95" s="117" t="s">
        <v>465</v>
      </c>
      <c r="G95" s="117" t="s">
        <v>528</v>
      </c>
      <c r="H95" s="117" t="s">
        <v>14</v>
      </c>
      <c r="I95" s="117" t="s">
        <v>18</v>
      </c>
      <c r="J95" s="117" t="s">
        <v>22</v>
      </c>
      <c r="K95" s="117" t="s">
        <v>604</v>
      </c>
      <c r="L95" s="117" t="s">
        <v>529</v>
      </c>
      <c r="M95" s="117" t="s">
        <v>530</v>
      </c>
      <c r="N95" s="118" t="s">
        <v>531</v>
      </c>
      <c r="O95" s="118" t="s">
        <v>603</v>
      </c>
      <c r="P95" s="119" t="s">
        <v>5</v>
      </c>
      <c r="R95" s="115" t="s">
        <v>524</v>
      </c>
      <c r="S95" s="116" t="s">
        <v>525</v>
      </c>
      <c r="T95" s="117" t="s">
        <v>526</v>
      </c>
      <c r="U95" s="117" t="s">
        <v>527</v>
      </c>
      <c r="V95" s="117" t="s">
        <v>465</v>
      </c>
      <c r="W95" s="117" t="s">
        <v>528</v>
      </c>
      <c r="X95" s="117" t="s">
        <v>14</v>
      </c>
      <c r="Y95" s="117" t="s">
        <v>18</v>
      </c>
      <c r="Z95" s="117" t="s">
        <v>22</v>
      </c>
      <c r="AA95" s="117" t="s">
        <v>604</v>
      </c>
      <c r="AB95" s="117" t="s">
        <v>529</v>
      </c>
      <c r="AC95" s="117" t="s">
        <v>530</v>
      </c>
      <c r="AD95" s="118" t="s">
        <v>531</v>
      </c>
      <c r="AE95" s="118" t="s">
        <v>603</v>
      </c>
      <c r="AF95" s="119" t="s">
        <v>5</v>
      </c>
      <c r="AH95" s="115" t="s">
        <v>524</v>
      </c>
      <c r="AI95" s="116" t="s">
        <v>525</v>
      </c>
      <c r="AJ95" s="117" t="s">
        <v>526</v>
      </c>
      <c r="AK95" s="117" t="s">
        <v>527</v>
      </c>
      <c r="AL95" s="117" t="s">
        <v>465</v>
      </c>
      <c r="AM95" s="117" t="s">
        <v>528</v>
      </c>
      <c r="AN95" s="117" t="s">
        <v>14</v>
      </c>
      <c r="AO95" s="117" t="s">
        <v>18</v>
      </c>
      <c r="AP95" s="117" t="s">
        <v>22</v>
      </c>
      <c r="AQ95" s="117" t="s">
        <v>604</v>
      </c>
      <c r="AR95" s="117" t="s">
        <v>529</v>
      </c>
      <c r="AS95" s="117" t="s">
        <v>530</v>
      </c>
      <c r="AT95" s="118" t="s">
        <v>603</v>
      </c>
      <c r="AU95" s="119" t="s">
        <v>5</v>
      </c>
    </row>
    <row r="96" spans="1:47" x14ac:dyDescent="0.25">
      <c r="A96" s="114">
        <v>1</v>
      </c>
      <c r="B96" s="120" t="s">
        <v>532</v>
      </c>
      <c r="C96" s="109">
        <f>VLOOKUP($A96,'Trip Switching Model Target TNC'!$AU$102:$BI$137,C$5,FALSE)</f>
        <v>47246.299099999997</v>
      </c>
      <c r="D96" s="109">
        <f>VLOOKUP($A96,'Trip Switching Model Target TNC'!$AU$102:$BI$137,D$5,FALSE)</f>
        <v>6330.9429499999997</v>
      </c>
      <c r="E96" s="109">
        <f>VLOOKUP($A96,'Trip Switching Model Target TNC'!$AU$102:$BI$137,E$5,FALSE)</f>
        <v>5287.8832000000002</v>
      </c>
      <c r="F96" s="110">
        <f>VLOOKUP($A96,'Trip Switching Model Target TNC'!$AU$102:$BI$137,F$5,FALSE)</f>
        <v>0</v>
      </c>
      <c r="G96" s="110">
        <f>VLOOKUP($A96,'Trip Switching Model Target TNC'!$AU$102:$BI$137,G$5,FALSE)</f>
        <v>0</v>
      </c>
      <c r="H96" s="110">
        <f>VLOOKUP($A96,'Trip Switching Model Target TNC'!$AU$102:$BI$137,H$5,FALSE)</f>
        <v>0</v>
      </c>
      <c r="I96" s="110">
        <f>VLOOKUP($A96,'Trip Switching Model Target TNC'!$AU$102:$BI$137,I$5,FALSE)</f>
        <v>0</v>
      </c>
      <c r="J96" s="110">
        <f>VLOOKUP($A96,'Trip Switching Model Target TNC'!$AU$102:$BI$137,J$5,FALSE)</f>
        <v>0</v>
      </c>
      <c r="K96" s="110">
        <f>VLOOKUP($A96,'Trip Switching Model Target TNC'!$AU$102:$BI$137,K$5,FALSE)</f>
        <v>0</v>
      </c>
      <c r="L96" s="110">
        <f>VLOOKUP($A96,'Trip Switching Model Target TNC'!$AU$102:$BI$137,L$5,FALSE)</f>
        <v>629.91520000000003</v>
      </c>
      <c r="M96" s="110">
        <f>VLOOKUP($A96,'Trip Switching Model Target TNC'!$AU$102:$BI$137,M$5,FALSE)</f>
        <v>0</v>
      </c>
      <c r="N96" s="110">
        <f>VLOOKUP($A96,'Trip Switching Model Target TNC'!$AU$102:$BI$137,N$5,FALSE)</f>
        <v>0</v>
      </c>
      <c r="O96" s="110">
        <f>VLOOKUP($A96,'Trip Switching Model Target TNC'!$AU$102:$BI$137,O$5,FALSE)</f>
        <v>0</v>
      </c>
      <c r="P96" s="121">
        <f t="shared" ref="P96:P122" si="80">SUM(C96:O96)</f>
        <v>59495.04045</v>
      </c>
      <c r="R96" s="120" t="s">
        <v>532</v>
      </c>
      <c r="S96" s="109">
        <f>C96+F96+G96+H96+I96+J96+L96+M96+O96+K96</f>
        <v>47876.2143</v>
      </c>
      <c r="T96" s="109">
        <f>D96</f>
        <v>6330.9429499999997</v>
      </c>
      <c r="U96" s="109">
        <f>E96</f>
        <v>5287.8832000000002</v>
      </c>
      <c r="V96" s="110">
        <v>0</v>
      </c>
      <c r="W96" s="110">
        <v>0</v>
      </c>
      <c r="X96" s="110">
        <f>0</f>
        <v>0</v>
      </c>
      <c r="Y96" s="110">
        <f t="shared" ref="Y96:Y99" si="81">I96</f>
        <v>0</v>
      </c>
      <c r="Z96" s="110">
        <f>0</f>
        <v>0</v>
      </c>
      <c r="AA96" s="110">
        <f>0</f>
        <v>0</v>
      </c>
      <c r="AB96" s="110">
        <v>0</v>
      </c>
      <c r="AC96" s="110">
        <v>0</v>
      </c>
      <c r="AD96" s="110">
        <v>0</v>
      </c>
      <c r="AE96" s="110">
        <f>O96</f>
        <v>0</v>
      </c>
      <c r="AF96" s="121">
        <f t="shared" ref="AF96:AF121" si="82">SUM(S96:AD96)</f>
        <v>59495.04045</v>
      </c>
      <c r="AH96" s="120" t="s">
        <v>532</v>
      </c>
      <c r="AI96" s="109">
        <f>S96</f>
        <v>47876.2143</v>
      </c>
      <c r="AJ96" s="109">
        <f t="shared" ref="AJ96:AJ100" si="83">T96</f>
        <v>6330.9429499999997</v>
      </c>
      <c r="AK96" s="109">
        <f t="shared" ref="AK96:AK100" si="84">U96</f>
        <v>5287.8832000000002</v>
      </c>
      <c r="AL96" s="109">
        <f t="shared" ref="AL96:AL100" si="85">V96</f>
        <v>0</v>
      </c>
      <c r="AM96" s="109">
        <f t="shared" ref="AM96:AM100" si="86">W96</f>
        <v>0</v>
      </c>
      <c r="AN96" s="109">
        <f>X96</f>
        <v>0</v>
      </c>
      <c r="AO96" s="109">
        <f t="shared" ref="AO96:AO100" si="87">Y96</f>
        <v>0</v>
      </c>
      <c r="AP96" s="109">
        <f t="shared" ref="AP96:AP100" si="88">Z96</f>
        <v>0</v>
      </c>
      <c r="AQ96" s="109">
        <f t="shared" ref="AQ96:AQ100" si="89">AA96</f>
        <v>0</v>
      </c>
      <c r="AR96" s="109">
        <f t="shared" ref="AR96:AR100" si="90">AB96</f>
        <v>0</v>
      </c>
      <c r="AS96" s="109">
        <f>AC96</f>
        <v>0</v>
      </c>
      <c r="AT96" s="109">
        <f>AE96</f>
        <v>0</v>
      </c>
      <c r="AU96" s="121">
        <f>SUM(AI96:AT96)</f>
        <v>59495.04045</v>
      </c>
    </row>
    <row r="97" spans="1:47" x14ac:dyDescent="0.25">
      <c r="A97" s="114">
        <v>3</v>
      </c>
      <c r="B97" s="120" t="s">
        <v>526</v>
      </c>
      <c r="C97" s="110">
        <f>VLOOKUP($A97,'Trip Switching Model Target TNC'!$AU$102:$BI$137,C$5,FALSE)</f>
        <v>0</v>
      </c>
      <c r="D97" s="109">
        <f>VLOOKUP($A97,'Trip Switching Model Target TNC'!$AU$102:$BI$137,D$5,FALSE)</f>
        <v>375155.22985</v>
      </c>
      <c r="E97" s="109">
        <f>VLOOKUP($A97,'Trip Switching Model Target TNC'!$AU$102:$BI$137,E$5,FALSE)</f>
        <v>246652.22729000001</v>
      </c>
      <c r="F97" s="110">
        <f>VLOOKUP($A97,'Trip Switching Model Target TNC'!$AU$102:$BI$137,F$5,FALSE)</f>
        <v>0</v>
      </c>
      <c r="G97" s="110">
        <f>VLOOKUP($A97,'Trip Switching Model Target TNC'!$AU$102:$BI$137,G$5,FALSE)</f>
        <v>5819.5117399999999</v>
      </c>
      <c r="H97" s="109">
        <f>VLOOKUP($A97,'Trip Switching Model Target TNC'!$AU$102:$BI$137,H$5,FALSE)</f>
        <v>7271.8741365267824</v>
      </c>
      <c r="I97" s="110">
        <f>VLOOKUP($A97,'Trip Switching Model Target TNC'!$AU$102:$BI$137,I$5,FALSE)</f>
        <v>0</v>
      </c>
      <c r="J97" s="110">
        <f>VLOOKUP($A97,'Trip Switching Model Target TNC'!$AU$102:$BI$137,J$5,FALSE)</f>
        <v>1610.823286038526</v>
      </c>
      <c r="K97" s="110">
        <f>VLOOKUP($A97,'Trip Switching Model Target TNC'!$AU$102:$BI$137,K$5,FALSE)</f>
        <v>46.02541039513531</v>
      </c>
      <c r="L97" s="110">
        <f>VLOOKUP($A97,'Trip Switching Model Target TNC'!$AU$102:$BI$137,L$5,FALSE)</f>
        <v>21161.79319</v>
      </c>
      <c r="M97" s="109">
        <f>VLOOKUP($A97,'Trip Switching Model Target TNC'!$AU$102:$BI$137,M$5,FALSE)</f>
        <v>1988.3262999999999</v>
      </c>
      <c r="N97" s="110">
        <f>VLOOKUP($A97,'Trip Switching Model Target TNC'!$AU$102:$BI$137,N$5,FALSE)</f>
        <v>0</v>
      </c>
      <c r="O97" s="110">
        <f>VLOOKUP($A97,'Trip Switching Model Target TNC'!$AU$102:$BI$137,O$5,FALSE)</f>
        <v>8947.468350000001</v>
      </c>
      <c r="P97" s="122">
        <f t="shared" si="80"/>
        <v>668653.27955296042</v>
      </c>
      <c r="R97" s="120" t="s">
        <v>526</v>
      </c>
      <c r="S97" s="110">
        <v>0</v>
      </c>
      <c r="T97" s="109">
        <f>D97+F97+G97+I97+J97+L97+O97+K97</f>
        <v>412740.85182643362</v>
      </c>
      <c r="U97" s="109">
        <f>E97</f>
        <v>246652.22729000001</v>
      </c>
      <c r="V97" s="110">
        <v>0</v>
      </c>
      <c r="W97" s="110">
        <v>0</v>
      </c>
      <c r="X97" s="110">
        <f>H96+H97</f>
        <v>7271.8741365267824</v>
      </c>
      <c r="Y97" s="110">
        <f t="shared" si="81"/>
        <v>0</v>
      </c>
      <c r="Z97" s="110">
        <f>J96+J97</f>
        <v>1610.823286038526</v>
      </c>
      <c r="AA97" s="110">
        <f>K96+K97</f>
        <v>46.02541039513531</v>
      </c>
      <c r="AB97" s="110">
        <v>0</v>
      </c>
      <c r="AC97" s="109">
        <f>M97</f>
        <v>1988.3262999999999</v>
      </c>
      <c r="AD97" s="110">
        <v>0</v>
      </c>
      <c r="AE97" s="109">
        <f t="shared" ref="AE97:AE127" si="91">O97</f>
        <v>8947.468350000001</v>
      </c>
      <c r="AF97" s="122">
        <f t="shared" si="82"/>
        <v>670310.12824939401</v>
      </c>
      <c r="AH97" s="120" t="s">
        <v>526</v>
      </c>
      <c r="AI97" s="109">
        <f t="shared" ref="AI97:AI100" si="92">S97</f>
        <v>0</v>
      </c>
      <c r="AJ97" s="109">
        <f t="shared" si="83"/>
        <v>412740.85182643362</v>
      </c>
      <c r="AK97" s="109">
        <f t="shared" si="84"/>
        <v>246652.22729000001</v>
      </c>
      <c r="AL97" s="109">
        <f t="shared" si="85"/>
        <v>0</v>
      </c>
      <c r="AM97" s="109">
        <f t="shared" si="86"/>
        <v>0</v>
      </c>
      <c r="AN97" s="109">
        <f>X97</f>
        <v>7271.8741365267824</v>
      </c>
      <c r="AO97" s="109">
        <f t="shared" si="87"/>
        <v>0</v>
      </c>
      <c r="AP97" s="109">
        <f t="shared" si="88"/>
        <v>1610.823286038526</v>
      </c>
      <c r="AQ97" s="109">
        <f t="shared" si="89"/>
        <v>46.02541039513531</v>
      </c>
      <c r="AR97" s="109">
        <f t="shared" si="90"/>
        <v>0</v>
      </c>
      <c r="AS97" s="109">
        <f t="shared" ref="AS97:AS100" si="93">AC97</f>
        <v>1988.3262999999999</v>
      </c>
      <c r="AT97" s="109">
        <f t="shared" ref="AT97:AT100" si="94">AE97</f>
        <v>8947.468350000001</v>
      </c>
      <c r="AU97" s="121">
        <f t="shared" ref="AU97:AU108" si="95">SUM(AI97:AT97)</f>
        <v>679257.59659939399</v>
      </c>
    </row>
    <row r="98" spans="1:47" x14ac:dyDescent="0.25">
      <c r="A98" s="114">
        <v>5</v>
      </c>
      <c r="B98" s="120" t="s">
        <v>527</v>
      </c>
      <c r="C98" s="110">
        <f>VLOOKUP($A98,'Trip Switching Model Target TNC'!$AU$102:$BI$137,C$5,FALSE)</f>
        <v>0</v>
      </c>
      <c r="D98" s="110">
        <f>VLOOKUP($A98,'Trip Switching Model Target TNC'!$AU$102:$BI$137,D$5,FALSE)</f>
        <v>0</v>
      </c>
      <c r="E98" s="109">
        <f>VLOOKUP($A98,'Trip Switching Model Target TNC'!$AU$102:$BI$137,E$5,FALSE)</f>
        <v>970607.99526</v>
      </c>
      <c r="F98" s="110">
        <f>VLOOKUP($A98,'Trip Switching Model Target TNC'!$AU$102:$BI$137,F$5,FALSE)</f>
        <v>0</v>
      </c>
      <c r="G98" s="110">
        <f>VLOOKUP($A98,'Trip Switching Model Target TNC'!$AU$102:$BI$137,G$5,FALSE)</f>
        <v>544.71536000000003</v>
      </c>
      <c r="H98" s="109">
        <f>VLOOKUP($A98,'Trip Switching Model Target TNC'!$AU$102:$BI$137,H$5,FALSE)</f>
        <v>6144.980422157776</v>
      </c>
      <c r="I98" s="110">
        <f>VLOOKUP($A98,'Trip Switching Model Target TNC'!$AU$102:$BI$137,I$5,FALSE)</f>
        <v>1068.9213967017436</v>
      </c>
      <c r="J98" s="110">
        <f>VLOOKUP($A98,'Trip Switching Model Target TNC'!$AU$102:$BI$137,J$5,FALSE)</f>
        <v>1750.1074543826599</v>
      </c>
      <c r="K98" s="110">
        <f>VLOOKUP($A98,'Trip Switching Model Target TNC'!$AU$102:$BI$137,K$5,FALSE)</f>
        <v>50.005121307652232</v>
      </c>
      <c r="L98" s="110">
        <f>VLOOKUP($A98,'Trip Switching Model Target TNC'!$AU$102:$BI$137,L$5,FALSE)</f>
        <v>23768.55545</v>
      </c>
      <c r="M98" s="109">
        <f>VLOOKUP($A98,'Trip Switching Model Target TNC'!$AU$102:$BI$137,M$5,FALSE)</f>
        <v>439.38560000000001</v>
      </c>
      <c r="N98" s="110">
        <f>VLOOKUP($A98,'Trip Switching Model Target TNC'!$AU$102:$BI$137,N$5,FALSE)</f>
        <v>0</v>
      </c>
      <c r="O98" s="110">
        <f>VLOOKUP($A98,'Trip Switching Model Target TNC'!$AU$102:$BI$137,O$5,FALSE)</f>
        <v>1977.2352000000003</v>
      </c>
      <c r="P98" s="122">
        <f t="shared" si="80"/>
        <v>1006351.9012645499</v>
      </c>
      <c r="R98" s="120" t="s">
        <v>527</v>
      </c>
      <c r="S98" s="110">
        <v>0</v>
      </c>
      <c r="T98" s="110"/>
      <c r="U98" s="109">
        <f>E98+F98+G98+I98+J98+L98+O98+K98</f>
        <v>999767.5352423921</v>
      </c>
      <c r="V98" s="110">
        <v>0</v>
      </c>
      <c r="W98" s="110">
        <v>0</v>
      </c>
      <c r="X98" s="110">
        <f t="shared" ref="X98:X99" si="96">H98</f>
        <v>6144.980422157776</v>
      </c>
      <c r="Y98" s="110">
        <f t="shared" si="81"/>
        <v>1068.9213967017436</v>
      </c>
      <c r="Z98" s="110">
        <f t="shared" ref="Z98:Z99" si="97">J98</f>
        <v>1750.1074543826599</v>
      </c>
      <c r="AA98" s="110">
        <f t="shared" ref="AA98:AA99" si="98">K98</f>
        <v>50.005121307652232</v>
      </c>
      <c r="AB98" s="110">
        <v>0</v>
      </c>
      <c r="AC98" s="109">
        <f>M98</f>
        <v>439.38560000000001</v>
      </c>
      <c r="AD98" s="110">
        <v>0</v>
      </c>
      <c r="AE98" s="109">
        <f t="shared" si="91"/>
        <v>1977.2352000000003</v>
      </c>
      <c r="AF98" s="122">
        <f t="shared" si="82"/>
        <v>1009220.935236942</v>
      </c>
      <c r="AH98" s="120" t="s">
        <v>527</v>
      </c>
      <c r="AI98" s="109">
        <f t="shared" si="92"/>
        <v>0</v>
      </c>
      <c r="AJ98" s="109">
        <f t="shared" si="83"/>
        <v>0</v>
      </c>
      <c r="AK98" s="109">
        <f t="shared" si="84"/>
        <v>999767.5352423921</v>
      </c>
      <c r="AL98" s="109">
        <f t="shared" si="85"/>
        <v>0</v>
      </c>
      <c r="AM98" s="109">
        <f t="shared" si="86"/>
        <v>0</v>
      </c>
      <c r="AN98" s="109">
        <f t="shared" ref="AN98:AN100" si="99">X98</f>
        <v>6144.980422157776</v>
      </c>
      <c r="AO98" s="109">
        <f t="shared" si="87"/>
        <v>1068.9213967017436</v>
      </c>
      <c r="AP98" s="109">
        <f t="shared" si="88"/>
        <v>1750.1074543826599</v>
      </c>
      <c r="AQ98" s="109">
        <f t="shared" si="89"/>
        <v>50.005121307652232</v>
      </c>
      <c r="AR98" s="109">
        <f t="shared" si="90"/>
        <v>0</v>
      </c>
      <c r="AS98" s="109">
        <f t="shared" si="93"/>
        <v>439.38560000000001</v>
      </c>
      <c r="AT98" s="109">
        <f t="shared" si="94"/>
        <v>1977.2352000000003</v>
      </c>
      <c r="AU98" s="121">
        <f t="shared" si="95"/>
        <v>1011198.170436942</v>
      </c>
    </row>
    <row r="99" spans="1:47" x14ac:dyDescent="0.25">
      <c r="A99" s="114">
        <v>7</v>
      </c>
      <c r="B99" s="120" t="s">
        <v>465</v>
      </c>
      <c r="C99" s="110">
        <f>VLOOKUP($A99,'Trip Switching Model Target TNC'!$AU$102:$BI$137,C$5,FALSE)</f>
        <v>0</v>
      </c>
      <c r="D99" s="109">
        <f>VLOOKUP($A99,'Trip Switching Model Target TNC'!$AU$102:$BI$137,D$5,FALSE)</f>
        <v>20361.578290000001</v>
      </c>
      <c r="E99" s="109">
        <f>VLOOKUP($A99,'Trip Switching Model Target TNC'!$AU$102:$BI$137,E$5,FALSE)</f>
        <v>81908.53529</v>
      </c>
      <c r="F99" s="109">
        <f>VLOOKUP($A99,'Trip Switching Model Target TNC'!$AU$102:$BI$137,F$5,FALSE)</f>
        <v>266466.15013000002</v>
      </c>
      <c r="G99" s="110">
        <f>VLOOKUP($A99,'Trip Switching Model Target TNC'!$AU$102:$BI$137,G$5,FALSE)</f>
        <v>5920.6853600000004</v>
      </c>
      <c r="H99" s="109">
        <f>VLOOKUP($A99,'Trip Switching Model Target TNC'!$AU$102:$BI$137,H$5,FALSE)</f>
        <v>5476.0090484597213</v>
      </c>
      <c r="I99" s="110">
        <f>VLOOKUP($A99,'Trip Switching Model Target TNC'!$AU$102:$BI$137,I$5,FALSE)</f>
        <v>0</v>
      </c>
      <c r="J99" s="110">
        <f>VLOOKUP($A99,'Trip Switching Model Target TNC'!$AU$102:$BI$137,J$5,FALSE)</f>
        <v>511.07029978097813</v>
      </c>
      <c r="K99" s="110">
        <f>VLOOKUP($A99,'Trip Switching Model Target TNC'!$AU$102:$BI$137,K$5,FALSE)</f>
        <v>14.60260755606048</v>
      </c>
      <c r="L99" s="110">
        <f>VLOOKUP($A99,'Trip Switching Model Target TNC'!$AU$102:$BI$137,L$5,FALSE)</f>
        <v>3131.5689000000002</v>
      </c>
      <c r="M99" s="109">
        <f>VLOOKUP($A99,'Trip Switching Model Target TNC'!$AU$102:$BI$137,M$5,FALSE)</f>
        <v>1659.5697</v>
      </c>
      <c r="N99" s="110">
        <f>VLOOKUP($A99,'Trip Switching Model Target TNC'!$AU$102:$BI$137,N$5,FALSE)</f>
        <v>0</v>
      </c>
      <c r="O99" s="110">
        <f>VLOOKUP($A99,'Trip Switching Model Target TNC'!$AU$102:$BI$137,O$5,FALSE)</f>
        <v>7468.0636500000019</v>
      </c>
      <c r="P99" s="122">
        <f t="shared" si="80"/>
        <v>392917.83327579679</v>
      </c>
      <c r="R99" s="120" t="s">
        <v>465</v>
      </c>
      <c r="S99" s="110">
        <v>0</v>
      </c>
      <c r="T99" s="109">
        <f>D99</f>
        <v>20361.578290000001</v>
      </c>
      <c r="U99" s="109">
        <f>E99</f>
        <v>81908.53529</v>
      </c>
      <c r="V99" s="109">
        <f>C99+F99+G99</f>
        <v>272386.83549000003</v>
      </c>
      <c r="W99" s="110">
        <v>0</v>
      </c>
      <c r="X99" s="110">
        <f t="shared" si="96"/>
        <v>5476.0090484597213</v>
      </c>
      <c r="Y99" s="110">
        <f t="shared" si="81"/>
        <v>0</v>
      </c>
      <c r="Z99" s="110">
        <f t="shared" si="97"/>
        <v>511.07029978097813</v>
      </c>
      <c r="AA99" s="110">
        <f t="shared" si="98"/>
        <v>14.60260755606048</v>
      </c>
      <c r="AB99" s="110">
        <v>0</v>
      </c>
      <c r="AC99" s="109">
        <f>M99</f>
        <v>1659.5697</v>
      </c>
      <c r="AD99" s="110">
        <v>0</v>
      </c>
      <c r="AE99" s="109">
        <f t="shared" si="91"/>
        <v>7468.0636500000019</v>
      </c>
      <c r="AF99" s="122">
        <f t="shared" si="82"/>
        <v>382318.20072579675</v>
      </c>
      <c r="AH99" s="120" t="s">
        <v>465</v>
      </c>
      <c r="AI99" s="109">
        <f t="shared" si="92"/>
        <v>0</v>
      </c>
      <c r="AJ99" s="109">
        <f t="shared" si="83"/>
        <v>20361.578290000001</v>
      </c>
      <c r="AK99" s="109">
        <f t="shared" si="84"/>
        <v>81908.53529</v>
      </c>
      <c r="AL99" s="109">
        <f t="shared" si="85"/>
        <v>272386.83549000003</v>
      </c>
      <c r="AM99" s="109">
        <f t="shared" si="86"/>
        <v>0</v>
      </c>
      <c r="AN99" s="109">
        <f t="shared" si="99"/>
        <v>5476.0090484597213</v>
      </c>
      <c r="AO99" s="109">
        <f t="shared" si="87"/>
        <v>0</v>
      </c>
      <c r="AP99" s="109">
        <f t="shared" si="88"/>
        <v>511.07029978097813</v>
      </c>
      <c r="AQ99" s="109">
        <f t="shared" si="89"/>
        <v>14.60260755606048</v>
      </c>
      <c r="AR99" s="109">
        <f t="shared" si="90"/>
        <v>0</v>
      </c>
      <c r="AS99" s="109">
        <f t="shared" si="93"/>
        <v>1659.5697</v>
      </c>
      <c r="AT99" s="109">
        <f t="shared" si="94"/>
        <v>7468.0636500000019</v>
      </c>
      <c r="AU99" s="121">
        <f t="shared" si="95"/>
        <v>389786.26437579677</v>
      </c>
    </row>
    <row r="100" spans="1:47" x14ac:dyDescent="0.25">
      <c r="A100" s="114">
        <v>8</v>
      </c>
      <c r="B100" s="120" t="s">
        <v>528</v>
      </c>
      <c r="C100" s="110">
        <f>VLOOKUP($A100,'Trip Switching Model Target TNC'!$AU$102:$BI$137,C$5,FALSE)</f>
        <v>0</v>
      </c>
      <c r="D100" s="110">
        <f>VLOOKUP($A100,'Trip Switching Model Target TNC'!$AU$102:$BI$137,D$5,FALSE)</f>
        <v>0</v>
      </c>
      <c r="E100" s="110">
        <f>VLOOKUP($A100,'Trip Switching Model Target TNC'!$AU$102:$BI$137,E$5,FALSE)</f>
        <v>0</v>
      </c>
      <c r="F100" s="110">
        <f>VLOOKUP($A100,'Trip Switching Model Target TNC'!$AU$102:$BI$137,F$5,FALSE)</f>
        <v>0</v>
      </c>
      <c r="G100" s="109">
        <f>VLOOKUP($A100,'Trip Switching Model Target TNC'!$AU$102:$BI$137,G$5,FALSE)</f>
        <v>53289.948550000001</v>
      </c>
      <c r="H100" s="110">
        <f>VLOOKUP($A100,'Trip Switching Model Target TNC'!$AU$102:$BI$137,H$5,FALSE)</f>
        <v>0</v>
      </c>
      <c r="I100" s="110">
        <f>VLOOKUP($A100,'Trip Switching Model Target TNC'!$AU$102:$BI$137,I$5,FALSE)</f>
        <v>0</v>
      </c>
      <c r="J100" s="110">
        <f>VLOOKUP($A100,'Trip Switching Model Target TNC'!$AU$102:$BI$137,J$5,FALSE)</f>
        <v>0</v>
      </c>
      <c r="K100" s="110">
        <f>VLOOKUP($A100,'Trip Switching Model Target TNC'!$AU$102:$BI$137,K$5,FALSE)</f>
        <v>0</v>
      </c>
      <c r="L100" s="110">
        <f>VLOOKUP($A100,'Trip Switching Model Target TNC'!$AU$102:$BI$137,L$5,FALSE)</f>
        <v>199.57656</v>
      </c>
      <c r="M100" s="110">
        <f>VLOOKUP($A100,'Trip Switching Model Target TNC'!$AU$102:$BI$137,M$5,FALSE)</f>
        <v>0</v>
      </c>
      <c r="N100" s="110">
        <f>VLOOKUP($A100,'Trip Switching Model Target TNC'!$AU$102:$BI$137,N$5,FALSE)</f>
        <v>0</v>
      </c>
      <c r="O100" s="110">
        <f>VLOOKUP($A100,'Trip Switching Model Target TNC'!$AU$102:$BI$137,O$5,FALSE)</f>
        <v>0</v>
      </c>
      <c r="P100" s="122">
        <f t="shared" si="80"/>
        <v>53489.525110000002</v>
      </c>
      <c r="R100" s="120" t="s">
        <v>528</v>
      </c>
      <c r="S100" s="110">
        <v>0</v>
      </c>
      <c r="T100" s="110">
        <v>0</v>
      </c>
      <c r="U100" s="110">
        <v>0</v>
      </c>
      <c r="V100" s="110">
        <v>0</v>
      </c>
      <c r="W100" s="109">
        <f>C100+D100+E100+F100+G100+H100+I100+J100+L100+M100+O100+K100</f>
        <v>53489.525110000002</v>
      </c>
      <c r="X100" s="110">
        <v>0</v>
      </c>
      <c r="Y100" s="110">
        <v>0</v>
      </c>
      <c r="Z100" s="110">
        <v>0</v>
      </c>
      <c r="AA100" s="110">
        <f>VLOOKUP($A100,'Trip Switching Model Targets'!$AU$8:$BG$36,AA$5,FALSE)</f>
        <v>0</v>
      </c>
      <c r="AB100" s="110">
        <v>0</v>
      </c>
      <c r="AC100" s="110">
        <v>0</v>
      </c>
      <c r="AD100" s="110">
        <v>0</v>
      </c>
      <c r="AE100" s="110">
        <f t="shared" si="91"/>
        <v>0</v>
      </c>
      <c r="AF100" s="122">
        <f t="shared" si="82"/>
        <v>53489.525110000002</v>
      </c>
      <c r="AH100" s="120" t="s">
        <v>528</v>
      </c>
      <c r="AI100" s="109">
        <f t="shared" si="92"/>
        <v>0</v>
      </c>
      <c r="AJ100" s="109">
        <f t="shared" si="83"/>
        <v>0</v>
      </c>
      <c r="AK100" s="109">
        <f t="shared" si="84"/>
        <v>0</v>
      </c>
      <c r="AL100" s="109">
        <f t="shared" si="85"/>
        <v>0</v>
      </c>
      <c r="AM100" s="109">
        <f t="shared" si="86"/>
        <v>53489.525110000002</v>
      </c>
      <c r="AN100" s="109">
        <f t="shared" si="99"/>
        <v>0</v>
      </c>
      <c r="AO100" s="109">
        <f t="shared" si="87"/>
        <v>0</v>
      </c>
      <c r="AP100" s="109">
        <f t="shared" si="88"/>
        <v>0</v>
      </c>
      <c r="AQ100" s="109">
        <f t="shared" si="89"/>
        <v>0</v>
      </c>
      <c r="AR100" s="109">
        <f t="shared" si="90"/>
        <v>0</v>
      </c>
      <c r="AS100" s="109">
        <f t="shared" si="93"/>
        <v>0</v>
      </c>
      <c r="AT100" s="109">
        <f t="shared" si="94"/>
        <v>0</v>
      </c>
      <c r="AU100" s="121">
        <f t="shared" si="95"/>
        <v>53489.525110000002</v>
      </c>
    </row>
    <row r="101" spans="1:47" x14ac:dyDescent="0.25">
      <c r="A101" s="114">
        <v>9</v>
      </c>
      <c r="B101" s="120" t="s">
        <v>14</v>
      </c>
      <c r="C101" s="110">
        <f>VLOOKUP($A101,'Trip Switching Model Target TNC'!$AU$102:$BI$137,C$5,FALSE)</f>
        <v>0</v>
      </c>
      <c r="D101" s="110">
        <f>VLOOKUP($A101,'Trip Switching Model Target TNC'!$AU$102:$BI$137,D$5,FALSE)</f>
        <v>0</v>
      </c>
      <c r="E101" s="110">
        <f>VLOOKUP($A101,'Trip Switching Model Target TNC'!$AU$102:$BI$137,E$5,FALSE)</f>
        <v>0</v>
      </c>
      <c r="F101" s="110">
        <f>VLOOKUP($A101,'Trip Switching Model Target TNC'!$AU$102:$BI$137,F$5,FALSE)</f>
        <v>0</v>
      </c>
      <c r="G101" s="110">
        <f>VLOOKUP($A101,'Trip Switching Model Target TNC'!$AU$102:$BI$137,G$5,FALSE)</f>
        <v>0</v>
      </c>
      <c r="H101" s="111">
        <f>VLOOKUP($A101,'Trip Switching Model Target TNC'!$AU$102:$BI$137,H$5,FALSE)</f>
        <v>33105.916160161461</v>
      </c>
      <c r="I101" s="110">
        <f>VLOOKUP($A101,'Trip Switching Model Target TNC'!$AU$102:$BI$137,I$5,FALSE)</f>
        <v>0</v>
      </c>
      <c r="J101" s="110">
        <f>VLOOKUP($A101,'Trip Switching Model Target TNC'!$AU$102:$BI$137,J$5,FALSE)</f>
        <v>0</v>
      </c>
      <c r="K101" s="110">
        <f>VLOOKUP($A101,'Trip Switching Model Target TNC'!$AU$102:$BI$137,K$5,FALSE)</f>
        <v>0</v>
      </c>
      <c r="L101" s="110">
        <f>VLOOKUP($A101,'Trip Switching Model Target TNC'!$AU$102:$BI$137,L$5,FALSE)</f>
        <v>0</v>
      </c>
      <c r="M101" s="110">
        <f>VLOOKUP($A101,'Trip Switching Model Target TNC'!$AU$102:$BI$137,M$5,FALSE)</f>
        <v>0</v>
      </c>
      <c r="N101" s="110">
        <f>VLOOKUP($A101,'Trip Switching Model Target TNC'!$AU$102:$BI$137,N$5,FALSE)</f>
        <v>0</v>
      </c>
      <c r="O101" s="110">
        <f>VLOOKUP($A101,'Trip Switching Model Target TNC'!$AU$102:$BI$137,O$5,FALSE)</f>
        <v>0</v>
      </c>
      <c r="P101" s="122">
        <f t="shared" si="80"/>
        <v>33105.916160161461</v>
      </c>
      <c r="R101" s="120" t="s">
        <v>14</v>
      </c>
      <c r="S101" s="110">
        <v>0</v>
      </c>
      <c r="T101" s="110">
        <v>0</v>
      </c>
      <c r="U101" s="110">
        <v>0</v>
      </c>
      <c r="V101" s="110">
        <v>0</v>
      </c>
      <c r="W101" s="110">
        <v>0</v>
      </c>
      <c r="X101" s="111">
        <f t="shared" ref="X101:X106" si="100">C101+D101+E101+F101+G101+H101+I101+J101+L101+M101+O101+K101</f>
        <v>33105.916160161461</v>
      </c>
      <c r="Y101" s="110">
        <v>0</v>
      </c>
      <c r="Z101" s="110">
        <v>0</v>
      </c>
      <c r="AA101" s="110">
        <f>VLOOKUP($A101,'Trip Switching Model Targets'!$AU$8:$BG$36,AA$5,FALSE)</f>
        <v>0</v>
      </c>
      <c r="AB101" s="110">
        <v>0</v>
      </c>
      <c r="AC101" s="110">
        <v>0</v>
      </c>
      <c r="AD101" s="110">
        <v>0</v>
      </c>
      <c r="AE101" s="110">
        <f t="shared" si="91"/>
        <v>0</v>
      </c>
      <c r="AF101" s="122">
        <f t="shared" si="82"/>
        <v>33105.916160161461</v>
      </c>
      <c r="AH101" s="120" t="s">
        <v>14</v>
      </c>
      <c r="AI101" s="109"/>
      <c r="AJ101" s="109"/>
      <c r="AK101" s="109"/>
      <c r="AL101" s="109"/>
      <c r="AM101" s="109"/>
      <c r="AN101" s="109">
        <f>SUM(X101:X106)</f>
        <v>36043.535532651098</v>
      </c>
      <c r="AO101" s="109"/>
      <c r="AP101" s="109"/>
      <c r="AQ101" s="109"/>
      <c r="AR101" s="109"/>
      <c r="AS101" s="109"/>
      <c r="AT101" s="109"/>
      <c r="AU101" s="121">
        <f t="shared" si="95"/>
        <v>36043.535532651098</v>
      </c>
    </row>
    <row r="102" spans="1:47" x14ac:dyDescent="0.25">
      <c r="A102" s="114">
        <v>10</v>
      </c>
      <c r="B102" s="120" t="s">
        <v>15</v>
      </c>
      <c r="C102" s="110">
        <f>VLOOKUP($A102,'Trip Switching Model Target TNC'!$AU$102:$BI$137,C$5,FALSE)</f>
        <v>0</v>
      </c>
      <c r="D102" s="110">
        <f>VLOOKUP($A102,'Trip Switching Model Target TNC'!$AU$102:$BI$137,D$5,FALSE)</f>
        <v>0</v>
      </c>
      <c r="E102" s="110">
        <f>VLOOKUP($A102,'Trip Switching Model Target TNC'!$AU$102:$BI$137,E$5,FALSE)</f>
        <v>0</v>
      </c>
      <c r="F102" s="110">
        <f>VLOOKUP($A102,'Trip Switching Model Target TNC'!$AU$102:$BI$137,F$5,FALSE)</f>
        <v>0</v>
      </c>
      <c r="G102" s="110">
        <f>VLOOKUP($A102,'Trip Switching Model Target TNC'!$AU$102:$BI$137,G$5,FALSE)</f>
        <v>0</v>
      </c>
      <c r="H102" s="111">
        <f>VLOOKUP($A102,'Trip Switching Model Target TNC'!$AU$102:$BI$137,H$5,FALSE)</f>
        <v>0</v>
      </c>
      <c r="I102" s="110">
        <f>VLOOKUP($A102,'Trip Switching Model Target TNC'!$AU$102:$BI$137,I$5,FALSE)</f>
        <v>0</v>
      </c>
      <c r="J102" s="110">
        <f>VLOOKUP($A102,'Trip Switching Model Target TNC'!$AU$102:$BI$137,J$5,FALSE)</f>
        <v>0</v>
      </c>
      <c r="K102" s="110">
        <f>VLOOKUP($A102,'Trip Switching Model Target TNC'!$AU$102:$BI$137,K$5,FALSE)</f>
        <v>0</v>
      </c>
      <c r="L102" s="110">
        <f>VLOOKUP($A102,'Trip Switching Model Target TNC'!$AU$102:$BI$137,L$5,FALSE)</f>
        <v>0</v>
      </c>
      <c r="M102" s="110">
        <f>VLOOKUP($A102,'Trip Switching Model Target TNC'!$AU$102:$BI$137,M$5,FALSE)</f>
        <v>0</v>
      </c>
      <c r="N102" s="110">
        <f>VLOOKUP($A102,'Trip Switching Model Target TNC'!$AU$102:$BI$137,N$5,FALSE)</f>
        <v>0</v>
      </c>
      <c r="O102" s="110">
        <f>VLOOKUP($A102,'Trip Switching Model Target TNC'!$AU$102:$BI$137,O$5,FALSE)</f>
        <v>0</v>
      </c>
      <c r="P102" s="122">
        <f t="shared" si="80"/>
        <v>0</v>
      </c>
      <c r="R102" s="120" t="s">
        <v>15</v>
      </c>
      <c r="S102" s="110">
        <v>0</v>
      </c>
      <c r="T102" s="110">
        <v>0</v>
      </c>
      <c r="U102" s="110">
        <v>0</v>
      </c>
      <c r="V102" s="110">
        <v>0</v>
      </c>
      <c r="W102" s="110">
        <v>0</v>
      </c>
      <c r="X102" s="111">
        <f t="shared" si="100"/>
        <v>0</v>
      </c>
      <c r="Y102" s="110">
        <v>0</v>
      </c>
      <c r="Z102" s="110">
        <v>0</v>
      </c>
      <c r="AA102" s="110">
        <f>VLOOKUP($A102,'Trip Switching Model Targets'!$AU$8:$BG$36,AA$5,FALSE)</f>
        <v>0</v>
      </c>
      <c r="AB102" s="110">
        <v>0</v>
      </c>
      <c r="AC102" s="110">
        <v>0</v>
      </c>
      <c r="AD102" s="110">
        <v>0</v>
      </c>
      <c r="AE102" s="110">
        <f t="shared" si="91"/>
        <v>0</v>
      </c>
      <c r="AF102" s="122">
        <f t="shared" si="82"/>
        <v>0</v>
      </c>
      <c r="AH102" s="120" t="s">
        <v>18</v>
      </c>
      <c r="AI102" s="109"/>
      <c r="AJ102" s="109"/>
      <c r="AK102" s="109"/>
      <c r="AL102" s="109"/>
      <c r="AM102" s="109"/>
      <c r="AN102" s="109"/>
      <c r="AO102" s="109">
        <f>SUM(Y107:Y112)</f>
        <v>356.3071322339145</v>
      </c>
      <c r="AP102" s="109"/>
      <c r="AQ102" s="109"/>
      <c r="AR102" s="109"/>
      <c r="AS102" s="109"/>
      <c r="AT102" s="109"/>
      <c r="AU102" s="121">
        <f t="shared" si="95"/>
        <v>356.3071322339145</v>
      </c>
    </row>
    <row r="103" spans="1:47" x14ac:dyDescent="0.25">
      <c r="A103" s="114">
        <v>11</v>
      </c>
      <c r="B103" s="120" t="s">
        <v>16</v>
      </c>
      <c r="C103" s="110">
        <f>VLOOKUP($A103,'Trip Switching Model Target TNC'!$AU$102:$BI$137,C$5,FALSE)</f>
        <v>0</v>
      </c>
      <c r="D103" s="110">
        <f>VLOOKUP($A103,'Trip Switching Model Target TNC'!$AU$102:$BI$137,D$5,FALSE)</f>
        <v>0</v>
      </c>
      <c r="E103" s="110">
        <f>VLOOKUP($A103,'Trip Switching Model Target TNC'!$AU$102:$BI$137,E$5,FALSE)</f>
        <v>0</v>
      </c>
      <c r="F103" s="110">
        <f>VLOOKUP($A103,'Trip Switching Model Target TNC'!$AU$102:$BI$137,F$5,FALSE)</f>
        <v>0</v>
      </c>
      <c r="G103" s="110">
        <f>VLOOKUP($A103,'Trip Switching Model Target TNC'!$AU$102:$BI$137,G$5,FALSE)</f>
        <v>0</v>
      </c>
      <c r="H103" s="111">
        <f>VLOOKUP($A103,'Trip Switching Model Target TNC'!$AU$102:$BI$137,H$5,FALSE)</f>
        <v>0</v>
      </c>
      <c r="I103" s="110">
        <f>VLOOKUP($A103,'Trip Switching Model Target TNC'!$AU$102:$BI$137,I$5,FALSE)</f>
        <v>0</v>
      </c>
      <c r="J103" s="110">
        <f>VLOOKUP($A103,'Trip Switching Model Target TNC'!$AU$102:$BI$137,J$5,FALSE)</f>
        <v>0</v>
      </c>
      <c r="K103" s="110">
        <f>VLOOKUP($A103,'Trip Switching Model Target TNC'!$AU$102:$BI$137,K$5,FALSE)</f>
        <v>0</v>
      </c>
      <c r="L103" s="110">
        <f>VLOOKUP($A103,'Trip Switching Model Target TNC'!$AU$102:$BI$137,L$5,FALSE)</f>
        <v>0</v>
      </c>
      <c r="M103" s="110">
        <f>VLOOKUP($A103,'Trip Switching Model Target TNC'!$AU$102:$BI$137,M$5,FALSE)</f>
        <v>0</v>
      </c>
      <c r="N103" s="110">
        <f>VLOOKUP($A103,'Trip Switching Model Target TNC'!$AU$102:$BI$137,N$5,FALSE)</f>
        <v>0</v>
      </c>
      <c r="O103" s="110">
        <f>VLOOKUP($A103,'Trip Switching Model Target TNC'!$AU$102:$BI$137,O$5,FALSE)</f>
        <v>0</v>
      </c>
      <c r="P103" s="122">
        <f t="shared" si="80"/>
        <v>0</v>
      </c>
      <c r="R103" s="120" t="s">
        <v>16</v>
      </c>
      <c r="S103" s="110">
        <v>0</v>
      </c>
      <c r="T103" s="110">
        <v>0</v>
      </c>
      <c r="U103" s="110">
        <v>0</v>
      </c>
      <c r="V103" s="110">
        <v>0</v>
      </c>
      <c r="W103" s="110">
        <v>0</v>
      </c>
      <c r="X103" s="111">
        <f t="shared" si="100"/>
        <v>0</v>
      </c>
      <c r="Y103" s="110">
        <v>0</v>
      </c>
      <c r="Z103" s="110">
        <v>0</v>
      </c>
      <c r="AA103" s="110">
        <f>VLOOKUP($A103,'Trip Switching Model Targets'!$AU$8:$BG$36,AA$5,FALSE)</f>
        <v>0</v>
      </c>
      <c r="AB103" s="110">
        <v>0</v>
      </c>
      <c r="AC103" s="110">
        <v>0</v>
      </c>
      <c r="AD103" s="110">
        <v>0</v>
      </c>
      <c r="AE103" s="110">
        <f t="shared" si="91"/>
        <v>0</v>
      </c>
      <c r="AF103" s="122">
        <f t="shared" si="82"/>
        <v>0</v>
      </c>
      <c r="AH103" s="120" t="s">
        <v>22</v>
      </c>
      <c r="AI103" s="109"/>
      <c r="AJ103" s="109"/>
      <c r="AK103" s="109"/>
      <c r="AL103" s="109"/>
      <c r="AM103" s="109"/>
      <c r="AN103" s="109"/>
      <c r="AO103" s="109"/>
      <c r="AP103" s="109">
        <f>SUM(Z113:Z118)</f>
        <v>3158.8744743970597</v>
      </c>
      <c r="AQ103" s="109"/>
      <c r="AR103" s="109"/>
      <c r="AS103" s="109"/>
      <c r="AT103" s="109"/>
      <c r="AU103" s="121">
        <f t="shared" si="95"/>
        <v>3158.8744743970597</v>
      </c>
    </row>
    <row r="104" spans="1:47" x14ac:dyDescent="0.25">
      <c r="A104" s="114">
        <v>12</v>
      </c>
      <c r="B104" s="120" t="s">
        <v>17</v>
      </c>
      <c r="C104" s="110">
        <f>VLOOKUP($A104,'Trip Switching Model Target TNC'!$AU$102:$BI$137,C$5,FALSE)</f>
        <v>0</v>
      </c>
      <c r="D104" s="110">
        <f>VLOOKUP($A104,'Trip Switching Model Target TNC'!$AU$102:$BI$137,D$5,FALSE)</f>
        <v>0</v>
      </c>
      <c r="E104" s="110">
        <f>VLOOKUP($A104,'Trip Switching Model Target TNC'!$AU$102:$BI$137,E$5,FALSE)</f>
        <v>0</v>
      </c>
      <c r="F104" s="110">
        <f>VLOOKUP($A104,'Trip Switching Model Target TNC'!$AU$102:$BI$137,F$5,FALSE)</f>
        <v>0</v>
      </c>
      <c r="G104" s="110">
        <f>VLOOKUP($A104,'Trip Switching Model Target TNC'!$AU$102:$BI$137,G$5,FALSE)</f>
        <v>0</v>
      </c>
      <c r="H104" s="111">
        <f>VLOOKUP($A104,'Trip Switching Model Target TNC'!$AU$102:$BI$137,H$5,FALSE)</f>
        <v>1369.538130836044</v>
      </c>
      <c r="I104" s="110">
        <f>VLOOKUP($A104,'Trip Switching Model Target TNC'!$AU$102:$BI$137,I$5,FALSE)</f>
        <v>0</v>
      </c>
      <c r="J104" s="110">
        <f>VLOOKUP($A104,'Trip Switching Model Target TNC'!$AU$102:$BI$137,J$5,FALSE)</f>
        <v>0</v>
      </c>
      <c r="K104" s="110">
        <f>VLOOKUP($A104,'Trip Switching Model Target TNC'!$AU$102:$BI$137,K$5,FALSE)</f>
        <v>0</v>
      </c>
      <c r="L104" s="110">
        <f>VLOOKUP($A104,'Trip Switching Model Target TNC'!$AU$102:$BI$137,L$5,FALSE)</f>
        <v>0</v>
      </c>
      <c r="M104" s="110">
        <f>VLOOKUP($A104,'Trip Switching Model Target TNC'!$AU$102:$BI$137,M$5,FALSE)</f>
        <v>0</v>
      </c>
      <c r="N104" s="110">
        <f>VLOOKUP($A104,'Trip Switching Model Target TNC'!$AU$102:$BI$137,N$5,FALSE)</f>
        <v>0</v>
      </c>
      <c r="O104" s="110">
        <f>VLOOKUP($A104,'Trip Switching Model Target TNC'!$AU$102:$BI$137,O$5,FALSE)</f>
        <v>0</v>
      </c>
      <c r="P104" s="122">
        <f t="shared" si="80"/>
        <v>1369.538130836044</v>
      </c>
      <c r="R104" s="120" t="s">
        <v>17</v>
      </c>
      <c r="S104" s="110">
        <v>0</v>
      </c>
      <c r="T104" s="110">
        <v>0</v>
      </c>
      <c r="U104" s="110">
        <v>0</v>
      </c>
      <c r="V104" s="110">
        <v>0</v>
      </c>
      <c r="W104" s="110">
        <v>0</v>
      </c>
      <c r="X104" s="111">
        <f t="shared" si="100"/>
        <v>1369.538130836044</v>
      </c>
      <c r="Y104" s="110">
        <v>0</v>
      </c>
      <c r="Z104" s="110">
        <v>0</v>
      </c>
      <c r="AA104" s="110">
        <f>VLOOKUP($A104,'Trip Switching Model Targets'!$AU$8:$BG$36,AA$5,FALSE)</f>
        <v>0</v>
      </c>
      <c r="AB104" s="110">
        <v>0</v>
      </c>
      <c r="AC104" s="110">
        <v>0</v>
      </c>
      <c r="AD104" s="110">
        <v>0</v>
      </c>
      <c r="AE104" s="110">
        <f t="shared" si="91"/>
        <v>0</v>
      </c>
      <c r="AF104" s="122">
        <f t="shared" si="82"/>
        <v>1369.538130836044</v>
      </c>
      <c r="AH104" s="207" t="s">
        <v>604</v>
      </c>
      <c r="AI104" s="109"/>
      <c r="AJ104" s="109"/>
      <c r="AK104" s="109"/>
      <c r="AL104" s="109"/>
      <c r="AM104" s="109"/>
      <c r="AN104" s="109"/>
      <c r="AO104" s="109"/>
      <c r="AP104" s="109"/>
      <c r="AQ104" s="109">
        <f>SUM(AA122:AA127)</f>
        <v>90.257258714203104</v>
      </c>
      <c r="AR104" s="109"/>
      <c r="AS104" s="109"/>
      <c r="AT104" s="109"/>
      <c r="AU104" s="121">
        <f t="shared" si="95"/>
        <v>90.257258714203104</v>
      </c>
    </row>
    <row r="105" spans="1:47" x14ac:dyDescent="0.25">
      <c r="A105" s="114">
        <v>24</v>
      </c>
      <c r="B105" s="120" t="s">
        <v>26</v>
      </c>
      <c r="C105" s="110">
        <f>VLOOKUP($A105,'Trip Switching Model Target TNC'!$AU$102:$BI$137,C$5,FALSE)</f>
        <v>0</v>
      </c>
      <c r="D105" s="110">
        <f>VLOOKUP($A105,'Trip Switching Model Target TNC'!$AU$102:$BI$137,D$5,FALSE)</f>
        <v>0</v>
      </c>
      <c r="E105" s="110">
        <f>VLOOKUP($A105,'Trip Switching Model Target TNC'!$AU$102:$BI$137,E$5,FALSE)</f>
        <v>0</v>
      </c>
      <c r="F105" s="110">
        <f>VLOOKUP($A105,'Trip Switching Model Target TNC'!$AU$102:$BI$137,F$5,FALSE)</f>
        <v>0</v>
      </c>
      <c r="G105" s="110">
        <f>VLOOKUP($A105,'Trip Switching Model Target TNC'!$AU$102:$BI$137,G$5,FALSE)</f>
        <v>0</v>
      </c>
      <c r="H105" s="111">
        <f>VLOOKUP($A105,'Trip Switching Model Target TNC'!$AU$102:$BI$137,H$5,FALSE)</f>
        <v>1405.451038268543</v>
      </c>
      <c r="I105" s="110">
        <f>VLOOKUP($A105,'Trip Switching Model Target TNC'!$AU$102:$BI$137,I$5,FALSE)</f>
        <v>0</v>
      </c>
      <c r="J105" s="110">
        <f>VLOOKUP($A105,'Trip Switching Model Target TNC'!$AU$102:$BI$137,J$5,FALSE)</f>
        <v>0</v>
      </c>
      <c r="K105" s="110">
        <f>VLOOKUP($A105,'Trip Switching Model Target TNC'!$AU$102:$BI$137,K$5,FALSE)</f>
        <v>0</v>
      </c>
      <c r="L105" s="110">
        <f>VLOOKUP($A105,'Trip Switching Model Target TNC'!$AU$102:$BI$137,L$5,FALSE)</f>
        <v>0</v>
      </c>
      <c r="M105" s="110">
        <f>VLOOKUP($A105,'Trip Switching Model Target TNC'!$AU$102:$BI$137,M$5,FALSE)</f>
        <v>0</v>
      </c>
      <c r="N105" s="110">
        <f>VLOOKUP($A105,'Trip Switching Model Target TNC'!$AU$102:$BI$137,N$5,FALSE)</f>
        <v>0</v>
      </c>
      <c r="O105" s="110">
        <f>VLOOKUP($A105,'Trip Switching Model Target TNC'!$AU$102:$BI$137,O$5,FALSE)</f>
        <v>0</v>
      </c>
      <c r="P105" s="122">
        <f t="shared" si="80"/>
        <v>1405.451038268543</v>
      </c>
      <c r="R105" s="120" t="s">
        <v>26</v>
      </c>
      <c r="S105" s="110">
        <v>0</v>
      </c>
      <c r="T105" s="110">
        <v>0</v>
      </c>
      <c r="U105" s="110">
        <v>0</v>
      </c>
      <c r="V105" s="110">
        <v>0</v>
      </c>
      <c r="W105" s="110">
        <v>0</v>
      </c>
      <c r="X105" s="111">
        <f t="shared" si="100"/>
        <v>1405.451038268543</v>
      </c>
      <c r="Y105" s="110">
        <v>0</v>
      </c>
      <c r="Z105" s="110">
        <v>0</v>
      </c>
      <c r="AA105" s="110">
        <f>VLOOKUP($A105,'Trip Switching Model Targets'!$AU$8:$BG$36,AA$5,FALSE)</f>
        <v>0</v>
      </c>
      <c r="AB105" s="110">
        <v>0</v>
      </c>
      <c r="AC105" s="110">
        <v>0</v>
      </c>
      <c r="AD105" s="110">
        <v>0</v>
      </c>
      <c r="AE105" s="110">
        <f t="shared" si="91"/>
        <v>0</v>
      </c>
      <c r="AF105" s="122">
        <f t="shared" si="82"/>
        <v>1405.451038268543</v>
      </c>
      <c r="AH105" s="260" t="s">
        <v>529</v>
      </c>
      <c r="AI105" s="109"/>
      <c r="AJ105" s="109"/>
      <c r="AK105" s="109"/>
      <c r="AL105" s="109"/>
      <c r="AM105" s="109"/>
      <c r="AN105" s="109"/>
      <c r="AO105" s="109"/>
      <c r="AP105" s="109"/>
      <c r="AQ105" s="109"/>
      <c r="AR105" s="109">
        <f>AB119</f>
        <v>93888.297020355938</v>
      </c>
      <c r="AS105" s="109"/>
      <c r="AT105" s="109"/>
      <c r="AU105" s="121">
        <f t="shared" si="95"/>
        <v>93888.297020355938</v>
      </c>
    </row>
    <row r="106" spans="1:47" x14ac:dyDescent="0.25">
      <c r="A106" s="114">
        <v>25</v>
      </c>
      <c r="B106" s="120" t="s">
        <v>27</v>
      </c>
      <c r="C106" s="110">
        <f>VLOOKUP($A106,'Trip Switching Model Target TNC'!$AU$102:$BI$137,C$5,FALSE)</f>
        <v>0</v>
      </c>
      <c r="D106" s="110">
        <f>VLOOKUP($A106,'Trip Switching Model Target TNC'!$AU$102:$BI$137,D$5,FALSE)</f>
        <v>0</v>
      </c>
      <c r="E106" s="110">
        <f>VLOOKUP($A106,'Trip Switching Model Target TNC'!$AU$102:$BI$137,E$5,FALSE)</f>
        <v>0</v>
      </c>
      <c r="F106" s="110">
        <f>VLOOKUP($A106,'Trip Switching Model Target TNC'!$AU$102:$BI$137,F$5,FALSE)</f>
        <v>0</v>
      </c>
      <c r="G106" s="110">
        <f>VLOOKUP($A106,'Trip Switching Model Target TNC'!$AU$102:$BI$137,G$5,FALSE)</f>
        <v>0</v>
      </c>
      <c r="H106" s="111">
        <f>VLOOKUP($A106,'Trip Switching Model Target TNC'!$AU$102:$BI$137,H$5,FALSE)</f>
        <v>162.6302033850485</v>
      </c>
      <c r="I106" s="110">
        <f>VLOOKUP($A106,'Trip Switching Model Target TNC'!$AU$102:$BI$137,I$5,FALSE)</f>
        <v>0</v>
      </c>
      <c r="J106" s="110">
        <f>VLOOKUP($A106,'Trip Switching Model Target TNC'!$AU$102:$BI$137,J$5,FALSE)</f>
        <v>0</v>
      </c>
      <c r="K106" s="110">
        <f>VLOOKUP($A106,'Trip Switching Model Target TNC'!$AU$102:$BI$137,K$5,FALSE)</f>
        <v>0</v>
      </c>
      <c r="L106" s="110">
        <f>VLOOKUP($A106,'Trip Switching Model Target TNC'!$AU$102:$BI$137,L$5,FALSE)</f>
        <v>0</v>
      </c>
      <c r="M106" s="110">
        <f>VLOOKUP($A106,'Trip Switching Model Target TNC'!$AU$102:$BI$137,M$5,FALSE)</f>
        <v>0</v>
      </c>
      <c r="N106" s="110">
        <f>VLOOKUP($A106,'Trip Switching Model Target TNC'!$AU$102:$BI$137,N$5,FALSE)</f>
        <v>0</v>
      </c>
      <c r="O106" s="110">
        <f>VLOOKUP($A106,'Trip Switching Model Target TNC'!$AU$102:$BI$137,O$5,FALSE)</f>
        <v>0</v>
      </c>
      <c r="P106" s="122">
        <f t="shared" si="80"/>
        <v>162.6302033850485</v>
      </c>
      <c r="R106" s="120" t="s">
        <v>27</v>
      </c>
      <c r="S106" s="110">
        <v>0</v>
      </c>
      <c r="T106" s="110">
        <v>0</v>
      </c>
      <c r="U106" s="110">
        <v>0</v>
      </c>
      <c r="V106" s="110">
        <v>0</v>
      </c>
      <c r="W106" s="110">
        <v>0</v>
      </c>
      <c r="X106" s="111">
        <f t="shared" si="100"/>
        <v>162.6302033850485</v>
      </c>
      <c r="Y106" s="110">
        <v>0</v>
      </c>
      <c r="Z106" s="110">
        <v>0</v>
      </c>
      <c r="AA106" s="110">
        <f>VLOOKUP($A106,'Trip Switching Model Targets'!$AU$8:$BG$36,AA$5,FALSE)</f>
        <v>0</v>
      </c>
      <c r="AB106" s="110">
        <v>0</v>
      </c>
      <c r="AC106" s="110">
        <v>0</v>
      </c>
      <c r="AD106" s="110">
        <v>0</v>
      </c>
      <c r="AE106" s="110">
        <f t="shared" si="91"/>
        <v>0</v>
      </c>
      <c r="AF106" s="122">
        <f t="shared" si="82"/>
        <v>162.6302033850485</v>
      </c>
      <c r="AH106" s="260" t="s">
        <v>628</v>
      </c>
      <c r="AI106" s="109"/>
      <c r="AJ106" s="109"/>
      <c r="AK106" s="109"/>
      <c r="AL106" s="109"/>
      <c r="AM106" s="109"/>
      <c r="AN106" s="109">
        <f>X120</f>
        <v>0</v>
      </c>
      <c r="AO106" s="109"/>
      <c r="AP106" s="109"/>
      <c r="AQ106" s="109"/>
      <c r="AR106" s="109"/>
      <c r="AS106" s="109">
        <f>AC120</f>
        <v>2250.842905</v>
      </c>
      <c r="AT106" s="109">
        <f>AE120</f>
        <v>293.58820499999996</v>
      </c>
      <c r="AU106" s="121">
        <f t="shared" si="95"/>
        <v>2544.43111</v>
      </c>
    </row>
    <row r="107" spans="1:47" x14ac:dyDescent="0.25">
      <c r="A107" s="114">
        <v>13</v>
      </c>
      <c r="B107" s="120" t="s">
        <v>18</v>
      </c>
      <c r="C107" s="110">
        <f>VLOOKUP($A107,'Trip Switching Model Target TNC'!$AU$102:$BI$137,C$5,FALSE)</f>
        <v>0</v>
      </c>
      <c r="D107" s="110">
        <f>VLOOKUP($A107,'Trip Switching Model Target TNC'!$AU$102:$BI$137,D$5,FALSE)</f>
        <v>0</v>
      </c>
      <c r="E107" s="110">
        <f>VLOOKUP($A107,'Trip Switching Model Target TNC'!$AU$102:$BI$137,E$5,FALSE)</f>
        <v>0</v>
      </c>
      <c r="F107" s="110">
        <f>VLOOKUP($A107,'Trip Switching Model Target TNC'!$AU$102:$BI$137,F$5,FALSE)</f>
        <v>0</v>
      </c>
      <c r="G107" s="110">
        <f>VLOOKUP($A107,'Trip Switching Model Target TNC'!$AU$102:$BI$137,G$5,FALSE)</f>
        <v>0</v>
      </c>
      <c r="H107" s="110">
        <f>VLOOKUP($A107,'Trip Switching Model Target TNC'!$AU$102:$BI$137,H$5,FALSE)</f>
        <v>0</v>
      </c>
      <c r="I107" s="111">
        <f>VLOOKUP($A107,'Trip Switching Model Target TNC'!$AU$102:$BI$137,I$5,FALSE)</f>
        <v>147.69012233808309</v>
      </c>
      <c r="J107" s="110">
        <f>VLOOKUP($A107,'Trip Switching Model Target TNC'!$AU$102:$BI$137,J$5,FALSE)</f>
        <v>0</v>
      </c>
      <c r="K107" s="110">
        <f>VLOOKUP($A107,'Trip Switching Model Target TNC'!$AU$102:$BI$137,K$5,FALSE)</f>
        <v>0</v>
      </c>
      <c r="L107" s="110">
        <f>VLOOKUP($A107,'Trip Switching Model Target TNC'!$AU$102:$BI$137,L$5,FALSE)</f>
        <v>0</v>
      </c>
      <c r="M107" s="110">
        <f>VLOOKUP($A107,'Trip Switching Model Target TNC'!$AU$102:$BI$137,M$5,FALSE)</f>
        <v>0</v>
      </c>
      <c r="N107" s="110">
        <f>VLOOKUP($A107,'Trip Switching Model Target TNC'!$AU$102:$BI$137,N$5,FALSE)</f>
        <v>0</v>
      </c>
      <c r="O107" s="110">
        <f>VLOOKUP($A107,'Trip Switching Model Target TNC'!$AU$102:$BI$137,O$5,FALSE)</f>
        <v>0</v>
      </c>
      <c r="P107" s="122">
        <f t="shared" si="80"/>
        <v>147.69012233808309</v>
      </c>
      <c r="R107" s="120" t="s">
        <v>18</v>
      </c>
      <c r="S107" s="110">
        <v>0</v>
      </c>
      <c r="T107" s="110">
        <v>0</v>
      </c>
      <c r="U107" s="110">
        <v>0</v>
      </c>
      <c r="V107" s="110">
        <v>0</v>
      </c>
      <c r="W107" s="110">
        <v>0</v>
      </c>
      <c r="X107" s="110">
        <v>0</v>
      </c>
      <c r="Y107" s="111">
        <f t="shared" ref="Y107:Y112" si="101">C107+D107+E107+F107+G107+H107+I107+J107+L107+M107+O107+K107</f>
        <v>147.69012233808309</v>
      </c>
      <c r="Z107" s="110">
        <v>0</v>
      </c>
      <c r="AA107" s="110">
        <f>VLOOKUP($A107,'Trip Switching Model Targets'!$AU$8:$BG$36,AA$5,FALSE)</f>
        <v>0</v>
      </c>
      <c r="AB107" s="110">
        <v>0</v>
      </c>
      <c r="AC107" s="110">
        <v>0</v>
      </c>
      <c r="AD107" s="110">
        <v>0</v>
      </c>
      <c r="AE107" s="110">
        <f t="shared" si="91"/>
        <v>0</v>
      </c>
      <c r="AF107" s="122">
        <f t="shared" si="82"/>
        <v>147.69012233808309</v>
      </c>
      <c r="AH107" s="260" t="s">
        <v>603</v>
      </c>
      <c r="AI107" s="109"/>
      <c r="AJ107" s="109"/>
      <c r="AK107" s="109"/>
      <c r="AL107" s="109"/>
      <c r="AM107" s="109"/>
      <c r="AN107" s="109">
        <f>X128</f>
        <v>0</v>
      </c>
      <c r="AO107" s="109"/>
      <c r="AP107" s="109"/>
      <c r="AQ107" s="109"/>
      <c r="AR107" s="109"/>
      <c r="AS107" s="109">
        <f>AC128</f>
        <v>97.862735000000001</v>
      </c>
      <c r="AT107" s="109">
        <f>AE128</f>
        <v>9492.6852950000011</v>
      </c>
      <c r="AU107" s="121">
        <f t="shared" si="95"/>
        <v>9590.5480300000017</v>
      </c>
    </row>
    <row r="108" spans="1:47" ht="15.75" thickBot="1" x14ac:dyDescent="0.3">
      <c r="A108" s="114">
        <v>14</v>
      </c>
      <c r="B108" s="120" t="s">
        <v>19</v>
      </c>
      <c r="C108" s="110">
        <f>VLOOKUP($A108,'Trip Switching Model Target TNC'!$AU$102:$BI$137,C$5,FALSE)</f>
        <v>0</v>
      </c>
      <c r="D108" s="110">
        <f>VLOOKUP($A108,'Trip Switching Model Target TNC'!$AU$102:$BI$137,D$5,FALSE)</f>
        <v>0</v>
      </c>
      <c r="E108" s="110">
        <f>VLOOKUP($A108,'Trip Switching Model Target TNC'!$AU$102:$BI$137,E$5,FALSE)</f>
        <v>0</v>
      </c>
      <c r="F108" s="110">
        <f>VLOOKUP($A108,'Trip Switching Model Target TNC'!$AU$102:$BI$137,F$5,FALSE)</f>
        <v>0</v>
      </c>
      <c r="G108" s="110">
        <f>VLOOKUP($A108,'Trip Switching Model Target TNC'!$AU$102:$BI$137,G$5,FALSE)</f>
        <v>0</v>
      </c>
      <c r="H108" s="110">
        <f>VLOOKUP($A108,'Trip Switching Model Target TNC'!$AU$102:$BI$137,H$5,FALSE)</f>
        <v>0</v>
      </c>
      <c r="I108" s="111">
        <f>VLOOKUP($A108,'Trip Switching Model Target TNC'!$AU$102:$BI$137,I$5,FALSE)</f>
        <v>18.559953680563702</v>
      </c>
      <c r="J108" s="110">
        <f>VLOOKUP($A108,'Trip Switching Model Target TNC'!$AU$102:$BI$137,J$5,FALSE)</f>
        <v>0</v>
      </c>
      <c r="K108" s="110">
        <f>VLOOKUP($A108,'Trip Switching Model Target TNC'!$AU$102:$BI$137,K$5,FALSE)</f>
        <v>0</v>
      </c>
      <c r="L108" s="110">
        <f>VLOOKUP($A108,'Trip Switching Model Target TNC'!$AU$102:$BI$137,L$5,FALSE)</f>
        <v>0</v>
      </c>
      <c r="M108" s="110">
        <f>VLOOKUP($A108,'Trip Switching Model Target TNC'!$AU$102:$BI$137,M$5,FALSE)</f>
        <v>0</v>
      </c>
      <c r="N108" s="110">
        <f>VLOOKUP($A108,'Trip Switching Model Target TNC'!$AU$102:$BI$137,N$5,FALSE)</f>
        <v>0</v>
      </c>
      <c r="O108" s="110">
        <f>VLOOKUP($A108,'Trip Switching Model Target TNC'!$AU$102:$BI$137,O$5,FALSE)</f>
        <v>0</v>
      </c>
      <c r="P108" s="122">
        <f t="shared" si="80"/>
        <v>18.559953680563702</v>
      </c>
      <c r="R108" s="120" t="s">
        <v>19</v>
      </c>
      <c r="S108" s="110">
        <v>0</v>
      </c>
      <c r="T108" s="110">
        <v>0</v>
      </c>
      <c r="U108" s="110">
        <v>0</v>
      </c>
      <c r="V108" s="110">
        <v>0</v>
      </c>
      <c r="W108" s="110">
        <v>0</v>
      </c>
      <c r="X108" s="110">
        <v>0</v>
      </c>
      <c r="Y108" s="111">
        <f t="shared" si="101"/>
        <v>18.559953680563702</v>
      </c>
      <c r="Z108" s="110">
        <v>0</v>
      </c>
      <c r="AA108" s="110">
        <f>VLOOKUP($A108,'Trip Switching Model Targets'!$AU$8:$BG$36,AA$5,FALSE)</f>
        <v>0</v>
      </c>
      <c r="AB108" s="110">
        <v>0</v>
      </c>
      <c r="AC108" s="110">
        <v>0</v>
      </c>
      <c r="AD108" s="110">
        <v>0</v>
      </c>
      <c r="AE108" s="110">
        <f t="shared" si="91"/>
        <v>0</v>
      </c>
      <c r="AF108" s="122">
        <f t="shared" si="82"/>
        <v>18.559953680563702</v>
      </c>
      <c r="AH108" s="124" t="s">
        <v>5</v>
      </c>
      <c r="AI108" s="124">
        <f>SUM(AI96:AI107)</f>
        <v>47876.2143</v>
      </c>
      <c r="AJ108" s="124">
        <f t="shared" ref="AJ108" si="102">SUM(AJ96:AJ107)</f>
        <v>439433.37306643359</v>
      </c>
      <c r="AK108" s="124">
        <f t="shared" ref="AK108" si="103">SUM(AK96:AK107)</f>
        <v>1333616.1810223921</v>
      </c>
      <c r="AL108" s="124">
        <f t="shared" ref="AL108" si="104">SUM(AL96:AL107)</f>
        <v>272386.83549000003</v>
      </c>
      <c r="AM108" s="124">
        <f t="shared" ref="AM108" si="105">SUM(AM96:AM107)</f>
        <v>53489.525110000002</v>
      </c>
      <c r="AN108" s="124">
        <f t="shared" ref="AN108" si="106">SUM(AN96:AN107)</f>
        <v>54936.39913979538</v>
      </c>
      <c r="AO108" s="124">
        <f t="shared" ref="AO108" si="107">SUM(AO96:AO107)</f>
        <v>1425.228528935658</v>
      </c>
      <c r="AP108" s="124">
        <f t="shared" ref="AP108" si="108">SUM(AP96:AP107)</f>
        <v>7030.8755145992236</v>
      </c>
      <c r="AQ108" s="124">
        <f t="shared" ref="AQ108" si="109">SUM(AQ96:AQ107)</f>
        <v>200.89039797305111</v>
      </c>
      <c r="AR108" s="124">
        <f t="shared" ref="AR108" si="110">SUM(AR96:AR107)</f>
        <v>93888.297020355938</v>
      </c>
      <c r="AS108" s="124">
        <f t="shared" ref="AS108" si="111">SUM(AS96:AS107)</f>
        <v>6435.9872399999995</v>
      </c>
      <c r="AT108" s="124">
        <f t="shared" ref="AT108" si="112">SUM(AT96:AT107)</f>
        <v>28179.040700000005</v>
      </c>
      <c r="AU108" s="127">
        <f t="shared" si="95"/>
        <v>2338898.8475304847</v>
      </c>
    </row>
    <row r="109" spans="1:47" x14ac:dyDescent="0.25">
      <c r="A109" s="114">
        <v>15</v>
      </c>
      <c r="B109" s="120" t="s">
        <v>20</v>
      </c>
      <c r="C109" s="110">
        <f>VLOOKUP($A109,'Trip Switching Model Target TNC'!$AU$102:$BI$137,C$5,FALSE)</f>
        <v>0</v>
      </c>
      <c r="D109" s="110">
        <f>VLOOKUP($A109,'Trip Switching Model Target TNC'!$AU$102:$BI$137,D$5,FALSE)</f>
        <v>0</v>
      </c>
      <c r="E109" s="110">
        <f>VLOOKUP($A109,'Trip Switching Model Target TNC'!$AU$102:$BI$137,E$5,FALSE)</f>
        <v>0</v>
      </c>
      <c r="F109" s="110">
        <f>VLOOKUP($A109,'Trip Switching Model Target TNC'!$AU$102:$BI$137,F$5,FALSE)</f>
        <v>0</v>
      </c>
      <c r="G109" s="110">
        <f>VLOOKUP($A109,'Trip Switching Model Target TNC'!$AU$102:$BI$137,G$5,FALSE)</f>
        <v>0</v>
      </c>
      <c r="H109" s="110">
        <f>VLOOKUP($A109,'Trip Switching Model Target TNC'!$AU$102:$BI$137,H$5,FALSE)</f>
        <v>0</v>
      </c>
      <c r="I109" s="111">
        <f>VLOOKUP($A109,'Trip Switching Model Target TNC'!$AU$102:$BI$137,I$5,FALSE)</f>
        <v>0</v>
      </c>
      <c r="J109" s="110">
        <f>VLOOKUP($A109,'Trip Switching Model Target TNC'!$AU$102:$BI$137,J$5,FALSE)</f>
        <v>0</v>
      </c>
      <c r="K109" s="110">
        <f>VLOOKUP($A109,'Trip Switching Model Target TNC'!$AU$102:$BI$137,K$5,FALSE)</f>
        <v>0</v>
      </c>
      <c r="L109" s="110">
        <f>VLOOKUP($A109,'Trip Switching Model Target TNC'!$AU$102:$BI$137,L$5,FALSE)</f>
        <v>0</v>
      </c>
      <c r="M109" s="110">
        <f>VLOOKUP($A109,'Trip Switching Model Target TNC'!$AU$102:$BI$137,M$5,FALSE)</f>
        <v>0</v>
      </c>
      <c r="N109" s="110">
        <f>VLOOKUP($A109,'Trip Switching Model Target TNC'!$AU$102:$BI$137,N$5,FALSE)</f>
        <v>0</v>
      </c>
      <c r="O109" s="110">
        <f>VLOOKUP($A109,'Trip Switching Model Target TNC'!$AU$102:$BI$137,O$5,FALSE)</f>
        <v>0</v>
      </c>
      <c r="P109" s="122">
        <f t="shared" si="80"/>
        <v>0</v>
      </c>
      <c r="R109" s="120" t="s">
        <v>20</v>
      </c>
      <c r="S109" s="110">
        <v>0</v>
      </c>
      <c r="T109" s="110">
        <v>0</v>
      </c>
      <c r="U109" s="110">
        <v>0</v>
      </c>
      <c r="V109" s="110">
        <v>0</v>
      </c>
      <c r="W109" s="110">
        <v>0</v>
      </c>
      <c r="X109" s="110">
        <v>0</v>
      </c>
      <c r="Y109" s="111">
        <f t="shared" si="101"/>
        <v>0</v>
      </c>
      <c r="Z109" s="110">
        <v>0</v>
      </c>
      <c r="AA109" s="110">
        <f>VLOOKUP($A109,'Trip Switching Model Targets'!$AU$8:$BG$36,AA$5,FALSE)</f>
        <v>0</v>
      </c>
      <c r="AB109" s="110">
        <v>0</v>
      </c>
      <c r="AC109" s="110">
        <v>0</v>
      </c>
      <c r="AD109" s="110">
        <v>0</v>
      </c>
      <c r="AE109" s="110">
        <f t="shared" si="91"/>
        <v>0</v>
      </c>
      <c r="AF109" s="122">
        <f t="shared" si="82"/>
        <v>0</v>
      </c>
    </row>
    <row r="110" spans="1:47" x14ac:dyDescent="0.25">
      <c r="A110" s="114">
        <v>16</v>
      </c>
      <c r="B110" s="120" t="s">
        <v>21</v>
      </c>
      <c r="C110" s="110">
        <f>VLOOKUP($A110,'Trip Switching Model Target TNC'!$AU$102:$BI$137,C$5,FALSE)</f>
        <v>0</v>
      </c>
      <c r="D110" s="110">
        <f>VLOOKUP($A110,'Trip Switching Model Target TNC'!$AU$102:$BI$137,D$5,FALSE)</f>
        <v>0</v>
      </c>
      <c r="E110" s="110">
        <f>VLOOKUP($A110,'Trip Switching Model Target TNC'!$AU$102:$BI$137,E$5,FALSE)</f>
        <v>0</v>
      </c>
      <c r="F110" s="110">
        <f>VLOOKUP($A110,'Trip Switching Model Target TNC'!$AU$102:$BI$137,F$5,FALSE)</f>
        <v>0</v>
      </c>
      <c r="G110" s="110">
        <f>VLOOKUP($A110,'Trip Switching Model Target TNC'!$AU$102:$BI$137,G$5,FALSE)</f>
        <v>0</v>
      </c>
      <c r="H110" s="110">
        <f>VLOOKUP($A110,'Trip Switching Model Target TNC'!$AU$102:$BI$137,H$5,FALSE)</f>
        <v>0</v>
      </c>
      <c r="I110" s="111">
        <f>VLOOKUP($A110,'Trip Switching Model Target TNC'!$AU$102:$BI$137,I$5,FALSE)</f>
        <v>36.056280174046499</v>
      </c>
      <c r="J110" s="110">
        <f>VLOOKUP($A110,'Trip Switching Model Target TNC'!$AU$102:$BI$137,J$5,FALSE)</f>
        <v>0</v>
      </c>
      <c r="K110" s="110">
        <f>VLOOKUP($A110,'Trip Switching Model Target TNC'!$AU$102:$BI$137,K$5,FALSE)</f>
        <v>0</v>
      </c>
      <c r="L110" s="110">
        <f>VLOOKUP($A110,'Trip Switching Model Target TNC'!$AU$102:$BI$137,L$5,FALSE)</f>
        <v>0</v>
      </c>
      <c r="M110" s="110">
        <f>VLOOKUP($A110,'Trip Switching Model Target TNC'!$AU$102:$BI$137,M$5,FALSE)</f>
        <v>0</v>
      </c>
      <c r="N110" s="110">
        <f>VLOOKUP($A110,'Trip Switching Model Target TNC'!$AU$102:$BI$137,N$5,FALSE)</f>
        <v>0</v>
      </c>
      <c r="O110" s="110">
        <f>VLOOKUP($A110,'Trip Switching Model Target TNC'!$AU$102:$BI$137,O$5,FALSE)</f>
        <v>0</v>
      </c>
      <c r="P110" s="122">
        <f t="shared" si="80"/>
        <v>36.056280174046499</v>
      </c>
      <c r="R110" s="120" t="s">
        <v>21</v>
      </c>
      <c r="S110" s="110">
        <v>0</v>
      </c>
      <c r="T110" s="110">
        <v>0</v>
      </c>
      <c r="U110" s="110">
        <v>0</v>
      </c>
      <c r="V110" s="110">
        <v>0</v>
      </c>
      <c r="W110" s="110">
        <v>0</v>
      </c>
      <c r="X110" s="110">
        <v>0</v>
      </c>
      <c r="Y110" s="111">
        <f t="shared" si="101"/>
        <v>36.056280174046499</v>
      </c>
      <c r="Z110" s="110">
        <v>0</v>
      </c>
      <c r="AA110" s="110">
        <f>VLOOKUP($A110,'Trip Switching Model Targets'!$AU$8:$BG$36,AA$5,FALSE)</f>
        <v>0</v>
      </c>
      <c r="AB110" s="110">
        <v>0</v>
      </c>
      <c r="AC110" s="110">
        <v>0</v>
      </c>
      <c r="AD110" s="110">
        <v>0</v>
      </c>
      <c r="AE110" s="110">
        <f t="shared" si="91"/>
        <v>0</v>
      </c>
      <c r="AF110" s="122">
        <f t="shared" si="82"/>
        <v>36.056280174046499</v>
      </c>
    </row>
    <row r="111" spans="1:47" x14ac:dyDescent="0.25">
      <c r="A111" s="114">
        <v>26</v>
      </c>
      <c r="B111" s="120" t="s">
        <v>28</v>
      </c>
      <c r="C111" s="110">
        <f>VLOOKUP($A111,'Trip Switching Model Target TNC'!$AU$102:$BI$137,C$5,FALSE)</f>
        <v>0</v>
      </c>
      <c r="D111" s="110">
        <f>VLOOKUP($A111,'Trip Switching Model Target TNC'!$AU$102:$BI$137,D$5,FALSE)</f>
        <v>0</v>
      </c>
      <c r="E111" s="110">
        <f>VLOOKUP($A111,'Trip Switching Model Target TNC'!$AU$102:$BI$137,E$5,FALSE)</f>
        <v>0</v>
      </c>
      <c r="F111" s="110">
        <f>VLOOKUP($A111,'Trip Switching Model Target TNC'!$AU$102:$BI$137,F$5,FALSE)</f>
        <v>0</v>
      </c>
      <c r="G111" s="110">
        <f>VLOOKUP($A111,'Trip Switching Model Target TNC'!$AU$102:$BI$137,G$5,FALSE)</f>
        <v>0</v>
      </c>
      <c r="H111" s="110">
        <f>VLOOKUP($A111,'Trip Switching Model Target TNC'!$AU$102:$BI$137,H$5,FALSE)</f>
        <v>0</v>
      </c>
      <c r="I111" s="111">
        <f>VLOOKUP($A111,'Trip Switching Model Target TNC'!$AU$102:$BI$137,I$5,FALSE)</f>
        <v>102.05424932357641</v>
      </c>
      <c r="J111" s="110">
        <f>VLOOKUP($A111,'Trip Switching Model Target TNC'!$AU$102:$BI$137,J$5,FALSE)</f>
        <v>0</v>
      </c>
      <c r="K111" s="110">
        <f>VLOOKUP($A111,'Trip Switching Model Target TNC'!$AU$102:$BI$137,K$5,FALSE)</f>
        <v>0</v>
      </c>
      <c r="L111" s="110">
        <f>VLOOKUP($A111,'Trip Switching Model Target TNC'!$AU$102:$BI$137,L$5,FALSE)</f>
        <v>0</v>
      </c>
      <c r="M111" s="110">
        <f>VLOOKUP($A111,'Trip Switching Model Target TNC'!$AU$102:$BI$137,M$5,FALSE)</f>
        <v>0</v>
      </c>
      <c r="N111" s="110">
        <f>VLOOKUP($A111,'Trip Switching Model Target TNC'!$AU$102:$BI$137,N$5,FALSE)</f>
        <v>0</v>
      </c>
      <c r="O111" s="110">
        <f>VLOOKUP($A111,'Trip Switching Model Target TNC'!$AU$102:$BI$137,O$5,FALSE)</f>
        <v>0</v>
      </c>
      <c r="P111" s="122">
        <f t="shared" si="80"/>
        <v>102.05424932357641</v>
      </c>
      <c r="R111" s="120" t="s">
        <v>28</v>
      </c>
      <c r="S111" s="110">
        <v>0</v>
      </c>
      <c r="T111" s="110">
        <v>0</v>
      </c>
      <c r="U111" s="110">
        <v>0</v>
      </c>
      <c r="V111" s="110">
        <v>0</v>
      </c>
      <c r="W111" s="110">
        <v>0</v>
      </c>
      <c r="X111" s="110">
        <v>0</v>
      </c>
      <c r="Y111" s="111">
        <f t="shared" si="101"/>
        <v>102.05424932357641</v>
      </c>
      <c r="Z111" s="110">
        <v>0</v>
      </c>
      <c r="AA111" s="110">
        <f>VLOOKUP($A111,'Trip Switching Model Targets'!$AU$8:$BG$36,AA$5,FALSE)</f>
        <v>0</v>
      </c>
      <c r="AB111" s="110">
        <v>0</v>
      </c>
      <c r="AC111" s="110">
        <v>0</v>
      </c>
      <c r="AD111" s="110">
        <v>0</v>
      </c>
      <c r="AE111" s="110">
        <f t="shared" si="91"/>
        <v>0</v>
      </c>
      <c r="AF111" s="122">
        <f t="shared" si="82"/>
        <v>102.05424932357641</v>
      </c>
    </row>
    <row r="112" spans="1:47" x14ac:dyDescent="0.25">
      <c r="A112" s="114">
        <v>27</v>
      </c>
      <c r="B112" s="120" t="s">
        <v>29</v>
      </c>
      <c r="C112" s="110">
        <f>VLOOKUP($A112,'Trip Switching Model Target TNC'!$AU$102:$BI$137,C$5,FALSE)</f>
        <v>0</v>
      </c>
      <c r="D112" s="110">
        <f>VLOOKUP($A112,'Trip Switching Model Target TNC'!$AU$102:$BI$137,D$5,FALSE)</f>
        <v>0</v>
      </c>
      <c r="E112" s="110">
        <f>VLOOKUP($A112,'Trip Switching Model Target TNC'!$AU$102:$BI$137,E$5,FALSE)</f>
        <v>0</v>
      </c>
      <c r="F112" s="110">
        <f>VLOOKUP($A112,'Trip Switching Model Target TNC'!$AU$102:$BI$137,F$5,FALSE)</f>
        <v>0</v>
      </c>
      <c r="G112" s="110">
        <f>VLOOKUP($A112,'Trip Switching Model Target TNC'!$AU$102:$BI$137,G$5,FALSE)</f>
        <v>0</v>
      </c>
      <c r="H112" s="110">
        <f>VLOOKUP($A112,'Trip Switching Model Target TNC'!$AU$102:$BI$137,H$5,FALSE)</f>
        <v>0</v>
      </c>
      <c r="I112" s="111">
        <f>VLOOKUP($A112,'Trip Switching Model Target TNC'!$AU$102:$BI$137,I$5,FALSE)</f>
        <v>51.946526717644801</v>
      </c>
      <c r="J112" s="110">
        <f>VLOOKUP($A112,'Trip Switching Model Target TNC'!$AU$102:$BI$137,J$5,FALSE)</f>
        <v>0</v>
      </c>
      <c r="K112" s="110">
        <f>VLOOKUP($A112,'Trip Switching Model Target TNC'!$AU$102:$BI$137,K$5,FALSE)</f>
        <v>0</v>
      </c>
      <c r="L112" s="110">
        <f>VLOOKUP($A112,'Trip Switching Model Target TNC'!$AU$102:$BI$137,L$5,FALSE)</f>
        <v>0</v>
      </c>
      <c r="M112" s="110">
        <f>VLOOKUP($A112,'Trip Switching Model Target TNC'!$AU$102:$BI$137,M$5,FALSE)</f>
        <v>0</v>
      </c>
      <c r="N112" s="110">
        <f>VLOOKUP($A112,'Trip Switching Model Target TNC'!$AU$102:$BI$137,N$5,FALSE)</f>
        <v>0</v>
      </c>
      <c r="O112" s="110">
        <f>VLOOKUP($A112,'Trip Switching Model Target TNC'!$AU$102:$BI$137,O$5,FALSE)</f>
        <v>0</v>
      </c>
      <c r="P112" s="122">
        <f t="shared" si="80"/>
        <v>51.946526717644801</v>
      </c>
      <c r="R112" s="120" t="s">
        <v>29</v>
      </c>
      <c r="S112" s="110">
        <v>0</v>
      </c>
      <c r="T112" s="110">
        <v>0</v>
      </c>
      <c r="U112" s="110">
        <v>0</v>
      </c>
      <c r="V112" s="110">
        <v>0</v>
      </c>
      <c r="W112" s="110">
        <v>0</v>
      </c>
      <c r="X112" s="110">
        <v>0</v>
      </c>
      <c r="Y112" s="111">
        <f t="shared" si="101"/>
        <v>51.946526717644801</v>
      </c>
      <c r="Z112" s="110">
        <v>0</v>
      </c>
      <c r="AA112" s="110">
        <f>VLOOKUP($A112,'Trip Switching Model Targets'!$AU$8:$BG$36,AA$5,FALSE)</f>
        <v>0</v>
      </c>
      <c r="AB112" s="110">
        <v>0</v>
      </c>
      <c r="AC112" s="110">
        <v>0</v>
      </c>
      <c r="AD112" s="110">
        <v>0</v>
      </c>
      <c r="AE112" s="110">
        <f t="shared" si="91"/>
        <v>0</v>
      </c>
      <c r="AF112" s="122">
        <f t="shared" si="82"/>
        <v>51.946526717644801</v>
      </c>
    </row>
    <row r="113" spans="1:32" x14ac:dyDescent="0.25">
      <c r="A113" s="114">
        <v>17</v>
      </c>
      <c r="B113" s="120" t="s">
        <v>22</v>
      </c>
      <c r="C113" s="110">
        <f>VLOOKUP($A113,'Trip Switching Model Target TNC'!$AU$102:$BI$137,C$5,FALSE)</f>
        <v>0</v>
      </c>
      <c r="D113" s="110">
        <f>VLOOKUP($A113,'Trip Switching Model Target TNC'!$AU$102:$BI$137,D$5,FALSE)</f>
        <v>0</v>
      </c>
      <c r="E113" s="110">
        <f>VLOOKUP($A113,'Trip Switching Model Target TNC'!$AU$102:$BI$137,E$5,FALSE)</f>
        <v>0</v>
      </c>
      <c r="F113" s="110">
        <f>VLOOKUP($A113,'Trip Switching Model Target TNC'!$AU$102:$BI$137,F$5,FALSE)</f>
        <v>0</v>
      </c>
      <c r="G113" s="110">
        <f>VLOOKUP($A113,'Trip Switching Model Target TNC'!$AU$102:$BI$137,G$5,FALSE)</f>
        <v>0</v>
      </c>
      <c r="H113" s="110">
        <f>VLOOKUP($A113,'Trip Switching Model Target TNC'!$AU$102:$BI$137,H$5,FALSE)</f>
        <v>0</v>
      </c>
      <c r="I113" s="110">
        <f>VLOOKUP($A113,'Trip Switching Model Target TNC'!$AU$102:$BI$137,I$5,FALSE)</f>
        <v>0</v>
      </c>
      <c r="J113" s="111">
        <f>VLOOKUP($A113,'Trip Switching Model Target TNC'!$AU$102:$BI$137,J$5,FALSE)</f>
        <v>1489.8142540044842</v>
      </c>
      <c r="K113" s="110">
        <f>VLOOKUP($A113,'Trip Switching Model Target TNC'!$AU$102:$BI$137,K$5,FALSE)</f>
        <v>0</v>
      </c>
      <c r="L113" s="110">
        <f>VLOOKUP($A113,'Trip Switching Model Target TNC'!$AU$102:$BI$137,L$5,FALSE)</f>
        <v>0</v>
      </c>
      <c r="M113" s="110">
        <f>VLOOKUP($A113,'Trip Switching Model Target TNC'!$AU$102:$BI$137,M$5,FALSE)</f>
        <v>0</v>
      </c>
      <c r="N113" s="110">
        <f>VLOOKUP($A113,'Trip Switching Model Target TNC'!$AU$102:$BI$137,N$5,FALSE)</f>
        <v>0</v>
      </c>
      <c r="O113" s="110">
        <f>VLOOKUP($A113,'Trip Switching Model Target TNC'!$AU$102:$BI$137,O$5,FALSE)</f>
        <v>0</v>
      </c>
      <c r="P113" s="122">
        <f t="shared" si="80"/>
        <v>1489.8142540044842</v>
      </c>
      <c r="R113" s="120" t="s">
        <v>22</v>
      </c>
      <c r="S113" s="110">
        <v>0</v>
      </c>
      <c r="T113" s="110">
        <v>0</v>
      </c>
      <c r="U113" s="110">
        <v>0</v>
      </c>
      <c r="V113" s="110">
        <v>0</v>
      </c>
      <c r="W113" s="110">
        <v>0</v>
      </c>
      <c r="X113" s="110">
        <v>0</v>
      </c>
      <c r="Y113" s="110">
        <v>0</v>
      </c>
      <c r="Z113" s="111">
        <f t="shared" ref="Z113:Z118" si="113">C113+D113+E113+F113+G113+H113+I113+J113+L113+M113+O113+K113</f>
        <v>1489.8142540044842</v>
      </c>
      <c r="AA113" s="110">
        <f>VLOOKUP($A113,'Trip Switching Model Targets'!$AU$8:$BG$36,AA$5,FALSE)</f>
        <v>0</v>
      </c>
      <c r="AB113" s="110">
        <v>0</v>
      </c>
      <c r="AC113" s="110">
        <v>0</v>
      </c>
      <c r="AD113" s="110">
        <v>0</v>
      </c>
      <c r="AE113" s="110">
        <f t="shared" si="91"/>
        <v>0</v>
      </c>
      <c r="AF113" s="122">
        <f t="shared" si="82"/>
        <v>1489.8142540044842</v>
      </c>
    </row>
    <row r="114" spans="1:32" x14ac:dyDescent="0.25">
      <c r="A114" s="114">
        <v>18</v>
      </c>
      <c r="B114" s="120" t="s">
        <v>23</v>
      </c>
      <c r="C114" s="110">
        <f>VLOOKUP($A114,'Trip Switching Model Target TNC'!$AU$102:$BI$137,C$5,FALSE)</f>
        <v>0</v>
      </c>
      <c r="D114" s="110">
        <f>VLOOKUP($A114,'Trip Switching Model Target TNC'!$AU$102:$BI$137,D$5,FALSE)</f>
        <v>0</v>
      </c>
      <c r="E114" s="110">
        <f>VLOOKUP($A114,'Trip Switching Model Target TNC'!$AU$102:$BI$137,E$5,FALSE)</f>
        <v>0</v>
      </c>
      <c r="F114" s="110">
        <f>VLOOKUP($A114,'Trip Switching Model Target TNC'!$AU$102:$BI$137,F$5,FALSE)</f>
        <v>0</v>
      </c>
      <c r="G114" s="110">
        <f>VLOOKUP($A114,'Trip Switching Model Target TNC'!$AU$102:$BI$137,G$5,FALSE)</f>
        <v>0</v>
      </c>
      <c r="H114" s="110">
        <f>VLOOKUP($A114,'Trip Switching Model Target TNC'!$AU$102:$BI$137,H$5,FALSE)</f>
        <v>0</v>
      </c>
      <c r="I114" s="110">
        <f>VLOOKUP($A114,'Trip Switching Model Target TNC'!$AU$102:$BI$137,I$5,FALSE)</f>
        <v>0</v>
      </c>
      <c r="J114" s="111">
        <f>VLOOKUP($A114,'Trip Switching Model Target TNC'!$AU$102:$BI$137,J$5,FALSE)</f>
        <v>0</v>
      </c>
      <c r="K114" s="110">
        <f>VLOOKUP($A114,'Trip Switching Model Target TNC'!$AU$102:$BI$137,K$5,FALSE)</f>
        <v>0</v>
      </c>
      <c r="L114" s="110">
        <f>VLOOKUP($A114,'Trip Switching Model Target TNC'!$AU$102:$BI$137,L$5,FALSE)</f>
        <v>0</v>
      </c>
      <c r="M114" s="110">
        <f>VLOOKUP($A114,'Trip Switching Model Target TNC'!$AU$102:$BI$137,M$5,FALSE)</f>
        <v>0</v>
      </c>
      <c r="N114" s="110">
        <f>VLOOKUP($A114,'Trip Switching Model Target TNC'!$AU$102:$BI$137,N$5,FALSE)</f>
        <v>0</v>
      </c>
      <c r="O114" s="110">
        <f>VLOOKUP($A114,'Trip Switching Model Target TNC'!$AU$102:$BI$137,O$5,FALSE)</f>
        <v>0</v>
      </c>
      <c r="P114" s="122">
        <f t="shared" si="80"/>
        <v>0</v>
      </c>
      <c r="R114" s="120" t="s">
        <v>23</v>
      </c>
      <c r="S114" s="110">
        <v>0</v>
      </c>
      <c r="T114" s="110">
        <v>0</v>
      </c>
      <c r="U114" s="110">
        <v>0</v>
      </c>
      <c r="V114" s="110">
        <v>0</v>
      </c>
      <c r="W114" s="110">
        <v>0</v>
      </c>
      <c r="X114" s="110">
        <v>0</v>
      </c>
      <c r="Y114" s="110">
        <v>0</v>
      </c>
      <c r="Z114" s="111">
        <f t="shared" si="113"/>
        <v>0</v>
      </c>
      <c r="AA114" s="110">
        <f>VLOOKUP($A114,'Trip Switching Model Targets'!$AU$8:$BG$36,AA$5,FALSE)</f>
        <v>0</v>
      </c>
      <c r="AB114" s="110">
        <v>0</v>
      </c>
      <c r="AC114" s="110">
        <v>0</v>
      </c>
      <c r="AD114" s="110">
        <v>0</v>
      </c>
      <c r="AE114" s="110">
        <f t="shared" si="91"/>
        <v>0</v>
      </c>
      <c r="AF114" s="122">
        <f t="shared" si="82"/>
        <v>0</v>
      </c>
    </row>
    <row r="115" spans="1:32" x14ac:dyDescent="0.25">
      <c r="A115" s="114">
        <v>19</v>
      </c>
      <c r="B115" s="120" t="s">
        <v>24</v>
      </c>
      <c r="C115" s="110">
        <f>VLOOKUP($A115,'Trip Switching Model Target TNC'!$AU$102:$BI$137,C$5,FALSE)</f>
        <v>0</v>
      </c>
      <c r="D115" s="110">
        <f>VLOOKUP($A115,'Trip Switching Model Target TNC'!$AU$102:$BI$137,D$5,FALSE)</f>
        <v>0</v>
      </c>
      <c r="E115" s="110">
        <f>VLOOKUP($A115,'Trip Switching Model Target TNC'!$AU$102:$BI$137,E$5,FALSE)</f>
        <v>0</v>
      </c>
      <c r="F115" s="110">
        <f>VLOOKUP($A115,'Trip Switching Model Target TNC'!$AU$102:$BI$137,F$5,FALSE)</f>
        <v>0</v>
      </c>
      <c r="G115" s="110">
        <f>VLOOKUP($A115,'Trip Switching Model Target TNC'!$AU$102:$BI$137,G$5,FALSE)</f>
        <v>0</v>
      </c>
      <c r="H115" s="110">
        <f>VLOOKUP($A115,'Trip Switching Model Target TNC'!$AU$102:$BI$137,H$5,FALSE)</f>
        <v>0</v>
      </c>
      <c r="I115" s="110">
        <f>VLOOKUP($A115,'Trip Switching Model Target TNC'!$AU$102:$BI$137,I$5,FALSE)</f>
        <v>0</v>
      </c>
      <c r="J115" s="111">
        <f>VLOOKUP($A115,'Trip Switching Model Target TNC'!$AU$102:$BI$137,J$5,FALSE)</f>
        <v>0</v>
      </c>
      <c r="K115" s="110">
        <f>VLOOKUP($A115,'Trip Switching Model Target TNC'!$AU$102:$BI$137,K$5,FALSE)</f>
        <v>0</v>
      </c>
      <c r="L115" s="110">
        <f>VLOOKUP($A115,'Trip Switching Model Target TNC'!$AU$102:$BI$137,L$5,FALSE)</f>
        <v>0</v>
      </c>
      <c r="M115" s="110">
        <f>VLOOKUP($A115,'Trip Switching Model Target TNC'!$AU$102:$BI$137,M$5,FALSE)</f>
        <v>0</v>
      </c>
      <c r="N115" s="110">
        <f>VLOOKUP($A115,'Trip Switching Model Target TNC'!$AU$102:$BI$137,N$5,FALSE)</f>
        <v>0</v>
      </c>
      <c r="O115" s="110">
        <f>VLOOKUP($A115,'Trip Switching Model Target TNC'!$AU$102:$BI$137,O$5,FALSE)</f>
        <v>0</v>
      </c>
      <c r="P115" s="122">
        <f t="shared" si="80"/>
        <v>0</v>
      </c>
      <c r="R115" s="120" t="s">
        <v>24</v>
      </c>
      <c r="S115" s="110">
        <v>0</v>
      </c>
      <c r="T115" s="110">
        <v>0</v>
      </c>
      <c r="U115" s="110">
        <v>0</v>
      </c>
      <c r="V115" s="110">
        <v>0</v>
      </c>
      <c r="W115" s="110">
        <v>0</v>
      </c>
      <c r="X115" s="110">
        <v>0</v>
      </c>
      <c r="Y115" s="110">
        <v>0</v>
      </c>
      <c r="Z115" s="111">
        <f t="shared" si="113"/>
        <v>0</v>
      </c>
      <c r="AA115" s="110">
        <f>VLOOKUP($A115,'Trip Switching Model Targets'!$AU$8:$BG$36,AA$5,FALSE)</f>
        <v>0</v>
      </c>
      <c r="AB115" s="110">
        <v>0</v>
      </c>
      <c r="AC115" s="110">
        <v>0</v>
      </c>
      <c r="AD115" s="110">
        <v>0</v>
      </c>
      <c r="AE115" s="110">
        <f t="shared" si="91"/>
        <v>0</v>
      </c>
      <c r="AF115" s="122">
        <f t="shared" si="82"/>
        <v>0</v>
      </c>
    </row>
    <row r="116" spans="1:32" x14ac:dyDescent="0.25">
      <c r="A116" s="114">
        <v>20</v>
      </c>
      <c r="B116" s="120" t="s">
        <v>25</v>
      </c>
      <c r="C116" s="110">
        <f>VLOOKUP($A116,'Trip Switching Model Target TNC'!$AU$102:$BI$137,C$5,FALSE)</f>
        <v>0</v>
      </c>
      <c r="D116" s="110">
        <f>VLOOKUP($A116,'Trip Switching Model Target TNC'!$AU$102:$BI$137,D$5,FALSE)</f>
        <v>0</v>
      </c>
      <c r="E116" s="110">
        <f>VLOOKUP($A116,'Trip Switching Model Target TNC'!$AU$102:$BI$137,E$5,FALSE)</f>
        <v>0</v>
      </c>
      <c r="F116" s="110">
        <f>VLOOKUP($A116,'Trip Switching Model Target TNC'!$AU$102:$BI$137,F$5,FALSE)</f>
        <v>0</v>
      </c>
      <c r="G116" s="110">
        <f>VLOOKUP($A116,'Trip Switching Model Target TNC'!$AU$102:$BI$137,G$5,FALSE)</f>
        <v>0</v>
      </c>
      <c r="H116" s="110">
        <f>VLOOKUP($A116,'Trip Switching Model Target TNC'!$AU$102:$BI$137,H$5,FALSE)</f>
        <v>0</v>
      </c>
      <c r="I116" s="110">
        <f>VLOOKUP($A116,'Trip Switching Model Target TNC'!$AU$102:$BI$137,I$5,FALSE)</f>
        <v>0</v>
      </c>
      <c r="J116" s="111">
        <f>VLOOKUP($A116,'Trip Switching Model Target TNC'!$AU$102:$BI$137,J$5,FALSE)</f>
        <v>76.872459424769701</v>
      </c>
      <c r="K116" s="110">
        <f>VLOOKUP($A116,'Trip Switching Model Target TNC'!$AU$102:$BI$137,K$5,FALSE)</f>
        <v>0</v>
      </c>
      <c r="L116" s="110">
        <f>VLOOKUP($A116,'Trip Switching Model Target TNC'!$AU$102:$BI$137,L$5,FALSE)</f>
        <v>0</v>
      </c>
      <c r="M116" s="110">
        <f>VLOOKUP($A116,'Trip Switching Model Target TNC'!$AU$102:$BI$137,M$5,FALSE)</f>
        <v>0</v>
      </c>
      <c r="N116" s="110">
        <f>VLOOKUP($A116,'Trip Switching Model Target TNC'!$AU$102:$BI$137,N$5,FALSE)</f>
        <v>0</v>
      </c>
      <c r="O116" s="110">
        <f>VLOOKUP($A116,'Trip Switching Model Target TNC'!$AU$102:$BI$137,O$5,FALSE)</f>
        <v>0</v>
      </c>
      <c r="P116" s="122">
        <f t="shared" si="80"/>
        <v>76.872459424769701</v>
      </c>
      <c r="R116" s="120" t="s">
        <v>25</v>
      </c>
      <c r="S116" s="110">
        <v>0</v>
      </c>
      <c r="T116" s="110">
        <v>0</v>
      </c>
      <c r="U116" s="110">
        <v>0</v>
      </c>
      <c r="V116" s="110">
        <v>0</v>
      </c>
      <c r="W116" s="110">
        <v>0</v>
      </c>
      <c r="X116" s="110">
        <v>0</v>
      </c>
      <c r="Y116" s="110">
        <v>0</v>
      </c>
      <c r="Z116" s="111">
        <f t="shared" si="113"/>
        <v>76.872459424769701</v>
      </c>
      <c r="AA116" s="110">
        <f>VLOOKUP($A116,'Trip Switching Model Targets'!$AU$8:$BG$36,AA$5,FALSE)</f>
        <v>0</v>
      </c>
      <c r="AB116" s="110">
        <v>0</v>
      </c>
      <c r="AC116" s="110">
        <v>0</v>
      </c>
      <c r="AD116" s="110">
        <v>0</v>
      </c>
      <c r="AE116" s="110">
        <f t="shared" si="91"/>
        <v>0</v>
      </c>
      <c r="AF116" s="122">
        <f t="shared" si="82"/>
        <v>76.872459424769701</v>
      </c>
    </row>
    <row r="117" spans="1:32" x14ac:dyDescent="0.25">
      <c r="A117" s="114">
        <v>28</v>
      </c>
      <c r="B117" s="120" t="s">
        <v>30</v>
      </c>
      <c r="C117" s="110">
        <f>VLOOKUP($A117,'Trip Switching Model Target TNC'!$AU$102:$BI$137,C$5,FALSE)</f>
        <v>0</v>
      </c>
      <c r="D117" s="110">
        <f>VLOOKUP($A117,'Trip Switching Model Target TNC'!$AU$102:$BI$137,D$5,FALSE)</f>
        <v>0</v>
      </c>
      <c r="E117" s="110">
        <f>VLOOKUP($A117,'Trip Switching Model Target TNC'!$AU$102:$BI$137,E$5,FALSE)</f>
        <v>0</v>
      </c>
      <c r="F117" s="110">
        <f>VLOOKUP($A117,'Trip Switching Model Target TNC'!$AU$102:$BI$137,F$5,FALSE)</f>
        <v>0</v>
      </c>
      <c r="G117" s="110">
        <f>VLOOKUP($A117,'Trip Switching Model Target TNC'!$AU$102:$BI$137,G$5,FALSE)</f>
        <v>0</v>
      </c>
      <c r="H117" s="110">
        <f>VLOOKUP($A117,'Trip Switching Model Target TNC'!$AU$102:$BI$137,H$5,FALSE)</f>
        <v>0</v>
      </c>
      <c r="I117" s="110">
        <f>VLOOKUP($A117,'Trip Switching Model Target TNC'!$AU$102:$BI$137,I$5,FALSE)</f>
        <v>0</v>
      </c>
      <c r="J117" s="111">
        <f>VLOOKUP($A117,'Trip Switching Model Target TNC'!$AU$102:$BI$137,J$5,FALSE)</f>
        <v>1219.4269982317808</v>
      </c>
      <c r="K117" s="110">
        <f>VLOOKUP($A117,'Trip Switching Model Target TNC'!$AU$102:$BI$137,K$5,FALSE)</f>
        <v>0</v>
      </c>
      <c r="L117" s="110">
        <f>VLOOKUP($A117,'Trip Switching Model Target TNC'!$AU$102:$BI$137,L$5,FALSE)</f>
        <v>0</v>
      </c>
      <c r="M117" s="110">
        <f>VLOOKUP($A117,'Trip Switching Model Target TNC'!$AU$102:$BI$137,M$5,FALSE)</f>
        <v>0</v>
      </c>
      <c r="N117" s="110">
        <f>VLOOKUP($A117,'Trip Switching Model Target TNC'!$AU$102:$BI$137,N$5,FALSE)</f>
        <v>0</v>
      </c>
      <c r="O117" s="110">
        <f>VLOOKUP($A117,'Trip Switching Model Target TNC'!$AU$102:$BI$137,O$5,FALSE)</f>
        <v>0</v>
      </c>
      <c r="P117" s="122">
        <f t="shared" si="80"/>
        <v>1219.4269982317808</v>
      </c>
      <c r="R117" s="120" t="s">
        <v>30</v>
      </c>
      <c r="S117" s="110">
        <v>0</v>
      </c>
      <c r="T117" s="110">
        <v>0</v>
      </c>
      <c r="U117" s="110">
        <v>0</v>
      </c>
      <c r="V117" s="110">
        <v>0</v>
      </c>
      <c r="W117" s="110">
        <v>0</v>
      </c>
      <c r="X117" s="110">
        <v>0</v>
      </c>
      <c r="Y117" s="110">
        <v>0</v>
      </c>
      <c r="Z117" s="111">
        <f t="shared" si="113"/>
        <v>1219.4269982317808</v>
      </c>
      <c r="AA117" s="110">
        <f>VLOOKUP($A117,'Trip Switching Model Targets'!$AU$8:$BG$36,AA$5,FALSE)</f>
        <v>0</v>
      </c>
      <c r="AB117" s="110">
        <v>0</v>
      </c>
      <c r="AC117" s="110">
        <v>0</v>
      </c>
      <c r="AD117" s="110">
        <v>0</v>
      </c>
      <c r="AE117" s="110">
        <f t="shared" si="91"/>
        <v>0</v>
      </c>
      <c r="AF117" s="122">
        <f t="shared" si="82"/>
        <v>1219.4269982317808</v>
      </c>
    </row>
    <row r="118" spans="1:32" x14ac:dyDescent="0.25">
      <c r="A118" s="114">
        <v>29</v>
      </c>
      <c r="B118" s="120" t="s">
        <v>31</v>
      </c>
      <c r="C118" s="110">
        <f>VLOOKUP($A118,'Trip Switching Model Target TNC'!$AU$102:$BI$137,C$5,FALSE)</f>
        <v>0</v>
      </c>
      <c r="D118" s="110">
        <f>VLOOKUP($A118,'Trip Switching Model Target TNC'!$AU$102:$BI$137,D$5,FALSE)</f>
        <v>0</v>
      </c>
      <c r="E118" s="110">
        <f>VLOOKUP($A118,'Trip Switching Model Target TNC'!$AU$102:$BI$137,E$5,FALSE)</f>
        <v>0</v>
      </c>
      <c r="F118" s="110">
        <f>VLOOKUP($A118,'Trip Switching Model Target TNC'!$AU$102:$BI$137,F$5,FALSE)</f>
        <v>0</v>
      </c>
      <c r="G118" s="110">
        <f>VLOOKUP($A118,'Trip Switching Model Target TNC'!$AU$102:$BI$137,G$5,FALSE)</f>
        <v>0</v>
      </c>
      <c r="H118" s="110">
        <f>VLOOKUP($A118,'Trip Switching Model Target TNC'!$AU$102:$BI$137,H$5,FALSE)</f>
        <v>0</v>
      </c>
      <c r="I118" s="110">
        <f>VLOOKUP($A118,'Trip Switching Model Target TNC'!$AU$102:$BI$137,I$5,FALSE)</f>
        <v>0</v>
      </c>
      <c r="J118" s="111">
        <f>VLOOKUP($A118,'Trip Switching Model Target TNC'!$AU$102:$BI$137,J$5,FALSE)</f>
        <v>372.76076273602541</v>
      </c>
      <c r="K118" s="110">
        <f>VLOOKUP($A118,'Trip Switching Model Target TNC'!$AU$102:$BI$137,K$5,FALSE)</f>
        <v>0</v>
      </c>
      <c r="L118" s="110">
        <f>VLOOKUP($A118,'Trip Switching Model Target TNC'!$AU$102:$BI$137,L$5,FALSE)</f>
        <v>0</v>
      </c>
      <c r="M118" s="110">
        <f>VLOOKUP($A118,'Trip Switching Model Target TNC'!$AU$102:$BI$137,M$5,FALSE)</f>
        <v>0</v>
      </c>
      <c r="N118" s="110">
        <f>VLOOKUP($A118,'Trip Switching Model Target TNC'!$AU$102:$BI$137,N$5,FALSE)</f>
        <v>0</v>
      </c>
      <c r="O118" s="110">
        <f>VLOOKUP($A118,'Trip Switching Model Target TNC'!$AU$102:$BI$137,O$5,FALSE)</f>
        <v>0</v>
      </c>
      <c r="P118" s="122">
        <f t="shared" si="80"/>
        <v>372.76076273602541</v>
      </c>
      <c r="R118" s="120" t="s">
        <v>31</v>
      </c>
      <c r="S118" s="110">
        <v>0</v>
      </c>
      <c r="T118" s="110">
        <v>0</v>
      </c>
      <c r="U118" s="110">
        <v>0</v>
      </c>
      <c r="V118" s="110">
        <v>0</v>
      </c>
      <c r="W118" s="110">
        <v>0</v>
      </c>
      <c r="X118" s="110">
        <v>0</v>
      </c>
      <c r="Y118" s="110">
        <v>0</v>
      </c>
      <c r="Z118" s="111">
        <f t="shared" si="113"/>
        <v>372.76076273602541</v>
      </c>
      <c r="AA118" s="110">
        <f>VLOOKUP($A118,'Trip Switching Model Targets'!$AU$8:$BG$36,AA$5,FALSE)</f>
        <v>0</v>
      </c>
      <c r="AB118" s="110">
        <v>0</v>
      </c>
      <c r="AC118" s="110">
        <v>0</v>
      </c>
      <c r="AD118" s="110">
        <v>0</v>
      </c>
      <c r="AE118" s="110">
        <f t="shared" si="91"/>
        <v>0</v>
      </c>
      <c r="AF118" s="122">
        <f t="shared" si="82"/>
        <v>372.76076273602541</v>
      </c>
    </row>
    <row r="119" spans="1:32" x14ac:dyDescent="0.25">
      <c r="A119" s="114">
        <v>21</v>
      </c>
      <c r="B119" s="120" t="s">
        <v>529</v>
      </c>
      <c r="C119" s="110">
        <f>VLOOKUP($A119,'Trip Switching Model Target TNC'!$AU$102:$BI$137,C$5,FALSE)</f>
        <v>0</v>
      </c>
      <c r="D119" s="110">
        <f>VLOOKUP($A119,'Trip Switching Model Target TNC'!$AU$102:$BI$137,D$5,FALSE)</f>
        <v>0</v>
      </c>
      <c r="E119" s="110">
        <f>VLOOKUP($A119,'Trip Switching Model Target TNC'!$AU$102:$BI$137,E$5,FALSE)</f>
        <v>0</v>
      </c>
      <c r="F119" s="110">
        <f>VLOOKUP($A119,'Trip Switching Model Target TNC'!$AU$102:$BI$137,F$5,FALSE)</f>
        <v>0</v>
      </c>
      <c r="G119" s="110">
        <f>VLOOKUP($A119,'Trip Switching Model Target TNC'!$AU$102:$BI$137,G$5,FALSE)</f>
        <v>0</v>
      </c>
      <c r="H119" s="110">
        <f>VLOOKUP($A119,'Trip Switching Model Target TNC'!$AU$102:$BI$137,H$5,FALSE)</f>
        <v>307.7462903559524</v>
      </c>
      <c r="I119" s="110">
        <f>VLOOKUP($A119,'Trip Switching Model Target TNC'!$AU$102:$BI$137,I$5,FALSE)</f>
        <v>0</v>
      </c>
      <c r="J119" s="110">
        <f>VLOOKUP($A119,'Trip Switching Model Target TNC'!$AU$102:$BI$137,J$5,FALSE)</f>
        <v>0</v>
      </c>
      <c r="K119" s="109">
        <f>VLOOKUP($A119,'Trip Switching Model Target TNC'!$AU$102:$BI$137,K$5,FALSE)</f>
        <v>0</v>
      </c>
      <c r="L119" s="109">
        <f>VLOOKUP($A119,'Trip Switching Model Target TNC'!$AU$102:$BI$137,L$5,FALSE)</f>
        <v>93580.550729999988</v>
      </c>
      <c r="M119" s="110">
        <f>VLOOKUP($A119,'Trip Switching Model Target TNC'!$AU$102:$BI$137,M$5,FALSE)</f>
        <v>0</v>
      </c>
      <c r="N119" s="110">
        <f>VLOOKUP($A119,'Trip Switching Model Target TNC'!$AU$102:$BI$137,N$5,FALSE)</f>
        <v>0</v>
      </c>
      <c r="O119" s="110">
        <f>VLOOKUP($A119,'Trip Switching Model Target TNC'!$AU$102:$BI$137,O$5,FALSE)</f>
        <v>0</v>
      </c>
      <c r="P119" s="122">
        <f t="shared" si="80"/>
        <v>93888.297020355938</v>
      </c>
      <c r="R119" s="120" t="s">
        <v>529</v>
      </c>
      <c r="S119" s="110">
        <v>0</v>
      </c>
      <c r="T119" s="110">
        <v>0</v>
      </c>
      <c r="U119" s="110">
        <v>0</v>
      </c>
      <c r="V119" s="110">
        <v>0</v>
      </c>
      <c r="W119" s="110">
        <v>0</v>
      </c>
      <c r="X119" s="110">
        <v>0</v>
      </c>
      <c r="Y119" s="110">
        <v>0</v>
      </c>
      <c r="Z119" s="110">
        <v>0</v>
      </c>
      <c r="AA119" s="110">
        <f>VLOOKUP($A119,'Trip Switching Model Targets'!$AU$8:$BG$36,AA$5,FALSE)</f>
        <v>0</v>
      </c>
      <c r="AB119" s="111">
        <f>C119+D119+E119+F119+G119+H119+I119+J119+L119+M119+O119</f>
        <v>93888.297020355938</v>
      </c>
      <c r="AC119" s="110">
        <v>0</v>
      </c>
      <c r="AD119" s="110">
        <v>0</v>
      </c>
      <c r="AE119" s="110">
        <f t="shared" si="91"/>
        <v>0</v>
      </c>
      <c r="AF119" s="122">
        <f t="shared" si="82"/>
        <v>93888.297020355938</v>
      </c>
    </row>
    <row r="120" spans="1:32" x14ac:dyDescent="0.25">
      <c r="A120" s="114">
        <v>22</v>
      </c>
      <c r="B120" s="120" t="s">
        <v>530</v>
      </c>
      <c r="C120" s="110">
        <f>VLOOKUP($A120,'Trip Switching Model Target TNC'!$AU$102:$BI$137,C$5,FALSE)</f>
        <v>0</v>
      </c>
      <c r="D120" s="110">
        <f>VLOOKUP($A120,'Trip Switching Model Target TNC'!$AU$102:$BI$137,D$5,FALSE)</f>
        <v>0</v>
      </c>
      <c r="E120" s="110">
        <f>VLOOKUP($A120,'Trip Switching Model Target TNC'!$AU$102:$BI$137,E$5,FALSE)</f>
        <v>0</v>
      </c>
      <c r="F120" s="110">
        <f>VLOOKUP($A120,'Trip Switching Model Target TNC'!$AU$102:$BI$137,F$5,FALSE)</f>
        <v>0</v>
      </c>
      <c r="G120" s="110">
        <f>VLOOKUP($A120,'Trip Switching Model Target TNC'!$AU$102:$BI$137,G$5,FALSE)</f>
        <v>0</v>
      </c>
      <c r="H120" s="111">
        <f>VLOOKUP($A120,'Trip Switching Model Target TNC'!$AU$102:$BI$137,H$5,FALSE)</f>
        <v>0</v>
      </c>
      <c r="I120" s="111">
        <f>VLOOKUP($A120,'Trip Switching Model Target TNC'!$AU$102:$BI$137,I$5,FALSE)</f>
        <v>0</v>
      </c>
      <c r="J120" s="111">
        <f>VLOOKUP($A120,'Trip Switching Model Target TNC'!$AU$102:$BI$137,J$5,FALSE)</f>
        <v>0</v>
      </c>
      <c r="K120" s="110">
        <f>VLOOKUP($A120,'Trip Switching Model Target TNC'!$AU$102:$BI$137,K$5,FALSE)</f>
        <v>0</v>
      </c>
      <c r="L120" s="110">
        <f>VLOOKUP($A120,'Trip Switching Model Target TNC'!$AU$102:$BI$137,L$5,FALSE)</f>
        <v>0</v>
      </c>
      <c r="M120" s="109">
        <f>VLOOKUP($A120,'Trip Switching Model Target TNC'!$AU$102:$BI$137,M$5,FALSE)</f>
        <v>1957.2547</v>
      </c>
      <c r="N120" s="110">
        <f>VLOOKUP($A120,'Trip Switching Model Target TNC'!$AU$102:$BI$137,N$5,FALSE)</f>
        <v>0</v>
      </c>
      <c r="O120" s="110">
        <f>VLOOKUP($A120,'Trip Switching Model Target TNC'!$AU$102:$BI$137,O$5,FALSE)</f>
        <v>293.58820499999996</v>
      </c>
      <c r="P120" s="122">
        <f t="shared" si="80"/>
        <v>2250.842905</v>
      </c>
      <c r="R120" s="120" t="s">
        <v>530</v>
      </c>
      <c r="S120" s="110">
        <v>0</v>
      </c>
      <c r="T120" s="110">
        <v>0</v>
      </c>
      <c r="U120" s="110">
        <v>0</v>
      </c>
      <c r="V120" s="110">
        <v>0</v>
      </c>
      <c r="W120" s="110">
        <v>0</v>
      </c>
      <c r="X120" s="111">
        <f t="shared" ref="X120:X121" si="114">H120</f>
        <v>0</v>
      </c>
      <c r="Y120" s="111">
        <f t="shared" ref="Y120:Y121" si="115">I120</f>
        <v>0</v>
      </c>
      <c r="Z120" s="111">
        <f t="shared" ref="Z120:Z121" si="116">J120</f>
        <v>0</v>
      </c>
      <c r="AA120" s="110">
        <f>VLOOKUP($A120,'Trip Switching Model Targets'!$AU$8:$BG$36,AA$5,FALSE)</f>
        <v>0</v>
      </c>
      <c r="AB120" s="110">
        <v>0</v>
      </c>
      <c r="AC120" s="109">
        <f>C120+D120+E120+F120+G120+L120+O120+M120+K120</f>
        <v>2250.842905</v>
      </c>
      <c r="AD120" s="110">
        <v>0</v>
      </c>
      <c r="AE120" s="109">
        <f t="shared" si="91"/>
        <v>293.58820499999996</v>
      </c>
      <c r="AF120" s="122">
        <f t="shared" si="82"/>
        <v>2250.842905</v>
      </c>
    </row>
    <row r="121" spans="1:32" x14ac:dyDescent="0.25">
      <c r="A121" s="114">
        <v>23</v>
      </c>
      <c r="B121" s="120" t="s">
        <v>531</v>
      </c>
      <c r="C121" s="109">
        <f>VLOOKUP($A121,'Trip Switching Model Target TNC'!$AU$102:$BI$137,C$5,FALSE)</f>
        <v>0</v>
      </c>
      <c r="D121" s="109">
        <f>VLOOKUP($A121,'Trip Switching Model Target TNC'!$AU$102:$BI$137,D$5,FALSE)</f>
        <v>647.27475000000004</v>
      </c>
      <c r="E121" s="109">
        <f>VLOOKUP($A121,'Trip Switching Model Target TNC'!$AU$102:$BI$137,E$5,FALSE)</f>
        <v>2792.6332000000002</v>
      </c>
      <c r="F121" s="109">
        <f>VLOOKUP($A121,'Trip Switching Model Target TNC'!$AU$102:$BI$137,F$5,FALSE)</f>
        <v>678.88175999999999</v>
      </c>
      <c r="G121" s="109">
        <f>VLOOKUP($A121,'Trip Switching Model Target TNC'!$AU$102:$BI$137,G$5,FALSE)</f>
        <v>562.25580000000002</v>
      </c>
      <c r="H121" s="113">
        <f>VLOOKUP($A121,'Trip Switching Model Target TNC'!$AU$102:$BI$137,H$5,FALSE)</f>
        <v>0</v>
      </c>
      <c r="I121" s="113">
        <f>VLOOKUP($A121,'Trip Switching Model Target TNC'!$AU$102:$BI$137,I$5,FALSE)</f>
        <v>0</v>
      </c>
      <c r="J121" s="113">
        <f>VLOOKUP($A121,'Trip Switching Model Target TNC'!$AU$102:$BI$137,J$5,FALSE)</f>
        <v>0</v>
      </c>
      <c r="K121" s="109">
        <f>VLOOKUP($A121,'Trip Switching Model Target TNC'!$AU$102:$BI$137,K$5,FALSE)</f>
        <v>0</v>
      </c>
      <c r="L121" s="109">
        <f>VLOOKUP($A121,'Trip Switching Model Target TNC'!$AU$102:$BI$137,L$5,FALSE)</f>
        <v>72.745829999999998</v>
      </c>
      <c r="M121" s="109">
        <f>VLOOKUP($A121,'Trip Switching Model Target TNC'!$AU$102:$BI$137,M$5,FALSE)</f>
        <v>0</v>
      </c>
      <c r="N121" s="109">
        <f>VLOOKUP($A121,'Trip Switching Model Target TNC'!$AU$102:$BI$137,N$5,FALSE)</f>
        <v>1120.01197</v>
      </c>
      <c r="O121" s="110">
        <f>VLOOKUP($A121,'Trip Switching Model Target TNC'!$AU$102:$BI$137,O$5,FALSE)</f>
        <v>0</v>
      </c>
      <c r="P121" s="122">
        <f t="shared" si="80"/>
        <v>5873.8033099999993</v>
      </c>
      <c r="R121" s="120" t="s">
        <v>531</v>
      </c>
      <c r="S121" s="109">
        <f>C121</f>
        <v>0</v>
      </c>
      <c r="T121" s="109">
        <f>D121</f>
        <v>647.27475000000004</v>
      </c>
      <c r="U121" s="109">
        <f>E121</f>
        <v>2792.6332000000002</v>
      </c>
      <c r="V121" s="109">
        <f>F121</f>
        <v>678.88175999999999</v>
      </c>
      <c r="W121" s="109">
        <f>G121</f>
        <v>562.25580000000002</v>
      </c>
      <c r="X121" s="113">
        <f t="shared" si="114"/>
        <v>0</v>
      </c>
      <c r="Y121" s="113">
        <f t="shared" si="115"/>
        <v>0</v>
      </c>
      <c r="Z121" s="113">
        <f t="shared" si="116"/>
        <v>0</v>
      </c>
      <c r="AA121" s="109">
        <f>K121</f>
        <v>0</v>
      </c>
      <c r="AB121" s="109">
        <f>L121</f>
        <v>72.745829999999998</v>
      </c>
      <c r="AC121" s="109">
        <f>M121</f>
        <v>0</v>
      </c>
      <c r="AD121" s="109">
        <f>N121</f>
        <v>1120.01197</v>
      </c>
      <c r="AE121" s="110">
        <f t="shared" si="91"/>
        <v>0</v>
      </c>
      <c r="AF121" s="122">
        <f t="shared" si="82"/>
        <v>5873.8033099999993</v>
      </c>
    </row>
    <row r="122" spans="1:32" x14ac:dyDescent="0.25">
      <c r="A122">
        <v>30</v>
      </c>
      <c r="B122" s="46" t="s">
        <v>604</v>
      </c>
      <c r="C122" s="110">
        <f>VLOOKUP($A122,'Trip Switching Model Target TNC'!$AU$102:$BI$137,C$5,FALSE)</f>
        <v>0</v>
      </c>
      <c r="D122" s="110">
        <f>VLOOKUP($A122,'Trip Switching Model Target TNC'!$AU$102:$BI$137,D$5,FALSE)</f>
        <v>0</v>
      </c>
      <c r="E122" s="110">
        <f>VLOOKUP($A122,'Trip Switching Model Target TNC'!$AU$102:$BI$137,E$5,FALSE)</f>
        <v>0</v>
      </c>
      <c r="F122" s="110">
        <f>VLOOKUP($A122,'Trip Switching Model Target TNC'!$AU$102:$BI$137,F$5,FALSE)</f>
        <v>0</v>
      </c>
      <c r="G122" s="110">
        <f>VLOOKUP($A122,'Trip Switching Model Target TNC'!$AU$102:$BI$137,G$5,FALSE)</f>
        <v>0</v>
      </c>
      <c r="H122" s="110">
        <f>VLOOKUP($A122,'Trip Switching Model Target TNC'!$AU$102:$BI$137,H$5,FALSE)</f>
        <v>0</v>
      </c>
      <c r="I122" s="110">
        <f>VLOOKUP($A122,'Trip Switching Model Target TNC'!$AU$102:$BI$137,I$5,FALSE)</f>
        <v>0</v>
      </c>
      <c r="J122" s="110">
        <f>VLOOKUP($A122,'Trip Switching Model Target TNC'!$AU$102:$BI$137,J$5,FALSE)</f>
        <v>0</v>
      </c>
      <c r="K122" s="47">
        <f>VLOOKUP($A122,'Trip Switching Model Target TNC'!$AU$102:$BI$137,K$5,FALSE)</f>
        <v>29.087141935883199</v>
      </c>
      <c r="L122" s="110">
        <f>VLOOKUP($A122,'Trip Switching Model Target TNC'!$AU$102:$BI$137,L$5,FALSE)</f>
        <v>0</v>
      </c>
      <c r="M122" s="110">
        <f>VLOOKUP($A122,'Trip Switching Model Target TNC'!$AU$102:$BI$137,M$5,FALSE)</f>
        <v>0</v>
      </c>
      <c r="N122" s="110">
        <f>VLOOKUP($A122,'Trip Switching Model Target TNC'!$AU$102:$BI$137,N$5,FALSE)</f>
        <v>0</v>
      </c>
      <c r="O122" s="110">
        <f>VLOOKUP($A122,'Trip Switching Model Target TNC'!$AU$102:$BI$137,O$5,FALSE)</f>
        <v>0</v>
      </c>
      <c r="P122" s="50">
        <f t="shared" si="80"/>
        <v>29.087141935883199</v>
      </c>
      <c r="R122" s="46" t="s">
        <v>604</v>
      </c>
      <c r="S122" s="110">
        <v>0</v>
      </c>
      <c r="T122" s="110">
        <v>0</v>
      </c>
      <c r="U122" s="110">
        <v>0</v>
      </c>
      <c r="V122" s="110">
        <v>0</v>
      </c>
      <c r="W122" s="110">
        <v>0</v>
      </c>
      <c r="X122" s="110">
        <v>0</v>
      </c>
      <c r="Y122" s="110">
        <v>0</v>
      </c>
      <c r="Z122" s="110">
        <v>0</v>
      </c>
      <c r="AA122" s="47">
        <f>K122</f>
        <v>29.087141935883199</v>
      </c>
      <c r="AB122" s="110">
        <f>L122</f>
        <v>0</v>
      </c>
      <c r="AC122" s="110">
        <v>0</v>
      </c>
      <c r="AD122" s="110">
        <v>0</v>
      </c>
      <c r="AE122" s="110">
        <f t="shared" si="91"/>
        <v>0</v>
      </c>
      <c r="AF122" s="121">
        <f t="shared" ref="AF122:AF129" si="117">SUM(S122:AE122)</f>
        <v>29.087141935883199</v>
      </c>
    </row>
    <row r="123" spans="1:32" x14ac:dyDescent="0.25">
      <c r="A123">
        <v>31</v>
      </c>
      <c r="B123" s="46" t="s">
        <v>605</v>
      </c>
      <c r="C123" s="110">
        <f>VLOOKUP($A123,'Trip Switching Model Target TNC'!$AU$102:$BI$137,C$5,FALSE)</f>
        <v>0</v>
      </c>
      <c r="D123" s="110">
        <f>VLOOKUP($A123,'Trip Switching Model Target TNC'!$AU$102:$BI$137,D$5,FALSE)</f>
        <v>0</v>
      </c>
      <c r="E123" s="110">
        <f>VLOOKUP($A123,'Trip Switching Model Target TNC'!$AU$102:$BI$137,E$5,FALSE)</f>
        <v>0</v>
      </c>
      <c r="F123" s="110">
        <f>VLOOKUP($A123,'Trip Switching Model Target TNC'!$AU$102:$BI$137,F$5,FALSE)</f>
        <v>0</v>
      </c>
      <c r="G123" s="110">
        <f>VLOOKUP($A123,'Trip Switching Model Target TNC'!$AU$102:$BI$137,G$5,FALSE)</f>
        <v>0</v>
      </c>
      <c r="H123" s="110">
        <f>VLOOKUP($A123,'Trip Switching Model Target TNC'!$AU$102:$BI$137,H$5,FALSE)</f>
        <v>0</v>
      </c>
      <c r="I123" s="110">
        <f>VLOOKUP($A123,'Trip Switching Model Target TNC'!$AU$102:$BI$137,I$5,FALSE)</f>
        <v>0</v>
      </c>
      <c r="J123" s="110">
        <f>VLOOKUP($A123,'Trip Switching Model Target TNC'!$AU$102:$BI$137,J$5,FALSE)</f>
        <v>0</v>
      </c>
      <c r="K123" s="47">
        <f>VLOOKUP($A123,'Trip Switching Model Target TNC'!$AU$102:$BI$137,K$5,FALSE)</f>
        <v>0</v>
      </c>
      <c r="L123" s="110">
        <f>VLOOKUP($A123,'Trip Switching Model Target TNC'!$AU$102:$BI$137,L$5,FALSE)</f>
        <v>0</v>
      </c>
      <c r="M123" s="110">
        <f>VLOOKUP($A123,'Trip Switching Model Target TNC'!$AU$102:$BI$137,M$5,FALSE)</f>
        <v>0</v>
      </c>
      <c r="N123" s="110">
        <f>VLOOKUP($A123,'Trip Switching Model Target TNC'!$AU$102:$BI$137,N$5,FALSE)</f>
        <v>0</v>
      </c>
      <c r="O123" s="110">
        <f>VLOOKUP($A123,'Trip Switching Model Target TNC'!$AU$102:$BI$137,O$5,FALSE)</f>
        <v>0</v>
      </c>
      <c r="P123" s="50">
        <f t="shared" ref="P123:P128" si="118">SUM(C123:O123)</f>
        <v>0</v>
      </c>
      <c r="R123" s="46" t="s">
        <v>605</v>
      </c>
      <c r="S123" s="110">
        <v>0</v>
      </c>
      <c r="T123" s="110">
        <v>0</v>
      </c>
      <c r="U123" s="110">
        <v>0</v>
      </c>
      <c r="V123" s="110">
        <v>0</v>
      </c>
      <c r="W123" s="110">
        <v>0</v>
      </c>
      <c r="X123" s="110">
        <v>0</v>
      </c>
      <c r="Y123" s="110">
        <v>0</v>
      </c>
      <c r="Z123" s="110">
        <v>0</v>
      </c>
      <c r="AA123" s="47">
        <f t="shared" ref="AA123:AA128" si="119">K123</f>
        <v>0</v>
      </c>
      <c r="AB123" s="110">
        <f t="shared" ref="AB123:AB128" si="120">L123</f>
        <v>0</v>
      </c>
      <c r="AC123" s="110">
        <v>0</v>
      </c>
      <c r="AD123" s="110">
        <v>0</v>
      </c>
      <c r="AE123" s="110">
        <f t="shared" si="91"/>
        <v>0</v>
      </c>
      <c r="AF123" s="121">
        <f t="shared" si="117"/>
        <v>0</v>
      </c>
    </row>
    <row r="124" spans="1:32" x14ac:dyDescent="0.25">
      <c r="A124">
        <v>32</v>
      </c>
      <c r="B124" s="46" t="s">
        <v>606</v>
      </c>
      <c r="C124" s="110">
        <f>VLOOKUP($A124,'Trip Switching Model Target TNC'!$AU$102:$BI$137,C$5,FALSE)</f>
        <v>0</v>
      </c>
      <c r="D124" s="110">
        <f>VLOOKUP($A124,'Trip Switching Model Target TNC'!$AU$102:$BI$137,D$5,FALSE)</f>
        <v>0</v>
      </c>
      <c r="E124" s="110">
        <f>VLOOKUP($A124,'Trip Switching Model Target TNC'!$AU$102:$BI$137,E$5,FALSE)</f>
        <v>0</v>
      </c>
      <c r="F124" s="110">
        <f>VLOOKUP($A124,'Trip Switching Model Target TNC'!$AU$102:$BI$137,F$5,FALSE)</f>
        <v>0</v>
      </c>
      <c r="G124" s="110">
        <f>VLOOKUP($A124,'Trip Switching Model Target TNC'!$AU$102:$BI$137,G$5,FALSE)</f>
        <v>0</v>
      </c>
      <c r="H124" s="110">
        <f>VLOOKUP($A124,'Trip Switching Model Target TNC'!$AU$102:$BI$137,H$5,FALSE)</f>
        <v>0</v>
      </c>
      <c r="I124" s="110">
        <f>VLOOKUP($A124,'Trip Switching Model Target TNC'!$AU$102:$BI$137,I$5,FALSE)</f>
        <v>0</v>
      </c>
      <c r="J124" s="110">
        <f>VLOOKUP($A124,'Trip Switching Model Target TNC'!$AU$102:$BI$137,J$5,FALSE)</f>
        <v>0</v>
      </c>
      <c r="K124" s="47">
        <f>VLOOKUP($A124,'Trip Switching Model Target TNC'!$AU$102:$BI$137,K$5,FALSE)</f>
        <v>0</v>
      </c>
      <c r="L124" s="110">
        <f>VLOOKUP($A124,'Trip Switching Model Target TNC'!$AU$102:$BI$137,L$5,FALSE)</f>
        <v>0</v>
      </c>
      <c r="M124" s="110">
        <f>VLOOKUP($A124,'Trip Switching Model Target TNC'!$AU$102:$BI$137,M$5,FALSE)</f>
        <v>0</v>
      </c>
      <c r="N124" s="110">
        <f>VLOOKUP($A124,'Trip Switching Model Target TNC'!$AU$102:$BI$137,N$5,FALSE)</f>
        <v>0</v>
      </c>
      <c r="O124" s="110">
        <f>VLOOKUP($A124,'Trip Switching Model Target TNC'!$AU$102:$BI$137,O$5,FALSE)</f>
        <v>0</v>
      </c>
      <c r="P124" s="50">
        <f t="shared" si="118"/>
        <v>0</v>
      </c>
      <c r="R124" s="46" t="s">
        <v>606</v>
      </c>
      <c r="S124" s="110">
        <v>0</v>
      </c>
      <c r="T124" s="110">
        <v>0</v>
      </c>
      <c r="U124" s="110">
        <v>0</v>
      </c>
      <c r="V124" s="110">
        <v>0</v>
      </c>
      <c r="W124" s="110">
        <v>0</v>
      </c>
      <c r="X124" s="110">
        <v>0</v>
      </c>
      <c r="Y124" s="110">
        <v>0</v>
      </c>
      <c r="Z124" s="110">
        <v>0</v>
      </c>
      <c r="AA124" s="47">
        <f t="shared" si="119"/>
        <v>0</v>
      </c>
      <c r="AB124" s="110">
        <f t="shared" si="120"/>
        <v>0</v>
      </c>
      <c r="AC124" s="110">
        <v>0</v>
      </c>
      <c r="AD124" s="110">
        <v>0</v>
      </c>
      <c r="AE124" s="110">
        <f t="shared" si="91"/>
        <v>0</v>
      </c>
      <c r="AF124" s="121">
        <f t="shared" si="117"/>
        <v>0</v>
      </c>
    </row>
    <row r="125" spans="1:32" x14ac:dyDescent="0.25">
      <c r="A125">
        <v>33</v>
      </c>
      <c r="B125" s="46" t="s">
        <v>607</v>
      </c>
      <c r="C125" s="110">
        <f>VLOOKUP($A125,'Trip Switching Model Target TNC'!$AU$102:$BI$137,C$5,FALSE)</f>
        <v>0</v>
      </c>
      <c r="D125" s="110">
        <f>VLOOKUP($A125,'Trip Switching Model Target TNC'!$AU$102:$BI$137,D$5,FALSE)</f>
        <v>0</v>
      </c>
      <c r="E125" s="110">
        <f>VLOOKUP($A125,'Trip Switching Model Target TNC'!$AU$102:$BI$137,E$5,FALSE)</f>
        <v>0</v>
      </c>
      <c r="F125" s="110">
        <f>VLOOKUP($A125,'Trip Switching Model Target TNC'!$AU$102:$BI$137,F$5,FALSE)</f>
        <v>0</v>
      </c>
      <c r="G125" s="110">
        <f>VLOOKUP($A125,'Trip Switching Model Target TNC'!$AU$102:$BI$137,G$5,FALSE)</f>
        <v>0</v>
      </c>
      <c r="H125" s="110">
        <f>VLOOKUP($A125,'Trip Switching Model Target TNC'!$AU$102:$BI$137,H$5,FALSE)</f>
        <v>0</v>
      </c>
      <c r="I125" s="110">
        <f>VLOOKUP($A125,'Trip Switching Model Target TNC'!$AU$102:$BI$137,I$5,FALSE)</f>
        <v>0</v>
      </c>
      <c r="J125" s="110">
        <f>VLOOKUP($A125,'Trip Switching Model Target TNC'!$AU$102:$BI$137,J$5,FALSE)</f>
        <v>0</v>
      </c>
      <c r="K125" s="47">
        <f>VLOOKUP($A125,'Trip Switching Model Target TNC'!$AU$102:$BI$137,K$5,FALSE)</f>
        <v>17.1394559427474</v>
      </c>
      <c r="L125" s="110">
        <f>VLOOKUP($A125,'Trip Switching Model Target TNC'!$AU$102:$BI$137,L$5,FALSE)</f>
        <v>0</v>
      </c>
      <c r="M125" s="110">
        <f>VLOOKUP($A125,'Trip Switching Model Target TNC'!$AU$102:$BI$137,M$5,FALSE)</f>
        <v>0</v>
      </c>
      <c r="N125" s="110">
        <f>VLOOKUP($A125,'Trip Switching Model Target TNC'!$AU$102:$BI$137,N$5,FALSE)</f>
        <v>0</v>
      </c>
      <c r="O125" s="110">
        <f>VLOOKUP($A125,'Trip Switching Model Target TNC'!$AU$102:$BI$137,O$5,FALSE)</f>
        <v>0</v>
      </c>
      <c r="P125" s="50">
        <f t="shared" si="118"/>
        <v>17.1394559427474</v>
      </c>
      <c r="R125" s="46" t="s">
        <v>607</v>
      </c>
      <c r="S125" s="110">
        <v>0</v>
      </c>
      <c r="T125" s="110">
        <v>0</v>
      </c>
      <c r="U125" s="110">
        <v>0</v>
      </c>
      <c r="V125" s="110">
        <v>0</v>
      </c>
      <c r="W125" s="110">
        <v>0</v>
      </c>
      <c r="X125" s="110">
        <v>0</v>
      </c>
      <c r="Y125" s="110">
        <v>0</v>
      </c>
      <c r="Z125" s="110">
        <v>0</v>
      </c>
      <c r="AA125" s="47">
        <f t="shared" si="119"/>
        <v>17.1394559427474</v>
      </c>
      <c r="AB125" s="110">
        <f t="shared" si="120"/>
        <v>0</v>
      </c>
      <c r="AC125" s="110">
        <v>0</v>
      </c>
      <c r="AD125" s="110">
        <v>0</v>
      </c>
      <c r="AE125" s="110">
        <f t="shared" si="91"/>
        <v>0</v>
      </c>
      <c r="AF125" s="121">
        <f t="shared" si="117"/>
        <v>17.1394559427474</v>
      </c>
    </row>
    <row r="126" spans="1:32" x14ac:dyDescent="0.25">
      <c r="A126">
        <v>34</v>
      </c>
      <c r="B126" s="46" t="s">
        <v>608</v>
      </c>
      <c r="C126" s="110">
        <f>VLOOKUP($A126,'Trip Switching Model Target TNC'!$AU$102:$BI$137,C$5,FALSE)</f>
        <v>0</v>
      </c>
      <c r="D126" s="110">
        <f>VLOOKUP($A126,'Trip Switching Model Target TNC'!$AU$102:$BI$137,D$5,FALSE)</f>
        <v>0</v>
      </c>
      <c r="E126" s="110">
        <f>VLOOKUP($A126,'Trip Switching Model Target TNC'!$AU$102:$BI$137,E$5,FALSE)</f>
        <v>0</v>
      </c>
      <c r="F126" s="110">
        <f>VLOOKUP($A126,'Trip Switching Model Target TNC'!$AU$102:$BI$137,F$5,FALSE)</f>
        <v>0</v>
      </c>
      <c r="G126" s="110">
        <f>VLOOKUP($A126,'Trip Switching Model Target TNC'!$AU$102:$BI$137,G$5,FALSE)</f>
        <v>0</v>
      </c>
      <c r="H126" s="110">
        <f>VLOOKUP($A126,'Trip Switching Model Target TNC'!$AU$102:$BI$137,H$5,FALSE)</f>
        <v>0</v>
      </c>
      <c r="I126" s="110">
        <f>VLOOKUP($A126,'Trip Switching Model Target TNC'!$AU$102:$BI$137,I$5,FALSE)</f>
        <v>0</v>
      </c>
      <c r="J126" s="110">
        <f>VLOOKUP($A126,'Trip Switching Model Target TNC'!$AU$102:$BI$137,J$5,FALSE)</f>
        <v>0</v>
      </c>
      <c r="K126" s="47">
        <f>VLOOKUP($A126,'Trip Switching Model Target TNC'!$AU$102:$BI$137,K$5,FALSE)</f>
        <v>35.593710411383796</v>
      </c>
      <c r="L126" s="110">
        <f>VLOOKUP($A126,'Trip Switching Model Target TNC'!$AU$102:$BI$137,L$5,FALSE)</f>
        <v>0</v>
      </c>
      <c r="M126" s="110">
        <f>VLOOKUP($A126,'Trip Switching Model Target TNC'!$AU$102:$BI$137,M$5,FALSE)</f>
        <v>0</v>
      </c>
      <c r="N126" s="110">
        <f>VLOOKUP($A126,'Trip Switching Model Target TNC'!$AU$102:$BI$137,N$5,FALSE)</f>
        <v>0</v>
      </c>
      <c r="O126" s="110">
        <f>VLOOKUP($A126,'Trip Switching Model Target TNC'!$AU$102:$BI$137,O$5,FALSE)</f>
        <v>0</v>
      </c>
      <c r="P126" s="50">
        <f t="shared" si="118"/>
        <v>35.593710411383796</v>
      </c>
      <c r="R126" s="46" t="s">
        <v>608</v>
      </c>
      <c r="S126" s="110">
        <v>0</v>
      </c>
      <c r="T126" s="110">
        <v>0</v>
      </c>
      <c r="U126" s="110">
        <v>0</v>
      </c>
      <c r="V126" s="110">
        <v>0</v>
      </c>
      <c r="W126" s="110">
        <v>0</v>
      </c>
      <c r="X126" s="110">
        <v>0</v>
      </c>
      <c r="Y126" s="110">
        <v>0</v>
      </c>
      <c r="Z126" s="110">
        <v>0</v>
      </c>
      <c r="AA126" s="47">
        <f t="shared" si="119"/>
        <v>35.593710411383796</v>
      </c>
      <c r="AB126" s="110">
        <f t="shared" si="120"/>
        <v>0</v>
      </c>
      <c r="AC126" s="110">
        <v>0</v>
      </c>
      <c r="AD126" s="110">
        <v>0</v>
      </c>
      <c r="AE126" s="110">
        <f t="shared" si="91"/>
        <v>0</v>
      </c>
      <c r="AF126" s="121">
        <f t="shared" si="117"/>
        <v>35.593710411383796</v>
      </c>
    </row>
    <row r="127" spans="1:32" x14ac:dyDescent="0.25">
      <c r="A127">
        <v>35</v>
      </c>
      <c r="B127" s="46" t="s">
        <v>609</v>
      </c>
      <c r="C127" s="110">
        <f>VLOOKUP($A127,'Trip Switching Model Target TNC'!$AU$102:$BI$137,C$5,FALSE)</f>
        <v>0</v>
      </c>
      <c r="D127" s="110">
        <f>VLOOKUP($A127,'Trip Switching Model Target TNC'!$AU$102:$BI$137,D$5,FALSE)</f>
        <v>0</v>
      </c>
      <c r="E127" s="110">
        <f>VLOOKUP($A127,'Trip Switching Model Target TNC'!$AU$102:$BI$137,E$5,FALSE)</f>
        <v>0</v>
      </c>
      <c r="F127" s="110">
        <f>VLOOKUP($A127,'Trip Switching Model Target TNC'!$AU$102:$BI$137,F$5,FALSE)</f>
        <v>0</v>
      </c>
      <c r="G127" s="110">
        <f>VLOOKUP($A127,'Trip Switching Model Target TNC'!$AU$102:$BI$137,G$5,FALSE)</f>
        <v>0</v>
      </c>
      <c r="H127" s="110">
        <f>VLOOKUP($A127,'Trip Switching Model Target TNC'!$AU$102:$BI$137,H$5,FALSE)</f>
        <v>0</v>
      </c>
      <c r="I127" s="110">
        <f>VLOOKUP($A127,'Trip Switching Model Target TNC'!$AU$102:$BI$137,I$5,FALSE)</f>
        <v>0</v>
      </c>
      <c r="J127" s="110">
        <f>VLOOKUP($A127,'Trip Switching Model Target TNC'!$AU$102:$BI$137,J$5,FALSE)</f>
        <v>0</v>
      </c>
      <c r="K127" s="47">
        <f>VLOOKUP($A127,'Trip Switching Model Target TNC'!$AU$102:$BI$137,K$5,FALSE)</f>
        <v>8.4369504241887103</v>
      </c>
      <c r="L127" s="110">
        <f>VLOOKUP($A127,'Trip Switching Model Target TNC'!$AU$102:$BI$137,L$5,FALSE)</f>
        <v>0</v>
      </c>
      <c r="M127" s="110">
        <f>VLOOKUP($A127,'Trip Switching Model Target TNC'!$AU$102:$BI$137,M$5,FALSE)</f>
        <v>0</v>
      </c>
      <c r="N127" s="110">
        <f>VLOOKUP($A127,'Trip Switching Model Target TNC'!$AU$102:$BI$137,N$5,FALSE)</f>
        <v>0</v>
      </c>
      <c r="O127" s="110">
        <f>VLOOKUP($A127,'Trip Switching Model Target TNC'!$AU$102:$BI$137,O$5,FALSE)</f>
        <v>0</v>
      </c>
      <c r="P127" s="50">
        <f t="shared" si="118"/>
        <v>8.4369504241887103</v>
      </c>
      <c r="R127" s="46" t="s">
        <v>609</v>
      </c>
      <c r="S127" s="110">
        <v>0</v>
      </c>
      <c r="T127" s="110">
        <v>0</v>
      </c>
      <c r="U127" s="110">
        <v>0</v>
      </c>
      <c r="V127" s="110">
        <v>0</v>
      </c>
      <c r="W127" s="110">
        <v>0</v>
      </c>
      <c r="X127" s="110">
        <v>0</v>
      </c>
      <c r="Y127" s="110">
        <v>0</v>
      </c>
      <c r="Z127" s="110">
        <v>0</v>
      </c>
      <c r="AA127" s="47">
        <f t="shared" si="119"/>
        <v>8.4369504241887103</v>
      </c>
      <c r="AB127" s="110">
        <f t="shared" si="120"/>
        <v>0</v>
      </c>
      <c r="AC127" s="110">
        <v>0</v>
      </c>
      <c r="AD127" s="110">
        <v>0</v>
      </c>
      <c r="AE127" s="110">
        <f t="shared" si="91"/>
        <v>0</v>
      </c>
      <c r="AF127" s="121">
        <f t="shared" si="117"/>
        <v>8.4369504241887103</v>
      </c>
    </row>
    <row r="128" spans="1:32" x14ac:dyDescent="0.25">
      <c r="A128">
        <v>36</v>
      </c>
      <c r="B128" s="46" t="s">
        <v>603</v>
      </c>
      <c r="C128" s="110">
        <f>VLOOKUP($A128,'Trip Switching Model Target TNC'!$AU$102:$BI$137,C$5,FALSE)</f>
        <v>0</v>
      </c>
      <c r="D128" s="110">
        <f>VLOOKUP($A128,'Trip Switching Model Target TNC'!$AU$102:$BI$137,D$5,FALSE)</f>
        <v>0</v>
      </c>
      <c r="E128" s="110">
        <f>VLOOKUP($A128,'Trip Switching Model Target TNC'!$AU$102:$BI$137,E$5,FALSE)</f>
        <v>0</v>
      </c>
      <c r="F128" s="110">
        <f>VLOOKUP($A128,'Trip Switching Model Target TNC'!$AU$102:$BI$137,F$5,FALSE)</f>
        <v>0</v>
      </c>
      <c r="G128" s="110">
        <f>VLOOKUP($A128,'Trip Switching Model Target TNC'!$AU$102:$BI$137,G$5,FALSE)</f>
        <v>0</v>
      </c>
      <c r="H128" s="110">
        <f>VLOOKUP($A128,'Trip Switching Model Target TNC'!$AU$102:$BI$137,H$5,FALSE)</f>
        <v>0</v>
      </c>
      <c r="I128" s="110">
        <f>VLOOKUP($A128,'Trip Switching Model Target TNC'!$AU$102:$BI$137,I$5,FALSE)</f>
        <v>0</v>
      </c>
      <c r="J128" s="110">
        <f>VLOOKUP($A128,'Trip Switching Model Target TNC'!$AU$102:$BI$137,J$5,FALSE)</f>
        <v>0</v>
      </c>
      <c r="K128" s="110">
        <f>VLOOKUP($A128,'Trip Switching Model Target TNC'!$AU$102:$BI$137,K$5,FALSE)</f>
        <v>0</v>
      </c>
      <c r="L128" s="110">
        <f>VLOOKUP($A128,'Trip Switching Model Target TNC'!$AU$102:$BI$137,L$5,FALSE)</f>
        <v>0</v>
      </c>
      <c r="M128" s="110">
        <f>VLOOKUP($A128,'Trip Switching Model Target TNC'!$AU$102:$BI$137,M$5,FALSE)</f>
        <v>97.862735000000001</v>
      </c>
      <c r="N128" s="110">
        <f>VLOOKUP($A128,'Trip Switching Model Target TNC'!$AU$102:$BI$137,N$5,FALSE)</f>
        <v>0</v>
      </c>
      <c r="O128" s="113">
        <f>VLOOKUP($A128,'Trip Switching Model Target TNC'!$AU$102:$BI$137,O$5,FALSE)</f>
        <v>9492.6852950000011</v>
      </c>
      <c r="P128" s="50">
        <f t="shared" si="118"/>
        <v>9590.5480300000017</v>
      </c>
      <c r="R128" s="46" t="s">
        <v>603</v>
      </c>
      <c r="S128" s="110">
        <f t="shared" ref="S128" si="121">C128</f>
        <v>0</v>
      </c>
      <c r="T128" s="110">
        <f t="shared" ref="T128" si="122">D128</f>
        <v>0</v>
      </c>
      <c r="U128" s="110">
        <f t="shared" ref="U128" si="123">E128</f>
        <v>0</v>
      </c>
      <c r="V128" s="110">
        <f t="shared" ref="V128" si="124">F128</f>
        <v>0</v>
      </c>
      <c r="W128" s="110">
        <f t="shared" ref="W128" si="125">G128</f>
        <v>0</v>
      </c>
      <c r="X128" s="109">
        <f>H128+J128</f>
        <v>0</v>
      </c>
      <c r="Y128" s="110">
        <f t="shared" ref="Y128" si="126">I128</f>
        <v>0</v>
      </c>
      <c r="Z128" s="110">
        <v>0</v>
      </c>
      <c r="AA128" s="110">
        <f t="shared" si="119"/>
        <v>0</v>
      </c>
      <c r="AB128" s="110">
        <f t="shared" si="120"/>
        <v>0</v>
      </c>
      <c r="AC128" s="109">
        <f t="shared" ref="AC128" si="127">M128</f>
        <v>97.862735000000001</v>
      </c>
      <c r="AD128" s="110">
        <f t="shared" ref="AD128" si="128">N128</f>
        <v>0</v>
      </c>
      <c r="AE128" s="109">
        <f>O128</f>
        <v>9492.6852950000011</v>
      </c>
      <c r="AF128" s="121">
        <f t="shared" si="117"/>
        <v>9590.5480300000017</v>
      </c>
    </row>
    <row r="129" spans="1:47" ht="15.75" thickBot="1" x14ac:dyDescent="0.3">
      <c r="B129" s="123" t="s">
        <v>5</v>
      </c>
      <c r="C129" s="124">
        <f t="shared" ref="C129:O129" si="129">SUM(C96:C128)</f>
        <v>47246.299099999997</v>
      </c>
      <c r="D129" s="124">
        <f t="shared" si="129"/>
        <v>402495.02583999996</v>
      </c>
      <c r="E129" s="124">
        <f t="shared" si="129"/>
        <v>1307249.2742400002</v>
      </c>
      <c r="F129" s="124">
        <f t="shared" si="129"/>
        <v>267145.03189000004</v>
      </c>
      <c r="G129" s="124">
        <f t="shared" si="129"/>
        <v>66137.116809999992</v>
      </c>
      <c r="H129" s="124">
        <f t="shared" si="129"/>
        <v>55244.145430151322</v>
      </c>
      <c r="I129" s="124">
        <f t="shared" si="129"/>
        <v>1425.228528935658</v>
      </c>
      <c r="J129" s="124">
        <f t="shared" si="129"/>
        <v>7030.8755145992245</v>
      </c>
      <c r="K129" s="124">
        <f t="shared" si="129"/>
        <v>200.89039797305114</v>
      </c>
      <c r="L129" s="124">
        <f t="shared" si="129"/>
        <v>142544.70585999999</v>
      </c>
      <c r="M129" s="124">
        <f t="shared" si="129"/>
        <v>6142.3990349999995</v>
      </c>
      <c r="N129" s="124">
        <f t="shared" si="129"/>
        <v>1120.01197</v>
      </c>
      <c r="O129" s="124">
        <f t="shared" si="129"/>
        <v>28179.040700000005</v>
      </c>
      <c r="P129" s="127">
        <f>SUM(C129:O129)</f>
        <v>2332160.0453166584</v>
      </c>
      <c r="R129" s="123" t="s">
        <v>5</v>
      </c>
      <c r="S129" s="124">
        <f t="shared" ref="S129:AE129" si="130">SUM(S96:S128)</f>
        <v>47876.2143</v>
      </c>
      <c r="T129" s="124">
        <f t="shared" si="130"/>
        <v>440080.64781643357</v>
      </c>
      <c r="U129" s="124">
        <f t="shared" si="130"/>
        <v>1336408.8142223922</v>
      </c>
      <c r="V129" s="124">
        <f t="shared" si="130"/>
        <v>273065.71725000005</v>
      </c>
      <c r="W129" s="124">
        <f t="shared" si="130"/>
        <v>54051.780910000001</v>
      </c>
      <c r="X129" s="124">
        <f t="shared" si="130"/>
        <v>54936.399139795372</v>
      </c>
      <c r="Y129" s="124">
        <f t="shared" si="130"/>
        <v>1425.228528935658</v>
      </c>
      <c r="Z129" s="124">
        <f t="shared" si="130"/>
        <v>7030.8755145992245</v>
      </c>
      <c r="AA129" s="125">
        <f t="shared" si="130"/>
        <v>200.89039797305114</v>
      </c>
      <c r="AB129" s="124">
        <f t="shared" si="130"/>
        <v>93961.042850355938</v>
      </c>
      <c r="AC129" s="124">
        <f t="shared" si="130"/>
        <v>6435.9872399999995</v>
      </c>
      <c r="AD129" s="124">
        <f t="shared" si="130"/>
        <v>1120.01197</v>
      </c>
      <c r="AE129" s="124">
        <f t="shared" si="130"/>
        <v>28179.040700000005</v>
      </c>
      <c r="AF129" s="127">
        <f t="shared" si="117"/>
        <v>2344772.650840485</v>
      </c>
    </row>
    <row r="130" spans="1:47" x14ac:dyDescent="0.25">
      <c r="B130" s="128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R130" s="128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</row>
    <row r="131" spans="1:47" x14ac:dyDescent="0.25">
      <c r="B131" s="128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R131" s="128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</row>
    <row r="132" spans="1:47" x14ac:dyDescent="0.25">
      <c r="B132" s="128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R132" s="128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</row>
    <row r="133" spans="1:47" x14ac:dyDescent="0.25">
      <c r="B133" s="128"/>
      <c r="C133" s="130"/>
      <c r="D133" s="130"/>
      <c r="E133" s="130"/>
      <c r="F133" s="130"/>
      <c r="G133" s="130"/>
      <c r="H133" s="130"/>
      <c r="I133" s="130"/>
      <c r="J133" s="130"/>
      <c r="K133" s="130"/>
      <c r="L133" s="130"/>
      <c r="M133" s="130"/>
      <c r="N133" s="130"/>
      <c r="O133" s="130"/>
      <c r="P133" s="129"/>
      <c r="R133" s="128"/>
      <c r="S133" s="130"/>
      <c r="T133" s="130"/>
      <c r="U133" s="130"/>
      <c r="V133" s="130"/>
      <c r="W133" s="130"/>
      <c r="X133" s="130"/>
      <c r="Y133" s="130"/>
      <c r="Z133" s="130"/>
      <c r="AA133" s="130"/>
      <c r="AB133" s="130"/>
      <c r="AC133" s="130"/>
      <c r="AD133" s="130"/>
      <c r="AE133" s="130"/>
      <c r="AF133" s="129"/>
    </row>
    <row r="134" spans="1:47" x14ac:dyDescent="0.25">
      <c r="B134" s="128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R134" s="128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</row>
    <row r="135" spans="1:47" x14ac:dyDescent="0.25">
      <c r="B135" s="128"/>
      <c r="C135" s="129"/>
      <c r="D135" s="129"/>
      <c r="E135" s="129"/>
      <c r="F135" s="129"/>
      <c r="G135" s="129"/>
      <c r="H135" s="131"/>
      <c r="I135" s="131"/>
      <c r="J135" s="131"/>
      <c r="K135" s="129"/>
      <c r="L135" s="129"/>
      <c r="M135" s="129"/>
      <c r="N135" s="129"/>
      <c r="O135" s="129"/>
      <c r="P135" s="129"/>
      <c r="R135" s="128"/>
      <c r="S135" s="129"/>
      <c r="T135" s="129"/>
      <c r="U135" s="129"/>
      <c r="V135" s="129"/>
      <c r="W135" s="129"/>
      <c r="X135" s="131"/>
      <c r="Y135" s="131"/>
      <c r="Z135" s="131"/>
      <c r="AA135" s="129"/>
      <c r="AB135" s="129"/>
      <c r="AC135" s="129"/>
      <c r="AD135" s="129"/>
      <c r="AE135" s="129"/>
      <c r="AF135" s="129"/>
    </row>
    <row r="138" spans="1:47" x14ac:dyDescent="0.25">
      <c r="B138" s="114" t="s">
        <v>544</v>
      </c>
      <c r="R138" s="114" t="s">
        <v>544</v>
      </c>
      <c r="AH138" s="114" t="str">
        <f>R138</f>
        <v>Purpose: Individual Maintenance</v>
      </c>
    </row>
    <row r="139" spans="1:47" ht="39" x14ac:dyDescent="0.25">
      <c r="B139" s="115" t="s">
        <v>524</v>
      </c>
      <c r="C139" s="116" t="s">
        <v>525</v>
      </c>
      <c r="D139" s="117" t="s">
        <v>526</v>
      </c>
      <c r="E139" s="117" t="s">
        <v>527</v>
      </c>
      <c r="F139" s="117" t="s">
        <v>465</v>
      </c>
      <c r="G139" s="117" t="s">
        <v>528</v>
      </c>
      <c r="H139" s="117" t="s">
        <v>14</v>
      </c>
      <c r="I139" s="117" t="s">
        <v>18</v>
      </c>
      <c r="J139" s="117" t="s">
        <v>22</v>
      </c>
      <c r="K139" s="117" t="s">
        <v>604</v>
      </c>
      <c r="L139" s="117" t="s">
        <v>529</v>
      </c>
      <c r="M139" s="117" t="s">
        <v>530</v>
      </c>
      <c r="N139" s="118" t="s">
        <v>531</v>
      </c>
      <c r="O139" s="118" t="s">
        <v>603</v>
      </c>
      <c r="P139" s="119" t="s">
        <v>5</v>
      </c>
      <c r="R139" s="115" t="s">
        <v>524</v>
      </c>
      <c r="S139" s="116" t="s">
        <v>525</v>
      </c>
      <c r="T139" s="117" t="s">
        <v>526</v>
      </c>
      <c r="U139" s="117" t="s">
        <v>527</v>
      </c>
      <c r="V139" s="117" t="s">
        <v>465</v>
      </c>
      <c r="W139" s="117" t="s">
        <v>528</v>
      </c>
      <c r="X139" s="117" t="s">
        <v>14</v>
      </c>
      <c r="Y139" s="117" t="s">
        <v>18</v>
      </c>
      <c r="Z139" s="117" t="s">
        <v>22</v>
      </c>
      <c r="AA139" s="117" t="s">
        <v>604</v>
      </c>
      <c r="AB139" s="117" t="s">
        <v>529</v>
      </c>
      <c r="AC139" s="117" t="s">
        <v>530</v>
      </c>
      <c r="AD139" s="118" t="s">
        <v>531</v>
      </c>
      <c r="AE139" s="118" t="s">
        <v>603</v>
      </c>
      <c r="AF139" s="119" t="s">
        <v>5</v>
      </c>
      <c r="AH139" s="115" t="s">
        <v>524</v>
      </c>
      <c r="AI139" s="116" t="s">
        <v>525</v>
      </c>
      <c r="AJ139" s="117" t="s">
        <v>526</v>
      </c>
      <c r="AK139" s="117" t="s">
        <v>527</v>
      </c>
      <c r="AL139" s="117" t="s">
        <v>465</v>
      </c>
      <c r="AM139" s="117" t="s">
        <v>528</v>
      </c>
      <c r="AN139" s="117" t="s">
        <v>14</v>
      </c>
      <c r="AO139" s="117" t="s">
        <v>18</v>
      </c>
      <c r="AP139" s="117" t="s">
        <v>22</v>
      </c>
      <c r="AQ139" s="117" t="s">
        <v>604</v>
      </c>
      <c r="AR139" s="117" t="s">
        <v>529</v>
      </c>
      <c r="AS139" s="117" t="s">
        <v>530</v>
      </c>
      <c r="AT139" s="118" t="s">
        <v>603</v>
      </c>
      <c r="AU139" s="119" t="s">
        <v>5</v>
      </c>
    </row>
    <row r="140" spans="1:47" x14ac:dyDescent="0.25">
      <c r="A140" s="114">
        <v>1</v>
      </c>
      <c r="B140" s="120" t="s">
        <v>532</v>
      </c>
      <c r="C140" s="109">
        <f>VLOOKUP($A140,'Trip Switching Model Target TNC'!$AU$149:$BI$184,C$5,FALSE)</f>
        <v>1577301.6015300001</v>
      </c>
      <c r="D140" s="109">
        <f>VLOOKUP($A140,'Trip Switching Model Target TNC'!$AU$149:$BI$184,D$5,FALSE)</f>
        <v>648042.56258999999</v>
      </c>
      <c r="E140" s="109">
        <f>VLOOKUP($A140,'Trip Switching Model Target TNC'!$AU$149:$BI$184,E$5,FALSE)</f>
        <v>247909.27275999999</v>
      </c>
      <c r="F140" s="110">
        <f>VLOOKUP($A140,'Trip Switching Model Target TNC'!$AU$149:$BI$184,F$5,FALSE)</f>
        <v>0</v>
      </c>
      <c r="G140" s="110">
        <f>VLOOKUP($A140,'Trip Switching Model Target TNC'!$AU$149:$BI$184,G$5,FALSE)</f>
        <v>1502.9924000000001</v>
      </c>
      <c r="H140" s="110">
        <f>VLOOKUP($A140,'Trip Switching Model Target TNC'!$AU$149:$BI$184,H$5,FALSE)</f>
        <v>452.28285195782922</v>
      </c>
      <c r="I140" s="110">
        <f>VLOOKUP($A140,'Trip Switching Model Target TNC'!$AU$149:$BI$184,I$5,FALSE)</f>
        <v>8265.113549905569</v>
      </c>
      <c r="J140" s="110">
        <f>VLOOKUP($A140,'Trip Switching Model Target TNC'!$AU$149:$BI$184,J$5,FALSE)</f>
        <v>0</v>
      </c>
      <c r="K140" s="110">
        <f>VLOOKUP($A140,'Trip Switching Model Target TNC'!$AU$149:$BI$184,K$5,FALSE)</f>
        <v>0</v>
      </c>
      <c r="L140" s="110">
        <f>VLOOKUP($A140,'Trip Switching Model Target TNC'!$AU$149:$BI$184,L$5,FALSE)</f>
        <v>0</v>
      </c>
      <c r="M140" s="110">
        <f>VLOOKUP($A140,'Trip Switching Model Target TNC'!$AU$149:$BI$184,M$5,FALSE)</f>
        <v>3101.3916300000001</v>
      </c>
      <c r="N140" s="110">
        <f>VLOOKUP($A140,'Trip Switching Model Target TNC'!$AU$149:$BI$184,N$5,FALSE)</f>
        <v>0</v>
      </c>
      <c r="O140" s="110">
        <f>VLOOKUP($A140,'Trip Switching Model Target TNC'!$AU$149:$BI$184,O$5,FALSE)</f>
        <v>0</v>
      </c>
      <c r="P140" s="121">
        <f t="shared" ref="P140:P166" si="131">SUM(C140:O140)</f>
        <v>2486575.2173118629</v>
      </c>
      <c r="R140" s="120" t="s">
        <v>532</v>
      </c>
      <c r="S140" s="109">
        <f>C140+F140+G140+H140+I140+J140+L140+M140+O140+K140</f>
        <v>1590623.3819618635</v>
      </c>
      <c r="T140" s="109">
        <f>D140</f>
        <v>648042.56258999999</v>
      </c>
      <c r="U140" s="109">
        <f>E140</f>
        <v>247909.27275999999</v>
      </c>
      <c r="V140" s="110">
        <v>0</v>
      </c>
      <c r="W140" s="110">
        <v>0</v>
      </c>
      <c r="X140" s="110">
        <f>0</f>
        <v>0</v>
      </c>
      <c r="Y140" s="110">
        <f t="shared" ref="Y140:Y143" si="132">I140</f>
        <v>8265.113549905569</v>
      </c>
      <c r="Z140" s="110">
        <f>0</f>
        <v>0</v>
      </c>
      <c r="AA140" s="110">
        <f>0</f>
        <v>0</v>
      </c>
      <c r="AB140" s="110">
        <v>0</v>
      </c>
      <c r="AC140" s="110">
        <v>0</v>
      </c>
      <c r="AD140" s="110">
        <v>0</v>
      </c>
      <c r="AE140" s="110">
        <f>O140</f>
        <v>0</v>
      </c>
      <c r="AF140" s="121">
        <f t="shared" ref="AF140:AF165" si="133">SUM(S140:AD140)</f>
        <v>2494840.3308617692</v>
      </c>
      <c r="AH140" s="120" t="s">
        <v>532</v>
      </c>
      <c r="AI140" s="109">
        <f>S140</f>
        <v>1590623.3819618635</v>
      </c>
      <c r="AJ140" s="109">
        <f t="shared" ref="AJ140:AJ144" si="134">T140</f>
        <v>648042.56258999999</v>
      </c>
      <c r="AK140" s="109">
        <f t="shared" ref="AK140:AK144" si="135">U140</f>
        <v>247909.27275999999</v>
      </c>
      <c r="AL140" s="109">
        <f t="shared" ref="AL140:AL144" si="136">V140</f>
        <v>0</v>
      </c>
      <c r="AM140" s="109">
        <f t="shared" ref="AM140:AM144" si="137">W140</f>
        <v>0</v>
      </c>
      <c r="AN140" s="109">
        <f>X140</f>
        <v>0</v>
      </c>
      <c r="AO140" s="109">
        <f t="shared" ref="AO140:AO144" si="138">Y140</f>
        <v>8265.113549905569</v>
      </c>
      <c r="AP140" s="109">
        <f t="shared" ref="AP140:AP144" si="139">Z140</f>
        <v>0</v>
      </c>
      <c r="AQ140" s="109">
        <f t="shared" ref="AQ140:AQ144" si="140">AA140</f>
        <v>0</v>
      </c>
      <c r="AR140" s="109">
        <f t="shared" ref="AR140:AR144" si="141">AB140</f>
        <v>0</v>
      </c>
      <c r="AS140" s="109">
        <f>AC140</f>
        <v>0</v>
      </c>
      <c r="AT140" s="109">
        <f>AE140</f>
        <v>0</v>
      </c>
      <c r="AU140" s="121">
        <f>SUM(AI140:AT140)</f>
        <v>2494840.3308617692</v>
      </c>
    </row>
    <row r="141" spans="1:47" x14ac:dyDescent="0.25">
      <c r="A141" s="114">
        <v>3</v>
      </c>
      <c r="B141" s="120" t="s">
        <v>526</v>
      </c>
      <c r="C141" s="110">
        <f>VLOOKUP($A141,'Trip Switching Model Target TNC'!$AU$149:$BI$184,C$5,FALSE)</f>
        <v>0</v>
      </c>
      <c r="D141" s="109">
        <f>VLOOKUP($A141,'Trip Switching Model Target TNC'!$AU$149:$BI$184,D$5,FALSE)</f>
        <v>834128.02116</v>
      </c>
      <c r="E141" s="109">
        <f>VLOOKUP($A141,'Trip Switching Model Target TNC'!$AU$149:$BI$184,E$5,FALSE)</f>
        <v>405436.06394000002</v>
      </c>
      <c r="F141" s="110">
        <f>VLOOKUP($A141,'Trip Switching Model Target TNC'!$AU$149:$BI$184,F$5,FALSE)</f>
        <v>0</v>
      </c>
      <c r="G141" s="110">
        <f>VLOOKUP($A141,'Trip Switching Model Target TNC'!$AU$149:$BI$184,G$5,FALSE)</f>
        <v>1420.2058999999999</v>
      </c>
      <c r="H141" s="109">
        <f>VLOOKUP($A141,'Trip Switching Model Target TNC'!$AU$149:$BI$184,H$5,FALSE)</f>
        <v>12716.285445336982</v>
      </c>
      <c r="I141" s="110">
        <f>VLOOKUP($A141,'Trip Switching Model Target TNC'!$AU$149:$BI$184,I$5,FALSE)</f>
        <v>2668.9181402981035</v>
      </c>
      <c r="J141" s="110">
        <f>VLOOKUP($A141,'Trip Switching Model Target TNC'!$AU$149:$BI$184,J$5,FALSE)</f>
        <v>11653.555364591381</v>
      </c>
      <c r="K141" s="110">
        <f>VLOOKUP($A141,'Trip Switching Model Target TNC'!$AU$149:$BI$184,K$5,FALSE)</f>
        <v>1603.625829237742</v>
      </c>
      <c r="L141" s="110">
        <f>VLOOKUP($A141,'Trip Switching Model Target TNC'!$AU$149:$BI$184,L$5,FALSE)</f>
        <v>0</v>
      </c>
      <c r="M141" s="109">
        <f>VLOOKUP($A141,'Trip Switching Model Target TNC'!$AU$149:$BI$184,M$5,FALSE)</f>
        <v>719.90719999999999</v>
      </c>
      <c r="N141" s="110">
        <f>VLOOKUP($A141,'Trip Switching Model Target TNC'!$AU$149:$BI$184,N$5,FALSE)</f>
        <v>0</v>
      </c>
      <c r="O141" s="110">
        <f>VLOOKUP($A141,'Trip Switching Model Target TNC'!$AU$149:$BI$184,O$5,FALSE)</f>
        <v>17195.844734999955</v>
      </c>
      <c r="P141" s="122">
        <f t="shared" si="131"/>
        <v>1287542.427714464</v>
      </c>
      <c r="R141" s="120" t="s">
        <v>526</v>
      </c>
      <c r="S141" s="110">
        <v>0</v>
      </c>
      <c r="T141" s="109">
        <f>D141+F141+G141+I141+J141+L141+O141+K141</f>
        <v>868670.17112912715</v>
      </c>
      <c r="U141" s="109">
        <f>E141</f>
        <v>405436.06394000002</v>
      </c>
      <c r="V141" s="110">
        <v>0</v>
      </c>
      <c r="W141" s="110">
        <v>0</v>
      </c>
      <c r="X141" s="110">
        <f>H140+H141</f>
        <v>13168.568297294811</v>
      </c>
      <c r="Y141" s="110">
        <f t="shared" si="132"/>
        <v>2668.9181402981035</v>
      </c>
      <c r="Z141" s="110">
        <f>J140+J141</f>
        <v>11653.555364591381</v>
      </c>
      <c r="AA141" s="110">
        <f>K140+K141</f>
        <v>1603.625829237742</v>
      </c>
      <c r="AB141" s="110">
        <v>0</v>
      </c>
      <c r="AC141" s="109">
        <f>M141</f>
        <v>719.90719999999999</v>
      </c>
      <c r="AD141" s="110">
        <v>0</v>
      </c>
      <c r="AE141" s="109">
        <f t="shared" ref="AE141:AE171" si="142">O141</f>
        <v>17195.844734999955</v>
      </c>
      <c r="AF141" s="122">
        <f t="shared" si="133"/>
        <v>1303920.8099005492</v>
      </c>
      <c r="AH141" s="120" t="s">
        <v>526</v>
      </c>
      <c r="AI141" s="109">
        <f t="shared" ref="AI141:AI144" si="143">S141</f>
        <v>0</v>
      </c>
      <c r="AJ141" s="109">
        <f t="shared" si="134"/>
        <v>868670.17112912715</v>
      </c>
      <c r="AK141" s="109">
        <f t="shared" si="135"/>
        <v>405436.06394000002</v>
      </c>
      <c r="AL141" s="109">
        <f t="shared" si="136"/>
        <v>0</v>
      </c>
      <c r="AM141" s="109">
        <f t="shared" si="137"/>
        <v>0</v>
      </c>
      <c r="AN141" s="109">
        <f>X141</f>
        <v>13168.568297294811</v>
      </c>
      <c r="AO141" s="109">
        <f t="shared" si="138"/>
        <v>2668.9181402981035</v>
      </c>
      <c r="AP141" s="109">
        <f t="shared" si="139"/>
        <v>11653.555364591381</v>
      </c>
      <c r="AQ141" s="109">
        <f t="shared" si="140"/>
        <v>1603.625829237742</v>
      </c>
      <c r="AR141" s="109">
        <f t="shared" si="141"/>
        <v>0</v>
      </c>
      <c r="AS141" s="109">
        <f t="shared" ref="AS141:AS144" si="144">AC141</f>
        <v>719.90719999999999</v>
      </c>
      <c r="AT141" s="109">
        <f t="shared" ref="AT141:AT144" si="145">AE141</f>
        <v>17195.844734999955</v>
      </c>
      <c r="AU141" s="121">
        <f t="shared" ref="AU141:AU152" si="146">SUM(AI141:AT141)</f>
        <v>1321116.6546355493</v>
      </c>
    </row>
    <row r="142" spans="1:47" x14ac:dyDescent="0.25">
      <c r="A142" s="114">
        <v>5</v>
      </c>
      <c r="B142" s="120" t="s">
        <v>527</v>
      </c>
      <c r="C142" s="110">
        <f>VLOOKUP($A142,'Trip Switching Model Target TNC'!$AU$149:$BI$184,C$5,FALSE)</f>
        <v>0</v>
      </c>
      <c r="D142" s="110">
        <f>VLOOKUP($A142,'Trip Switching Model Target TNC'!$AU$149:$BI$184,D$5,FALSE)</f>
        <v>0</v>
      </c>
      <c r="E142" s="109">
        <f>VLOOKUP($A142,'Trip Switching Model Target TNC'!$AU$149:$BI$184,E$5,FALSE)</f>
        <v>798244.01564</v>
      </c>
      <c r="F142" s="110">
        <f>VLOOKUP($A142,'Trip Switching Model Target TNC'!$AU$149:$BI$184,F$5,FALSE)</f>
        <v>0</v>
      </c>
      <c r="G142" s="110">
        <f>VLOOKUP($A142,'Trip Switching Model Target TNC'!$AU$149:$BI$184,G$5,FALSE)</f>
        <v>0</v>
      </c>
      <c r="H142" s="109">
        <f>VLOOKUP($A142,'Trip Switching Model Target TNC'!$AU$149:$BI$184,H$5,FALSE)</f>
        <v>8240.3575201185304</v>
      </c>
      <c r="I142" s="110">
        <f>VLOOKUP($A142,'Trip Switching Model Target TNC'!$AU$149:$BI$184,I$5,FALSE)</f>
        <v>5712.5350647997238</v>
      </c>
      <c r="J142" s="110">
        <f>VLOOKUP($A142,'Trip Switching Model Target TNC'!$AU$149:$BI$184,J$5,FALSE)</f>
        <v>2171.1308839023577</v>
      </c>
      <c r="K142" s="110">
        <f>VLOOKUP($A142,'Trip Switching Model Target TNC'!$AU$149:$BI$184,K$5,FALSE)</f>
        <v>298.76560887679545</v>
      </c>
      <c r="L142" s="110">
        <f>VLOOKUP($A142,'Trip Switching Model Target TNC'!$AU$149:$BI$184,L$5,FALSE)</f>
        <v>0</v>
      </c>
      <c r="M142" s="109">
        <f>VLOOKUP($A142,'Trip Switching Model Target TNC'!$AU$149:$BI$184,M$5,FALSE)</f>
        <v>0</v>
      </c>
      <c r="N142" s="110">
        <f>VLOOKUP($A142,'Trip Switching Model Target TNC'!$AU$149:$BI$184,N$5,FALSE)</f>
        <v>0</v>
      </c>
      <c r="O142" s="110">
        <f>VLOOKUP($A142,'Trip Switching Model Target TNC'!$AU$149:$BI$184,O$5,FALSE)</f>
        <v>0</v>
      </c>
      <c r="P142" s="122">
        <f t="shared" si="131"/>
        <v>814666.80471769732</v>
      </c>
      <c r="R142" s="120" t="s">
        <v>527</v>
      </c>
      <c r="S142" s="110">
        <v>0</v>
      </c>
      <c r="T142" s="110"/>
      <c r="U142" s="109">
        <f>E142+F142+G142+I142+J142+L142+O142+K142</f>
        <v>806426.44719757885</v>
      </c>
      <c r="V142" s="110">
        <v>0</v>
      </c>
      <c r="W142" s="110">
        <v>0</v>
      </c>
      <c r="X142" s="110">
        <f t="shared" ref="X142:X143" si="147">H142</f>
        <v>8240.3575201185304</v>
      </c>
      <c r="Y142" s="110">
        <f t="shared" si="132"/>
        <v>5712.5350647997238</v>
      </c>
      <c r="Z142" s="110">
        <f t="shared" ref="Z142:Z143" si="148">J142</f>
        <v>2171.1308839023577</v>
      </c>
      <c r="AA142" s="110">
        <f t="shared" ref="AA142:AA143" si="149">K142</f>
        <v>298.76560887679545</v>
      </c>
      <c r="AB142" s="110">
        <v>0</v>
      </c>
      <c r="AC142" s="109">
        <f>M142</f>
        <v>0</v>
      </c>
      <c r="AD142" s="110">
        <v>0</v>
      </c>
      <c r="AE142" s="110">
        <f t="shared" si="142"/>
        <v>0</v>
      </c>
      <c r="AF142" s="122">
        <f t="shared" si="133"/>
        <v>822849.23627527629</v>
      </c>
      <c r="AH142" s="120" t="s">
        <v>527</v>
      </c>
      <c r="AI142" s="109">
        <f t="shared" si="143"/>
        <v>0</v>
      </c>
      <c r="AJ142" s="109">
        <f t="shared" si="134"/>
        <v>0</v>
      </c>
      <c r="AK142" s="109">
        <f t="shared" si="135"/>
        <v>806426.44719757885</v>
      </c>
      <c r="AL142" s="109">
        <f t="shared" si="136"/>
        <v>0</v>
      </c>
      <c r="AM142" s="109">
        <f t="shared" si="137"/>
        <v>0</v>
      </c>
      <c r="AN142" s="109">
        <f t="shared" ref="AN142:AN144" si="150">X142</f>
        <v>8240.3575201185304</v>
      </c>
      <c r="AO142" s="109">
        <f t="shared" si="138"/>
        <v>5712.5350647997238</v>
      </c>
      <c r="AP142" s="109">
        <f t="shared" si="139"/>
        <v>2171.1308839023577</v>
      </c>
      <c r="AQ142" s="109">
        <f t="shared" si="140"/>
        <v>298.76560887679545</v>
      </c>
      <c r="AR142" s="109">
        <f t="shared" si="141"/>
        <v>0</v>
      </c>
      <c r="AS142" s="109">
        <f t="shared" si="144"/>
        <v>0</v>
      </c>
      <c r="AT142" s="109">
        <f t="shared" si="145"/>
        <v>0</v>
      </c>
      <c r="AU142" s="121">
        <f t="shared" si="146"/>
        <v>822849.23627527629</v>
      </c>
    </row>
    <row r="143" spans="1:47" x14ac:dyDescent="0.25">
      <c r="A143" s="114">
        <v>7</v>
      </c>
      <c r="B143" s="120" t="s">
        <v>465</v>
      </c>
      <c r="C143" s="110">
        <f>VLOOKUP($A143,'Trip Switching Model Target TNC'!$AU$149:$BI$184,C$5,FALSE)</f>
        <v>20353.20363</v>
      </c>
      <c r="D143" s="109">
        <f>VLOOKUP($A143,'Trip Switching Model Target TNC'!$AU$149:$BI$184,D$5,FALSE)</f>
        <v>22581.96919</v>
      </c>
      <c r="E143" s="109">
        <f>VLOOKUP($A143,'Trip Switching Model Target TNC'!$AU$149:$BI$184,E$5,FALSE)</f>
        <v>24248.994869999999</v>
      </c>
      <c r="F143" s="109">
        <f>VLOOKUP($A143,'Trip Switching Model Target TNC'!$AU$149:$BI$184,F$5,FALSE)</f>
        <v>648773.67368999997</v>
      </c>
      <c r="G143" s="110">
        <f>VLOOKUP($A143,'Trip Switching Model Target TNC'!$AU$149:$BI$184,G$5,FALSE)</f>
        <v>3239.24044</v>
      </c>
      <c r="H143" s="109">
        <f>VLOOKUP($A143,'Trip Switching Model Target TNC'!$AU$149:$BI$184,H$5,FALSE)</f>
        <v>99779.887264169331</v>
      </c>
      <c r="I143" s="110">
        <f>VLOOKUP($A143,'Trip Switching Model Target TNC'!$AU$149:$BI$184,I$5,FALSE)</f>
        <v>3076.2461807221903</v>
      </c>
      <c r="J143" s="110">
        <f>VLOOKUP($A143,'Trip Switching Model Target TNC'!$AU$149:$BI$184,J$5,FALSE)</f>
        <v>13138.123738579798</v>
      </c>
      <c r="K143" s="110">
        <f>VLOOKUP($A143,'Trip Switching Model Target TNC'!$AU$149:$BI$184,K$5,FALSE)</f>
        <v>1807.9147449647733</v>
      </c>
      <c r="L143" s="110">
        <f>VLOOKUP($A143,'Trip Switching Model Target TNC'!$AU$149:$BI$184,L$5,FALSE)</f>
        <v>0</v>
      </c>
      <c r="M143" s="109">
        <f>VLOOKUP($A143,'Trip Switching Model Target TNC'!$AU$149:$BI$184,M$5,FALSE)</f>
        <v>0</v>
      </c>
      <c r="N143" s="110">
        <f>VLOOKUP($A143,'Trip Switching Model Target TNC'!$AU$149:$BI$184,N$5,FALSE)</f>
        <v>0</v>
      </c>
      <c r="O143" s="110">
        <f>VLOOKUP($A143,'Trip Switching Model Target TNC'!$AU$149:$BI$184,O$5,FALSE)</f>
        <v>0</v>
      </c>
      <c r="P143" s="122">
        <f t="shared" si="131"/>
        <v>836999.25374843599</v>
      </c>
      <c r="R143" s="120" t="s">
        <v>465</v>
      </c>
      <c r="S143" s="110">
        <v>0</v>
      </c>
      <c r="T143" s="109">
        <f>D143</f>
        <v>22581.96919</v>
      </c>
      <c r="U143" s="109">
        <f>E143</f>
        <v>24248.994869999999</v>
      </c>
      <c r="V143" s="109">
        <f>C143+F143+G143</f>
        <v>672366.11775999994</v>
      </c>
      <c r="W143" s="110">
        <v>0</v>
      </c>
      <c r="X143" s="110">
        <f t="shared" si="147"/>
        <v>99779.887264169331</v>
      </c>
      <c r="Y143" s="110">
        <f t="shared" si="132"/>
        <v>3076.2461807221903</v>
      </c>
      <c r="Z143" s="110">
        <f t="shared" si="148"/>
        <v>13138.123738579798</v>
      </c>
      <c r="AA143" s="110">
        <f t="shared" si="149"/>
        <v>1807.9147449647733</v>
      </c>
      <c r="AB143" s="110">
        <v>0</v>
      </c>
      <c r="AC143" s="109">
        <f>M143</f>
        <v>0</v>
      </c>
      <c r="AD143" s="110">
        <v>0</v>
      </c>
      <c r="AE143" s="109">
        <f t="shared" si="142"/>
        <v>0</v>
      </c>
      <c r="AF143" s="122">
        <f t="shared" si="133"/>
        <v>836999.25374843599</v>
      </c>
      <c r="AH143" s="120" t="s">
        <v>465</v>
      </c>
      <c r="AI143" s="109">
        <f t="shared" si="143"/>
        <v>0</v>
      </c>
      <c r="AJ143" s="109">
        <f t="shared" si="134"/>
        <v>22581.96919</v>
      </c>
      <c r="AK143" s="109">
        <f t="shared" si="135"/>
        <v>24248.994869999999</v>
      </c>
      <c r="AL143" s="109">
        <f t="shared" si="136"/>
        <v>672366.11775999994</v>
      </c>
      <c r="AM143" s="109">
        <f t="shared" si="137"/>
        <v>0</v>
      </c>
      <c r="AN143" s="109">
        <f t="shared" si="150"/>
        <v>99779.887264169331</v>
      </c>
      <c r="AO143" s="109">
        <f t="shared" si="138"/>
        <v>3076.2461807221903</v>
      </c>
      <c r="AP143" s="109">
        <f t="shared" si="139"/>
        <v>13138.123738579798</v>
      </c>
      <c r="AQ143" s="109">
        <f t="shared" si="140"/>
        <v>1807.9147449647733</v>
      </c>
      <c r="AR143" s="109">
        <f t="shared" si="141"/>
        <v>0</v>
      </c>
      <c r="AS143" s="109">
        <f t="shared" si="144"/>
        <v>0</v>
      </c>
      <c r="AT143" s="109">
        <f t="shared" si="145"/>
        <v>0</v>
      </c>
      <c r="AU143" s="121">
        <f t="shared" si="146"/>
        <v>836999.25374843599</v>
      </c>
    </row>
    <row r="144" spans="1:47" x14ac:dyDescent="0.25">
      <c r="A144" s="114">
        <v>8</v>
      </c>
      <c r="B144" s="120" t="s">
        <v>528</v>
      </c>
      <c r="C144" s="110">
        <f>VLOOKUP($A144,'Trip Switching Model Target TNC'!$AU$149:$BI$184,C$5,FALSE)</f>
        <v>0</v>
      </c>
      <c r="D144" s="110">
        <f>VLOOKUP($A144,'Trip Switching Model Target TNC'!$AU$149:$BI$184,D$5,FALSE)</f>
        <v>0</v>
      </c>
      <c r="E144" s="110">
        <f>VLOOKUP($A144,'Trip Switching Model Target TNC'!$AU$149:$BI$184,E$5,FALSE)</f>
        <v>0</v>
      </c>
      <c r="F144" s="110">
        <f>VLOOKUP($A144,'Trip Switching Model Target TNC'!$AU$149:$BI$184,F$5,FALSE)</f>
        <v>0</v>
      </c>
      <c r="G144" s="109">
        <f>VLOOKUP($A144,'Trip Switching Model Target TNC'!$AU$149:$BI$184,G$5,FALSE)</f>
        <v>78380.826329999996</v>
      </c>
      <c r="H144" s="110">
        <f>VLOOKUP($A144,'Trip Switching Model Target TNC'!$AU$149:$BI$184,H$5,FALSE)</f>
        <v>0</v>
      </c>
      <c r="I144" s="110">
        <f>VLOOKUP($A144,'Trip Switching Model Target TNC'!$AU$149:$BI$184,I$5,FALSE)</f>
        <v>0</v>
      </c>
      <c r="J144" s="110">
        <f>VLOOKUP($A144,'Trip Switching Model Target TNC'!$AU$149:$BI$184,J$5,FALSE)</f>
        <v>0</v>
      </c>
      <c r="K144" s="110">
        <f>VLOOKUP($A144,'Trip Switching Model Target TNC'!$AU$149:$BI$184,K$5,FALSE)</f>
        <v>0</v>
      </c>
      <c r="L144" s="110">
        <f>VLOOKUP($A144,'Trip Switching Model Target TNC'!$AU$149:$BI$184,L$5,FALSE)</f>
        <v>0</v>
      </c>
      <c r="M144" s="110">
        <f>VLOOKUP($A144,'Trip Switching Model Target TNC'!$AU$149:$BI$184,M$5,FALSE)</f>
        <v>0</v>
      </c>
      <c r="N144" s="110">
        <f>VLOOKUP($A144,'Trip Switching Model Target TNC'!$AU$149:$BI$184,N$5,FALSE)</f>
        <v>0</v>
      </c>
      <c r="O144" s="110">
        <f>VLOOKUP($A144,'Trip Switching Model Target TNC'!$AU$149:$BI$184,O$5,FALSE)</f>
        <v>0</v>
      </c>
      <c r="P144" s="122">
        <f t="shared" si="131"/>
        <v>78380.826329999996</v>
      </c>
      <c r="R144" s="120" t="s">
        <v>528</v>
      </c>
      <c r="S144" s="110">
        <v>0</v>
      </c>
      <c r="T144" s="110">
        <v>0</v>
      </c>
      <c r="U144" s="110">
        <v>0</v>
      </c>
      <c r="V144" s="110">
        <v>0</v>
      </c>
      <c r="W144" s="109">
        <f>C144+D144+E144+F144+G144+H144+I144+J144+L144+M144+O144+K144</f>
        <v>78380.826329999996</v>
      </c>
      <c r="X144" s="110">
        <v>0</v>
      </c>
      <c r="Y144" s="110">
        <v>0</v>
      </c>
      <c r="Z144" s="110">
        <v>0</v>
      </c>
      <c r="AA144" s="110">
        <f>VLOOKUP($A144,'Trip Switching Model Targets'!$AU$8:$BG$36,AA$5,FALSE)</f>
        <v>0</v>
      </c>
      <c r="AB144" s="110">
        <v>0</v>
      </c>
      <c r="AC144" s="110">
        <v>0</v>
      </c>
      <c r="AD144" s="110">
        <v>0</v>
      </c>
      <c r="AE144" s="110">
        <f t="shared" si="142"/>
        <v>0</v>
      </c>
      <c r="AF144" s="122">
        <f t="shared" si="133"/>
        <v>78380.826329999996</v>
      </c>
      <c r="AH144" s="120" t="s">
        <v>528</v>
      </c>
      <c r="AI144" s="109">
        <f t="shared" si="143"/>
        <v>0</v>
      </c>
      <c r="AJ144" s="109">
        <f t="shared" si="134"/>
        <v>0</v>
      </c>
      <c r="AK144" s="109">
        <f t="shared" si="135"/>
        <v>0</v>
      </c>
      <c r="AL144" s="109">
        <f t="shared" si="136"/>
        <v>0</v>
      </c>
      <c r="AM144" s="109">
        <f t="shared" si="137"/>
        <v>78380.826329999996</v>
      </c>
      <c r="AN144" s="109">
        <f t="shared" si="150"/>
        <v>0</v>
      </c>
      <c r="AO144" s="109">
        <f t="shared" si="138"/>
        <v>0</v>
      </c>
      <c r="AP144" s="109">
        <f t="shared" si="139"/>
        <v>0</v>
      </c>
      <c r="AQ144" s="109">
        <f t="shared" si="140"/>
        <v>0</v>
      </c>
      <c r="AR144" s="109">
        <f t="shared" si="141"/>
        <v>0</v>
      </c>
      <c r="AS144" s="109">
        <f t="shared" si="144"/>
        <v>0</v>
      </c>
      <c r="AT144" s="109">
        <f t="shared" si="145"/>
        <v>0</v>
      </c>
      <c r="AU144" s="121">
        <f t="shared" si="146"/>
        <v>78380.826329999996</v>
      </c>
    </row>
    <row r="145" spans="1:47" x14ac:dyDescent="0.25">
      <c r="A145" s="114">
        <v>9</v>
      </c>
      <c r="B145" s="120" t="s">
        <v>14</v>
      </c>
      <c r="C145" s="110">
        <f>VLOOKUP($A145,'Trip Switching Model Target TNC'!$AU$149:$BI$184,C$5,FALSE)</f>
        <v>0</v>
      </c>
      <c r="D145" s="110">
        <f>VLOOKUP($A145,'Trip Switching Model Target TNC'!$AU$149:$BI$184,D$5,FALSE)</f>
        <v>0</v>
      </c>
      <c r="E145" s="110">
        <f>VLOOKUP($A145,'Trip Switching Model Target TNC'!$AU$149:$BI$184,E$5,FALSE)</f>
        <v>0</v>
      </c>
      <c r="F145" s="110">
        <f>VLOOKUP($A145,'Trip Switching Model Target TNC'!$AU$149:$BI$184,F$5,FALSE)</f>
        <v>0</v>
      </c>
      <c r="G145" s="110">
        <f>VLOOKUP($A145,'Trip Switching Model Target TNC'!$AU$149:$BI$184,G$5,FALSE)</f>
        <v>0</v>
      </c>
      <c r="H145" s="111">
        <f>VLOOKUP($A145,'Trip Switching Model Target TNC'!$AU$149:$BI$184,H$5,FALSE)</f>
        <v>151437.7539010834</v>
      </c>
      <c r="I145" s="110">
        <f>VLOOKUP($A145,'Trip Switching Model Target TNC'!$AU$149:$BI$184,I$5,FALSE)</f>
        <v>0</v>
      </c>
      <c r="J145" s="110">
        <f>VLOOKUP($A145,'Trip Switching Model Target TNC'!$AU$149:$BI$184,J$5,FALSE)</f>
        <v>0</v>
      </c>
      <c r="K145" s="110">
        <f>VLOOKUP($A145,'Trip Switching Model Target TNC'!$AU$149:$BI$184,K$5,FALSE)</f>
        <v>0</v>
      </c>
      <c r="L145" s="110">
        <f>VLOOKUP($A145,'Trip Switching Model Target TNC'!$AU$149:$BI$184,L$5,FALSE)</f>
        <v>0</v>
      </c>
      <c r="M145" s="110">
        <f>VLOOKUP($A145,'Trip Switching Model Target TNC'!$AU$149:$BI$184,M$5,FALSE)</f>
        <v>0</v>
      </c>
      <c r="N145" s="110">
        <f>VLOOKUP($A145,'Trip Switching Model Target TNC'!$AU$149:$BI$184,N$5,FALSE)</f>
        <v>0</v>
      </c>
      <c r="O145" s="110">
        <f>VLOOKUP($A145,'Trip Switching Model Target TNC'!$AU$149:$BI$184,O$5,FALSE)</f>
        <v>0</v>
      </c>
      <c r="P145" s="122">
        <f t="shared" si="131"/>
        <v>151437.7539010834</v>
      </c>
      <c r="R145" s="120" t="s">
        <v>14</v>
      </c>
      <c r="S145" s="110">
        <v>0</v>
      </c>
      <c r="T145" s="110">
        <v>0</v>
      </c>
      <c r="U145" s="110">
        <v>0</v>
      </c>
      <c r="V145" s="110">
        <v>0</v>
      </c>
      <c r="W145" s="110">
        <v>0</v>
      </c>
      <c r="X145" s="111">
        <f t="shared" ref="X145:X150" si="151">C145+D145+E145+F145+G145+H145+I145+J145+L145+M145+O145+K145</f>
        <v>151437.7539010834</v>
      </c>
      <c r="Y145" s="110">
        <v>0</v>
      </c>
      <c r="Z145" s="110">
        <v>0</v>
      </c>
      <c r="AA145" s="110">
        <f>VLOOKUP($A145,'Trip Switching Model Targets'!$AU$8:$BG$36,AA$5,FALSE)</f>
        <v>0</v>
      </c>
      <c r="AB145" s="110">
        <v>0</v>
      </c>
      <c r="AC145" s="110">
        <v>0</v>
      </c>
      <c r="AD145" s="110">
        <v>0</v>
      </c>
      <c r="AE145" s="110">
        <f t="shared" si="142"/>
        <v>0</v>
      </c>
      <c r="AF145" s="122">
        <f t="shared" si="133"/>
        <v>151437.7539010834</v>
      </c>
      <c r="AH145" s="120" t="s">
        <v>14</v>
      </c>
      <c r="AI145" s="109"/>
      <c r="AJ145" s="109"/>
      <c r="AK145" s="109"/>
      <c r="AL145" s="109"/>
      <c r="AM145" s="109"/>
      <c r="AN145" s="109">
        <f>SUM(X145:X150)</f>
        <v>195166.52505836415</v>
      </c>
      <c r="AO145" s="109"/>
      <c r="AP145" s="109"/>
      <c r="AQ145" s="109"/>
      <c r="AR145" s="109"/>
      <c r="AS145" s="109"/>
      <c r="AT145" s="109"/>
      <c r="AU145" s="121">
        <f t="shared" si="146"/>
        <v>195166.52505836415</v>
      </c>
    </row>
    <row r="146" spans="1:47" x14ac:dyDescent="0.25">
      <c r="A146" s="114">
        <v>10</v>
      </c>
      <c r="B146" s="120" t="s">
        <v>15</v>
      </c>
      <c r="C146" s="110">
        <f>VLOOKUP($A146,'Trip Switching Model Target TNC'!$AU$149:$BI$184,C$5,FALSE)</f>
        <v>0</v>
      </c>
      <c r="D146" s="110">
        <f>VLOOKUP($A146,'Trip Switching Model Target TNC'!$AU$149:$BI$184,D$5,FALSE)</f>
        <v>0</v>
      </c>
      <c r="E146" s="110">
        <f>VLOOKUP($A146,'Trip Switching Model Target TNC'!$AU$149:$BI$184,E$5,FALSE)</f>
        <v>0</v>
      </c>
      <c r="F146" s="110">
        <f>VLOOKUP($A146,'Trip Switching Model Target TNC'!$AU$149:$BI$184,F$5,FALSE)</f>
        <v>0</v>
      </c>
      <c r="G146" s="110">
        <f>VLOOKUP($A146,'Trip Switching Model Target TNC'!$AU$149:$BI$184,G$5,FALSE)</f>
        <v>0</v>
      </c>
      <c r="H146" s="111">
        <f>VLOOKUP($A146,'Trip Switching Model Target TNC'!$AU$149:$BI$184,H$5,FALSE)</f>
        <v>139.15545951659121</v>
      </c>
      <c r="I146" s="110">
        <f>VLOOKUP($A146,'Trip Switching Model Target TNC'!$AU$149:$BI$184,I$5,FALSE)</f>
        <v>0</v>
      </c>
      <c r="J146" s="110">
        <f>VLOOKUP($A146,'Trip Switching Model Target TNC'!$AU$149:$BI$184,J$5,FALSE)</f>
        <v>0</v>
      </c>
      <c r="K146" s="110">
        <f>VLOOKUP($A146,'Trip Switching Model Target TNC'!$AU$149:$BI$184,K$5,FALSE)</f>
        <v>0</v>
      </c>
      <c r="L146" s="110">
        <f>VLOOKUP($A146,'Trip Switching Model Target TNC'!$AU$149:$BI$184,L$5,FALSE)</f>
        <v>0</v>
      </c>
      <c r="M146" s="110">
        <f>VLOOKUP($A146,'Trip Switching Model Target TNC'!$AU$149:$BI$184,M$5,FALSE)</f>
        <v>0</v>
      </c>
      <c r="N146" s="110">
        <f>VLOOKUP($A146,'Trip Switching Model Target TNC'!$AU$149:$BI$184,N$5,FALSE)</f>
        <v>0</v>
      </c>
      <c r="O146" s="110">
        <f>VLOOKUP($A146,'Trip Switching Model Target TNC'!$AU$149:$BI$184,O$5,FALSE)</f>
        <v>0</v>
      </c>
      <c r="P146" s="122">
        <f t="shared" si="131"/>
        <v>139.15545951659121</v>
      </c>
      <c r="R146" s="120" t="s">
        <v>15</v>
      </c>
      <c r="S146" s="110">
        <v>0</v>
      </c>
      <c r="T146" s="110">
        <v>0</v>
      </c>
      <c r="U146" s="110">
        <v>0</v>
      </c>
      <c r="V146" s="110">
        <v>0</v>
      </c>
      <c r="W146" s="110">
        <v>0</v>
      </c>
      <c r="X146" s="111">
        <f t="shared" si="151"/>
        <v>139.15545951659121</v>
      </c>
      <c r="Y146" s="110">
        <v>0</v>
      </c>
      <c r="Z146" s="110">
        <v>0</v>
      </c>
      <c r="AA146" s="110">
        <f>VLOOKUP($A146,'Trip Switching Model Targets'!$AU$8:$BG$36,AA$5,FALSE)</f>
        <v>0</v>
      </c>
      <c r="AB146" s="110">
        <v>0</v>
      </c>
      <c r="AC146" s="110">
        <v>0</v>
      </c>
      <c r="AD146" s="110">
        <v>0</v>
      </c>
      <c r="AE146" s="110">
        <f t="shared" si="142"/>
        <v>0</v>
      </c>
      <c r="AF146" s="122">
        <f t="shared" si="133"/>
        <v>139.15545951659121</v>
      </c>
      <c r="AH146" s="120" t="s">
        <v>18</v>
      </c>
      <c r="AI146" s="109"/>
      <c r="AJ146" s="109"/>
      <c r="AK146" s="109"/>
      <c r="AL146" s="109"/>
      <c r="AM146" s="109"/>
      <c r="AN146" s="109"/>
      <c r="AO146" s="109">
        <f>SUM(Y151:Y156)</f>
        <v>9039.8589395650324</v>
      </c>
      <c r="AP146" s="109"/>
      <c r="AQ146" s="109"/>
      <c r="AR146" s="109"/>
      <c r="AS146" s="109"/>
      <c r="AT146" s="109"/>
      <c r="AU146" s="121">
        <f t="shared" si="146"/>
        <v>9039.8589395650324</v>
      </c>
    </row>
    <row r="147" spans="1:47" x14ac:dyDescent="0.25">
      <c r="A147" s="114">
        <v>11</v>
      </c>
      <c r="B147" s="120" t="s">
        <v>16</v>
      </c>
      <c r="C147" s="110">
        <f>VLOOKUP($A147,'Trip Switching Model Target TNC'!$AU$149:$BI$184,C$5,FALSE)</f>
        <v>0</v>
      </c>
      <c r="D147" s="110">
        <f>VLOOKUP($A147,'Trip Switching Model Target TNC'!$AU$149:$BI$184,D$5,FALSE)</f>
        <v>0</v>
      </c>
      <c r="E147" s="110">
        <f>VLOOKUP($A147,'Trip Switching Model Target TNC'!$AU$149:$BI$184,E$5,FALSE)</f>
        <v>0</v>
      </c>
      <c r="F147" s="110">
        <f>VLOOKUP($A147,'Trip Switching Model Target TNC'!$AU$149:$BI$184,F$5,FALSE)</f>
        <v>0</v>
      </c>
      <c r="G147" s="110">
        <f>VLOOKUP($A147,'Trip Switching Model Target TNC'!$AU$149:$BI$184,G$5,FALSE)</f>
        <v>0</v>
      </c>
      <c r="H147" s="111">
        <f>VLOOKUP($A147,'Trip Switching Model Target TNC'!$AU$149:$BI$184,H$5,FALSE)</f>
        <v>0</v>
      </c>
      <c r="I147" s="110">
        <f>VLOOKUP($A147,'Trip Switching Model Target TNC'!$AU$149:$BI$184,I$5,FALSE)</f>
        <v>0</v>
      </c>
      <c r="J147" s="110">
        <f>VLOOKUP($A147,'Trip Switching Model Target TNC'!$AU$149:$BI$184,J$5,FALSE)</f>
        <v>0</v>
      </c>
      <c r="K147" s="110">
        <f>VLOOKUP($A147,'Trip Switching Model Target TNC'!$AU$149:$BI$184,K$5,FALSE)</f>
        <v>0</v>
      </c>
      <c r="L147" s="110">
        <f>VLOOKUP($A147,'Trip Switching Model Target TNC'!$AU$149:$BI$184,L$5,FALSE)</f>
        <v>0</v>
      </c>
      <c r="M147" s="110">
        <f>VLOOKUP($A147,'Trip Switching Model Target TNC'!$AU$149:$BI$184,M$5,FALSE)</f>
        <v>0</v>
      </c>
      <c r="N147" s="110">
        <f>VLOOKUP($A147,'Trip Switching Model Target TNC'!$AU$149:$BI$184,N$5,FALSE)</f>
        <v>0</v>
      </c>
      <c r="O147" s="110">
        <f>VLOOKUP($A147,'Trip Switching Model Target TNC'!$AU$149:$BI$184,O$5,FALSE)</f>
        <v>0</v>
      </c>
      <c r="P147" s="122">
        <f t="shared" si="131"/>
        <v>0</v>
      </c>
      <c r="R147" s="120" t="s">
        <v>16</v>
      </c>
      <c r="S147" s="110">
        <v>0</v>
      </c>
      <c r="T147" s="110">
        <v>0</v>
      </c>
      <c r="U147" s="110">
        <v>0</v>
      </c>
      <c r="V147" s="110">
        <v>0</v>
      </c>
      <c r="W147" s="110">
        <v>0</v>
      </c>
      <c r="X147" s="111">
        <f t="shared" si="151"/>
        <v>0</v>
      </c>
      <c r="Y147" s="110">
        <v>0</v>
      </c>
      <c r="Z147" s="110">
        <v>0</v>
      </c>
      <c r="AA147" s="110">
        <f>VLOOKUP($A147,'Trip Switching Model Targets'!$AU$8:$BG$36,AA$5,FALSE)</f>
        <v>0</v>
      </c>
      <c r="AB147" s="110">
        <v>0</v>
      </c>
      <c r="AC147" s="110">
        <v>0</v>
      </c>
      <c r="AD147" s="110">
        <v>0</v>
      </c>
      <c r="AE147" s="110">
        <f t="shared" si="142"/>
        <v>0</v>
      </c>
      <c r="AF147" s="122">
        <f t="shared" si="133"/>
        <v>0</v>
      </c>
      <c r="AH147" s="120" t="s">
        <v>22</v>
      </c>
      <c r="AI147" s="109"/>
      <c r="AJ147" s="109"/>
      <c r="AK147" s="109"/>
      <c r="AL147" s="109"/>
      <c r="AM147" s="109"/>
      <c r="AN147" s="109"/>
      <c r="AO147" s="109"/>
      <c r="AP147" s="109">
        <f>SUM(Z157:Z162)</f>
        <v>15846.022371075473</v>
      </c>
      <c r="AQ147" s="109"/>
      <c r="AR147" s="109"/>
      <c r="AS147" s="109"/>
      <c r="AT147" s="109"/>
      <c r="AU147" s="121">
        <f t="shared" si="146"/>
        <v>15846.022371075473</v>
      </c>
    </row>
    <row r="148" spans="1:47" x14ac:dyDescent="0.25">
      <c r="A148" s="114">
        <v>12</v>
      </c>
      <c r="B148" s="120" t="s">
        <v>17</v>
      </c>
      <c r="C148" s="110">
        <f>VLOOKUP($A148,'Trip Switching Model Target TNC'!$AU$149:$BI$184,C$5,FALSE)</f>
        <v>0</v>
      </c>
      <c r="D148" s="110">
        <f>VLOOKUP($A148,'Trip Switching Model Target TNC'!$AU$149:$BI$184,D$5,FALSE)</f>
        <v>0</v>
      </c>
      <c r="E148" s="110">
        <f>VLOOKUP($A148,'Trip Switching Model Target TNC'!$AU$149:$BI$184,E$5,FALSE)</f>
        <v>0</v>
      </c>
      <c r="F148" s="110">
        <f>VLOOKUP($A148,'Trip Switching Model Target TNC'!$AU$149:$BI$184,F$5,FALSE)</f>
        <v>0</v>
      </c>
      <c r="G148" s="110">
        <f>VLOOKUP($A148,'Trip Switching Model Target TNC'!$AU$149:$BI$184,G$5,FALSE)</f>
        <v>0</v>
      </c>
      <c r="H148" s="111">
        <f>VLOOKUP($A148,'Trip Switching Model Target TNC'!$AU$149:$BI$184,H$5,FALSE)</f>
        <v>28613.072535082778</v>
      </c>
      <c r="I148" s="110">
        <f>VLOOKUP($A148,'Trip Switching Model Target TNC'!$AU$149:$BI$184,I$5,FALSE)</f>
        <v>0</v>
      </c>
      <c r="J148" s="110">
        <f>VLOOKUP($A148,'Trip Switching Model Target TNC'!$AU$149:$BI$184,J$5,FALSE)</f>
        <v>0</v>
      </c>
      <c r="K148" s="110">
        <f>VLOOKUP($A148,'Trip Switching Model Target TNC'!$AU$149:$BI$184,K$5,FALSE)</f>
        <v>0</v>
      </c>
      <c r="L148" s="110">
        <f>VLOOKUP($A148,'Trip Switching Model Target TNC'!$AU$149:$BI$184,L$5,FALSE)</f>
        <v>0</v>
      </c>
      <c r="M148" s="110">
        <f>VLOOKUP($A148,'Trip Switching Model Target TNC'!$AU$149:$BI$184,M$5,FALSE)</f>
        <v>0</v>
      </c>
      <c r="N148" s="110">
        <f>VLOOKUP($A148,'Trip Switching Model Target TNC'!$AU$149:$BI$184,N$5,FALSE)</f>
        <v>0</v>
      </c>
      <c r="O148" s="110">
        <f>VLOOKUP($A148,'Trip Switching Model Target TNC'!$AU$149:$BI$184,O$5,FALSE)</f>
        <v>0</v>
      </c>
      <c r="P148" s="122">
        <f t="shared" si="131"/>
        <v>28613.072535082778</v>
      </c>
      <c r="R148" s="120" t="s">
        <v>17</v>
      </c>
      <c r="S148" s="110">
        <v>0</v>
      </c>
      <c r="T148" s="110">
        <v>0</v>
      </c>
      <c r="U148" s="110">
        <v>0</v>
      </c>
      <c r="V148" s="110">
        <v>0</v>
      </c>
      <c r="W148" s="110">
        <v>0</v>
      </c>
      <c r="X148" s="111">
        <f t="shared" si="151"/>
        <v>28613.072535082778</v>
      </c>
      <c r="Y148" s="110">
        <v>0</v>
      </c>
      <c r="Z148" s="110">
        <v>0</v>
      </c>
      <c r="AA148" s="110">
        <f>VLOOKUP($A148,'Trip Switching Model Targets'!$AU$8:$BG$36,AA$5,FALSE)</f>
        <v>0</v>
      </c>
      <c r="AB148" s="110">
        <v>0</v>
      </c>
      <c r="AC148" s="110">
        <v>0</v>
      </c>
      <c r="AD148" s="110">
        <v>0</v>
      </c>
      <c r="AE148" s="110">
        <f t="shared" si="142"/>
        <v>0</v>
      </c>
      <c r="AF148" s="122">
        <f t="shared" si="133"/>
        <v>28613.072535082778</v>
      </c>
      <c r="AH148" s="207" t="s">
        <v>604</v>
      </c>
      <c r="AI148" s="109"/>
      <c r="AJ148" s="109"/>
      <c r="AK148" s="109"/>
      <c r="AL148" s="109"/>
      <c r="AM148" s="109"/>
      <c r="AN148" s="109"/>
      <c r="AO148" s="109"/>
      <c r="AP148" s="109"/>
      <c r="AQ148" s="109">
        <f>SUM(AA166:AA171)</f>
        <v>2180.5440459952479</v>
      </c>
      <c r="AR148" s="109"/>
      <c r="AS148" s="109"/>
      <c r="AT148" s="109"/>
      <c r="AU148" s="121">
        <f t="shared" si="146"/>
        <v>2180.5440459952479</v>
      </c>
    </row>
    <row r="149" spans="1:47" x14ac:dyDescent="0.25">
      <c r="A149" s="114">
        <v>24</v>
      </c>
      <c r="B149" s="120" t="s">
        <v>26</v>
      </c>
      <c r="C149" s="110">
        <f>VLOOKUP($A149,'Trip Switching Model Target TNC'!$AU$149:$BI$184,C$5,FALSE)</f>
        <v>0</v>
      </c>
      <c r="D149" s="110">
        <f>VLOOKUP($A149,'Trip Switching Model Target TNC'!$AU$149:$BI$184,D$5,FALSE)</f>
        <v>0</v>
      </c>
      <c r="E149" s="110">
        <f>VLOOKUP($A149,'Trip Switching Model Target TNC'!$AU$149:$BI$184,E$5,FALSE)</f>
        <v>0</v>
      </c>
      <c r="F149" s="110">
        <f>VLOOKUP($A149,'Trip Switching Model Target TNC'!$AU$149:$BI$184,F$5,FALSE)</f>
        <v>0</v>
      </c>
      <c r="G149" s="110">
        <f>VLOOKUP($A149,'Trip Switching Model Target TNC'!$AU$149:$BI$184,G$5,FALSE)</f>
        <v>0</v>
      </c>
      <c r="H149" s="111">
        <f>VLOOKUP($A149,'Trip Switching Model Target TNC'!$AU$149:$BI$184,H$5,FALSE)</f>
        <v>14026.333774508161</v>
      </c>
      <c r="I149" s="110">
        <f>VLOOKUP($A149,'Trip Switching Model Target TNC'!$AU$149:$BI$184,I$5,FALSE)</f>
        <v>0</v>
      </c>
      <c r="J149" s="110">
        <f>VLOOKUP($A149,'Trip Switching Model Target TNC'!$AU$149:$BI$184,J$5,FALSE)</f>
        <v>0</v>
      </c>
      <c r="K149" s="110">
        <f>VLOOKUP($A149,'Trip Switching Model Target TNC'!$AU$149:$BI$184,K$5,FALSE)</f>
        <v>0</v>
      </c>
      <c r="L149" s="110">
        <f>VLOOKUP($A149,'Trip Switching Model Target TNC'!$AU$149:$BI$184,L$5,FALSE)</f>
        <v>0</v>
      </c>
      <c r="M149" s="110">
        <f>VLOOKUP($A149,'Trip Switching Model Target TNC'!$AU$149:$BI$184,M$5,FALSE)</f>
        <v>0</v>
      </c>
      <c r="N149" s="110">
        <f>VLOOKUP($A149,'Trip Switching Model Target TNC'!$AU$149:$BI$184,N$5,FALSE)</f>
        <v>0</v>
      </c>
      <c r="O149" s="110">
        <f>VLOOKUP($A149,'Trip Switching Model Target TNC'!$AU$149:$BI$184,O$5,FALSE)</f>
        <v>0</v>
      </c>
      <c r="P149" s="122">
        <f t="shared" si="131"/>
        <v>14026.333774508161</v>
      </c>
      <c r="R149" s="120" t="s">
        <v>26</v>
      </c>
      <c r="S149" s="110">
        <v>0</v>
      </c>
      <c r="T149" s="110">
        <v>0</v>
      </c>
      <c r="U149" s="110">
        <v>0</v>
      </c>
      <c r="V149" s="110">
        <v>0</v>
      </c>
      <c r="W149" s="110">
        <v>0</v>
      </c>
      <c r="X149" s="111">
        <f t="shared" si="151"/>
        <v>14026.333774508161</v>
      </c>
      <c r="Y149" s="110">
        <v>0</v>
      </c>
      <c r="Z149" s="110">
        <v>0</v>
      </c>
      <c r="AA149" s="110">
        <f>VLOOKUP($A149,'Trip Switching Model Targets'!$AU$8:$BG$36,AA$5,FALSE)</f>
        <v>0</v>
      </c>
      <c r="AB149" s="110">
        <v>0</v>
      </c>
      <c r="AC149" s="110">
        <v>0</v>
      </c>
      <c r="AD149" s="110">
        <v>0</v>
      </c>
      <c r="AE149" s="110">
        <f t="shared" si="142"/>
        <v>0</v>
      </c>
      <c r="AF149" s="122">
        <f t="shared" si="133"/>
        <v>14026.333774508161</v>
      </c>
      <c r="AH149" s="260" t="s">
        <v>529</v>
      </c>
      <c r="AI149" s="109"/>
      <c r="AJ149" s="109"/>
      <c r="AK149" s="109"/>
      <c r="AL149" s="109"/>
      <c r="AM149" s="109"/>
      <c r="AN149" s="109"/>
      <c r="AO149" s="109"/>
      <c r="AP149" s="109"/>
      <c r="AQ149" s="109"/>
      <c r="AR149" s="109">
        <f>AB163</f>
        <v>0</v>
      </c>
      <c r="AS149" s="109"/>
      <c r="AT149" s="109"/>
      <c r="AU149" s="121">
        <f t="shared" si="146"/>
        <v>0</v>
      </c>
    </row>
    <row r="150" spans="1:47" x14ac:dyDescent="0.25">
      <c r="A150" s="114">
        <v>25</v>
      </c>
      <c r="B150" s="120" t="s">
        <v>27</v>
      </c>
      <c r="C150" s="110">
        <f>VLOOKUP($A150,'Trip Switching Model Target TNC'!$AU$149:$BI$184,C$5,FALSE)</f>
        <v>0</v>
      </c>
      <c r="D150" s="110">
        <f>VLOOKUP($A150,'Trip Switching Model Target TNC'!$AU$149:$BI$184,D$5,FALSE)</f>
        <v>0</v>
      </c>
      <c r="E150" s="110">
        <f>VLOOKUP($A150,'Trip Switching Model Target TNC'!$AU$149:$BI$184,E$5,FALSE)</f>
        <v>0</v>
      </c>
      <c r="F150" s="110">
        <f>VLOOKUP($A150,'Trip Switching Model Target TNC'!$AU$149:$BI$184,F$5,FALSE)</f>
        <v>0</v>
      </c>
      <c r="G150" s="110">
        <f>VLOOKUP($A150,'Trip Switching Model Target TNC'!$AU$149:$BI$184,G$5,FALSE)</f>
        <v>0</v>
      </c>
      <c r="H150" s="111">
        <f>VLOOKUP($A150,'Trip Switching Model Target TNC'!$AU$149:$BI$184,H$5,FALSE)</f>
        <v>950.209388173207</v>
      </c>
      <c r="I150" s="110">
        <f>VLOOKUP($A150,'Trip Switching Model Target TNC'!$AU$149:$BI$184,I$5,FALSE)</f>
        <v>0</v>
      </c>
      <c r="J150" s="110">
        <f>VLOOKUP($A150,'Trip Switching Model Target TNC'!$AU$149:$BI$184,J$5,FALSE)</f>
        <v>0</v>
      </c>
      <c r="K150" s="110">
        <f>VLOOKUP($A150,'Trip Switching Model Target TNC'!$AU$149:$BI$184,K$5,FALSE)</f>
        <v>0</v>
      </c>
      <c r="L150" s="110">
        <f>VLOOKUP($A150,'Trip Switching Model Target TNC'!$AU$149:$BI$184,L$5,FALSE)</f>
        <v>0</v>
      </c>
      <c r="M150" s="110">
        <f>VLOOKUP($A150,'Trip Switching Model Target TNC'!$AU$149:$BI$184,M$5,FALSE)</f>
        <v>0</v>
      </c>
      <c r="N150" s="110">
        <f>VLOOKUP($A150,'Trip Switching Model Target TNC'!$AU$149:$BI$184,N$5,FALSE)</f>
        <v>0</v>
      </c>
      <c r="O150" s="110">
        <f>VLOOKUP($A150,'Trip Switching Model Target TNC'!$AU$149:$BI$184,O$5,FALSE)</f>
        <v>0</v>
      </c>
      <c r="P150" s="122">
        <f t="shared" si="131"/>
        <v>950.209388173207</v>
      </c>
      <c r="R150" s="120" t="s">
        <v>27</v>
      </c>
      <c r="S150" s="110">
        <v>0</v>
      </c>
      <c r="T150" s="110">
        <v>0</v>
      </c>
      <c r="U150" s="110">
        <v>0</v>
      </c>
      <c r="V150" s="110">
        <v>0</v>
      </c>
      <c r="W150" s="110">
        <v>0</v>
      </c>
      <c r="X150" s="111">
        <f t="shared" si="151"/>
        <v>950.209388173207</v>
      </c>
      <c r="Y150" s="110">
        <v>0</v>
      </c>
      <c r="Z150" s="110">
        <v>0</v>
      </c>
      <c r="AA150" s="110">
        <f>VLOOKUP($A150,'Trip Switching Model Targets'!$AU$8:$BG$36,AA$5,FALSE)</f>
        <v>0</v>
      </c>
      <c r="AB150" s="110">
        <v>0</v>
      </c>
      <c r="AC150" s="110">
        <v>0</v>
      </c>
      <c r="AD150" s="110">
        <v>0</v>
      </c>
      <c r="AE150" s="110">
        <f t="shared" si="142"/>
        <v>0</v>
      </c>
      <c r="AF150" s="122">
        <f t="shared" si="133"/>
        <v>950.209388173207</v>
      </c>
      <c r="AH150" s="260" t="s">
        <v>628</v>
      </c>
      <c r="AI150" s="109"/>
      <c r="AJ150" s="109"/>
      <c r="AK150" s="109"/>
      <c r="AL150" s="109"/>
      <c r="AM150" s="109"/>
      <c r="AN150" s="109">
        <f>X164</f>
        <v>3235.7611830647502</v>
      </c>
      <c r="AO150" s="109"/>
      <c r="AP150" s="109"/>
      <c r="AQ150" s="109"/>
      <c r="AR150" s="109"/>
      <c r="AS150" s="109">
        <f>AC164</f>
        <v>18240.813009500001</v>
      </c>
      <c r="AT150" s="109">
        <f>AE164</f>
        <v>2379.2364794999999</v>
      </c>
      <c r="AU150" s="121">
        <f t="shared" si="146"/>
        <v>23855.810672064752</v>
      </c>
    </row>
    <row r="151" spans="1:47" x14ac:dyDescent="0.25">
      <c r="A151" s="114">
        <v>13</v>
      </c>
      <c r="B151" s="120" t="s">
        <v>18</v>
      </c>
      <c r="C151" s="110">
        <f>VLOOKUP($A151,'Trip Switching Model Target TNC'!$AU$149:$BI$184,C$5,FALSE)</f>
        <v>0</v>
      </c>
      <c r="D151" s="110">
        <f>VLOOKUP($A151,'Trip Switching Model Target TNC'!$AU$149:$BI$184,D$5,FALSE)</f>
        <v>0</v>
      </c>
      <c r="E151" s="110">
        <f>VLOOKUP($A151,'Trip Switching Model Target TNC'!$AU$149:$BI$184,E$5,FALSE)</f>
        <v>0</v>
      </c>
      <c r="F151" s="110">
        <f>VLOOKUP($A151,'Trip Switching Model Target TNC'!$AU$149:$BI$184,F$5,FALSE)</f>
        <v>0</v>
      </c>
      <c r="G151" s="110">
        <f>VLOOKUP($A151,'Trip Switching Model Target TNC'!$AU$149:$BI$184,G$5,FALSE)</f>
        <v>0</v>
      </c>
      <c r="H151" s="110">
        <f>VLOOKUP($A151,'Trip Switching Model Target TNC'!$AU$149:$BI$184,H$5,FALSE)</f>
        <v>0</v>
      </c>
      <c r="I151" s="111">
        <f>VLOOKUP($A151,'Trip Switching Model Target TNC'!$AU$149:$BI$184,I$5,FALSE)</f>
        <v>1170.189095571583</v>
      </c>
      <c r="J151" s="110">
        <f>VLOOKUP($A151,'Trip Switching Model Target TNC'!$AU$149:$BI$184,J$5,FALSE)</f>
        <v>0</v>
      </c>
      <c r="K151" s="110">
        <f>VLOOKUP($A151,'Trip Switching Model Target TNC'!$AU$149:$BI$184,K$5,FALSE)</f>
        <v>0</v>
      </c>
      <c r="L151" s="110">
        <f>VLOOKUP($A151,'Trip Switching Model Target TNC'!$AU$149:$BI$184,L$5,FALSE)</f>
        <v>0</v>
      </c>
      <c r="M151" s="110">
        <f>VLOOKUP($A151,'Trip Switching Model Target TNC'!$AU$149:$BI$184,M$5,FALSE)</f>
        <v>0</v>
      </c>
      <c r="N151" s="110">
        <f>VLOOKUP($A151,'Trip Switching Model Target TNC'!$AU$149:$BI$184,N$5,FALSE)</f>
        <v>0</v>
      </c>
      <c r="O151" s="110">
        <f>VLOOKUP($A151,'Trip Switching Model Target TNC'!$AU$149:$BI$184,O$5,FALSE)</f>
        <v>0</v>
      </c>
      <c r="P151" s="122">
        <f t="shared" si="131"/>
        <v>1170.189095571583</v>
      </c>
      <c r="R151" s="120" t="s">
        <v>18</v>
      </c>
      <c r="S151" s="110">
        <v>0</v>
      </c>
      <c r="T151" s="110">
        <v>0</v>
      </c>
      <c r="U151" s="110">
        <v>0</v>
      </c>
      <c r="V151" s="110">
        <v>0</v>
      </c>
      <c r="W151" s="110">
        <v>0</v>
      </c>
      <c r="X151" s="110">
        <v>0</v>
      </c>
      <c r="Y151" s="111">
        <f t="shared" ref="Y151:Y156" si="152">C151+D151+E151+F151+G151+H151+I151+J151+L151+M151+O151+K151</f>
        <v>1170.189095571583</v>
      </c>
      <c r="Z151" s="110">
        <v>0</v>
      </c>
      <c r="AA151" s="110">
        <f>VLOOKUP($A151,'Trip Switching Model Targets'!$AU$8:$BG$36,AA$5,FALSE)</f>
        <v>0</v>
      </c>
      <c r="AB151" s="110">
        <v>0</v>
      </c>
      <c r="AC151" s="110">
        <v>0</v>
      </c>
      <c r="AD151" s="110">
        <v>0</v>
      </c>
      <c r="AE151" s="110">
        <f t="shared" si="142"/>
        <v>0</v>
      </c>
      <c r="AF151" s="122">
        <f t="shared" si="133"/>
        <v>1170.189095571583</v>
      </c>
      <c r="AH151" s="260" t="s">
        <v>603</v>
      </c>
      <c r="AI151" s="109"/>
      <c r="AJ151" s="109"/>
      <c r="AK151" s="109"/>
      <c r="AL151" s="109"/>
      <c r="AM151" s="109"/>
      <c r="AN151" s="109">
        <f>X172</f>
        <v>18297.146344420638</v>
      </c>
      <c r="AO151" s="109"/>
      <c r="AP151" s="109"/>
      <c r="AQ151" s="109"/>
      <c r="AR151" s="109"/>
      <c r="AS151" s="109">
        <f>AC172</f>
        <v>793.0788265000001</v>
      </c>
      <c r="AT151" s="109">
        <f>AE172</f>
        <v>76928.646170500011</v>
      </c>
      <c r="AU151" s="121">
        <f t="shared" si="146"/>
        <v>96018.871341420658</v>
      </c>
    </row>
    <row r="152" spans="1:47" ht="15.75" thickBot="1" x14ac:dyDescent="0.3">
      <c r="A152" s="114">
        <v>14</v>
      </c>
      <c r="B152" s="120" t="s">
        <v>19</v>
      </c>
      <c r="C152" s="110">
        <f>VLOOKUP($A152,'Trip Switching Model Target TNC'!$AU$149:$BI$184,C$5,FALSE)</f>
        <v>0</v>
      </c>
      <c r="D152" s="110">
        <f>VLOOKUP($A152,'Trip Switching Model Target TNC'!$AU$149:$BI$184,D$5,FALSE)</f>
        <v>0</v>
      </c>
      <c r="E152" s="110">
        <f>VLOOKUP($A152,'Trip Switching Model Target TNC'!$AU$149:$BI$184,E$5,FALSE)</f>
        <v>0</v>
      </c>
      <c r="F152" s="110">
        <f>VLOOKUP($A152,'Trip Switching Model Target TNC'!$AU$149:$BI$184,F$5,FALSE)</f>
        <v>0</v>
      </c>
      <c r="G152" s="110">
        <f>VLOOKUP($A152,'Trip Switching Model Target TNC'!$AU$149:$BI$184,G$5,FALSE)</f>
        <v>0</v>
      </c>
      <c r="H152" s="110">
        <f>VLOOKUP($A152,'Trip Switching Model Target TNC'!$AU$149:$BI$184,H$5,FALSE)</f>
        <v>0</v>
      </c>
      <c r="I152" s="111">
        <f>VLOOKUP($A152,'Trip Switching Model Target TNC'!$AU$149:$BI$184,I$5,FALSE)</f>
        <v>265.01514319613307</v>
      </c>
      <c r="J152" s="110">
        <f>VLOOKUP($A152,'Trip Switching Model Target TNC'!$AU$149:$BI$184,J$5,FALSE)</f>
        <v>0</v>
      </c>
      <c r="K152" s="110">
        <f>VLOOKUP($A152,'Trip Switching Model Target TNC'!$AU$149:$BI$184,K$5,FALSE)</f>
        <v>0</v>
      </c>
      <c r="L152" s="110">
        <f>VLOOKUP($A152,'Trip Switching Model Target TNC'!$AU$149:$BI$184,L$5,FALSE)</f>
        <v>0</v>
      </c>
      <c r="M152" s="110">
        <f>VLOOKUP($A152,'Trip Switching Model Target TNC'!$AU$149:$BI$184,M$5,FALSE)</f>
        <v>0</v>
      </c>
      <c r="N152" s="110">
        <f>VLOOKUP($A152,'Trip Switching Model Target TNC'!$AU$149:$BI$184,N$5,FALSE)</f>
        <v>0</v>
      </c>
      <c r="O152" s="110">
        <f>VLOOKUP($A152,'Trip Switching Model Target TNC'!$AU$149:$BI$184,O$5,FALSE)</f>
        <v>0</v>
      </c>
      <c r="P152" s="122">
        <f t="shared" si="131"/>
        <v>265.01514319613307</v>
      </c>
      <c r="R152" s="120" t="s">
        <v>19</v>
      </c>
      <c r="S152" s="110">
        <v>0</v>
      </c>
      <c r="T152" s="110">
        <v>0</v>
      </c>
      <c r="U152" s="110">
        <v>0</v>
      </c>
      <c r="V152" s="110">
        <v>0</v>
      </c>
      <c r="W152" s="110">
        <v>0</v>
      </c>
      <c r="X152" s="110">
        <v>0</v>
      </c>
      <c r="Y152" s="111">
        <f t="shared" si="152"/>
        <v>265.01514319613307</v>
      </c>
      <c r="Z152" s="110">
        <v>0</v>
      </c>
      <c r="AA152" s="110">
        <f>VLOOKUP($A152,'Trip Switching Model Targets'!$AU$8:$BG$36,AA$5,FALSE)</f>
        <v>0</v>
      </c>
      <c r="AB152" s="110">
        <v>0</v>
      </c>
      <c r="AC152" s="110">
        <v>0</v>
      </c>
      <c r="AD152" s="110">
        <v>0</v>
      </c>
      <c r="AE152" s="110">
        <f t="shared" si="142"/>
        <v>0</v>
      </c>
      <c r="AF152" s="122">
        <f t="shared" si="133"/>
        <v>265.01514319613307</v>
      </c>
      <c r="AH152" s="124" t="s">
        <v>5</v>
      </c>
      <c r="AI152" s="124">
        <f>SUM(AI140:AI151)</f>
        <v>1590623.3819618635</v>
      </c>
      <c r="AJ152" s="124">
        <f t="shared" ref="AJ152" si="153">SUM(AJ140:AJ151)</f>
        <v>1539294.7029091273</v>
      </c>
      <c r="AK152" s="124">
        <f t="shared" ref="AK152" si="154">SUM(AK140:AK151)</f>
        <v>1484020.7787675788</v>
      </c>
      <c r="AL152" s="124">
        <f t="shared" ref="AL152" si="155">SUM(AL140:AL151)</f>
        <v>672366.11775999994</v>
      </c>
      <c r="AM152" s="124">
        <f t="shared" ref="AM152" si="156">SUM(AM140:AM151)</f>
        <v>78380.826329999996</v>
      </c>
      <c r="AN152" s="124">
        <f t="shared" ref="AN152" si="157">SUM(AN140:AN151)</f>
        <v>337888.24566743214</v>
      </c>
      <c r="AO152" s="124">
        <f t="shared" ref="AO152" si="158">SUM(AO140:AO151)</f>
        <v>28762.671875290624</v>
      </c>
      <c r="AP152" s="124">
        <f t="shared" ref="AP152" si="159">SUM(AP140:AP151)</f>
        <v>42808.832358149011</v>
      </c>
      <c r="AQ152" s="124">
        <f t="shared" ref="AQ152" si="160">SUM(AQ140:AQ151)</f>
        <v>5890.8502290745582</v>
      </c>
      <c r="AR152" s="124">
        <f t="shared" ref="AR152" si="161">SUM(AR140:AR151)</f>
        <v>0</v>
      </c>
      <c r="AS152" s="124">
        <f t="shared" ref="AS152" si="162">SUM(AS140:AS151)</f>
        <v>19753.799036000004</v>
      </c>
      <c r="AT152" s="124">
        <f t="shared" ref="AT152" si="163">SUM(AT140:AT151)</f>
        <v>96503.727384999962</v>
      </c>
      <c r="AU152" s="127">
        <f t="shared" si="146"/>
        <v>5896293.9342795154</v>
      </c>
    </row>
    <row r="153" spans="1:47" x14ac:dyDescent="0.25">
      <c r="A153" s="114">
        <v>15</v>
      </c>
      <c r="B153" s="120" t="s">
        <v>20</v>
      </c>
      <c r="C153" s="110">
        <f>VLOOKUP($A153,'Trip Switching Model Target TNC'!$AU$149:$BI$184,C$5,FALSE)</f>
        <v>0</v>
      </c>
      <c r="D153" s="110">
        <f>VLOOKUP($A153,'Trip Switching Model Target TNC'!$AU$149:$BI$184,D$5,FALSE)</f>
        <v>0</v>
      </c>
      <c r="E153" s="110">
        <f>VLOOKUP($A153,'Trip Switching Model Target TNC'!$AU$149:$BI$184,E$5,FALSE)</f>
        <v>0</v>
      </c>
      <c r="F153" s="110">
        <f>VLOOKUP($A153,'Trip Switching Model Target TNC'!$AU$149:$BI$184,F$5,FALSE)</f>
        <v>0</v>
      </c>
      <c r="G153" s="110">
        <f>VLOOKUP($A153,'Trip Switching Model Target TNC'!$AU$149:$BI$184,G$5,FALSE)</f>
        <v>0</v>
      </c>
      <c r="H153" s="110">
        <f>VLOOKUP($A153,'Trip Switching Model Target TNC'!$AU$149:$BI$184,H$5,FALSE)</f>
        <v>0</v>
      </c>
      <c r="I153" s="111">
        <f>VLOOKUP($A153,'Trip Switching Model Target TNC'!$AU$149:$BI$184,I$5,FALSE)</f>
        <v>0</v>
      </c>
      <c r="J153" s="110">
        <f>VLOOKUP($A153,'Trip Switching Model Target TNC'!$AU$149:$BI$184,J$5,FALSE)</f>
        <v>0</v>
      </c>
      <c r="K153" s="110">
        <f>VLOOKUP($A153,'Trip Switching Model Target TNC'!$AU$149:$BI$184,K$5,FALSE)</f>
        <v>0</v>
      </c>
      <c r="L153" s="110">
        <f>VLOOKUP($A153,'Trip Switching Model Target TNC'!$AU$149:$BI$184,L$5,FALSE)</f>
        <v>0</v>
      </c>
      <c r="M153" s="110">
        <f>VLOOKUP($A153,'Trip Switching Model Target TNC'!$AU$149:$BI$184,M$5,FALSE)</f>
        <v>0</v>
      </c>
      <c r="N153" s="110">
        <f>VLOOKUP($A153,'Trip Switching Model Target TNC'!$AU$149:$BI$184,N$5,FALSE)</f>
        <v>0</v>
      </c>
      <c r="O153" s="110">
        <f>VLOOKUP($A153,'Trip Switching Model Target TNC'!$AU$149:$BI$184,O$5,FALSE)</f>
        <v>0</v>
      </c>
      <c r="P153" s="122">
        <f t="shared" si="131"/>
        <v>0</v>
      </c>
      <c r="R153" s="120" t="s">
        <v>20</v>
      </c>
      <c r="S153" s="110">
        <v>0</v>
      </c>
      <c r="T153" s="110">
        <v>0</v>
      </c>
      <c r="U153" s="110">
        <v>0</v>
      </c>
      <c r="V153" s="110">
        <v>0</v>
      </c>
      <c r="W153" s="110">
        <v>0</v>
      </c>
      <c r="X153" s="110">
        <v>0</v>
      </c>
      <c r="Y153" s="111">
        <f t="shared" si="152"/>
        <v>0</v>
      </c>
      <c r="Z153" s="110">
        <v>0</v>
      </c>
      <c r="AA153" s="110">
        <f>VLOOKUP($A153,'Trip Switching Model Targets'!$AU$8:$BG$36,AA$5,FALSE)</f>
        <v>0</v>
      </c>
      <c r="AB153" s="110">
        <v>0</v>
      </c>
      <c r="AC153" s="110">
        <v>0</v>
      </c>
      <c r="AD153" s="110">
        <v>0</v>
      </c>
      <c r="AE153" s="110">
        <f t="shared" si="142"/>
        <v>0</v>
      </c>
      <c r="AF153" s="122">
        <f t="shared" si="133"/>
        <v>0</v>
      </c>
    </row>
    <row r="154" spans="1:47" x14ac:dyDescent="0.25">
      <c r="A154" s="114">
        <v>16</v>
      </c>
      <c r="B154" s="120" t="s">
        <v>21</v>
      </c>
      <c r="C154" s="110">
        <f>VLOOKUP($A154,'Trip Switching Model Target TNC'!$AU$149:$BI$184,C$5,FALSE)</f>
        <v>0</v>
      </c>
      <c r="D154" s="110">
        <f>VLOOKUP($A154,'Trip Switching Model Target TNC'!$AU$149:$BI$184,D$5,FALSE)</f>
        <v>0</v>
      </c>
      <c r="E154" s="110">
        <f>VLOOKUP($A154,'Trip Switching Model Target TNC'!$AU$149:$BI$184,E$5,FALSE)</f>
        <v>0</v>
      </c>
      <c r="F154" s="110">
        <f>VLOOKUP($A154,'Trip Switching Model Target TNC'!$AU$149:$BI$184,F$5,FALSE)</f>
        <v>0</v>
      </c>
      <c r="G154" s="110">
        <f>VLOOKUP($A154,'Trip Switching Model Target TNC'!$AU$149:$BI$184,G$5,FALSE)</f>
        <v>0</v>
      </c>
      <c r="H154" s="110">
        <f>VLOOKUP($A154,'Trip Switching Model Target TNC'!$AU$149:$BI$184,H$5,FALSE)</f>
        <v>0</v>
      </c>
      <c r="I154" s="111">
        <f>VLOOKUP($A154,'Trip Switching Model Target TNC'!$AU$149:$BI$184,I$5,FALSE)</f>
        <v>530.05293067324249</v>
      </c>
      <c r="J154" s="110">
        <f>VLOOKUP($A154,'Trip Switching Model Target TNC'!$AU$149:$BI$184,J$5,FALSE)</f>
        <v>0</v>
      </c>
      <c r="K154" s="110">
        <f>VLOOKUP($A154,'Trip Switching Model Target TNC'!$AU$149:$BI$184,K$5,FALSE)</f>
        <v>0</v>
      </c>
      <c r="L154" s="110">
        <f>VLOOKUP($A154,'Trip Switching Model Target TNC'!$AU$149:$BI$184,L$5,FALSE)</f>
        <v>0</v>
      </c>
      <c r="M154" s="110">
        <f>VLOOKUP($A154,'Trip Switching Model Target TNC'!$AU$149:$BI$184,M$5,FALSE)</f>
        <v>0</v>
      </c>
      <c r="N154" s="110">
        <f>VLOOKUP($A154,'Trip Switching Model Target TNC'!$AU$149:$BI$184,N$5,FALSE)</f>
        <v>0</v>
      </c>
      <c r="O154" s="110">
        <f>VLOOKUP($A154,'Trip Switching Model Target TNC'!$AU$149:$BI$184,O$5,FALSE)</f>
        <v>0</v>
      </c>
      <c r="P154" s="122">
        <f t="shared" si="131"/>
        <v>530.05293067324249</v>
      </c>
      <c r="R154" s="120" t="s">
        <v>21</v>
      </c>
      <c r="S154" s="110">
        <v>0</v>
      </c>
      <c r="T154" s="110">
        <v>0</v>
      </c>
      <c r="U154" s="110">
        <v>0</v>
      </c>
      <c r="V154" s="110">
        <v>0</v>
      </c>
      <c r="W154" s="110">
        <v>0</v>
      </c>
      <c r="X154" s="110">
        <v>0</v>
      </c>
      <c r="Y154" s="111">
        <f t="shared" si="152"/>
        <v>530.05293067324249</v>
      </c>
      <c r="Z154" s="110">
        <v>0</v>
      </c>
      <c r="AA154" s="110">
        <f>VLOOKUP($A154,'Trip Switching Model Targets'!$AU$8:$BG$36,AA$5,FALSE)</f>
        <v>0</v>
      </c>
      <c r="AB154" s="110">
        <v>0</v>
      </c>
      <c r="AC154" s="110">
        <v>0</v>
      </c>
      <c r="AD154" s="110">
        <v>0</v>
      </c>
      <c r="AE154" s="110">
        <f t="shared" si="142"/>
        <v>0</v>
      </c>
      <c r="AF154" s="122">
        <f t="shared" si="133"/>
        <v>530.05293067324249</v>
      </c>
    </row>
    <row r="155" spans="1:47" x14ac:dyDescent="0.25">
      <c r="A155" s="114">
        <v>26</v>
      </c>
      <c r="B155" s="120" t="s">
        <v>28</v>
      </c>
      <c r="C155" s="110">
        <f>VLOOKUP($A155,'Trip Switching Model Target TNC'!$AU$149:$BI$184,C$5,FALSE)</f>
        <v>0</v>
      </c>
      <c r="D155" s="110">
        <f>VLOOKUP($A155,'Trip Switching Model Target TNC'!$AU$149:$BI$184,D$5,FALSE)</f>
        <v>0</v>
      </c>
      <c r="E155" s="110">
        <f>VLOOKUP($A155,'Trip Switching Model Target TNC'!$AU$149:$BI$184,E$5,FALSE)</f>
        <v>0</v>
      </c>
      <c r="F155" s="110">
        <f>VLOOKUP($A155,'Trip Switching Model Target TNC'!$AU$149:$BI$184,F$5,FALSE)</f>
        <v>0</v>
      </c>
      <c r="G155" s="110">
        <f>VLOOKUP($A155,'Trip Switching Model Target TNC'!$AU$149:$BI$184,G$5,FALSE)</f>
        <v>0</v>
      </c>
      <c r="H155" s="110">
        <f>VLOOKUP($A155,'Trip Switching Model Target TNC'!$AU$149:$BI$184,H$5,FALSE)</f>
        <v>0</v>
      </c>
      <c r="I155" s="111">
        <f>VLOOKUP($A155,'Trip Switching Model Target TNC'!$AU$149:$BI$184,I$5,FALSE)</f>
        <v>6485.408727510985</v>
      </c>
      <c r="J155" s="110">
        <f>VLOOKUP($A155,'Trip Switching Model Target TNC'!$AU$149:$BI$184,J$5,FALSE)</f>
        <v>0</v>
      </c>
      <c r="K155" s="110">
        <f>VLOOKUP($A155,'Trip Switching Model Target TNC'!$AU$149:$BI$184,K$5,FALSE)</f>
        <v>0</v>
      </c>
      <c r="L155" s="110">
        <f>VLOOKUP($A155,'Trip Switching Model Target TNC'!$AU$149:$BI$184,L$5,FALSE)</f>
        <v>0</v>
      </c>
      <c r="M155" s="110">
        <f>VLOOKUP($A155,'Trip Switching Model Target TNC'!$AU$149:$BI$184,M$5,FALSE)</f>
        <v>0</v>
      </c>
      <c r="N155" s="110">
        <f>VLOOKUP($A155,'Trip Switching Model Target TNC'!$AU$149:$BI$184,N$5,FALSE)</f>
        <v>0</v>
      </c>
      <c r="O155" s="110">
        <f>VLOOKUP($A155,'Trip Switching Model Target TNC'!$AU$149:$BI$184,O$5,FALSE)</f>
        <v>0</v>
      </c>
      <c r="P155" s="122">
        <f t="shared" si="131"/>
        <v>6485.408727510985</v>
      </c>
      <c r="R155" s="120" t="s">
        <v>28</v>
      </c>
      <c r="S155" s="110">
        <v>0</v>
      </c>
      <c r="T155" s="110">
        <v>0</v>
      </c>
      <c r="U155" s="110">
        <v>0</v>
      </c>
      <c r="V155" s="110">
        <v>0</v>
      </c>
      <c r="W155" s="110">
        <v>0</v>
      </c>
      <c r="X155" s="110">
        <v>0</v>
      </c>
      <c r="Y155" s="111">
        <f t="shared" si="152"/>
        <v>6485.408727510985</v>
      </c>
      <c r="Z155" s="110">
        <v>0</v>
      </c>
      <c r="AA155" s="110">
        <f>VLOOKUP($A155,'Trip Switching Model Targets'!$AU$8:$BG$36,AA$5,FALSE)</f>
        <v>0</v>
      </c>
      <c r="AB155" s="110">
        <v>0</v>
      </c>
      <c r="AC155" s="110">
        <v>0</v>
      </c>
      <c r="AD155" s="110">
        <v>0</v>
      </c>
      <c r="AE155" s="110">
        <f t="shared" si="142"/>
        <v>0</v>
      </c>
      <c r="AF155" s="122">
        <f t="shared" si="133"/>
        <v>6485.408727510985</v>
      </c>
    </row>
    <row r="156" spans="1:47" x14ac:dyDescent="0.25">
      <c r="A156" s="114">
        <v>27</v>
      </c>
      <c r="B156" s="120" t="s">
        <v>29</v>
      </c>
      <c r="C156" s="110">
        <f>VLOOKUP($A156,'Trip Switching Model Target TNC'!$AU$149:$BI$184,C$5,FALSE)</f>
        <v>0</v>
      </c>
      <c r="D156" s="110">
        <f>VLOOKUP($A156,'Trip Switching Model Target TNC'!$AU$149:$BI$184,D$5,FALSE)</f>
        <v>0</v>
      </c>
      <c r="E156" s="110">
        <f>VLOOKUP($A156,'Trip Switching Model Target TNC'!$AU$149:$BI$184,E$5,FALSE)</f>
        <v>0</v>
      </c>
      <c r="F156" s="110">
        <f>VLOOKUP($A156,'Trip Switching Model Target TNC'!$AU$149:$BI$184,F$5,FALSE)</f>
        <v>0</v>
      </c>
      <c r="G156" s="110">
        <f>VLOOKUP($A156,'Trip Switching Model Target TNC'!$AU$149:$BI$184,G$5,FALSE)</f>
        <v>0</v>
      </c>
      <c r="H156" s="110">
        <f>VLOOKUP($A156,'Trip Switching Model Target TNC'!$AU$149:$BI$184,H$5,FALSE)</f>
        <v>0</v>
      </c>
      <c r="I156" s="111">
        <f>VLOOKUP($A156,'Trip Switching Model Target TNC'!$AU$149:$BI$184,I$5,FALSE)</f>
        <v>589.19304261308912</v>
      </c>
      <c r="J156" s="110">
        <f>VLOOKUP($A156,'Trip Switching Model Target TNC'!$AU$149:$BI$184,J$5,FALSE)</f>
        <v>0</v>
      </c>
      <c r="K156" s="110">
        <f>VLOOKUP($A156,'Trip Switching Model Target TNC'!$AU$149:$BI$184,K$5,FALSE)</f>
        <v>0</v>
      </c>
      <c r="L156" s="110">
        <f>VLOOKUP($A156,'Trip Switching Model Target TNC'!$AU$149:$BI$184,L$5,FALSE)</f>
        <v>0</v>
      </c>
      <c r="M156" s="110">
        <f>VLOOKUP($A156,'Trip Switching Model Target TNC'!$AU$149:$BI$184,M$5,FALSE)</f>
        <v>0</v>
      </c>
      <c r="N156" s="110">
        <f>VLOOKUP($A156,'Trip Switching Model Target TNC'!$AU$149:$BI$184,N$5,FALSE)</f>
        <v>0</v>
      </c>
      <c r="O156" s="110">
        <f>VLOOKUP($A156,'Trip Switching Model Target TNC'!$AU$149:$BI$184,O$5,FALSE)</f>
        <v>0</v>
      </c>
      <c r="P156" s="122">
        <f t="shared" si="131"/>
        <v>589.19304261308912</v>
      </c>
      <c r="R156" s="120" t="s">
        <v>29</v>
      </c>
      <c r="S156" s="110">
        <v>0</v>
      </c>
      <c r="T156" s="110">
        <v>0</v>
      </c>
      <c r="U156" s="110">
        <v>0</v>
      </c>
      <c r="V156" s="110">
        <v>0</v>
      </c>
      <c r="W156" s="110">
        <v>0</v>
      </c>
      <c r="X156" s="110">
        <v>0</v>
      </c>
      <c r="Y156" s="111">
        <f t="shared" si="152"/>
        <v>589.19304261308912</v>
      </c>
      <c r="Z156" s="110">
        <v>0</v>
      </c>
      <c r="AA156" s="110">
        <f>VLOOKUP($A156,'Trip Switching Model Targets'!$AU$8:$BG$36,AA$5,FALSE)</f>
        <v>0</v>
      </c>
      <c r="AB156" s="110">
        <v>0</v>
      </c>
      <c r="AC156" s="110">
        <v>0</v>
      </c>
      <c r="AD156" s="110">
        <v>0</v>
      </c>
      <c r="AE156" s="110">
        <f t="shared" si="142"/>
        <v>0</v>
      </c>
      <c r="AF156" s="122">
        <f t="shared" si="133"/>
        <v>589.19304261308912</v>
      </c>
    </row>
    <row r="157" spans="1:47" x14ac:dyDescent="0.25">
      <c r="A157" s="114">
        <v>17</v>
      </c>
      <c r="B157" s="120" t="s">
        <v>22</v>
      </c>
      <c r="C157" s="110">
        <f>VLOOKUP($A157,'Trip Switching Model Target TNC'!$AU$149:$BI$184,C$5,FALSE)</f>
        <v>0</v>
      </c>
      <c r="D157" s="110">
        <f>VLOOKUP($A157,'Trip Switching Model Target TNC'!$AU$149:$BI$184,D$5,FALSE)</f>
        <v>0</v>
      </c>
      <c r="E157" s="110">
        <f>VLOOKUP($A157,'Trip Switching Model Target TNC'!$AU$149:$BI$184,E$5,FALSE)</f>
        <v>0</v>
      </c>
      <c r="F157" s="110">
        <f>VLOOKUP($A157,'Trip Switching Model Target TNC'!$AU$149:$BI$184,F$5,FALSE)</f>
        <v>0</v>
      </c>
      <c r="G157" s="110">
        <f>VLOOKUP($A157,'Trip Switching Model Target TNC'!$AU$149:$BI$184,G$5,FALSE)</f>
        <v>0</v>
      </c>
      <c r="H157" s="110">
        <f>VLOOKUP($A157,'Trip Switching Model Target TNC'!$AU$149:$BI$184,H$5,FALSE)</f>
        <v>0</v>
      </c>
      <c r="I157" s="110">
        <f>VLOOKUP($A157,'Trip Switching Model Target TNC'!$AU$149:$BI$184,I$5,FALSE)</f>
        <v>0</v>
      </c>
      <c r="J157" s="111">
        <f>VLOOKUP($A157,'Trip Switching Model Target TNC'!$AU$149:$BI$184,J$5,FALSE)</f>
        <v>6385.0212608671409</v>
      </c>
      <c r="K157" s="110">
        <f>VLOOKUP($A157,'Trip Switching Model Target TNC'!$AU$149:$BI$184,K$5,FALSE)</f>
        <v>0</v>
      </c>
      <c r="L157" s="110">
        <f>VLOOKUP($A157,'Trip Switching Model Target TNC'!$AU$149:$BI$184,L$5,FALSE)</f>
        <v>0</v>
      </c>
      <c r="M157" s="110">
        <f>VLOOKUP($A157,'Trip Switching Model Target TNC'!$AU$149:$BI$184,M$5,FALSE)</f>
        <v>0</v>
      </c>
      <c r="N157" s="110">
        <f>VLOOKUP($A157,'Trip Switching Model Target TNC'!$AU$149:$BI$184,N$5,FALSE)</f>
        <v>0</v>
      </c>
      <c r="O157" s="110">
        <f>VLOOKUP($A157,'Trip Switching Model Target TNC'!$AU$149:$BI$184,O$5,FALSE)</f>
        <v>0</v>
      </c>
      <c r="P157" s="122">
        <f t="shared" si="131"/>
        <v>6385.0212608671409</v>
      </c>
      <c r="R157" s="120" t="s">
        <v>22</v>
      </c>
      <c r="S157" s="110">
        <v>0</v>
      </c>
      <c r="T157" s="110">
        <v>0</v>
      </c>
      <c r="U157" s="110">
        <v>0</v>
      </c>
      <c r="V157" s="110">
        <v>0</v>
      </c>
      <c r="W157" s="110">
        <v>0</v>
      </c>
      <c r="X157" s="110">
        <v>0</v>
      </c>
      <c r="Y157" s="110">
        <v>0</v>
      </c>
      <c r="Z157" s="111">
        <f t="shared" ref="Z157:Z162" si="164">C157+D157+E157+F157+G157+H157+I157+J157+L157+M157+O157+K157</f>
        <v>6385.0212608671409</v>
      </c>
      <c r="AA157" s="110">
        <f>VLOOKUP($A157,'Trip Switching Model Targets'!$AU$8:$BG$36,AA$5,FALSE)</f>
        <v>0</v>
      </c>
      <c r="AB157" s="110">
        <v>0</v>
      </c>
      <c r="AC157" s="110">
        <v>0</v>
      </c>
      <c r="AD157" s="110">
        <v>0</v>
      </c>
      <c r="AE157" s="110">
        <f t="shared" si="142"/>
        <v>0</v>
      </c>
      <c r="AF157" s="122">
        <f t="shared" si="133"/>
        <v>6385.0212608671409</v>
      </c>
    </row>
    <row r="158" spans="1:47" x14ac:dyDescent="0.25">
      <c r="A158" s="114">
        <v>18</v>
      </c>
      <c r="B158" s="120" t="s">
        <v>23</v>
      </c>
      <c r="C158" s="110">
        <f>VLOOKUP($A158,'Trip Switching Model Target TNC'!$AU$149:$BI$184,C$5,FALSE)</f>
        <v>0</v>
      </c>
      <c r="D158" s="110">
        <f>VLOOKUP($A158,'Trip Switching Model Target TNC'!$AU$149:$BI$184,D$5,FALSE)</f>
        <v>0</v>
      </c>
      <c r="E158" s="110">
        <f>VLOOKUP($A158,'Trip Switching Model Target TNC'!$AU$149:$BI$184,E$5,FALSE)</f>
        <v>0</v>
      </c>
      <c r="F158" s="110">
        <f>VLOOKUP($A158,'Trip Switching Model Target TNC'!$AU$149:$BI$184,F$5,FALSE)</f>
        <v>0</v>
      </c>
      <c r="G158" s="110">
        <f>VLOOKUP($A158,'Trip Switching Model Target TNC'!$AU$149:$BI$184,G$5,FALSE)</f>
        <v>0</v>
      </c>
      <c r="H158" s="110">
        <f>VLOOKUP($A158,'Trip Switching Model Target TNC'!$AU$149:$BI$184,H$5,FALSE)</f>
        <v>0</v>
      </c>
      <c r="I158" s="110">
        <f>VLOOKUP($A158,'Trip Switching Model Target TNC'!$AU$149:$BI$184,I$5,FALSE)</f>
        <v>0</v>
      </c>
      <c r="J158" s="111">
        <f>VLOOKUP($A158,'Trip Switching Model Target TNC'!$AU$149:$BI$184,J$5,FALSE)</f>
        <v>161.10228711298168</v>
      </c>
      <c r="K158" s="110">
        <f>VLOOKUP($A158,'Trip Switching Model Target TNC'!$AU$149:$BI$184,K$5,FALSE)</f>
        <v>0</v>
      </c>
      <c r="L158" s="110">
        <f>VLOOKUP($A158,'Trip Switching Model Target TNC'!$AU$149:$BI$184,L$5,FALSE)</f>
        <v>0</v>
      </c>
      <c r="M158" s="110">
        <f>VLOOKUP($A158,'Trip Switching Model Target TNC'!$AU$149:$BI$184,M$5,FALSE)</f>
        <v>0</v>
      </c>
      <c r="N158" s="110">
        <f>VLOOKUP($A158,'Trip Switching Model Target TNC'!$AU$149:$BI$184,N$5,FALSE)</f>
        <v>0</v>
      </c>
      <c r="O158" s="110">
        <f>VLOOKUP($A158,'Trip Switching Model Target TNC'!$AU$149:$BI$184,O$5,FALSE)</f>
        <v>0</v>
      </c>
      <c r="P158" s="122">
        <f t="shared" si="131"/>
        <v>161.10228711298168</v>
      </c>
      <c r="R158" s="120" t="s">
        <v>23</v>
      </c>
      <c r="S158" s="110">
        <v>0</v>
      </c>
      <c r="T158" s="110">
        <v>0</v>
      </c>
      <c r="U158" s="110">
        <v>0</v>
      </c>
      <c r="V158" s="110">
        <v>0</v>
      </c>
      <c r="W158" s="110">
        <v>0</v>
      </c>
      <c r="X158" s="110">
        <v>0</v>
      </c>
      <c r="Y158" s="110">
        <v>0</v>
      </c>
      <c r="Z158" s="111">
        <f t="shared" si="164"/>
        <v>161.10228711298168</v>
      </c>
      <c r="AA158" s="110">
        <f>VLOOKUP($A158,'Trip Switching Model Targets'!$AU$8:$BG$36,AA$5,FALSE)</f>
        <v>0</v>
      </c>
      <c r="AB158" s="110">
        <v>0</v>
      </c>
      <c r="AC158" s="110">
        <v>0</v>
      </c>
      <c r="AD158" s="110">
        <v>0</v>
      </c>
      <c r="AE158" s="110">
        <f t="shared" si="142"/>
        <v>0</v>
      </c>
      <c r="AF158" s="122">
        <f t="shared" si="133"/>
        <v>161.10228711298168</v>
      </c>
    </row>
    <row r="159" spans="1:47" x14ac:dyDescent="0.25">
      <c r="A159" s="114">
        <v>19</v>
      </c>
      <c r="B159" s="120" t="s">
        <v>24</v>
      </c>
      <c r="C159" s="110">
        <f>VLOOKUP($A159,'Trip Switching Model Target TNC'!$AU$149:$BI$184,C$5,FALSE)</f>
        <v>0</v>
      </c>
      <c r="D159" s="110">
        <f>VLOOKUP($A159,'Trip Switching Model Target TNC'!$AU$149:$BI$184,D$5,FALSE)</f>
        <v>0</v>
      </c>
      <c r="E159" s="110">
        <f>VLOOKUP($A159,'Trip Switching Model Target TNC'!$AU$149:$BI$184,E$5,FALSE)</f>
        <v>0</v>
      </c>
      <c r="F159" s="110">
        <f>VLOOKUP($A159,'Trip Switching Model Target TNC'!$AU$149:$BI$184,F$5,FALSE)</f>
        <v>0</v>
      </c>
      <c r="G159" s="110">
        <f>VLOOKUP($A159,'Trip Switching Model Target TNC'!$AU$149:$BI$184,G$5,FALSE)</f>
        <v>0</v>
      </c>
      <c r="H159" s="110">
        <f>VLOOKUP($A159,'Trip Switching Model Target TNC'!$AU$149:$BI$184,H$5,FALSE)</f>
        <v>0</v>
      </c>
      <c r="I159" s="110">
        <f>VLOOKUP($A159,'Trip Switching Model Target TNC'!$AU$149:$BI$184,I$5,FALSE)</f>
        <v>0</v>
      </c>
      <c r="J159" s="111">
        <f>VLOOKUP($A159,'Trip Switching Model Target TNC'!$AU$149:$BI$184,J$5,FALSE)</f>
        <v>0</v>
      </c>
      <c r="K159" s="110">
        <f>VLOOKUP($A159,'Trip Switching Model Target TNC'!$AU$149:$BI$184,K$5,FALSE)</f>
        <v>0</v>
      </c>
      <c r="L159" s="110">
        <f>VLOOKUP($A159,'Trip Switching Model Target TNC'!$AU$149:$BI$184,L$5,FALSE)</f>
        <v>0</v>
      </c>
      <c r="M159" s="110">
        <f>VLOOKUP($A159,'Trip Switching Model Target TNC'!$AU$149:$BI$184,M$5,FALSE)</f>
        <v>0</v>
      </c>
      <c r="N159" s="110">
        <f>VLOOKUP($A159,'Trip Switching Model Target TNC'!$AU$149:$BI$184,N$5,FALSE)</f>
        <v>0</v>
      </c>
      <c r="O159" s="110">
        <f>VLOOKUP($A159,'Trip Switching Model Target TNC'!$AU$149:$BI$184,O$5,FALSE)</f>
        <v>0</v>
      </c>
      <c r="P159" s="122">
        <f t="shared" si="131"/>
        <v>0</v>
      </c>
      <c r="R159" s="120" t="s">
        <v>24</v>
      </c>
      <c r="S159" s="110">
        <v>0</v>
      </c>
      <c r="T159" s="110">
        <v>0</v>
      </c>
      <c r="U159" s="110">
        <v>0</v>
      </c>
      <c r="V159" s="110">
        <v>0</v>
      </c>
      <c r="W159" s="110">
        <v>0</v>
      </c>
      <c r="X159" s="110">
        <v>0</v>
      </c>
      <c r="Y159" s="110">
        <v>0</v>
      </c>
      <c r="Z159" s="111">
        <f t="shared" si="164"/>
        <v>0</v>
      </c>
      <c r="AA159" s="110">
        <f>VLOOKUP($A159,'Trip Switching Model Targets'!$AU$8:$BG$36,AA$5,FALSE)</f>
        <v>0</v>
      </c>
      <c r="AB159" s="110">
        <v>0</v>
      </c>
      <c r="AC159" s="110">
        <v>0</v>
      </c>
      <c r="AD159" s="110">
        <v>0</v>
      </c>
      <c r="AE159" s="110">
        <f t="shared" si="142"/>
        <v>0</v>
      </c>
      <c r="AF159" s="122">
        <f t="shared" si="133"/>
        <v>0</v>
      </c>
    </row>
    <row r="160" spans="1:47" x14ac:dyDescent="0.25">
      <c r="A160" s="114">
        <v>20</v>
      </c>
      <c r="B160" s="120" t="s">
        <v>25</v>
      </c>
      <c r="C160" s="110">
        <f>VLOOKUP($A160,'Trip Switching Model Target TNC'!$AU$149:$BI$184,C$5,FALSE)</f>
        <v>0</v>
      </c>
      <c r="D160" s="110">
        <f>VLOOKUP($A160,'Trip Switching Model Target TNC'!$AU$149:$BI$184,D$5,FALSE)</f>
        <v>0</v>
      </c>
      <c r="E160" s="110">
        <f>VLOOKUP($A160,'Trip Switching Model Target TNC'!$AU$149:$BI$184,E$5,FALSE)</f>
        <v>0</v>
      </c>
      <c r="F160" s="110">
        <f>VLOOKUP($A160,'Trip Switching Model Target TNC'!$AU$149:$BI$184,F$5,FALSE)</f>
        <v>0</v>
      </c>
      <c r="G160" s="110">
        <f>VLOOKUP($A160,'Trip Switching Model Target TNC'!$AU$149:$BI$184,G$5,FALSE)</f>
        <v>0</v>
      </c>
      <c r="H160" s="110">
        <f>VLOOKUP($A160,'Trip Switching Model Target TNC'!$AU$149:$BI$184,H$5,FALSE)</f>
        <v>0</v>
      </c>
      <c r="I160" s="110">
        <f>VLOOKUP($A160,'Trip Switching Model Target TNC'!$AU$149:$BI$184,I$5,FALSE)</f>
        <v>0</v>
      </c>
      <c r="J160" s="111">
        <f>VLOOKUP($A160,'Trip Switching Model Target TNC'!$AU$149:$BI$184,J$5,FALSE)</f>
        <v>1487.0782290251491</v>
      </c>
      <c r="K160" s="110">
        <f>VLOOKUP($A160,'Trip Switching Model Target TNC'!$AU$149:$BI$184,K$5,FALSE)</f>
        <v>0</v>
      </c>
      <c r="L160" s="110">
        <f>VLOOKUP($A160,'Trip Switching Model Target TNC'!$AU$149:$BI$184,L$5,FALSE)</f>
        <v>0</v>
      </c>
      <c r="M160" s="110">
        <f>VLOOKUP($A160,'Trip Switching Model Target TNC'!$AU$149:$BI$184,M$5,FALSE)</f>
        <v>0</v>
      </c>
      <c r="N160" s="110">
        <f>VLOOKUP($A160,'Trip Switching Model Target TNC'!$AU$149:$BI$184,N$5,FALSE)</f>
        <v>0</v>
      </c>
      <c r="O160" s="110">
        <f>VLOOKUP($A160,'Trip Switching Model Target TNC'!$AU$149:$BI$184,O$5,FALSE)</f>
        <v>0</v>
      </c>
      <c r="P160" s="122">
        <f t="shared" si="131"/>
        <v>1487.0782290251491</v>
      </c>
      <c r="R160" s="120" t="s">
        <v>25</v>
      </c>
      <c r="S160" s="110">
        <v>0</v>
      </c>
      <c r="T160" s="110">
        <v>0</v>
      </c>
      <c r="U160" s="110">
        <v>0</v>
      </c>
      <c r="V160" s="110">
        <v>0</v>
      </c>
      <c r="W160" s="110">
        <v>0</v>
      </c>
      <c r="X160" s="110">
        <v>0</v>
      </c>
      <c r="Y160" s="110">
        <v>0</v>
      </c>
      <c r="Z160" s="111">
        <f t="shared" si="164"/>
        <v>1487.0782290251491</v>
      </c>
      <c r="AA160" s="110">
        <f>VLOOKUP($A160,'Trip Switching Model Targets'!$AU$8:$BG$36,AA$5,FALSE)</f>
        <v>0</v>
      </c>
      <c r="AB160" s="110">
        <v>0</v>
      </c>
      <c r="AC160" s="110">
        <v>0</v>
      </c>
      <c r="AD160" s="110">
        <v>0</v>
      </c>
      <c r="AE160" s="110">
        <f t="shared" si="142"/>
        <v>0</v>
      </c>
      <c r="AF160" s="122">
        <f t="shared" si="133"/>
        <v>1487.0782290251491</v>
      </c>
    </row>
    <row r="161" spans="1:32" x14ac:dyDescent="0.25">
      <c r="A161" s="114">
        <v>28</v>
      </c>
      <c r="B161" s="120" t="s">
        <v>30</v>
      </c>
      <c r="C161" s="110">
        <f>VLOOKUP($A161,'Trip Switching Model Target TNC'!$AU$149:$BI$184,C$5,FALSE)</f>
        <v>0</v>
      </c>
      <c r="D161" s="110">
        <f>VLOOKUP($A161,'Trip Switching Model Target TNC'!$AU$149:$BI$184,D$5,FALSE)</f>
        <v>0</v>
      </c>
      <c r="E161" s="110">
        <f>VLOOKUP($A161,'Trip Switching Model Target TNC'!$AU$149:$BI$184,E$5,FALSE)</f>
        <v>0</v>
      </c>
      <c r="F161" s="110">
        <f>VLOOKUP($A161,'Trip Switching Model Target TNC'!$AU$149:$BI$184,F$5,FALSE)</f>
        <v>0</v>
      </c>
      <c r="G161" s="110">
        <f>VLOOKUP($A161,'Trip Switching Model Target TNC'!$AU$149:$BI$184,G$5,FALSE)</f>
        <v>0</v>
      </c>
      <c r="H161" s="110">
        <f>VLOOKUP($A161,'Trip Switching Model Target TNC'!$AU$149:$BI$184,H$5,FALSE)</f>
        <v>0</v>
      </c>
      <c r="I161" s="110">
        <f>VLOOKUP($A161,'Trip Switching Model Target TNC'!$AU$149:$BI$184,I$5,FALSE)</f>
        <v>0</v>
      </c>
      <c r="J161" s="111">
        <f>VLOOKUP($A161,'Trip Switching Model Target TNC'!$AU$149:$BI$184,J$5,FALSE)</f>
        <v>6148.3103649600589</v>
      </c>
      <c r="K161" s="110">
        <f>VLOOKUP($A161,'Trip Switching Model Target TNC'!$AU$149:$BI$184,K$5,FALSE)</f>
        <v>0</v>
      </c>
      <c r="L161" s="110">
        <f>VLOOKUP($A161,'Trip Switching Model Target TNC'!$AU$149:$BI$184,L$5,FALSE)</f>
        <v>0</v>
      </c>
      <c r="M161" s="110">
        <f>VLOOKUP($A161,'Trip Switching Model Target TNC'!$AU$149:$BI$184,M$5,FALSE)</f>
        <v>0</v>
      </c>
      <c r="N161" s="110">
        <f>VLOOKUP($A161,'Trip Switching Model Target TNC'!$AU$149:$BI$184,N$5,FALSE)</f>
        <v>0</v>
      </c>
      <c r="O161" s="110">
        <f>VLOOKUP($A161,'Trip Switching Model Target TNC'!$AU$149:$BI$184,O$5,FALSE)</f>
        <v>0</v>
      </c>
      <c r="P161" s="122">
        <f t="shared" si="131"/>
        <v>6148.3103649600589</v>
      </c>
      <c r="R161" s="120" t="s">
        <v>30</v>
      </c>
      <c r="S161" s="110">
        <v>0</v>
      </c>
      <c r="T161" s="110">
        <v>0</v>
      </c>
      <c r="U161" s="110">
        <v>0</v>
      </c>
      <c r="V161" s="110">
        <v>0</v>
      </c>
      <c r="W161" s="110">
        <v>0</v>
      </c>
      <c r="X161" s="110">
        <v>0</v>
      </c>
      <c r="Y161" s="110">
        <v>0</v>
      </c>
      <c r="Z161" s="111">
        <f t="shared" si="164"/>
        <v>6148.3103649600589</v>
      </c>
      <c r="AA161" s="110">
        <f>VLOOKUP($A161,'Trip Switching Model Targets'!$AU$8:$BG$36,AA$5,FALSE)</f>
        <v>0</v>
      </c>
      <c r="AB161" s="110">
        <v>0</v>
      </c>
      <c r="AC161" s="110">
        <v>0</v>
      </c>
      <c r="AD161" s="110">
        <v>0</v>
      </c>
      <c r="AE161" s="110">
        <f t="shared" si="142"/>
        <v>0</v>
      </c>
      <c r="AF161" s="122">
        <f t="shared" si="133"/>
        <v>6148.3103649600589</v>
      </c>
    </row>
    <row r="162" spans="1:32" x14ac:dyDescent="0.25">
      <c r="A162" s="114">
        <v>29</v>
      </c>
      <c r="B162" s="120" t="s">
        <v>31</v>
      </c>
      <c r="C162" s="110">
        <f>VLOOKUP($A162,'Trip Switching Model Target TNC'!$AU$149:$BI$184,C$5,FALSE)</f>
        <v>0</v>
      </c>
      <c r="D162" s="110">
        <f>VLOOKUP($A162,'Trip Switching Model Target TNC'!$AU$149:$BI$184,D$5,FALSE)</f>
        <v>0</v>
      </c>
      <c r="E162" s="110">
        <f>VLOOKUP($A162,'Trip Switching Model Target TNC'!$AU$149:$BI$184,E$5,FALSE)</f>
        <v>0</v>
      </c>
      <c r="F162" s="110">
        <f>VLOOKUP($A162,'Trip Switching Model Target TNC'!$AU$149:$BI$184,F$5,FALSE)</f>
        <v>0</v>
      </c>
      <c r="G162" s="110">
        <f>VLOOKUP($A162,'Trip Switching Model Target TNC'!$AU$149:$BI$184,G$5,FALSE)</f>
        <v>0</v>
      </c>
      <c r="H162" s="110">
        <f>VLOOKUP($A162,'Trip Switching Model Target TNC'!$AU$149:$BI$184,H$5,FALSE)</f>
        <v>0</v>
      </c>
      <c r="I162" s="110">
        <f>VLOOKUP($A162,'Trip Switching Model Target TNC'!$AU$149:$BI$184,I$5,FALSE)</f>
        <v>0</v>
      </c>
      <c r="J162" s="111">
        <f>VLOOKUP($A162,'Trip Switching Model Target TNC'!$AU$149:$BI$184,J$5,FALSE)</f>
        <v>1664.5102291101439</v>
      </c>
      <c r="K162" s="110">
        <f>VLOOKUP($A162,'Trip Switching Model Target TNC'!$AU$149:$BI$184,K$5,FALSE)</f>
        <v>0</v>
      </c>
      <c r="L162" s="110">
        <f>VLOOKUP($A162,'Trip Switching Model Target TNC'!$AU$149:$BI$184,L$5,FALSE)</f>
        <v>0</v>
      </c>
      <c r="M162" s="110">
        <f>VLOOKUP($A162,'Trip Switching Model Target TNC'!$AU$149:$BI$184,M$5,FALSE)</f>
        <v>0</v>
      </c>
      <c r="N162" s="110">
        <f>VLOOKUP($A162,'Trip Switching Model Target TNC'!$AU$149:$BI$184,N$5,FALSE)</f>
        <v>0</v>
      </c>
      <c r="O162" s="110">
        <f>VLOOKUP($A162,'Trip Switching Model Target TNC'!$AU$149:$BI$184,O$5,FALSE)</f>
        <v>0</v>
      </c>
      <c r="P162" s="122">
        <f t="shared" si="131"/>
        <v>1664.5102291101439</v>
      </c>
      <c r="R162" s="120" t="s">
        <v>31</v>
      </c>
      <c r="S162" s="110">
        <v>0</v>
      </c>
      <c r="T162" s="110">
        <v>0</v>
      </c>
      <c r="U162" s="110">
        <v>0</v>
      </c>
      <c r="V162" s="110">
        <v>0</v>
      </c>
      <c r="W162" s="110">
        <v>0</v>
      </c>
      <c r="X162" s="110">
        <v>0</v>
      </c>
      <c r="Y162" s="110">
        <v>0</v>
      </c>
      <c r="Z162" s="111">
        <f t="shared" si="164"/>
        <v>1664.5102291101439</v>
      </c>
      <c r="AA162" s="110">
        <f>VLOOKUP($A162,'Trip Switching Model Targets'!$AU$8:$BG$36,AA$5,FALSE)</f>
        <v>0</v>
      </c>
      <c r="AB162" s="110">
        <v>0</v>
      </c>
      <c r="AC162" s="110">
        <v>0</v>
      </c>
      <c r="AD162" s="110">
        <v>0</v>
      </c>
      <c r="AE162" s="110">
        <f t="shared" si="142"/>
        <v>0</v>
      </c>
      <c r="AF162" s="122">
        <f t="shared" si="133"/>
        <v>1664.5102291101439</v>
      </c>
    </row>
    <row r="163" spans="1:32" x14ac:dyDescent="0.25">
      <c r="A163" s="114">
        <v>21</v>
      </c>
      <c r="B163" s="120" t="s">
        <v>529</v>
      </c>
      <c r="C163" s="110">
        <f>VLOOKUP($A163,'Trip Switching Model Target TNC'!$AU$149:$BI$184,C$5,FALSE)</f>
        <v>0</v>
      </c>
      <c r="D163" s="110">
        <f>VLOOKUP($A163,'Trip Switching Model Target TNC'!$AU$149:$BI$184,D$5,FALSE)</f>
        <v>0</v>
      </c>
      <c r="E163" s="110">
        <f>VLOOKUP($A163,'Trip Switching Model Target TNC'!$AU$149:$BI$184,E$5,FALSE)</f>
        <v>0</v>
      </c>
      <c r="F163" s="110">
        <f>VLOOKUP($A163,'Trip Switching Model Target TNC'!$AU$149:$BI$184,F$5,FALSE)</f>
        <v>0</v>
      </c>
      <c r="G163" s="110">
        <f>VLOOKUP($A163,'Trip Switching Model Target TNC'!$AU$149:$BI$184,G$5,FALSE)</f>
        <v>0</v>
      </c>
      <c r="H163" s="110">
        <f>VLOOKUP($A163,'Trip Switching Model Target TNC'!$AU$149:$BI$184,H$5,FALSE)</f>
        <v>0</v>
      </c>
      <c r="I163" s="110">
        <f>VLOOKUP($A163,'Trip Switching Model Target TNC'!$AU$149:$BI$184,I$5,FALSE)</f>
        <v>0</v>
      </c>
      <c r="J163" s="110">
        <f>VLOOKUP($A163,'Trip Switching Model Target TNC'!$AU$149:$BI$184,J$5,FALSE)</f>
        <v>0</v>
      </c>
      <c r="K163" s="109">
        <f>VLOOKUP($A163,'Trip Switching Model Target TNC'!$AU$149:$BI$184,K$5,FALSE)</f>
        <v>0</v>
      </c>
      <c r="L163" s="109">
        <f>VLOOKUP($A163,'Trip Switching Model Target TNC'!$AU$149:$BI$184,L$5,FALSE)</f>
        <v>0</v>
      </c>
      <c r="M163" s="110">
        <f>VLOOKUP($A163,'Trip Switching Model Target TNC'!$AU$149:$BI$184,M$5,FALSE)</f>
        <v>0</v>
      </c>
      <c r="N163" s="110">
        <f>VLOOKUP($A163,'Trip Switching Model Target TNC'!$AU$149:$BI$184,N$5,FALSE)</f>
        <v>0</v>
      </c>
      <c r="O163" s="110">
        <f>VLOOKUP($A163,'Trip Switching Model Target TNC'!$AU$149:$BI$184,O$5,FALSE)</f>
        <v>0</v>
      </c>
      <c r="P163" s="122">
        <f t="shared" si="131"/>
        <v>0</v>
      </c>
      <c r="R163" s="120" t="s">
        <v>529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f>VLOOKUP($A163,'Trip Switching Model Targets'!$AU$8:$BG$36,AA$5,FALSE)</f>
        <v>0</v>
      </c>
      <c r="AB163" s="111">
        <f>C163+D163+E163+F163+G163+H163+I163+J163+L163+M163+O163</f>
        <v>0</v>
      </c>
      <c r="AC163" s="110">
        <v>0</v>
      </c>
      <c r="AD163" s="110">
        <v>0</v>
      </c>
      <c r="AE163" s="110">
        <f t="shared" si="142"/>
        <v>0</v>
      </c>
      <c r="AF163" s="122">
        <f t="shared" si="133"/>
        <v>0</v>
      </c>
    </row>
    <row r="164" spans="1:32" x14ac:dyDescent="0.25">
      <c r="A164" s="114">
        <v>22</v>
      </c>
      <c r="B164" s="120" t="s">
        <v>530</v>
      </c>
      <c r="C164" s="110">
        <f>VLOOKUP($A164,'Trip Switching Model Target TNC'!$AU$149:$BI$184,C$5,FALSE)</f>
        <v>0</v>
      </c>
      <c r="D164" s="110">
        <f>VLOOKUP($A164,'Trip Switching Model Target TNC'!$AU$149:$BI$184,D$5,FALSE)</f>
        <v>0</v>
      </c>
      <c r="E164" s="110">
        <f>VLOOKUP($A164,'Trip Switching Model Target TNC'!$AU$149:$BI$184,E$5,FALSE)</f>
        <v>0</v>
      </c>
      <c r="F164" s="110">
        <f>VLOOKUP($A164,'Trip Switching Model Target TNC'!$AU$149:$BI$184,F$5,FALSE)</f>
        <v>0</v>
      </c>
      <c r="G164" s="110">
        <f>VLOOKUP($A164,'Trip Switching Model Target TNC'!$AU$149:$BI$184,G$5,FALSE)</f>
        <v>0</v>
      </c>
      <c r="H164" s="111">
        <f>VLOOKUP($A164,'Trip Switching Model Target TNC'!$AU$149:$BI$184,H$5,FALSE)</f>
        <v>3235.7611830647502</v>
      </c>
      <c r="I164" s="111">
        <f>VLOOKUP($A164,'Trip Switching Model Target TNC'!$AU$149:$BI$184,I$5,FALSE)</f>
        <v>0</v>
      </c>
      <c r="J164" s="111">
        <f>VLOOKUP($A164,'Trip Switching Model Target TNC'!$AU$149:$BI$184,J$5,FALSE)</f>
        <v>0</v>
      </c>
      <c r="K164" s="110">
        <f>VLOOKUP($A164,'Trip Switching Model Target TNC'!$AU$149:$BI$184,K$5,FALSE)</f>
        <v>0</v>
      </c>
      <c r="L164" s="110">
        <f>VLOOKUP($A164,'Trip Switching Model Target TNC'!$AU$149:$BI$184,L$5,FALSE)</f>
        <v>0</v>
      </c>
      <c r="M164" s="109">
        <f>VLOOKUP($A164,'Trip Switching Model Target TNC'!$AU$149:$BI$184,M$5,FALSE)</f>
        <v>15861.57653</v>
      </c>
      <c r="N164" s="110">
        <f>VLOOKUP($A164,'Trip Switching Model Target TNC'!$AU$149:$BI$184,N$5,FALSE)</f>
        <v>0</v>
      </c>
      <c r="O164" s="110">
        <f>VLOOKUP($A164,'Trip Switching Model Target TNC'!$AU$149:$BI$184,O$5,FALSE)</f>
        <v>2379.2364794999999</v>
      </c>
      <c r="P164" s="122">
        <f t="shared" si="131"/>
        <v>21476.574192564749</v>
      </c>
      <c r="R164" s="120" t="s">
        <v>530</v>
      </c>
      <c r="S164" s="110">
        <v>0</v>
      </c>
      <c r="T164" s="110">
        <v>0</v>
      </c>
      <c r="U164" s="110">
        <v>0</v>
      </c>
      <c r="V164" s="110">
        <v>0</v>
      </c>
      <c r="W164" s="110">
        <v>0</v>
      </c>
      <c r="X164" s="111">
        <f t="shared" ref="X164:X165" si="165">H164</f>
        <v>3235.7611830647502</v>
      </c>
      <c r="Y164" s="111">
        <f t="shared" ref="Y164:Y165" si="166">I164</f>
        <v>0</v>
      </c>
      <c r="Z164" s="111">
        <f t="shared" ref="Z164:Z165" si="167">J164</f>
        <v>0</v>
      </c>
      <c r="AA164" s="110">
        <f>VLOOKUP($A164,'Trip Switching Model Targets'!$AU$8:$BG$36,AA$5,FALSE)</f>
        <v>0</v>
      </c>
      <c r="AB164" s="110">
        <v>0</v>
      </c>
      <c r="AC164" s="109">
        <f>C164+D164+E164+F164+G164+L164+O164+M164+K164</f>
        <v>18240.813009500001</v>
      </c>
      <c r="AD164" s="110">
        <v>0</v>
      </c>
      <c r="AE164" s="109">
        <f t="shared" si="142"/>
        <v>2379.2364794999999</v>
      </c>
      <c r="AF164" s="122">
        <f t="shared" si="133"/>
        <v>21476.574192564753</v>
      </c>
    </row>
    <row r="165" spans="1:32" x14ac:dyDescent="0.25">
      <c r="A165" s="114">
        <v>23</v>
      </c>
      <c r="B165" s="120" t="s">
        <v>531</v>
      </c>
      <c r="C165" s="109">
        <f>VLOOKUP($A165,'Trip Switching Model Target TNC'!$AU$149:$BI$184,C$5,FALSE)</f>
        <v>396.34530000000001</v>
      </c>
      <c r="D165" s="109">
        <f>VLOOKUP($A165,'Trip Switching Model Target TNC'!$AU$149:$BI$184,D$5,FALSE)</f>
        <v>2067.6664000000001</v>
      </c>
      <c r="E165" s="109">
        <f>VLOOKUP($A165,'Trip Switching Model Target TNC'!$AU$149:$BI$184,E$5,FALSE)</f>
        <v>1053.306</v>
      </c>
      <c r="F165" s="109">
        <f>VLOOKUP($A165,'Trip Switching Model Target TNC'!$AU$149:$BI$184,F$5,FALSE)</f>
        <v>3945.3287999999998</v>
      </c>
      <c r="G165" s="109">
        <f>VLOOKUP($A165,'Trip Switching Model Target TNC'!$AU$149:$BI$184,G$5,FALSE)</f>
        <v>0</v>
      </c>
      <c r="H165" s="113">
        <f>VLOOKUP($A165,'Trip Switching Model Target TNC'!$AU$149:$BI$184,H$5,FALSE)</f>
        <v>6871.0543397553392</v>
      </c>
      <c r="I165" s="113">
        <f>VLOOKUP($A165,'Trip Switching Model Target TNC'!$AU$149:$BI$184,I$5,FALSE)</f>
        <v>0</v>
      </c>
      <c r="J165" s="113">
        <f>VLOOKUP($A165,'Trip Switching Model Target TNC'!$AU$149:$BI$184,J$5,FALSE)</f>
        <v>0</v>
      </c>
      <c r="K165" s="109">
        <f>VLOOKUP($A165,'Trip Switching Model Target TNC'!$AU$149:$BI$184,K$5,FALSE)</f>
        <v>0</v>
      </c>
      <c r="L165" s="109">
        <f>VLOOKUP($A165,'Trip Switching Model Target TNC'!$AU$149:$BI$184,L$5,FALSE)</f>
        <v>0</v>
      </c>
      <c r="M165" s="109">
        <f>VLOOKUP($A165,'Trip Switching Model Target TNC'!$AU$149:$BI$184,M$5,FALSE)</f>
        <v>686.20849999999996</v>
      </c>
      <c r="N165" s="109">
        <f>VLOOKUP($A165,'Trip Switching Model Target TNC'!$AU$149:$BI$184,N$5,FALSE)</f>
        <v>13362.85656</v>
      </c>
      <c r="O165" s="110">
        <f>VLOOKUP($A165,'Trip Switching Model Target TNC'!$AU$149:$BI$184,O$5,FALSE)</f>
        <v>0</v>
      </c>
      <c r="P165" s="122">
        <f t="shared" si="131"/>
        <v>28382.765899755341</v>
      </c>
      <c r="R165" s="120" t="s">
        <v>531</v>
      </c>
      <c r="S165" s="109">
        <f>C165</f>
        <v>396.34530000000001</v>
      </c>
      <c r="T165" s="109">
        <f>D165</f>
        <v>2067.6664000000001</v>
      </c>
      <c r="U165" s="109">
        <f>E165</f>
        <v>1053.306</v>
      </c>
      <c r="V165" s="109">
        <f>F165</f>
        <v>3945.3287999999998</v>
      </c>
      <c r="W165" s="109">
        <f>G165</f>
        <v>0</v>
      </c>
      <c r="X165" s="113">
        <f t="shared" si="165"/>
        <v>6871.0543397553392</v>
      </c>
      <c r="Y165" s="113">
        <f t="shared" si="166"/>
        <v>0</v>
      </c>
      <c r="Z165" s="113">
        <f t="shared" si="167"/>
        <v>0</v>
      </c>
      <c r="AA165" s="109">
        <f>K165</f>
        <v>0</v>
      </c>
      <c r="AB165" s="109">
        <f>L165</f>
        <v>0</v>
      </c>
      <c r="AC165" s="109">
        <f>M165</f>
        <v>686.20849999999996</v>
      </c>
      <c r="AD165" s="109">
        <f>N165</f>
        <v>13362.85656</v>
      </c>
      <c r="AE165" s="110">
        <f t="shared" si="142"/>
        <v>0</v>
      </c>
      <c r="AF165" s="122">
        <f t="shared" si="133"/>
        <v>28382.765899755341</v>
      </c>
    </row>
    <row r="166" spans="1:32" x14ac:dyDescent="0.25">
      <c r="A166">
        <v>30</v>
      </c>
      <c r="B166" s="46" t="s">
        <v>604</v>
      </c>
      <c r="C166" s="110">
        <f>VLOOKUP($A166,'Trip Switching Model Target TNC'!$AU$149:$BI$184,C$5,FALSE)</f>
        <v>0</v>
      </c>
      <c r="D166" s="110">
        <f>VLOOKUP($A166,'Trip Switching Model Target TNC'!$AU$149:$BI$184,D$5,FALSE)</f>
        <v>0</v>
      </c>
      <c r="E166" s="110">
        <f>VLOOKUP($A166,'Trip Switching Model Target TNC'!$AU$149:$BI$184,E$5,FALSE)</f>
        <v>0</v>
      </c>
      <c r="F166" s="110">
        <f>VLOOKUP($A166,'Trip Switching Model Target TNC'!$AU$149:$BI$184,F$5,FALSE)</f>
        <v>0</v>
      </c>
      <c r="G166" s="110">
        <f>VLOOKUP($A166,'Trip Switching Model Target TNC'!$AU$149:$BI$184,G$5,FALSE)</f>
        <v>0</v>
      </c>
      <c r="H166" s="110">
        <f>VLOOKUP($A166,'Trip Switching Model Target TNC'!$AU$149:$BI$184,H$5,FALSE)</f>
        <v>0</v>
      </c>
      <c r="I166" s="110">
        <f>VLOOKUP($A166,'Trip Switching Model Target TNC'!$AU$149:$BI$184,I$5,FALSE)</f>
        <v>0</v>
      </c>
      <c r="J166" s="110">
        <f>VLOOKUP($A166,'Trip Switching Model Target TNC'!$AU$149:$BI$184,J$5,FALSE)</f>
        <v>0</v>
      </c>
      <c r="K166" s="47">
        <f>VLOOKUP($A166,'Trip Switching Model Target TNC'!$AU$149:$BI$184,K$5,FALSE)</f>
        <v>768.63723719273912</v>
      </c>
      <c r="L166" s="110">
        <f>VLOOKUP($A166,'Trip Switching Model Target TNC'!$AU$149:$BI$184,L$5,FALSE)</f>
        <v>0</v>
      </c>
      <c r="M166" s="110">
        <f>VLOOKUP($A166,'Trip Switching Model Target TNC'!$AU$149:$BI$184,M$5,FALSE)</f>
        <v>0</v>
      </c>
      <c r="N166" s="110">
        <f>VLOOKUP($A166,'Trip Switching Model Target TNC'!$AU$149:$BI$184,N$5,FALSE)</f>
        <v>0</v>
      </c>
      <c r="O166" s="110">
        <f>VLOOKUP($A166,'Trip Switching Model Target TNC'!$AU$149:$BI$184,O$5,FALSE)</f>
        <v>0</v>
      </c>
      <c r="P166" s="50">
        <f t="shared" si="131"/>
        <v>768.63723719273912</v>
      </c>
      <c r="R166" s="46" t="s">
        <v>604</v>
      </c>
      <c r="S166" s="110">
        <v>0</v>
      </c>
      <c r="T166" s="110">
        <v>0</v>
      </c>
      <c r="U166" s="110">
        <v>0</v>
      </c>
      <c r="V166" s="110">
        <v>0</v>
      </c>
      <c r="W166" s="110">
        <v>0</v>
      </c>
      <c r="X166" s="110">
        <v>0</v>
      </c>
      <c r="Y166" s="110">
        <v>0</v>
      </c>
      <c r="Z166" s="110">
        <v>0</v>
      </c>
      <c r="AA166" s="47">
        <f>K166</f>
        <v>768.63723719273912</v>
      </c>
      <c r="AB166" s="110">
        <f>L166</f>
        <v>0</v>
      </c>
      <c r="AC166" s="110">
        <v>0</v>
      </c>
      <c r="AD166" s="110">
        <v>0</v>
      </c>
      <c r="AE166" s="110">
        <f t="shared" si="142"/>
        <v>0</v>
      </c>
      <c r="AF166" s="121">
        <f t="shared" ref="AF166:AF173" si="168">SUM(S166:AE166)</f>
        <v>768.63723719273912</v>
      </c>
    </row>
    <row r="167" spans="1:32" x14ac:dyDescent="0.25">
      <c r="A167">
        <v>31</v>
      </c>
      <c r="B167" s="46" t="s">
        <v>605</v>
      </c>
      <c r="C167" s="110">
        <f>VLOOKUP($A167,'Trip Switching Model Target TNC'!$AU$149:$BI$184,C$5,FALSE)</f>
        <v>0</v>
      </c>
      <c r="D167" s="110">
        <f>VLOOKUP($A167,'Trip Switching Model Target TNC'!$AU$149:$BI$184,D$5,FALSE)</f>
        <v>0</v>
      </c>
      <c r="E167" s="110">
        <f>VLOOKUP($A167,'Trip Switching Model Target TNC'!$AU$149:$BI$184,E$5,FALSE)</f>
        <v>0</v>
      </c>
      <c r="F167" s="110">
        <f>VLOOKUP($A167,'Trip Switching Model Target TNC'!$AU$149:$BI$184,F$5,FALSE)</f>
        <v>0</v>
      </c>
      <c r="G167" s="110">
        <f>VLOOKUP($A167,'Trip Switching Model Target TNC'!$AU$149:$BI$184,G$5,FALSE)</f>
        <v>0</v>
      </c>
      <c r="H167" s="110">
        <f>VLOOKUP($A167,'Trip Switching Model Target TNC'!$AU$149:$BI$184,H$5,FALSE)</f>
        <v>0</v>
      </c>
      <c r="I167" s="110">
        <f>VLOOKUP($A167,'Trip Switching Model Target TNC'!$AU$149:$BI$184,I$5,FALSE)</f>
        <v>0</v>
      </c>
      <c r="J167" s="110">
        <f>VLOOKUP($A167,'Trip Switching Model Target TNC'!$AU$149:$BI$184,J$5,FALSE)</f>
        <v>0</v>
      </c>
      <c r="K167" s="47">
        <f>VLOOKUP($A167,'Trip Switching Model Target TNC'!$AU$149:$BI$184,K$5,FALSE)</f>
        <v>68.048435405965805</v>
      </c>
      <c r="L167" s="110">
        <f>VLOOKUP($A167,'Trip Switching Model Target TNC'!$AU$149:$BI$184,L$5,FALSE)</f>
        <v>0</v>
      </c>
      <c r="M167" s="110">
        <f>VLOOKUP($A167,'Trip Switching Model Target TNC'!$AU$149:$BI$184,M$5,FALSE)</f>
        <v>0</v>
      </c>
      <c r="N167" s="110">
        <f>VLOOKUP($A167,'Trip Switching Model Target TNC'!$AU$149:$BI$184,N$5,FALSE)</f>
        <v>0</v>
      </c>
      <c r="O167" s="110">
        <f>VLOOKUP($A167,'Trip Switching Model Target TNC'!$AU$149:$BI$184,O$5,FALSE)</f>
        <v>0</v>
      </c>
      <c r="P167" s="50">
        <f t="shared" ref="P167:P172" si="169">SUM(C167:O167)</f>
        <v>68.048435405965805</v>
      </c>
      <c r="R167" s="46" t="s">
        <v>605</v>
      </c>
      <c r="S167" s="110">
        <v>0</v>
      </c>
      <c r="T167" s="110">
        <v>0</v>
      </c>
      <c r="U167" s="110">
        <v>0</v>
      </c>
      <c r="V167" s="110">
        <v>0</v>
      </c>
      <c r="W167" s="110">
        <v>0</v>
      </c>
      <c r="X167" s="110">
        <v>0</v>
      </c>
      <c r="Y167" s="110">
        <v>0</v>
      </c>
      <c r="Z167" s="110">
        <v>0</v>
      </c>
      <c r="AA167" s="47">
        <f t="shared" ref="AA167:AA172" si="170">K167</f>
        <v>68.048435405965805</v>
      </c>
      <c r="AB167" s="110">
        <f t="shared" ref="AB167:AB172" si="171">L167</f>
        <v>0</v>
      </c>
      <c r="AC167" s="110">
        <v>0</v>
      </c>
      <c r="AD167" s="110">
        <v>0</v>
      </c>
      <c r="AE167" s="110">
        <f t="shared" si="142"/>
        <v>0</v>
      </c>
      <c r="AF167" s="121">
        <f t="shared" si="168"/>
        <v>68.048435405965805</v>
      </c>
    </row>
    <row r="168" spans="1:32" x14ac:dyDescent="0.25">
      <c r="A168">
        <v>32</v>
      </c>
      <c r="B168" s="46" t="s">
        <v>606</v>
      </c>
      <c r="C168" s="110">
        <f>VLOOKUP($A168,'Trip Switching Model Target TNC'!$AU$149:$BI$184,C$5,FALSE)</f>
        <v>0</v>
      </c>
      <c r="D168" s="110">
        <f>VLOOKUP($A168,'Trip Switching Model Target TNC'!$AU$149:$BI$184,D$5,FALSE)</f>
        <v>0</v>
      </c>
      <c r="E168" s="110">
        <f>VLOOKUP($A168,'Trip Switching Model Target TNC'!$AU$149:$BI$184,E$5,FALSE)</f>
        <v>0</v>
      </c>
      <c r="F168" s="110">
        <f>VLOOKUP($A168,'Trip Switching Model Target TNC'!$AU$149:$BI$184,F$5,FALSE)</f>
        <v>0</v>
      </c>
      <c r="G168" s="110">
        <f>VLOOKUP($A168,'Trip Switching Model Target TNC'!$AU$149:$BI$184,G$5,FALSE)</f>
        <v>0</v>
      </c>
      <c r="H168" s="110">
        <f>VLOOKUP($A168,'Trip Switching Model Target TNC'!$AU$149:$BI$184,H$5,FALSE)</f>
        <v>0</v>
      </c>
      <c r="I168" s="110">
        <f>VLOOKUP($A168,'Trip Switching Model Target TNC'!$AU$149:$BI$184,I$5,FALSE)</f>
        <v>0</v>
      </c>
      <c r="J168" s="110">
        <f>VLOOKUP($A168,'Trip Switching Model Target TNC'!$AU$149:$BI$184,J$5,FALSE)</f>
        <v>0</v>
      </c>
      <c r="K168" s="47">
        <f>VLOOKUP($A168,'Trip Switching Model Target TNC'!$AU$149:$BI$184,K$5,FALSE)</f>
        <v>0</v>
      </c>
      <c r="L168" s="110">
        <f>VLOOKUP($A168,'Trip Switching Model Target TNC'!$AU$149:$BI$184,L$5,FALSE)</f>
        <v>0</v>
      </c>
      <c r="M168" s="110">
        <f>VLOOKUP($A168,'Trip Switching Model Target TNC'!$AU$149:$BI$184,M$5,FALSE)</f>
        <v>0</v>
      </c>
      <c r="N168" s="110">
        <f>VLOOKUP($A168,'Trip Switching Model Target TNC'!$AU$149:$BI$184,N$5,FALSE)</f>
        <v>0</v>
      </c>
      <c r="O168" s="110">
        <f>VLOOKUP($A168,'Trip Switching Model Target TNC'!$AU$149:$BI$184,O$5,FALSE)</f>
        <v>0</v>
      </c>
      <c r="P168" s="50">
        <f t="shared" si="169"/>
        <v>0</v>
      </c>
      <c r="R168" s="46" t="s">
        <v>606</v>
      </c>
      <c r="S168" s="110">
        <v>0</v>
      </c>
      <c r="T168" s="110">
        <v>0</v>
      </c>
      <c r="U168" s="110">
        <v>0</v>
      </c>
      <c r="V168" s="110">
        <v>0</v>
      </c>
      <c r="W168" s="110">
        <v>0</v>
      </c>
      <c r="X168" s="110">
        <v>0</v>
      </c>
      <c r="Y168" s="110">
        <v>0</v>
      </c>
      <c r="Z168" s="110">
        <v>0</v>
      </c>
      <c r="AA168" s="47">
        <f t="shared" si="170"/>
        <v>0</v>
      </c>
      <c r="AB168" s="110">
        <f t="shared" si="171"/>
        <v>0</v>
      </c>
      <c r="AC168" s="110">
        <v>0</v>
      </c>
      <c r="AD168" s="110">
        <v>0</v>
      </c>
      <c r="AE168" s="110">
        <f t="shared" si="142"/>
        <v>0</v>
      </c>
      <c r="AF168" s="121">
        <f t="shared" si="168"/>
        <v>0</v>
      </c>
    </row>
    <row r="169" spans="1:32" x14ac:dyDescent="0.25">
      <c r="A169">
        <v>33</v>
      </c>
      <c r="B169" s="46" t="s">
        <v>607</v>
      </c>
      <c r="C169" s="110">
        <f>VLOOKUP($A169,'Trip Switching Model Target TNC'!$AU$149:$BI$184,C$5,FALSE)</f>
        <v>0</v>
      </c>
      <c r="D169" s="110">
        <f>VLOOKUP($A169,'Trip Switching Model Target TNC'!$AU$149:$BI$184,D$5,FALSE)</f>
        <v>0</v>
      </c>
      <c r="E169" s="110">
        <f>VLOOKUP($A169,'Trip Switching Model Target TNC'!$AU$149:$BI$184,E$5,FALSE)</f>
        <v>0</v>
      </c>
      <c r="F169" s="110">
        <f>VLOOKUP($A169,'Trip Switching Model Target TNC'!$AU$149:$BI$184,F$5,FALSE)</f>
        <v>0</v>
      </c>
      <c r="G169" s="110">
        <f>VLOOKUP($A169,'Trip Switching Model Target TNC'!$AU$149:$BI$184,G$5,FALSE)</f>
        <v>0</v>
      </c>
      <c r="H169" s="110">
        <f>VLOOKUP($A169,'Trip Switching Model Target TNC'!$AU$149:$BI$184,H$5,FALSE)</f>
        <v>0</v>
      </c>
      <c r="I169" s="110">
        <f>VLOOKUP($A169,'Trip Switching Model Target TNC'!$AU$149:$BI$184,I$5,FALSE)</f>
        <v>0</v>
      </c>
      <c r="J169" s="110">
        <f>VLOOKUP($A169,'Trip Switching Model Target TNC'!$AU$149:$BI$184,J$5,FALSE)</f>
        <v>0</v>
      </c>
      <c r="K169" s="47">
        <f>VLOOKUP($A169,'Trip Switching Model Target TNC'!$AU$149:$BI$184,K$5,FALSE)</f>
        <v>112.08002657499981</v>
      </c>
      <c r="L169" s="110">
        <f>VLOOKUP($A169,'Trip Switching Model Target TNC'!$AU$149:$BI$184,L$5,FALSE)</f>
        <v>0</v>
      </c>
      <c r="M169" s="110">
        <f>VLOOKUP($A169,'Trip Switching Model Target TNC'!$AU$149:$BI$184,M$5,FALSE)</f>
        <v>0</v>
      </c>
      <c r="N169" s="110">
        <f>VLOOKUP($A169,'Trip Switching Model Target TNC'!$AU$149:$BI$184,N$5,FALSE)</f>
        <v>0</v>
      </c>
      <c r="O169" s="110">
        <f>VLOOKUP($A169,'Trip Switching Model Target TNC'!$AU$149:$BI$184,O$5,FALSE)</f>
        <v>0</v>
      </c>
      <c r="P169" s="50">
        <f t="shared" si="169"/>
        <v>112.08002657499981</v>
      </c>
      <c r="R169" s="46" t="s">
        <v>607</v>
      </c>
      <c r="S169" s="110">
        <v>0</v>
      </c>
      <c r="T169" s="110">
        <v>0</v>
      </c>
      <c r="U169" s="110">
        <v>0</v>
      </c>
      <c r="V169" s="110">
        <v>0</v>
      </c>
      <c r="W169" s="110">
        <v>0</v>
      </c>
      <c r="X169" s="110">
        <v>0</v>
      </c>
      <c r="Y169" s="110">
        <v>0</v>
      </c>
      <c r="Z169" s="110">
        <v>0</v>
      </c>
      <c r="AA169" s="47">
        <f t="shared" si="170"/>
        <v>112.08002657499981</v>
      </c>
      <c r="AB169" s="110">
        <f t="shared" si="171"/>
        <v>0</v>
      </c>
      <c r="AC169" s="110">
        <v>0</v>
      </c>
      <c r="AD169" s="110">
        <v>0</v>
      </c>
      <c r="AE169" s="110">
        <f t="shared" si="142"/>
        <v>0</v>
      </c>
      <c r="AF169" s="121">
        <f t="shared" si="168"/>
        <v>112.08002657499981</v>
      </c>
    </row>
    <row r="170" spans="1:32" x14ac:dyDescent="0.25">
      <c r="A170">
        <v>34</v>
      </c>
      <c r="B170" s="46" t="s">
        <v>608</v>
      </c>
      <c r="C170" s="110">
        <f>VLOOKUP($A170,'Trip Switching Model Target TNC'!$AU$149:$BI$184,C$5,FALSE)</f>
        <v>0</v>
      </c>
      <c r="D170" s="110">
        <f>VLOOKUP($A170,'Trip Switching Model Target TNC'!$AU$149:$BI$184,D$5,FALSE)</f>
        <v>0</v>
      </c>
      <c r="E170" s="110">
        <f>VLOOKUP($A170,'Trip Switching Model Target TNC'!$AU$149:$BI$184,E$5,FALSE)</f>
        <v>0</v>
      </c>
      <c r="F170" s="110">
        <f>VLOOKUP($A170,'Trip Switching Model Target TNC'!$AU$149:$BI$184,F$5,FALSE)</f>
        <v>0</v>
      </c>
      <c r="G170" s="110">
        <f>VLOOKUP($A170,'Trip Switching Model Target TNC'!$AU$149:$BI$184,G$5,FALSE)</f>
        <v>0</v>
      </c>
      <c r="H170" s="110">
        <f>VLOOKUP($A170,'Trip Switching Model Target TNC'!$AU$149:$BI$184,H$5,FALSE)</f>
        <v>0</v>
      </c>
      <c r="I170" s="110">
        <f>VLOOKUP($A170,'Trip Switching Model Target TNC'!$AU$149:$BI$184,I$5,FALSE)</f>
        <v>0</v>
      </c>
      <c r="J170" s="110">
        <f>VLOOKUP($A170,'Trip Switching Model Target TNC'!$AU$149:$BI$184,J$5,FALSE)</f>
        <v>0</v>
      </c>
      <c r="K170" s="47">
        <f>VLOOKUP($A170,'Trip Switching Model Target TNC'!$AU$149:$BI$184,K$5,FALSE)</f>
        <v>1224.0668452626389</v>
      </c>
      <c r="L170" s="110">
        <f>VLOOKUP($A170,'Trip Switching Model Target TNC'!$AU$149:$BI$184,L$5,FALSE)</f>
        <v>0</v>
      </c>
      <c r="M170" s="110">
        <f>VLOOKUP($A170,'Trip Switching Model Target TNC'!$AU$149:$BI$184,M$5,FALSE)</f>
        <v>0</v>
      </c>
      <c r="N170" s="110">
        <f>VLOOKUP($A170,'Trip Switching Model Target TNC'!$AU$149:$BI$184,N$5,FALSE)</f>
        <v>0</v>
      </c>
      <c r="O170" s="110">
        <f>VLOOKUP($A170,'Trip Switching Model Target TNC'!$AU$149:$BI$184,O$5,FALSE)</f>
        <v>0</v>
      </c>
      <c r="P170" s="50">
        <f t="shared" si="169"/>
        <v>1224.0668452626389</v>
      </c>
      <c r="R170" s="46" t="s">
        <v>608</v>
      </c>
      <c r="S170" s="110">
        <v>0</v>
      </c>
      <c r="T170" s="110">
        <v>0</v>
      </c>
      <c r="U170" s="110">
        <v>0</v>
      </c>
      <c r="V170" s="110">
        <v>0</v>
      </c>
      <c r="W170" s="110">
        <v>0</v>
      </c>
      <c r="X170" s="110">
        <v>0</v>
      </c>
      <c r="Y170" s="110">
        <v>0</v>
      </c>
      <c r="Z170" s="110">
        <v>0</v>
      </c>
      <c r="AA170" s="47">
        <f t="shared" si="170"/>
        <v>1224.0668452626389</v>
      </c>
      <c r="AB170" s="110">
        <f t="shared" si="171"/>
        <v>0</v>
      </c>
      <c r="AC170" s="110">
        <v>0</v>
      </c>
      <c r="AD170" s="110">
        <v>0</v>
      </c>
      <c r="AE170" s="110">
        <f t="shared" si="142"/>
        <v>0</v>
      </c>
      <c r="AF170" s="121">
        <f t="shared" si="168"/>
        <v>1224.0668452626389</v>
      </c>
    </row>
    <row r="171" spans="1:32" x14ac:dyDescent="0.25">
      <c r="A171">
        <v>35</v>
      </c>
      <c r="B171" s="46" t="s">
        <v>609</v>
      </c>
      <c r="C171" s="110">
        <f>VLOOKUP($A171,'Trip Switching Model Target TNC'!$AU$149:$BI$184,C$5,FALSE)</f>
        <v>0</v>
      </c>
      <c r="D171" s="110">
        <f>VLOOKUP($A171,'Trip Switching Model Target TNC'!$AU$149:$BI$184,D$5,FALSE)</f>
        <v>0</v>
      </c>
      <c r="E171" s="110">
        <f>VLOOKUP($A171,'Trip Switching Model Target TNC'!$AU$149:$BI$184,E$5,FALSE)</f>
        <v>0</v>
      </c>
      <c r="F171" s="110">
        <f>VLOOKUP($A171,'Trip Switching Model Target TNC'!$AU$149:$BI$184,F$5,FALSE)</f>
        <v>0</v>
      </c>
      <c r="G171" s="110">
        <f>VLOOKUP($A171,'Trip Switching Model Target TNC'!$AU$149:$BI$184,G$5,FALSE)</f>
        <v>0</v>
      </c>
      <c r="H171" s="110">
        <f>VLOOKUP($A171,'Trip Switching Model Target TNC'!$AU$149:$BI$184,H$5,FALSE)</f>
        <v>0</v>
      </c>
      <c r="I171" s="110">
        <f>VLOOKUP($A171,'Trip Switching Model Target TNC'!$AU$149:$BI$184,I$5,FALSE)</f>
        <v>0</v>
      </c>
      <c r="J171" s="110">
        <f>VLOOKUP($A171,'Trip Switching Model Target TNC'!$AU$149:$BI$184,J$5,FALSE)</f>
        <v>0</v>
      </c>
      <c r="K171" s="47">
        <f>VLOOKUP($A171,'Trip Switching Model Target TNC'!$AU$149:$BI$184,K$5,FALSE)</f>
        <v>7.7115015589044198</v>
      </c>
      <c r="L171" s="110">
        <f>VLOOKUP($A171,'Trip Switching Model Target TNC'!$AU$149:$BI$184,L$5,FALSE)</f>
        <v>0</v>
      </c>
      <c r="M171" s="110">
        <f>VLOOKUP($A171,'Trip Switching Model Target TNC'!$AU$149:$BI$184,M$5,FALSE)</f>
        <v>0</v>
      </c>
      <c r="N171" s="110">
        <f>VLOOKUP($A171,'Trip Switching Model Target TNC'!$AU$149:$BI$184,N$5,FALSE)</f>
        <v>0</v>
      </c>
      <c r="O171" s="110">
        <f>VLOOKUP($A171,'Trip Switching Model Target TNC'!$AU$149:$BI$184,O$5,FALSE)</f>
        <v>0</v>
      </c>
      <c r="P171" s="50">
        <f t="shared" si="169"/>
        <v>7.7115015589044198</v>
      </c>
      <c r="R171" s="46" t="s">
        <v>609</v>
      </c>
      <c r="S171" s="110">
        <v>0</v>
      </c>
      <c r="T171" s="110">
        <v>0</v>
      </c>
      <c r="U171" s="110">
        <v>0</v>
      </c>
      <c r="V171" s="110">
        <v>0</v>
      </c>
      <c r="W171" s="110">
        <v>0</v>
      </c>
      <c r="X171" s="110">
        <v>0</v>
      </c>
      <c r="Y171" s="110">
        <v>0</v>
      </c>
      <c r="Z171" s="110">
        <v>0</v>
      </c>
      <c r="AA171" s="47">
        <f t="shared" si="170"/>
        <v>7.7115015589044198</v>
      </c>
      <c r="AB171" s="110">
        <f t="shared" si="171"/>
        <v>0</v>
      </c>
      <c r="AC171" s="110">
        <v>0</v>
      </c>
      <c r="AD171" s="110">
        <v>0</v>
      </c>
      <c r="AE171" s="110">
        <f t="shared" si="142"/>
        <v>0</v>
      </c>
      <c r="AF171" s="121">
        <f t="shared" si="168"/>
        <v>7.7115015589044198</v>
      </c>
    </row>
    <row r="172" spans="1:32" x14ac:dyDescent="0.25">
      <c r="A172">
        <v>36</v>
      </c>
      <c r="B172" s="46" t="s">
        <v>603</v>
      </c>
      <c r="C172" s="110">
        <f>VLOOKUP($A172,'Trip Switching Model Target TNC'!$AU$149:$BI$184,C$5,FALSE)</f>
        <v>0</v>
      </c>
      <c r="D172" s="110">
        <f>VLOOKUP($A172,'Trip Switching Model Target TNC'!$AU$149:$BI$184,D$5,FALSE)</f>
        <v>0</v>
      </c>
      <c r="E172" s="110">
        <f>VLOOKUP($A172,'Trip Switching Model Target TNC'!$AU$149:$BI$184,E$5,FALSE)</f>
        <v>0</v>
      </c>
      <c r="F172" s="110">
        <f>VLOOKUP($A172,'Trip Switching Model Target TNC'!$AU$149:$BI$184,F$5,FALSE)</f>
        <v>0</v>
      </c>
      <c r="G172" s="110">
        <f>VLOOKUP($A172,'Trip Switching Model Target TNC'!$AU$149:$BI$184,G$5,FALSE)</f>
        <v>0</v>
      </c>
      <c r="H172" s="110">
        <f>VLOOKUP($A172,'Trip Switching Model Target TNC'!$AU$149:$BI$184,H$5,FALSE)</f>
        <v>18297.146344420638</v>
      </c>
      <c r="I172" s="110">
        <f>VLOOKUP($A172,'Trip Switching Model Target TNC'!$AU$149:$BI$184,I$5,FALSE)</f>
        <v>0</v>
      </c>
      <c r="J172" s="110">
        <f>VLOOKUP($A172,'Trip Switching Model Target TNC'!$AU$149:$BI$184,J$5,FALSE)</f>
        <v>0</v>
      </c>
      <c r="K172" s="110">
        <f>VLOOKUP($A172,'Trip Switching Model Target TNC'!$AU$149:$BI$184,K$5,FALSE)</f>
        <v>0</v>
      </c>
      <c r="L172" s="110">
        <f>VLOOKUP($A172,'Trip Switching Model Target TNC'!$AU$149:$BI$184,L$5,FALSE)</f>
        <v>0</v>
      </c>
      <c r="M172" s="110">
        <f>VLOOKUP($A172,'Trip Switching Model Target TNC'!$AU$149:$BI$184,M$5,FALSE)</f>
        <v>793.0788265000001</v>
      </c>
      <c r="N172" s="110">
        <f>VLOOKUP($A172,'Trip Switching Model Target TNC'!$AU$149:$BI$184,N$5,FALSE)</f>
        <v>0</v>
      </c>
      <c r="O172" s="113">
        <f>VLOOKUP($A172,'Trip Switching Model Target TNC'!$AU$149:$BI$184,O$5,FALSE)</f>
        <v>76928.646170500011</v>
      </c>
      <c r="P172" s="50">
        <f t="shared" si="169"/>
        <v>96018.871341420658</v>
      </c>
      <c r="R172" s="46" t="s">
        <v>603</v>
      </c>
      <c r="S172" s="110">
        <f t="shared" ref="S172" si="172">C172</f>
        <v>0</v>
      </c>
      <c r="T172" s="110">
        <f t="shared" ref="T172" si="173">D172</f>
        <v>0</v>
      </c>
      <c r="U172" s="110">
        <f t="shared" ref="U172" si="174">E172</f>
        <v>0</v>
      </c>
      <c r="V172" s="110">
        <f t="shared" ref="V172" si="175">F172</f>
        <v>0</v>
      </c>
      <c r="W172" s="110">
        <f t="shared" ref="W172" si="176">G172</f>
        <v>0</v>
      </c>
      <c r="X172" s="109">
        <f>H172+J172</f>
        <v>18297.146344420638</v>
      </c>
      <c r="Y172" s="110">
        <f t="shared" ref="Y172" si="177">I172</f>
        <v>0</v>
      </c>
      <c r="Z172" s="110">
        <v>0</v>
      </c>
      <c r="AA172" s="110">
        <f t="shared" si="170"/>
        <v>0</v>
      </c>
      <c r="AB172" s="110">
        <f t="shared" si="171"/>
        <v>0</v>
      </c>
      <c r="AC172" s="109">
        <f t="shared" ref="AC172" si="178">M172</f>
        <v>793.0788265000001</v>
      </c>
      <c r="AD172" s="110">
        <f t="shared" ref="AD172" si="179">N172</f>
        <v>0</v>
      </c>
      <c r="AE172" s="109">
        <f>O172</f>
        <v>76928.646170500011</v>
      </c>
      <c r="AF172" s="121">
        <f t="shared" si="168"/>
        <v>96018.871341420658</v>
      </c>
    </row>
    <row r="173" spans="1:32" ht="15.75" thickBot="1" x14ac:dyDescent="0.3">
      <c r="B173" s="123" t="s">
        <v>5</v>
      </c>
      <c r="C173" s="124">
        <f t="shared" ref="C173:O173" si="180">SUM(C140:C172)</f>
        <v>1598051.1504599999</v>
      </c>
      <c r="D173" s="124">
        <f t="shared" si="180"/>
        <v>1506820.2193400001</v>
      </c>
      <c r="E173" s="124">
        <f t="shared" si="180"/>
        <v>1476891.6532100001</v>
      </c>
      <c r="F173" s="124">
        <f t="shared" si="180"/>
        <v>652719.00248999998</v>
      </c>
      <c r="G173" s="124">
        <f t="shared" si="180"/>
        <v>84543.265069999994</v>
      </c>
      <c r="H173" s="124">
        <f t="shared" si="180"/>
        <v>344759.30000718741</v>
      </c>
      <c r="I173" s="124">
        <f t="shared" si="180"/>
        <v>28762.67187529062</v>
      </c>
      <c r="J173" s="124">
        <f t="shared" si="180"/>
        <v>42808.832358149011</v>
      </c>
      <c r="K173" s="124">
        <f t="shared" si="180"/>
        <v>5890.8502290745573</v>
      </c>
      <c r="L173" s="124">
        <f t="shared" si="180"/>
        <v>0</v>
      </c>
      <c r="M173" s="124">
        <f t="shared" si="180"/>
        <v>21162.162686500003</v>
      </c>
      <c r="N173" s="124">
        <f t="shared" si="180"/>
        <v>13362.85656</v>
      </c>
      <c r="O173" s="124">
        <f t="shared" si="180"/>
        <v>96503.727384999962</v>
      </c>
      <c r="P173" s="127">
        <f>SUM(C173:O173)</f>
        <v>5872275.691671202</v>
      </c>
      <c r="R173" s="123" t="s">
        <v>5</v>
      </c>
      <c r="S173" s="124">
        <f t="shared" ref="S173:AE173" si="181">SUM(S140:S172)</f>
        <v>1591019.7272618634</v>
      </c>
      <c r="T173" s="124">
        <f t="shared" si="181"/>
        <v>1541362.3693091273</v>
      </c>
      <c r="U173" s="124">
        <f t="shared" si="181"/>
        <v>1485074.0847675789</v>
      </c>
      <c r="V173" s="124">
        <f t="shared" si="181"/>
        <v>676311.44655999995</v>
      </c>
      <c r="W173" s="124">
        <f t="shared" si="181"/>
        <v>78380.826329999996</v>
      </c>
      <c r="X173" s="124">
        <f t="shared" si="181"/>
        <v>344759.30000718741</v>
      </c>
      <c r="Y173" s="124">
        <f t="shared" si="181"/>
        <v>28762.67187529062</v>
      </c>
      <c r="Z173" s="124">
        <f t="shared" si="181"/>
        <v>42808.832358149011</v>
      </c>
      <c r="AA173" s="125">
        <f t="shared" si="181"/>
        <v>5890.8502290745573</v>
      </c>
      <c r="AB173" s="124">
        <f t="shared" si="181"/>
        <v>0</v>
      </c>
      <c r="AC173" s="124">
        <f t="shared" si="181"/>
        <v>20440.007536000005</v>
      </c>
      <c r="AD173" s="124">
        <f t="shared" si="181"/>
        <v>13362.85656</v>
      </c>
      <c r="AE173" s="124">
        <f t="shared" si="181"/>
        <v>96503.727384999962</v>
      </c>
      <c r="AF173" s="127">
        <f t="shared" si="168"/>
        <v>5924676.7001792714</v>
      </c>
    </row>
    <row r="174" spans="1:32" x14ac:dyDescent="0.25">
      <c r="B174" s="128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R174" s="128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29"/>
      <c r="AC174" s="129"/>
      <c r="AD174" s="129"/>
      <c r="AE174" s="129"/>
      <c r="AF174" s="129"/>
    </row>
    <row r="175" spans="1:32" x14ac:dyDescent="0.25">
      <c r="B175" s="128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R175" s="128"/>
      <c r="S175" s="129"/>
      <c r="T175" s="129"/>
      <c r="U175" s="129"/>
      <c r="V175" s="129"/>
      <c r="W175" s="129"/>
      <c r="X175" s="129"/>
      <c r="Y175" s="129"/>
      <c r="Z175" s="129"/>
      <c r="AA175" s="129"/>
      <c r="AB175" s="129"/>
      <c r="AC175" s="129"/>
      <c r="AD175" s="129"/>
      <c r="AE175" s="129"/>
      <c r="AF175" s="129"/>
    </row>
    <row r="176" spans="1:32" x14ac:dyDescent="0.25">
      <c r="B176" s="128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R176" s="128"/>
      <c r="S176" s="129"/>
      <c r="T176" s="129"/>
      <c r="U176" s="129"/>
      <c r="V176" s="129"/>
      <c r="W176" s="129"/>
      <c r="X176" s="129"/>
      <c r="Y176" s="129"/>
      <c r="Z176" s="129"/>
      <c r="AA176" s="129"/>
      <c r="AB176" s="129"/>
      <c r="AC176" s="129"/>
      <c r="AD176" s="129"/>
      <c r="AE176" s="129"/>
      <c r="AF176" s="129"/>
    </row>
    <row r="177" spans="1:47" x14ac:dyDescent="0.25">
      <c r="B177" s="128"/>
      <c r="C177" s="130"/>
      <c r="D177" s="130"/>
      <c r="E177" s="130"/>
      <c r="F177" s="130"/>
      <c r="G177" s="130"/>
      <c r="H177" s="130"/>
      <c r="I177" s="130"/>
      <c r="J177" s="130"/>
      <c r="K177" s="130"/>
      <c r="L177" s="130"/>
      <c r="M177" s="130"/>
      <c r="N177" s="130"/>
      <c r="O177" s="130"/>
      <c r="P177" s="129"/>
      <c r="R177" s="128"/>
      <c r="S177" s="130"/>
      <c r="T177" s="130"/>
      <c r="U177" s="130"/>
      <c r="V177" s="130"/>
      <c r="W177" s="130"/>
      <c r="X177" s="130"/>
      <c r="Y177" s="130"/>
      <c r="Z177" s="130"/>
      <c r="AA177" s="130"/>
      <c r="AB177" s="130"/>
      <c r="AC177" s="130"/>
      <c r="AD177" s="130"/>
      <c r="AE177" s="130"/>
      <c r="AF177" s="129"/>
    </row>
    <row r="178" spans="1:47" x14ac:dyDescent="0.25">
      <c r="B178" s="128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R178" s="128"/>
      <c r="S178" s="129"/>
      <c r="T178" s="129"/>
      <c r="U178" s="129"/>
      <c r="V178" s="129"/>
      <c r="W178" s="129"/>
      <c r="X178" s="129"/>
      <c r="Y178" s="129"/>
      <c r="Z178" s="129"/>
      <c r="AA178" s="129"/>
      <c r="AB178" s="129"/>
      <c r="AC178" s="129"/>
      <c r="AD178" s="129"/>
      <c r="AE178" s="129"/>
      <c r="AF178" s="129"/>
    </row>
    <row r="179" spans="1:47" x14ac:dyDescent="0.25">
      <c r="B179" s="128"/>
      <c r="C179" s="129"/>
      <c r="D179" s="129"/>
      <c r="E179" s="129"/>
      <c r="F179" s="129"/>
      <c r="G179" s="129"/>
      <c r="H179" s="131"/>
      <c r="I179" s="131"/>
      <c r="J179" s="131"/>
      <c r="K179" s="129"/>
      <c r="L179" s="129"/>
      <c r="M179" s="129"/>
      <c r="N179" s="129"/>
      <c r="O179" s="129"/>
      <c r="P179" s="129"/>
      <c r="R179" s="128"/>
      <c r="S179" s="129"/>
      <c r="T179" s="129"/>
      <c r="U179" s="129"/>
      <c r="V179" s="129"/>
      <c r="W179" s="129"/>
      <c r="X179" s="131"/>
      <c r="Y179" s="131"/>
      <c r="Z179" s="131"/>
      <c r="AA179" s="129"/>
      <c r="AB179" s="129"/>
      <c r="AC179" s="129"/>
      <c r="AD179" s="129"/>
      <c r="AE179" s="129"/>
      <c r="AF179" s="129"/>
    </row>
    <row r="182" spans="1:47" x14ac:dyDescent="0.25">
      <c r="B182" s="114" t="s">
        <v>545</v>
      </c>
      <c r="R182" s="114" t="s">
        <v>545</v>
      </c>
      <c r="AH182" s="114" t="str">
        <f>R182</f>
        <v>Purpose: Individual Discretionary</v>
      </c>
    </row>
    <row r="183" spans="1:47" ht="39" x14ac:dyDescent="0.25">
      <c r="B183" s="115" t="s">
        <v>524</v>
      </c>
      <c r="C183" s="116" t="s">
        <v>525</v>
      </c>
      <c r="D183" s="117" t="s">
        <v>526</v>
      </c>
      <c r="E183" s="117" t="s">
        <v>527</v>
      </c>
      <c r="F183" s="117" t="s">
        <v>465</v>
      </c>
      <c r="G183" s="117" t="s">
        <v>528</v>
      </c>
      <c r="H183" s="117" t="s">
        <v>14</v>
      </c>
      <c r="I183" s="117" t="s">
        <v>18</v>
      </c>
      <c r="J183" s="117" t="s">
        <v>22</v>
      </c>
      <c r="K183" s="117" t="s">
        <v>604</v>
      </c>
      <c r="L183" s="117" t="s">
        <v>529</v>
      </c>
      <c r="M183" s="117" t="s">
        <v>530</v>
      </c>
      <c r="N183" s="118" t="s">
        <v>531</v>
      </c>
      <c r="O183" s="118" t="s">
        <v>603</v>
      </c>
      <c r="P183" s="119" t="s">
        <v>5</v>
      </c>
      <c r="R183" s="115" t="s">
        <v>524</v>
      </c>
      <c r="S183" s="116" t="s">
        <v>525</v>
      </c>
      <c r="T183" s="117" t="s">
        <v>526</v>
      </c>
      <c r="U183" s="117" t="s">
        <v>527</v>
      </c>
      <c r="V183" s="117" t="s">
        <v>465</v>
      </c>
      <c r="W183" s="117" t="s">
        <v>528</v>
      </c>
      <c r="X183" s="117" t="s">
        <v>14</v>
      </c>
      <c r="Y183" s="117" t="s">
        <v>18</v>
      </c>
      <c r="Z183" s="117" t="s">
        <v>22</v>
      </c>
      <c r="AA183" s="117" t="s">
        <v>604</v>
      </c>
      <c r="AB183" s="117" t="s">
        <v>529</v>
      </c>
      <c r="AC183" s="117" t="s">
        <v>530</v>
      </c>
      <c r="AD183" s="118" t="s">
        <v>531</v>
      </c>
      <c r="AE183" s="118" t="s">
        <v>603</v>
      </c>
      <c r="AF183" s="119" t="s">
        <v>5</v>
      </c>
      <c r="AH183" s="115" t="s">
        <v>524</v>
      </c>
      <c r="AI183" s="116" t="s">
        <v>525</v>
      </c>
      <c r="AJ183" s="117" t="s">
        <v>526</v>
      </c>
      <c r="AK183" s="117" t="s">
        <v>527</v>
      </c>
      <c r="AL183" s="117" t="s">
        <v>465</v>
      </c>
      <c r="AM183" s="117" t="s">
        <v>528</v>
      </c>
      <c r="AN183" s="117" t="s">
        <v>14</v>
      </c>
      <c r="AO183" s="117" t="s">
        <v>18</v>
      </c>
      <c r="AP183" s="117" t="s">
        <v>22</v>
      </c>
      <c r="AQ183" s="117" t="s">
        <v>604</v>
      </c>
      <c r="AR183" s="117" t="s">
        <v>529</v>
      </c>
      <c r="AS183" s="117" t="s">
        <v>530</v>
      </c>
      <c r="AT183" s="118" t="s">
        <v>603</v>
      </c>
      <c r="AU183" s="119" t="s">
        <v>5</v>
      </c>
    </row>
    <row r="184" spans="1:47" x14ac:dyDescent="0.25">
      <c r="A184" s="114">
        <v>1</v>
      </c>
      <c r="B184" s="120" t="s">
        <v>532</v>
      </c>
      <c r="C184" s="109">
        <f>VLOOKUP($A184,'Trip Switching Model Target TNC'!$AU$196:$BI$231,C$5,FALSE)</f>
        <v>1271087.2199899999</v>
      </c>
      <c r="D184" s="109">
        <f>VLOOKUP($A184,'Trip Switching Model Target TNC'!$AU$196:$BI$231,D$5,FALSE)</f>
        <v>215588.3823</v>
      </c>
      <c r="E184" s="109">
        <f>VLOOKUP($A184,'Trip Switching Model Target TNC'!$AU$196:$BI$231,E$5,FALSE)</f>
        <v>105635.24109</v>
      </c>
      <c r="F184" s="110">
        <f>VLOOKUP($A184,'Trip Switching Model Target TNC'!$AU$196:$BI$231,F$5,FALSE)</f>
        <v>0</v>
      </c>
      <c r="G184" s="110">
        <f>VLOOKUP($A184,'Trip Switching Model Target TNC'!$AU$196:$BI$231,G$5,FALSE)</f>
        <v>3338.4960799999999</v>
      </c>
      <c r="H184" s="110">
        <f>VLOOKUP($A184,'Trip Switching Model Target TNC'!$AU$196:$BI$231,H$5,FALSE)</f>
        <v>1975.906228594755</v>
      </c>
      <c r="I184" s="110">
        <f>VLOOKUP($A184,'Trip Switching Model Target TNC'!$AU$196:$BI$231,I$5,FALSE)</f>
        <v>3226.0211041117959</v>
      </c>
      <c r="J184" s="110">
        <f>VLOOKUP($A184,'Trip Switching Model Target TNC'!$AU$196:$BI$231,J$5,FALSE)</f>
        <v>0</v>
      </c>
      <c r="K184" s="110">
        <f>VLOOKUP($A184,'Trip Switching Model Target TNC'!$AU$196:$BI$231,K$5,FALSE)</f>
        <v>0</v>
      </c>
      <c r="L184" s="110">
        <f>VLOOKUP($A184,'Trip Switching Model Target TNC'!$AU$196:$BI$231,L$5,FALSE)</f>
        <v>0</v>
      </c>
      <c r="M184" s="110">
        <f>VLOOKUP($A184,'Trip Switching Model Target TNC'!$AU$196:$BI$231,M$5,FALSE)</f>
        <v>0</v>
      </c>
      <c r="N184" s="110">
        <f>VLOOKUP($A184,'Trip Switching Model Target TNC'!$AU$196:$BI$231,N$5,FALSE)</f>
        <v>0</v>
      </c>
      <c r="O184" s="110">
        <f>VLOOKUP($A184,'Trip Switching Model Target TNC'!$AU$196:$BI$231,O$5,FALSE)</f>
        <v>0</v>
      </c>
      <c r="P184" s="121">
        <f t="shared" ref="P184:P210" si="182">SUM(C184:O184)</f>
        <v>1600851.2667927062</v>
      </c>
      <c r="R184" s="120" t="s">
        <v>532</v>
      </c>
      <c r="S184" s="109">
        <f>C184+F184+G184+H184+I184+J184+L184+M184+O184+K184</f>
        <v>1279627.6434027064</v>
      </c>
      <c r="T184" s="109">
        <f>D184</f>
        <v>215588.3823</v>
      </c>
      <c r="U184" s="109">
        <f>E184</f>
        <v>105635.24109</v>
      </c>
      <c r="V184" s="110">
        <v>0</v>
      </c>
      <c r="W184" s="110">
        <v>0</v>
      </c>
      <c r="X184" s="110">
        <f>0</f>
        <v>0</v>
      </c>
      <c r="Y184" s="110">
        <f t="shared" ref="Y184:Y187" si="183">I184</f>
        <v>3226.0211041117959</v>
      </c>
      <c r="Z184" s="110">
        <f>0</f>
        <v>0</v>
      </c>
      <c r="AA184" s="110">
        <f>0</f>
        <v>0</v>
      </c>
      <c r="AB184" s="110">
        <v>0</v>
      </c>
      <c r="AC184" s="110">
        <v>0</v>
      </c>
      <c r="AD184" s="110">
        <v>0</v>
      </c>
      <c r="AE184" s="110">
        <f>O184</f>
        <v>0</v>
      </c>
      <c r="AF184" s="121">
        <f t="shared" ref="AF184:AF209" si="184">SUM(S184:AD184)</f>
        <v>1604077.287896818</v>
      </c>
      <c r="AH184" s="120" t="s">
        <v>532</v>
      </c>
      <c r="AI184" s="109">
        <f>S184</f>
        <v>1279627.6434027064</v>
      </c>
      <c r="AJ184" s="109">
        <f t="shared" ref="AJ184:AJ188" si="185">T184</f>
        <v>215588.3823</v>
      </c>
      <c r="AK184" s="109">
        <f t="shared" ref="AK184:AK188" si="186">U184</f>
        <v>105635.24109</v>
      </c>
      <c r="AL184" s="109">
        <f t="shared" ref="AL184:AL188" si="187">V184</f>
        <v>0</v>
      </c>
      <c r="AM184" s="109">
        <f t="shared" ref="AM184:AM188" si="188">W184</f>
        <v>0</v>
      </c>
      <c r="AN184" s="109">
        <f>X184</f>
        <v>0</v>
      </c>
      <c r="AO184" s="109">
        <f t="shared" ref="AO184:AO188" si="189">Y184</f>
        <v>3226.0211041117959</v>
      </c>
      <c r="AP184" s="109">
        <f t="shared" ref="AP184:AP188" si="190">Z184</f>
        <v>0</v>
      </c>
      <c r="AQ184" s="109">
        <f t="shared" ref="AQ184:AQ188" si="191">AA184</f>
        <v>0</v>
      </c>
      <c r="AR184" s="109">
        <f t="shared" ref="AR184:AR188" si="192">AB184</f>
        <v>0</v>
      </c>
      <c r="AS184" s="109">
        <f>AC184</f>
        <v>0</v>
      </c>
      <c r="AT184" s="109">
        <f>AE184</f>
        <v>0</v>
      </c>
      <c r="AU184" s="121">
        <f>SUM(AI184:AT184)</f>
        <v>1604077.287896818</v>
      </c>
    </row>
    <row r="185" spans="1:47" x14ac:dyDescent="0.25">
      <c r="A185" s="114">
        <v>3</v>
      </c>
      <c r="B185" s="120" t="s">
        <v>526</v>
      </c>
      <c r="C185" s="110">
        <f>VLOOKUP($A185,'Trip Switching Model Target TNC'!$AU$196:$BI$231,C$5,FALSE)</f>
        <v>0</v>
      </c>
      <c r="D185" s="109">
        <f>VLOOKUP($A185,'Trip Switching Model Target TNC'!$AU$196:$BI$231,D$5,FALSE)</f>
        <v>530201.17821000004</v>
      </c>
      <c r="E185" s="109">
        <f>VLOOKUP($A185,'Trip Switching Model Target TNC'!$AU$196:$BI$231,E$5,FALSE)</f>
        <v>133619.11022</v>
      </c>
      <c r="F185" s="110">
        <f>VLOOKUP($A185,'Trip Switching Model Target TNC'!$AU$196:$BI$231,F$5,FALSE)</f>
        <v>0</v>
      </c>
      <c r="G185" s="110">
        <f>VLOOKUP($A185,'Trip Switching Model Target TNC'!$AU$196:$BI$231,G$5,FALSE)</f>
        <v>2421.4385299999999</v>
      </c>
      <c r="H185" s="109">
        <f>VLOOKUP($A185,'Trip Switching Model Target TNC'!$AU$196:$BI$231,H$5,FALSE)</f>
        <v>12435.245181671384</v>
      </c>
      <c r="I185" s="110">
        <f>VLOOKUP($A185,'Trip Switching Model Target TNC'!$AU$196:$BI$231,I$5,FALSE)</f>
        <v>639.43559000298285</v>
      </c>
      <c r="J185" s="110">
        <f>VLOOKUP($A185,'Trip Switching Model Target TNC'!$AU$196:$BI$231,J$5,FALSE)</f>
        <v>1870.6276966289488</v>
      </c>
      <c r="K185" s="110">
        <f>VLOOKUP($A185,'Trip Switching Model Target TNC'!$AU$196:$BI$231,K$5,FALSE)</f>
        <v>298.11292955408567</v>
      </c>
      <c r="L185" s="110">
        <f>VLOOKUP($A185,'Trip Switching Model Target TNC'!$AU$196:$BI$231,L$5,FALSE)</f>
        <v>0</v>
      </c>
      <c r="M185" s="109">
        <f>VLOOKUP($A185,'Trip Switching Model Target TNC'!$AU$196:$BI$231,M$5,FALSE)</f>
        <v>228.36679000000001</v>
      </c>
      <c r="N185" s="110">
        <f>VLOOKUP($A185,'Trip Switching Model Target TNC'!$AU$196:$BI$231,N$5,FALSE)</f>
        <v>0</v>
      </c>
      <c r="O185" s="110">
        <f>VLOOKUP($A185,'Trip Switching Model Target TNC'!$AU$196:$BI$231,O$5,FALSE)</f>
        <v>1027.6505549999956</v>
      </c>
      <c r="P185" s="122">
        <f t="shared" si="182"/>
        <v>682741.16570285743</v>
      </c>
      <c r="R185" s="120" t="s">
        <v>526</v>
      </c>
      <c r="S185" s="110">
        <v>0</v>
      </c>
      <c r="T185" s="109">
        <f>D185+F185+G185+I185+J185+L185+O185+K185</f>
        <v>536458.44351118605</v>
      </c>
      <c r="U185" s="109">
        <f>E185</f>
        <v>133619.11022</v>
      </c>
      <c r="V185" s="110">
        <v>0</v>
      </c>
      <c r="W185" s="110">
        <v>0</v>
      </c>
      <c r="X185" s="110">
        <f>H184+H185</f>
        <v>14411.151410266139</v>
      </c>
      <c r="Y185" s="110">
        <f t="shared" si="183"/>
        <v>639.43559000298285</v>
      </c>
      <c r="Z185" s="110">
        <f>J184+J185</f>
        <v>1870.6276966289488</v>
      </c>
      <c r="AA185" s="110">
        <f>K184+K185</f>
        <v>298.11292955408567</v>
      </c>
      <c r="AB185" s="110">
        <v>0</v>
      </c>
      <c r="AC185" s="109">
        <f>M185</f>
        <v>228.36679000000001</v>
      </c>
      <c r="AD185" s="110">
        <v>0</v>
      </c>
      <c r="AE185" s="109">
        <f t="shared" ref="AE185:AE215" si="193">O185</f>
        <v>1027.6505549999956</v>
      </c>
      <c r="AF185" s="122">
        <f t="shared" si="184"/>
        <v>687525.24814763828</v>
      </c>
      <c r="AH185" s="120" t="s">
        <v>526</v>
      </c>
      <c r="AI185" s="109">
        <f t="shared" ref="AI185:AI188" si="194">S185</f>
        <v>0</v>
      </c>
      <c r="AJ185" s="109">
        <f t="shared" si="185"/>
        <v>536458.44351118605</v>
      </c>
      <c r="AK185" s="109">
        <f t="shared" si="186"/>
        <v>133619.11022</v>
      </c>
      <c r="AL185" s="109">
        <f t="shared" si="187"/>
        <v>0</v>
      </c>
      <c r="AM185" s="109">
        <f t="shared" si="188"/>
        <v>0</v>
      </c>
      <c r="AN185" s="109">
        <f>X185</f>
        <v>14411.151410266139</v>
      </c>
      <c r="AO185" s="109">
        <f t="shared" si="189"/>
        <v>639.43559000298285</v>
      </c>
      <c r="AP185" s="109">
        <f t="shared" si="190"/>
        <v>1870.6276966289488</v>
      </c>
      <c r="AQ185" s="109">
        <f t="shared" si="191"/>
        <v>298.11292955408567</v>
      </c>
      <c r="AR185" s="109">
        <f t="shared" si="192"/>
        <v>0</v>
      </c>
      <c r="AS185" s="109">
        <f t="shared" ref="AS185:AS188" si="195">AC185</f>
        <v>228.36679000000001</v>
      </c>
      <c r="AT185" s="109">
        <f t="shared" ref="AT185:AT188" si="196">AE185</f>
        <v>1027.6505549999956</v>
      </c>
      <c r="AU185" s="121">
        <f t="shared" ref="AU185:AU196" si="197">SUM(AI185:AT185)</f>
        <v>688552.89870263822</v>
      </c>
    </row>
    <row r="186" spans="1:47" x14ac:dyDescent="0.25">
      <c r="A186" s="114">
        <v>5</v>
      </c>
      <c r="B186" s="120" t="s">
        <v>527</v>
      </c>
      <c r="C186" s="110">
        <f>VLOOKUP($A186,'Trip Switching Model Target TNC'!$AU$196:$BI$231,C$5,FALSE)</f>
        <v>0</v>
      </c>
      <c r="D186" s="110">
        <f>VLOOKUP($A186,'Trip Switching Model Target TNC'!$AU$196:$BI$231,D$5,FALSE)</f>
        <v>0</v>
      </c>
      <c r="E186" s="109">
        <f>VLOOKUP($A186,'Trip Switching Model Target TNC'!$AU$196:$BI$231,E$5,FALSE)</f>
        <v>398209.34201999998</v>
      </c>
      <c r="F186" s="110">
        <f>VLOOKUP($A186,'Trip Switching Model Target TNC'!$AU$196:$BI$231,F$5,FALSE)</f>
        <v>0</v>
      </c>
      <c r="G186" s="110">
        <f>VLOOKUP($A186,'Trip Switching Model Target TNC'!$AU$196:$BI$231,G$5,FALSE)</f>
        <v>1972.12691</v>
      </c>
      <c r="H186" s="109">
        <f>VLOOKUP($A186,'Trip Switching Model Target TNC'!$AU$196:$BI$231,H$5,FALSE)</f>
        <v>16725.940581402909</v>
      </c>
      <c r="I186" s="110">
        <f>VLOOKUP($A186,'Trip Switching Model Target TNC'!$AU$196:$BI$231,I$5,FALSE)</f>
        <v>487.89939748866323</v>
      </c>
      <c r="J186" s="110">
        <f>VLOOKUP($A186,'Trip Switching Model Target TNC'!$AU$196:$BI$231,J$5,FALSE)</f>
        <v>159.45949324676923</v>
      </c>
      <c r="K186" s="110">
        <f>VLOOKUP($A186,'Trip Switching Model Target TNC'!$AU$196:$BI$231,K$5,FALSE)</f>
        <v>25.41229169367611</v>
      </c>
      <c r="L186" s="110">
        <f>VLOOKUP($A186,'Trip Switching Model Target TNC'!$AU$196:$BI$231,L$5,FALSE)</f>
        <v>0</v>
      </c>
      <c r="M186" s="109">
        <f>VLOOKUP($A186,'Trip Switching Model Target TNC'!$AU$196:$BI$231,M$5,FALSE)</f>
        <v>76.095960000000005</v>
      </c>
      <c r="N186" s="110">
        <f>VLOOKUP($A186,'Trip Switching Model Target TNC'!$AU$196:$BI$231,N$5,FALSE)</f>
        <v>0</v>
      </c>
      <c r="O186" s="110">
        <f>VLOOKUP($A186,'Trip Switching Model Target TNC'!$AU$196:$BI$231,O$5,FALSE)</f>
        <v>342.43181999999962</v>
      </c>
      <c r="P186" s="122">
        <f t="shared" si="182"/>
        <v>417998.708473832</v>
      </c>
      <c r="R186" s="120" t="s">
        <v>527</v>
      </c>
      <c r="S186" s="110">
        <v>0</v>
      </c>
      <c r="T186" s="110"/>
      <c r="U186" s="109">
        <f>E186+F186+G186+I186+J186+L186+O186+K186</f>
        <v>401196.67193242908</v>
      </c>
      <c r="V186" s="110">
        <v>0</v>
      </c>
      <c r="W186" s="110">
        <v>0</v>
      </c>
      <c r="X186" s="110">
        <f t="shared" ref="X186:X187" si="198">H186</f>
        <v>16725.940581402909</v>
      </c>
      <c r="Y186" s="110">
        <f t="shared" si="183"/>
        <v>487.89939748866323</v>
      </c>
      <c r="Z186" s="110">
        <f t="shared" ref="Z186:Z187" si="199">J186</f>
        <v>159.45949324676923</v>
      </c>
      <c r="AA186" s="110">
        <f t="shared" ref="AA186:AA187" si="200">K186</f>
        <v>25.41229169367611</v>
      </c>
      <c r="AB186" s="110">
        <v>0</v>
      </c>
      <c r="AC186" s="109">
        <f>M186</f>
        <v>76.095960000000005</v>
      </c>
      <c r="AD186" s="110">
        <v>0</v>
      </c>
      <c r="AE186" s="109">
        <f t="shared" si="193"/>
        <v>342.43181999999962</v>
      </c>
      <c r="AF186" s="122">
        <f t="shared" si="184"/>
        <v>418671.4796562611</v>
      </c>
      <c r="AH186" s="120" t="s">
        <v>527</v>
      </c>
      <c r="AI186" s="109">
        <f t="shared" si="194"/>
        <v>0</v>
      </c>
      <c r="AJ186" s="109">
        <f t="shared" si="185"/>
        <v>0</v>
      </c>
      <c r="AK186" s="109">
        <f t="shared" si="186"/>
        <v>401196.67193242908</v>
      </c>
      <c r="AL186" s="109">
        <f t="shared" si="187"/>
        <v>0</v>
      </c>
      <c r="AM186" s="109">
        <f t="shared" si="188"/>
        <v>0</v>
      </c>
      <c r="AN186" s="109">
        <f t="shared" ref="AN186:AN188" si="201">X186</f>
        <v>16725.940581402909</v>
      </c>
      <c r="AO186" s="109">
        <f t="shared" si="189"/>
        <v>487.89939748866323</v>
      </c>
      <c r="AP186" s="109">
        <f t="shared" si="190"/>
        <v>159.45949324676923</v>
      </c>
      <c r="AQ186" s="109">
        <f t="shared" si="191"/>
        <v>25.41229169367611</v>
      </c>
      <c r="AR186" s="109">
        <f t="shared" si="192"/>
        <v>0</v>
      </c>
      <c r="AS186" s="109">
        <f t="shared" si="195"/>
        <v>76.095960000000005</v>
      </c>
      <c r="AT186" s="109">
        <f t="shared" si="196"/>
        <v>342.43181999999962</v>
      </c>
      <c r="AU186" s="121">
        <f t="shared" si="197"/>
        <v>419013.9114762611</v>
      </c>
    </row>
    <row r="187" spans="1:47" x14ac:dyDescent="0.25">
      <c r="A187" s="114">
        <v>7</v>
      </c>
      <c r="B187" s="120" t="s">
        <v>465</v>
      </c>
      <c r="C187" s="110">
        <f>VLOOKUP($A187,'Trip Switching Model Target TNC'!$AU$196:$BI$231,C$5,FALSE)</f>
        <v>35088.3076</v>
      </c>
      <c r="D187" s="109">
        <f>VLOOKUP($A187,'Trip Switching Model Target TNC'!$AU$196:$BI$231,D$5,FALSE)</f>
        <v>29197.011429999999</v>
      </c>
      <c r="E187" s="109">
        <f>VLOOKUP($A187,'Trip Switching Model Target TNC'!$AU$196:$BI$231,E$5,FALSE)</f>
        <v>18612.28112</v>
      </c>
      <c r="F187" s="109">
        <f>VLOOKUP($A187,'Trip Switching Model Target TNC'!$AU$196:$BI$231,F$5,FALSE)</f>
        <v>674469.91888000001</v>
      </c>
      <c r="G187" s="110">
        <f>VLOOKUP($A187,'Trip Switching Model Target TNC'!$AU$196:$BI$231,G$5,FALSE)</f>
        <v>5813.3427300000003</v>
      </c>
      <c r="H187" s="109">
        <f>VLOOKUP($A187,'Trip Switching Model Target TNC'!$AU$196:$BI$231,H$5,FALSE)</f>
        <v>60857.334373667887</v>
      </c>
      <c r="I187" s="110">
        <f>VLOOKUP($A187,'Trip Switching Model Target TNC'!$AU$196:$BI$231,I$5,FALSE)</f>
        <v>1127.3543535277224</v>
      </c>
      <c r="J187" s="110">
        <f>VLOOKUP($A187,'Trip Switching Model Target TNC'!$AU$196:$BI$231,J$5,FALSE)</f>
        <v>8702.0009914448947</v>
      </c>
      <c r="K187" s="110">
        <f>VLOOKUP($A187,'Trip Switching Model Target TNC'!$AU$196:$BI$231,K$5,FALSE)</f>
        <v>1386.7960007312815</v>
      </c>
      <c r="L187" s="110">
        <f>VLOOKUP($A187,'Trip Switching Model Target TNC'!$AU$196:$BI$231,L$5,FALSE)</f>
        <v>0</v>
      </c>
      <c r="M187" s="109">
        <f>VLOOKUP($A187,'Trip Switching Model Target TNC'!$AU$196:$BI$231,M$5,FALSE)</f>
        <v>238.72499999999999</v>
      </c>
      <c r="N187" s="110">
        <f>VLOOKUP($A187,'Trip Switching Model Target TNC'!$AU$196:$BI$231,N$5,FALSE)</f>
        <v>0</v>
      </c>
      <c r="O187" s="110">
        <f>VLOOKUP($A187,'Trip Switching Model Target TNC'!$AU$196:$BI$231,O$5,FALSE)</f>
        <v>1074.2625</v>
      </c>
      <c r="P187" s="122">
        <f t="shared" si="182"/>
        <v>836567.33497937175</v>
      </c>
      <c r="R187" s="120" t="s">
        <v>465</v>
      </c>
      <c r="S187" s="110">
        <v>0</v>
      </c>
      <c r="T187" s="109">
        <f>D187</f>
        <v>29197.011429999999</v>
      </c>
      <c r="U187" s="109">
        <f>E187</f>
        <v>18612.28112</v>
      </c>
      <c r="V187" s="109">
        <f>C187+F187+G187</f>
        <v>715371.56920999999</v>
      </c>
      <c r="W187" s="110">
        <v>0</v>
      </c>
      <c r="X187" s="110">
        <f t="shared" si="198"/>
        <v>60857.334373667887</v>
      </c>
      <c r="Y187" s="110">
        <f t="shared" si="183"/>
        <v>1127.3543535277224</v>
      </c>
      <c r="Z187" s="110">
        <f t="shared" si="199"/>
        <v>8702.0009914448947</v>
      </c>
      <c r="AA187" s="110">
        <f t="shared" si="200"/>
        <v>1386.7960007312815</v>
      </c>
      <c r="AB187" s="110">
        <v>0</v>
      </c>
      <c r="AC187" s="109">
        <f>M187</f>
        <v>238.72499999999999</v>
      </c>
      <c r="AD187" s="110">
        <v>0</v>
      </c>
      <c r="AE187" s="109">
        <f t="shared" si="193"/>
        <v>1074.2625</v>
      </c>
      <c r="AF187" s="122">
        <f t="shared" si="184"/>
        <v>835493.0724793718</v>
      </c>
      <c r="AH187" s="120" t="s">
        <v>465</v>
      </c>
      <c r="AI187" s="109">
        <f t="shared" si="194"/>
        <v>0</v>
      </c>
      <c r="AJ187" s="109">
        <f t="shared" si="185"/>
        <v>29197.011429999999</v>
      </c>
      <c r="AK187" s="109">
        <f t="shared" si="186"/>
        <v>18612.28112</v>
      </c>
      <c r="AL187" s="109">
        <f t="shared" si="187"/>
        <v>715371.56920999999</v>
      </c>
      <c r="AM187" s="109">
        <f t="shared" si="188"/>
        <v>0</v>
      </c>
      <c r="AN187" s="109">
        <f t="shared" si="201"/>
        <v>60857.334373667887</v>
      </c>
      <c r="AO187" s="109">
        <f t="shared" si="189"/>
        <v>1127.3543535277224</v>
      </c>
      <c r="AP187" s="109">
        <f t="shared" si="190"/>
        <v>8702.0009914448947</v>
      </c>
      <c r="AQ187" s="109">
        <f t="shared" si="191"/>
        <v>1386.7960007312815</v>
      </c>
      <c r="AR187" s="109">
        <f t="shared" si="192"/>
        <v>0</v>
      </c>
      <c r="AS187" s="109">
        <f t="shared" si="195"/>
        <v>238.72499999999999</v>
      </c>
      <c r="AT187" s="109">
        <f t="shared" si="196"/>
        <v>1074.2625</v>
      </c>
      <c r="AU187" s="121">
        <f t="shared" si="197"/>
        <v>836567.33497937175</v>
      </c>
    </row>
    <row r="188" spans="1:47" x14ac:dyDescent="0.25">
      <c r="A188" s="114">
        <v>8</v>
      </c>
      <c r="B188" s="120" t="s">
        <v>528</v>
      </c>
      <c r="C188" s="110">
        <f>VLOOKUP($A188,'Trip Switching Model Target TNC'!$AU$196:$BI$231,C$5,FALSE)</f>
        <v>0</v>
      </c>
      <c r="D188" s="110">
        <f>VLOOKUP($A188,'Trip Switching Model Target TNC'!$AU$196:$BI$231,D$5,FALSE)</f>
        <v>0</v>
      </c>
      <c r="E188" s="110">
        <f>VLOOKUP($A188,'Trip Switching Model Target TNC'!$AU$196:$BI$231,E$5,FALSE)</f>
        <v>0</v>
      </c>
      <c r="F188" s="110">
        <f>VLOOKUP($A188,'Trip Switching Model Target TNC'!$AU$196:$BI$231,F$5,FALSE)</f>
        <v>0</v>
      </c>
      <c r="G188" s="109">
        <f>VLOOKUP($A188,'Trip Switching Model Target TNC'!$AU$196:$BI$231,G$5,FALSE)</f>
        <v>115740.55499999999</v>
      </c>
      <c r="H188" s="110">
        <f>VLOOKUP($A188,'Trip Switching Model Target TNC'!$AU$196:$BI$231,H$5,FALSE)</f>
        <v>1602.3594263172151</v>
      </c>
      <c r="I188" s="110">
        <f>VLOOKUP($A188,'Trip Switching Model Target TNC'!$AU$196:$BI$231,I$5,FALSE)</f>
        <v>0</v>
      </c>
      <c r="J188" s="110">
        <f>VLOOKUP($A188,'Trip Switching Model Target TNC'!$AU$196:$BI$231,J$5,FALSE)</f>
        <v>0</v>
      </c>
      <c r="K188" s="110">
        <f>VLOOKUP($A188,'Trip Switching Model Target TNC'!$AU$196:$BI$231,K$5,FALSE)</f>
        <v>0</v>
      </c>
      <c r="L188" s="110">
        <f>VLOOKUP($A188,'Trip Switching Model Target TNC'!$AU$196:$BI$231,L$5,FALSE)</f>
        <v>0</v>
      </c>
      <c r="M188" s="110">
        <f>VLOOKUP($A188,'Trip Switching Model Target TNC'!$AU$196:$BI$231,M$5,FALSE)</f>
        <v>0</v>
      </c>
      <c r="N188" s="110">
        <f>VLOOKUP($A188,'Trip Switching Model Target TNC'!$AU$196:$BI$231,N$5,FALSE)</f>
        <v>0</v>
      </c>
      <c r="O188" s="110">
        <f>VLOOKUP($A188,'Trip Switching Model Target TNC'!$AU$196:$BI$231,O$5,FALSE)</f>
        <v>0</v>
      </c>
      <c r="P188" s="122">
        <f t="shared" si="182"/>
        <v>117342.91442631721</v>
      </c>
      <c r="R188" s="120" t="s">
        <v>528</v>
      </c>
      <c r="S188" s="110">
        <v>0</v>
      </c>
      <c r="T188" s="110">
        <v>0</v>
      </c>
      <c r="U188" s="110">
        <v>0</v>
      </c>
      <c r="V188" s="110">
        <v>0</v>
      </c>
      <c r="W188" s="109">
        <f>C188+D188+E188+F188+G188+H188+I188+J188+L188+M188+O188+K188</f>
        <v>117342.91442631721</v>
      </c>
      <c r="X188" s="110">
        <v>0</v>
      </c>
      <c r="Y188" s="110">
        <v>0</v>
      </c>
      <c r="Z188" s="110">
        <v>0</v>
      </c>
      <c r="AA188" s="110">
        <f>VLOOKUP($A188,'Trip Switching Model Targets'!$AU$8:$BG$36,AA$5,FALSE)</f>
        <v>0</v>
      </c>
      <c r="AB188" s="110">
        <v>0</v>
      </c>
      <c r="AC188" s="110">
        <v>0</v>
      </c>
      <c r="AD188" s="110">
        <v>0</v>
      </c>
      <c r="AE188" s="110">
        <f t="shared" si="193"/>
        <v>0</v>
      </c>
      <c r="AF188" s="122">
        <f t="shared" si="184"/>
        <v>117342.91442631721</v>
      </c>
      <c r="AH188" s="120" t="s">
        <v>528</v>
      </c>
      <c r="AI188" s="109">
        <f t="shared" si="194"/>
        <v>0</v>
      </c>
      <c r="AJ188" s="109">
        <f t="shared" si="185"/>
        <v>0</v>
      </c>
      <c r="AK188" s="109">
        <f t="shared" si="186"/>
        <v>0</v>
      </c>
      <c r="AL188" s="109">
        <f t="shared" si="187"/>
        <v>0</v>
      </c>
      <c r="AM188" s="109">
        <f t="shared" si="188"/>
        <v>117342.91442631721</v>
      </c>
      <c r="AN188" s="109">
        <f t="shared" si="201"/>
        <v>0</v>
      </c>
      <c r="AO188" s="109">
        <f t="shared" si="189"/>
        <v>0</v>
      </c>
      <c r="AP188" s="109">
        <f t="shared" si="190"/>
        <v>0</v>
      </c>
      <c r="AQ188" s="109">
        <f t="shared" si="191"/>
        <v>0</v>
      </c>
      <c r="AR188" s="109">
        <f t="shared" si="192"/>
        <v>0</v>
      </c>
      <c r="AS188" s="109">
        <f t="shared" si="195"/>
        <v>0</v>
      </c>
      <c r="AT188" s="109">
        <f t="shared" si="196"/>
        <v>0</v>
      </c>
      <c r="AU188" s="121">
        <f t="shared" si="197"/>
        <v>117342.91442631721</v>
      </c>
    </row>
    <row r="189" spans="1:47" x14ac:dyDescent="0.25">
      <c r="A189" s="114">
        <v>9</v>
      </c>
      <c r="B189" s="120" t="s">
        <v>14</v>
      </c>
      <c r="C189" s="110">
        <f>VLOOKUP($A189,'Trip Switching Model Target TNC'!$AU$196:$BI$231,C$5,FALSE)</f>
        <v>0</v>
      </c>
      <c r="D189" s="110">
        <f>VLOOKUP($A189,'Trip Switching Model Target TNC'!$AU$196:$BI$231,D$5,FALSE)</f>
        <v>0</v>
      </c>
      <c r="E189" s="110">
        <f>VLOOKUP($A189,'Trip Switching Model Target TNC'!$AU$196:$BI$231,E$5,FALSE)</f>
        <v>0</v>
      </c>
      <c r="F189" s="110">
        <f>VLOOKUP($A189,'Trip Switching Model Target TNC'!$AU$196:$BI$231,F$5,FALSE)</f>
        <v>0</v>
      </c>
      <c r="G189" s="110">
        <f>VLOOKUP($A189,'Trip Switching Model Target TNC'!$AU$196:$BI$231,G$5,FALSE)</f>
        <v>0</v>
      </c>
      <c r="H189" s="111">
        <f>VLOOKUP($A189,'Trip Switching Model Target TNC'!$AU$196:$BI$231,H$5,FALSE)</f>
        <v>122881.07873264333</v>
      </c>
      <c r="I189" s="110">
        <f>VLOOKUP($A189,'Trip Switching Model Target TNC'!$AU$196:$BI$231,I$5,FALSE)</f>
        <v>0</v>
      </c>
      <c r="J189" s="110">
        <f>VLOOKUP($A189,'Trip Switching Model Target TNC'!$AU$196:$BI$231,J$5,FALSE)</f>
        <v>0</v>
      </c>
      <c r="K189" s="110">
        <f>VLOOKUP($A189,'Trip Switching Model Target TNC'!$AU$196:$BI$231,K$5,FALSE)</f>
        <v>0</v>
      </c>
      <c r="L189" s="110">
        <f>VLOOKUP($A189,'Trip Switching Model Target TNC'!$AU$196:$BI$231,L$5,FALSE)</f>
        <v>0</v>
      </c>
      <c r="M189" s="110">
        <f>VLOOKUP($A189,'Trip Switching Model Target TNC'!$AU$196:$BI$231,M$5,FALSE)</f>
        <v>0</v>
      </c>
      <c r="N189" s="110">
        <f>VLOOKUP($A189,'Trip Switching Model Target TNC'!$AU$196:$BI$231,N$5,FALSE)</f>
        <v>0</v>
      </c>
      <c r="O189" s="110">
        <f>VLOOKUP($A189,'Trip Switching Model Target TNC'!$AU$196:$BI$231,O$5,FALSE)</f>
        <v>0</v>
      </c>
      <c r="P189" s="122">
        <f t="shared" si="182"/>
        <v>122881.07873264333</v>
      </c>
      <c r="R189" s="120" t="s">
        <v>14</v>
      </c>
      <c r="S189" s="110">
        <v>0</v>
      </c>
      <c r="T189" s="110">
        <v>0</v>
      </c>
      <c r="U189" s="110">
        <v>0</v>
      </c>
      <c r="V189" s="110">
        <v>0</v>
      </c>
      <c r="W189" s="110">
        <v>0</v>
      </c>
      <c r="X189" s="111">
        <f t="shared" ref="X189:X194" si="202">C189+D189+E189+F189+G189+H189+I189+J189+L189+M189+O189+K189</f>
        <v>122881.07873264333</v>
      </c>
      <c r="Y189" s="110">
        <v>0</v>
      </c>
      <c r="Z189" s="110">
        <v>0</v>
      </c>
      <c r="AA189" s="110">
        <f>VLOOKUP($A189,'Trip Switching Model Targets'!$AU$8:$BG$36,AA$5,FALSE)</f>
        <v>0</v>
      </c>
      <c r="AB189" s="110">
        <v>0</v>
      </c>
      <c r="AC189" s="110">
        <v>0</v>
      </c>
      <c r="AD189" s="110">
        <v>0</v>
      </c>
      <c r="AE189" s="110">
        <f t="shared" si="193"/>
        <v>0</v>
      </c>
      <c r="AF189" s="122">
        <f t="shared" si="184"/>
        <v>122881.07873264333</v>
      </c>
      <c r="AH189" s="120" t="s">
        <v>14</v>
      </c>
      <c r="AI189" s="109"/>
      <c r="AJ189" s="109"/>
      <c r="AK189" s="109"/>
      <c r="AL189" s="109"/>
      <c r="AM189" s="109"/>
      <c r="AN189" s="109">
        <f>SUM(X189:X194)</f>
        <v>180538.91300475612</v>
      </c>
      <c r="AO189" s="109"/>
      <c r="AP189" s="109"/>
      <c r="AQ189" s="109"/>
      <c r="AR189" s="109"/>
      <c r="AS189" s="109"/>
      <c r="AT189" s="109"/>
      <c r="AU189" s="121">
        <f t="shared" si="197"/>
        <v>180538.91300475612</v>
      </c>
    </row>
    <row r="190" spans="1:47" x14ac:dyDescent="0.25">
      <c r="A190" s="114">
        <v>10</v>
      </c>
      <c r="B190" s="120" t="s">
        <v>15</v>
      </c>
      <c r="C190" s="110">
        <f>VLOOKUP($A190,'Trip Switching Model Target TNC'!$AU$196:$BI$231,C$5,FALSE)</f>
        <v>0</v>
      </c>
      <c r="D190" s="110">
        <f>VLOOKUP($A190,'Trip Switching Model Target TNC'!$AU$196:$BI$231,D$5,FALSE)</f>
        <v>0</v>
      </c>
      <c r="E190" s="110">
        <f>VLOOKUP($A190,'Trip Switching Model Target TNC'!$AU$196:$BI$231,E$5,FALSE)</f>
        <v>0</v>
      </c>
      <c r="F190" s="110">
        <f>VLOOKUP($A190,'Trip Switching Model Target TNC'!$AU$196:$BI$231,F$5,FALSE)</f>
        <v>0</v>
      </c>
      <c r="G190" s="110">
        <f>VLOOKUP($A190,'Trip Switching Model Target TNC'!$AU$196:$BI$231,G$5,FALSE)</f>
        <v>0</v>
      </c>
      <c r="H190" s="111">
        <f>VLOOKUP($A190,'Trip Switching Model Target TNC'!$AU$196:$BI$231,H$5,FALSE)</f>
        <v>376.98915776947291</v>
      </c>
      <c r="I190" s="110">
        <f>VLOOKUP($A190,'Trip Switching Model Target TNC'!$AU$196:$BI$231,I$5,FALSE)</f>
        <v>0</v>
      </c>
      <c r="J190" s="110">
        <f>VLOOKUP($A190,'Trip Switching Model Target TNC'!$AU$196:$BI$231,J$5,FALSE)</f>
        <v>0</v>
      </c>
      <c r="K190" s="110">
        <f>VLOOKUP($A190,'Trip Switching Model Target TNC'!$AU$196:$BI$231,K$5,FALSE)</f>
        <v>0</v>
      </c>
      <c r="L190" s="110">
        <f>VLOOKUP($A190,'Trip Switching Model Target TNC'!$AU$196:$BI$231,L$5,FALSE)</f>
        <v>0</v>
      </c>
      <c r="M190" s="110">
        <f>VLOOKUP($A190,'Trip Switching Model Target TNC'!$AU$196:$BI$231,M$5,FALSE)</f>
        <v>0</v>
      </c>
      <c r="N190" s="110">
        <f>VLOOKUP($A190,'Trip Switching Model Target TNC'!$AU$196:$BI$231,N$5,FALSE)</f>
        <v>0</v>
      </c>
      <c r="O190" s="110">
        <f>VLOOKUP($A190,'Trip Switching Model Target TNC'!$AU$196:$BI$231,O$5,FALSE)</f>
        <v>0</v>
      </c>
      <c r="P190" s="122">
        <f t="shared" si="182"/>
        <v>376.98915776947291</v>
      </c>
      <c r="R190" s="120" t="s">
        <v>15</v>
      </c>
      <c r="S190" s="110">
        <v>0</v>
      </c>
      <c r="T190" s="110">
        <v>0</v>
      </c>
      <c r="U190" s="110">
        <v>0</v>
      </c>
      <c r="V190" s="110">
        <v>0</v>
      </c>
      <c r="W190" s="110">
        <v>0</v>
      </c>
      <c r="X190" s="111">
        <f t="shared" si="202"/>
        <v>376.98915776947291</v>
      </c>
      <c r="Y190" s="110">
        <v>0</v>
      </c>
      <c r="Z190" s="110">
        <v>0</v>
      </c>
      <c r="AA190" s="110">
        <f>VLOOKUP($A190,'Trip Switching Model Targets'!$AU$8:$BG$36,AA$5,FALSE)</f>
        <v>0</v>
      </c>
      <c r="AB190" s="110">
        <v>0</v>
      </c>
      <c r="AC190" s="110">
        <v>0</v>
      </c>
      <c r="AD190" s="110">
        <v>0</v>
      </c>
      <c r="AE190" s="110">
        <f t="shared" si="193"/>
        <v>0</v>
      </c>
      <c r="AF190" s="122">
        <f t="shared" si="184"/>
        <v>376.98915776947291</v>
      </c>
      <c r="AH190" s="120" t="s">
        <v>18</v>
      </c>
      <c r="AI190" s="109"/>
      <c r="AJ190" s="109"/>
      <c r="AK190" s="109"/>
      <c r="AL190" s="109"/>
      <c r="AM190" s="109"/>
      <c r="AN190" s="109"/>
      <c r="AO190" s="109">
        <f>SUM(Y195:Y200)</f>
        <v>9910.900157530752</v>
      </c>
      <c r="AP190" s="109"/>
      <c r="AQ190" s="109"/>
      <c r="AR190" s="109"/>
      <c r="AS190" s="109"/>
      <c r="AT190" s="109"/>
      <c r="AU190" s="121">
        <f t="shared" si="197"/>
        <v>9910.900157530752</v>
      </c>
    </row>
    <row r="191" spans="1:47" x14ac:dyDescent="0.25">
      <c r="A191" s="114">
        <v>11</v>
      </c>
      <c r="B191" s="120" t="s">
        <v>16</v>
      </c>
      <c r="C191" s="110">
        <f>VLOOKUP($A191,'Trip Switching Model Target TNC'!$AU$196:$BI$231,C$5,FALSE)</f>
        <v>0</v>
      </c>
      <c r="D191" s="110">
        <f>VLOOKUP($A191,'Trip Switching Model Target TNC'!$AU$196:$BI$231,D$5,FALSE)</f>
        <v>0</v>
      </c>
      <c r="E191" s="110">
        <f>VLOOKUP($A191,'Trip Switching Model Target TNC'!$AU$196:$BI$231,E$5,FALSE)</f>
        <v>0</v>
      </c>
      <c r="F191" s="110">
        <f>VLOOKUP($A191,'Trip Switching Model Target TNC'!$AU$196:$BI$231,F$5,FALSE)</f>
        <v>0</v>
      </c>
      <c r="G191" s="110">
        <f>VLOOKUP($A191,'Trip Switching Model Target TNC'!$AU$196:$BI$231,G$5,FALSE)</f>
        <v>0</v>
      </c>
      <c r="H191" s="111">
        <f>VLOOKUP($A191,'Trip Switching Model Target TNC'!$AU$196:$BI$231,H$5,FALSE)</f>
        <v>0</v>
      </c>
      <c r="I191" s="110">
        <f>VLOOKUP($A191,'Trip Switching Model Target TNC'!$AU$196:$BI$231,I$5,FALSE)</f>
        <v>0</v>
      </c>
      <c r="J191" s="110">
        <f>VLOOKUP($A191,'Trip Switching Model Target TNC'!$AU$196:$BI$231,J$5,FALSE)</f>
        <v>0</v>
      </c>
      <c r="K191" s="110">
        <f>VLOOKUP($A191,'Trip Switching Model Target TNC'!$AU$196:$BI$231,K$5,FALSE)</f>
        <v>0</v>
      </c>
      <c r="L191" s="110">
        <f>VLOOKUP($A191,'Trip Switching Model Target TNC'!$AU$196:$BI$231,L$5,FALSE)</f>
        <v>0</v>
      </c>
      <c r="M191" s="110">
        <f>VLOOKUP($A191,'Trip Switching Model Target TNC'!$AU$196:$BI$231,M$5,FALSE)</f>
        <v>0</v>
      </c>
      <c r="N191" s="110">
        <f>VLOOKUP($A191,'Trip Switching Model Target TNC'!$AU$196:$BI$231,N$5,FALSE)</f>
        <v>0</v>
      </c>
      <c r="O191" s="110">
        <f>VLOOKUP($A191,'Trip Switching Model Target TNC'!$AU$196:$BI$231,O$5,FALSE)</f>
        <v>0</v>
      </c>
      <c r="P191" s="122">
        <f t="shared" si="182"/>
        <v>0</v>
      </c>
      <c r="R191" s="120" t="s">
        <v>16</v>
      </c>
      <c r="S191" s="110">
        <v>0</v>
      </c>
      <c r="T191" s="110">
        <v>0</v>
      </c>
      <c r="U191" s="110">
        <v>0</v>
      </c>
      <c r="V191" s="110">
        <v>0</v>
      </c>
      <c r="W191" s="110">
        <v>0</v>
      </c>
      <c r="X191" s="111">
        <f t="shared" si="202"/>
        <v>0</v>
      </c>
      <c r="Y191" s="110">
        <v>0</v>
      </c>
      <c r="Z191" s="110">
        <v>0</v>
      </c>
      <c r="AA191" s="110">
        <f>VLOOKUP($A191,'Trip Switching Model Targets'!$AU$8:$BG$36,AA$5,FALSE)</f>
        <v>0</v>
      </c>
      <c r="AB191" s="110">
        <v>0</v>
      </c>
      <c r="AC191" s="110">
        <v>0</v>
      </c>
      <c r="AD191" s="110">
        <v>0</v>
      </c>
      <c r="AE191" s="110">
        <f t="shared" si="193"/>
        <v>0</v>
      </c>
      <c r="AF191" s="122">
        <f t="shared" si="184"/>
        <v>0</v>
      </c>
      <c r="AH191" s="120" t="s">
        <v>22</v>
      </c>
      <c r="AI191" s="109"/>
      <c r="AJ191" s="109"/>
      <c r="AK191" s="109"/>
      <c r="AL191" s="109"/>
      <c r="AM191" s="109"/>
      <c r="AN191" s="109"/>
      <c r="AO191" s="109"/>
      <c r="AP191" s="109">
        <f>SUM(Z201:Z206)</f>
        <v>23908.624778089335</v>
      </c>
      <c r="AQ191" s="109"/>
      <c r="AR191" s="109"/>
      <c r="AS191" s="109"/>
      <c r="AT191" s="109"/>
      <c r="AU191" s="121">
        <f t="shared" si="197"/>
        <v>23908.624778089335</v>
      </c>
    </row>
    <row r="192" spans="1:47" x14ac:dyDescent="0.25">
      <c r="A192" s="114">
        <v>12</v>
      </c>
      <c r="B192" s="120" t="s">
        <v>17</v>
      </c>
      <c r="C192" s="110">
        <f>VLOOKUP($A192,'Trip Switching Model Target TNC'!$AU$196:$BI$231,C$5,FALSE)</f>
        <v>0</v>
      </c>
      <c r="D192" s="110">
        <f>VLOOKUP($A192,'Trip Switching Model Target TNC'!$AU$196:$BI$231,D$5,FALSE)</f>
        <v>0</v>
      </c>
      <c r="E192" s="110">
        <f>VLOOKUP($A192,'Trip Switching Model Target TNC'!$AU$196:$BI$231,E$5,FALSE)</f>
        <v>0</v>
      </c>
      <c r="F192" s="110">
        <f>VLOOKUP($A192,'Trip Switching Model Target TNC'!$AU$196:$BI$231,F$5,FALSE)</f>
        <v>0</v>
      </c>
      <c r="G192" s="110">
        <f>VLOOKUP($A192,'Trip Switching Model Target TNC'!$AU$196:$BI$231,G$5,FALSE)</f>
        <v>0</v>
      </c>
      <c r="H192" s="111">
        <f>VLOOKUP($A192,'Trip Switching Model Target TNC'!$AU$196:$BI$231,H$5,FALSE)</f>
        <v>32426.143841039953</v>
      </c>
      <c r="I192" s="110">
        <f>VLOOKUP($A192,'Trip Switching Model Target TNC'!$AU$196:$BI$231,I$5,FALSE)</f>
        <v>0</v>
      </c>
      <c r="J192" s="110">
        <f>VLOOKUP($A192,'Trip Switching Model Target TNC'!$AU$196:$BI$231,J$5,FALSE)</f>
        <v>0</v>
      </c>
      <c r="K192" s="110">
        <f>VLOOKUP($A192,'Trip Switching Model Target TNC'!$AU$196:$BI$231,K$5,FALSE)</f>
        <v>0</v>
      </c>
      <c r="L192" s="110">
        <f>VLOOKUP($A192,'Trip Switching Model Target TNC'!$AU$196:$BI$231,L$5,FALSE)</f>
        <v>0</v>
      </c>
      <c r="M192" s="110">
        <f>VLOOKUP($A192,'Trip Switching Model Target TNC'!$AU$196:$BI$231,M$5,FALSE)</f>
        <v>0</v>
      </c>
      <c r="N192" s="110">
        <f>VLOOKUP($A192,'Trip Switching Model Target TNC'!$AU$196:$BI$231,N$5,FALSE)</f>
        <v>0</v>
      </c>
      <c r="O192" s="110">
        <f>VLOOKUP($A192,'Trip Switching Model Target TNC'!$AU$196:$BI$231,O$5,FALSE)</f>
        <v>0</v>
      </c>
      <c r="P192" s="122">
        <f t="shared" si="182"/>
        <v>32426.143841039953</v>
      </c>
      <c r="R192" s="120" t="s">
        <v>17</v>
      </c>
      <c r="S192" s="110">
        <v>0</v>
      </c>
      <c r="T192" s="110">
        <v>0</v>
      </c>
      <c r="U192" s="110">
        <v>0</v>
      </c>
      <c r="V192" s="110">
        <v>0</v>
      </c>
      <c r="W192" s="110">
        <v>0</v>
      </c>
      <c r="X192" s="111">
        <f t="shared" si="202"/>
        <v>32426.143841039953</v>
      </c>
      <c r="Y192" s="110">
        <v>0</v>
      </c>
      <c r="Z192" s="110">
        <v>0</v>
      </c>
      <c r="AA192" s="110">
        <f>VLOOKUP($A192,'Trip Switching Model Targets'!$AU$8:$BG$36,AA$5,FALSE)</f>
        <v>0</v>
      </c>
      <c r="AB192" s="110">
        <v>0</v>
      </c>
      <c r="AC192" s="110">
        <v>0</v>
      </c>
      <c r="AD192" s="110">
        <v>0</v>
      </c>
      <c r="AE192" s="110">
        <f t="shared" si="193"/>
        <v>0</v>
      </c>
      <c r="AF192" s="122">
        <f t="shared" si="184"/>
        <v>32426.143841039953</v>
      </c>
      <c r="AH192" s="207" t="s">
        <v>604</v>
      </c>
      <c r="AI192" s="109"/>
      <c r="AJ192" s="109"/>
      <c r="AK192" s="109"/>
      <c r="AL192" s="109"/>
      <c r="AM192" s="109"/>
      <c r="AN192" s="109"/>
      <c r="AO192" s="109"/>
      <c r="AP192" s="109"/>
      <c r="AQ192" s="109">
        <f>SUM(AA210:AA215)</f>
        <v>3810.2024187121788</v>
      </c>
      <c r="AR192" s="109"/>
      <c r="AS192" s="109"/>
      <c r="AT192" s="109"/>
      <c r="AU192" s="121">
        <f t="shared" si="197"/>
        <v>3810.2024187121788</v>
      </c>
    </row>
    <row r="193" spans="1:47" x14ac:dyDescent="0.25">
      <c r="A193" s="114">
        <v>24</v>
      </c>
      <c r="B193" s="120" t="s">
        <v>26</v>
      </c>
      <c r="C193" s="110">
        <f>VLOOKUP($A193,'Trip Switching Model Target TNC'!$AU$196:$BI$231,C$5,FALSE)</f>
        <v>0</v>
      </c>
      <c r="D193" s="110">
        <f>VLOOKUP($A193,'Trip Switching Model Target TNC'!$AU$196:$BI$231,D$5,FALSE)</f>
        <v>0</v>
      </c>
      <c r="E193" s="110">
        <f>VLOOKUP($A193,'Trip Switching Model Target TNC'!$AU$196:$BI$231,E$5,FALSE)</f>
        <v>0</v>
      </c>
      <c r="F193" s="110">
        <f>VLOOKUP($A193,'Trip Switching Model Target TNC'!$AU$196:$BI$231,F$5,FALSE)</f>
        <v>0</v>
      </c>
      <c r="G193" s="110">
        <f>VLOOKUP($A193,'Trip Switching Model Target TNC'!$AU$196:$BI$231,G$5,FALSE)</f>
        <v>0</v>
      </c>
      <c r="H193" s="111">
        <f>VLOOKUP($A193,'Trip Switching Model Target TNC'!$AU$196:$BI$231,H$5,FALSE)</f>
        <v>23843.824101962946</v>
      </c>
      <c r="I193" s="110">
        <f>VLOOKUP($A193,'Trip Switching Model Target TNC'!$AU$196:$BI$231,I$5,FALSE)</f>
        <v>0</v>
      </c>
      <c r="J193" s="110">
        <f>VLOOKUP($A193,'Trip Switching Model Target TNC'!$AU$196:$BI$231,J$5,FALSE)</f>
        <v>0</v>
      </c>
      <c r="K193" s="110">
        <f>VLOOKUP($A193,'Trip Switching Model Target TNC'!$AU$196:$BI$231,K$5,FALSE)</f>
        <v>0</v>
      </c>
      <c r="L193" s="110">
        <f>VLOOKUP($A193,'Trip Switching Model Target TNC'!$AU$196:$BI$231,L$5,FALSE)</f>
        <v>0</v>
      </c>
      <c r="M193" s="110">
        <f>VLOOKUP($A193,'Trip Switching Model Target TNC'!$AU$196:$BI$231,M$5,FALSE)</f>
        <v>0</v>
      </c>
      <c r="N193" s="110">
        <f>VLOOKUP($A193,'Trip Switching Model Target TNC'!$AU$196:$BI$231,N$5,FALSE)</f>
        <v>0</v>
      </c>
      <c r="O193" s="110">
        <f>VLOOKUP($A193,'Trip Switching Model Target TNC'!$AU$196:$BI$231,O$5,FALSE)</f>
        <v>0</v>
      </c>
      <c r="P193" s="122">
        <f t="shared" si="182"/>
        <v>23843.824101962946</v>
      </c>
      <c r="R193" s="120" t="s">
        <v>26</v>
      </c>
      <c r="S193" s="110">
        <v>0</v>
      </c>
      <c r="T193" s="110">
        <v>0</v>
      </c>
      <c r="U193" s="110">
        <v>0</v>
      </c>
      <c r="V193" s="110">
        <v>0</v>
      </c>
      <c r="W193" s="110">
        <v>0</v>
      </c>
      <c r="X193" s="111">
        <f t="shared" si="202"/>
        <v>23843.824101962946</v>
      </c>
      <c r="Y193" s="110">
        <v>0</v>
      </c>
      <c r="Z193" s="110">
        <v>0</v>
      </c>
      <c r="AA193" s="110">
        <f>VLOOKUP($A193,'Trip Switching Model Targets'!$AU$8:$BG$36,AA$5,FALSE)</f>
        <v>0</v>
      </c>
      <c r="AB193" s="110">
        <v>0</v>
      </c>
      <c r="AC193" s="110">
        <v>0</v>
      </c>
      <c r="AD193" s="110">
        <v>0</v>
      </c>
      <c r="AE193" s="110">
        <f t="shared" si="193"/>
        <v>0</v>
      </c>
      <c r="AF193" s="122">
        <f t="shared" si="184"/>
        <v>23843.824101962946</v>
      </c>
      <c r="AH193" s="260" t="s">
        <v>529</v>
      </c>
      <c r="AI193" s="109"/>
      <c r="AJ193" s="109"/>
      <c r="AK193" s="109"/>
      <c r="AL193" s="109"/>
      <c r="AM193" s="109"/>
      <c r="AN193" s="109"/>
      <c r="AO193" s="109"/>
      <c r="AP193" s="109"/>
      <c r="AQ193" s="109"/>
      <c r="AR193" s="109">
        <f>AB207</f>
        <v>517.89200242246761</v>
      </c>
      <c r="AS193" s="109"/>
      <c r="AT193" s="109"/>
      <c r="AU193" s="121">
        <f t="shared" si="197"/>
        <v>517.89200242246761</v>
      </c>
    </row>
    <row r="194" spans="1:47" x14ac:dyDescent="0.25">
      <c r="A194" s="114">
        <v>25</v>
      </c>
      <c r="B194" s="120" t="s">
        <v>27</v>
      </c>
      <c r="C194" s="110">
        <f>VLOOKUP($A194,'Trip Switching Model Target TNC'!$AU$196:$BI$231,C$5,FALSE)</f>
        <v>0</v>
      </c>
      <c r="D194" s="110">
        <f>VLOOKUP($A194,'Trip Switching Model Target TNC'!$AU$196:$BI$231,D$5,FALSE)</f>
        <v>0</v>
      </c>
      <c r="E194" s="110">
        <f>VLOOKUP($A194,'Trip Switching Model Target TNC'!$AU$196:$BI$231,E$5,FALSE)</f>
        <v>0</v>
      </c>
      <c r="F194" s="110">
        <f>VLOOKUP($A194,'Trip Switching Model Target TNC'!$AU$196:$BI$231,F$5,FALSE)</f>
        <v>0</v>
      </c>
      <c r="G194" s="110">
        <f>VLOOKUP($A194,'Trip Switching Model Target TNC'!$AU$196:$BI$231,G$5,FALSE)</f>
        <v>0</v>
      </c>
      <c r="H194" s="111">
        <f>VLOOKUP($A194,'Trip Switching Model Target TNC'!$AU$196:$BI$231,H$5,FALSE)</f>
        <v>1010.8771713404134</v>
      </c>
      <c r="I194" s="110">
        <f>VLOOKUP($A194,'Trip Switching Model Target TNC'!$AU$196:$BI$231,I$5,FALSE)</f>
        <v>0</v>
      </c>
      <c r="J194" s="110">
        <f>VLOOKUP($A194,'Trip Switching Model Target TNC'!$AU$196:$BI$231,J$5,FALSE)</f>
        <v>0</v>
      </c>
      <c r="K194" s="110">
        <f>VLOOKUP($A194,'Trip Switching Model Target TNC'!$AU$196:$BI$231,K$5,FALSE)</f>
        <v>0</v>
      </c>
      <c r="L194" s="110">
        <f>VLOOKUP($A194,'Trip Switching Model Target TNC'!$AU$196:$BI$231,L$5,FALSE)</f>
        <v>0</v>
      </c>
      <c r="M194" s="110">
        <f>VLOOKUP($A194,'Trip Switching Model Target TNC'!$AU$196:$BI$231,M$5,FALSE)</f>
        <v>0</v>
      </c>
      <c r="N194" s="110">
        <f>VLOOKUP($A194,'Trip Switching Model Target TNC'!$AU$196:$BI$231,N$5,FALSE)</f>
        <v>0</v>
      </c>
      <c r="O194" s="110">
        <f>VLOOKUP($A194,'Trip Switching Model Target TNC'!$AU$196:$BI$231,O$5,FALSE)</f>
        <v>0</v>
      </c>
      <c r="P194" s="122">
        <f t="shared" si="182"/>
        <v>1010.8771713404134</v>
      </c>
      <c r="R194" s="120" t="s">
        <v>27</v>
      </c>
      <c r="S194" s="110">
        <v>0</v>
      </c>
      <c r="T194" s="110">
        <v>0</v>
      </c>
      <c r="U194" s="110">
        <v>0</v>
      </c>
      <c r="V194" s="110">
        <v>0</v>
      </c>
      <c r="W194" s="110">
        <v>0</v>
      </c>
      <c r="X194" s="111">
        <f t="shared" si="202"/>
        <v>1010.8771713404134</v>
      </c>
      <c r="Y194" s="110">
        <v>0</v>
      </c>
      <c r="Z194" s="110">
        <v>0</v>
      </c>
      <c r="AA194" s="110">
        <f>VLOOKUP($A194,'Trip Switching Model Targets'!$AU$8:$BG$36,AA$5,FALSE)</f>
        <v>0</v>
      </c>
      <c r="AB194" s="110">
        <v>0</v>
      </c>
      <c r="AC194" s="110">
        <v>0</v>
      </c>
      <c r="AD194" s="110">
        <v>0</v>
      </c>
      <c r="AE194" s="110">
        <f t="shared" si="193"/>
        <v>0</v>
      </c>
      <c r="AF194" s="122">
        <f t="shared" si="184"/>
        <v>1010.8771713404134</v>
      </c>
      <c r="AH194" s="260" t="s">
        <v>628</v>
      </c>
      <c r="AI194" s="109"/>
      <c r="AJ194" s="109"/>
      <c r="AK194" s="109"/>
      <c r="AL194" s="109"/>
      <c r="AM194" s="109"/>
      <c r="AN194" s="109">
        <f>X208</f>
        <v>337.07193045860737</v>
      </c>
      <c r="AO194" s="109"/>
      <c r="AP194" s="109"/>
      <c r="AQ194" s="109"/>
      <c r="AR194" s="109"/>
      <c r="AS194" s="109">
        <f>AC208</f>
        <v>4049.7959549999987</v>
      </c>
      <c r="AT194" s="109">
        <f>AE208</f>
        <v>528.23425499999848</v>
      </c>
      <c r="AU194" s="121">
        <f t="shared" si="197"/>
        <v>4915.1021404586045</v>
      </c>
    </row>
    <row r="195" spans="1:47" x14ac:dyDescent="0.25">
      <c r="A195" s="114">
        <v>13</v>
      </c>
      <c r="B195" s="120" t="s">
        <v>18</v>
      </c>
      <c r="C195" s="110">
        <f>VLOOKUP($A195,'Trip Switching Model Target TNC'!$AU$196:$BI$231,C$5,FALSE)</f>
        <v>0</v>
      </c>
      <c r="D195" s="110">
        <f>VLOOKUP($A195,'Trip Switching Model Target TNC'!$AU$196:$BI$231,D$5,FALSE)</f>
        <v>0</v>
      </c>
      <c r="E195" s="110">
        <f>VLOOKUP($A195,'Trip Switching Model Target TNC'!$AU$196:$BI$231,E$5,FALSE)</f>
        <v>0</v>
      </c>
      <c r="F195" s="110">
        <f>VLOOKUP($A195,'Trip Switching Model Target TNC'!$AU$196:$BI$231,F$5,FALSE)</f>
        <v>0</v>
      </c>
      <c r="G195" s="110">
        <f>VLOOKUP($A195,'Trip Switching Model Target TNC'!$AU$196:$BI$231,G$5,FALSE)</f>
        <v>0</v>
      </c>
      <c r="H195" s="110">
        <f>VLOOKUP($A195,'Trip Switching Model Target TNC'!$AU$196:$BI$231,H$5,FALSE)</f>
        <v>0</v>
      </c>
      <c r="I195" s="111">
        <f>VLOOKUP($A195,'Trip Switching Model Target TNC'!$AU$196:$BI$231,I$5,FALSE)</f>
        <v>1207.488885990316</v>
      </c>
      <c r="J195" s="110">
        <f>VLOOKUP($A195,'Trip Switching Model Target TNC'!$AU$196:$BI$231,J$5,FALSE)</f>
        <v>0</v>
      </c>
      <c r="K195" s="110">
        <f>VLOOKUP($A195,'Trip Switching Model Target TNC'!$AU$196:$BI$231,K$5,FALSE)</f>
        <v>0</v>
      </c>
      <c r="L195" s="110">
        <f>VLOOKUP($A195,'Trip Switching Model Target TNC'!$AU$196:$BI$231,L$5,FALSE)</f>
        <v>0</v>
      </c>
      <c r="M195" s="110">
        <f>VLOOKUP($A195,'Trip Switching Model Target TNC'!$AU$196:$BI$231,M$5,FALSE)</f>
        <v>0</v>
      </c>
      <c r="N195" s="110">
        <f>VLOOKUP($A195,'Trip Switching Model Target TNC'!$AU$196:$BI$231,N$5,FALSE)</f>
        <v>0</v>
      </c>
      <c r="O195" s="110">
        <f>VLOOKUP($A195,'Trip Switching Model Target TNC'!$AU$196:$BI$231,O$5,FALSE)</f>
        <v>0</v>
      </c>
      <c r="P195" s="122">
        <f t="shared" si="182"/>
        <v>1207.488885990316</v>
      </c>
      <c r="R195" s="120" t="s">
        <v>18</v>
      </c>
      <c r="S195" s="110">
        <v>0</v>
      </c>
      <c r="T195" s="110">
        <v>0</v>
      </c>
      <c r="U195" s="110">
        <v>0</v>
      </c>
      <c r="V195" s="110">
        <v>0</v>
      </c>
      <c r="W195" s="110">
        <v>0</v>
      </c>
      <c r="X195" s="110">
        <v>0</v>
      </c>
      <c r="Y195" s="111">
        <f t="shared" ref="Y195:Y200" si="203">C195+D195+E195+F195+G195+H195+I195+J195+L195+M195+O195+K195</f>
        <v>1207.488885990316</v>
      </c>
      <c r="Z195" s="110">
        <v>0</v>
      </c>
      <c r="AA195" s="110">
        <f>VLOOKUP($A195,'Trip Switching Model Targets'!$AU$8:$BG$36,AA$5,FALSE)</f>
        <v>0</v>
      </c>
      <c r="AB195" s="110">
        <v>0</v>
      </c>
      <c r="AC195" s="110">
        <v>0</v>
      </c>
      <c r="AD195" s="110">
        <v>0</v>
      </c>
      <c r="AE195" s="110">
        <f t="shared" si="193"/>
        <v>0</v>
      </c>
      <c r="AF195" s="122">
        <f t="shared" si="184"/>
        <v>1207.488885990316</v>
      </c>
      <c r="AH195" s="260" t="s">
        <v>603</v>
      </c>
      <c r="AI195" s="109"/>
      <c r="AJ195" s="109"/>
      <c r="AK195" s="109"/>
      <c r="AL195" s="109"/>
      <c r="AM195" s="109"/>
      <c r="AN195" s="109">
        <f>X216</f>
        <v>1839.4972722654402</v>
      </c>
      <c r="AO195" s="109"/>
      <c r="AP195" s="109"/>
      <c r="AQ195" s="109"/>
      <c r="AR195" s="109"/>
      <c r="AS195" s="109">
        <f>AC216</f>
        <v>176.07808499999953</v>
      </c>
      <c r="AT195" s="109">
        <f>AE216</f>
        <v>17079.574244999952</v>
      </c>
      <c r="AU195" s="121">
        <f t="shared" si="197"/>
        <v>19095.149602265392</v>
      </c>
    </row>
    <row r="196" spans="1:47" ht="15.75" thickBot="1" x14ac:dyDescent="0.3">
      <c r="A196" s="114">
        <v>14</v>
      </c>
      <c r="B196" s="120" t="s">
        <v>19</v>
      </c>
      <c r="C196" s="110">
        <f>VLOOKUP($A196,'Trip Switching Model Target TNC'!$AU$196:$BI$231,C$5,FALSE)</f>
        <v>0</v>
      </c>
      <c r="D196" s="110">
        <f>VLOOKUP($A196,'Trip Switching Model Target TNC'!$AU$196:$BI$231,D$5,FALSE)</f>
        <v>0</v>
      </c>
      <c r="E196" s="110">
        <f>VLOOKUP($A196,'Trip Switching Model Target TNC'!$AU$196:$BI$231,E$5,FALSE)</f>
        <v>0</v>
      </c>
      <c r="F196" s="110">
        <f>VLOOKUP($A196,'Trip Switching Model Target TNC'!$AU$196:$BI$231,F$5,FALSE)</f>
        <v>0</v>
      </c>
      <c r="G196" s="110">
        <f>VLOOKUP($A196,'Trip Switching Model Target TNC'!$AU$196:$BI$231,G$5,FALSE)</f>
        <v>0</v>
      </c>
      <c r="H196" s="110">
        <f>VLOOKUP($A196,'Trip Switching Model Target TNC'!$AU$196:$BI$231,H$5,FALSE)</f>
        <v>0</v>
      </c>
      <c r="I196" s="111">
        <f>VLOOKUP($A196,'Trip Switching Model Target TNC'!$AU$196:$BI$231,I$5,FALSE)</f>
        <v>1593.5089271921631</v>
      </c>
      <c r="J196" s="110">
        <f>VLOOKUP($A196,'Trip Switching Model Target TNC'!$AU$196:$BI$231,J$5,FALSE)</f>
        <v>0</v>
      </c>
      <c r="K196" s="110">
        <f>VLOOKUP($A196,'Trip Switching Model Target TNC'!$AU$196:$BI$231,K$5,FALSE)</f>
        <v>0</v>
      </c>
      <c r="L196" s="110">
        <f>VLOOKUP($A196,'Trip Switching Model Target TNC'!$AU$196:$BI$231,L$5,FALSE)</f>
        <v>0</v>
      </c>
      <c r="M196" s="110">
        <f>VLOOKUP($A196,'Trip Switching Model Target TNC'!$AU$196:$BI$231,M$5,FALSE)</f>
        <v>0</v>
      </c>
      <c r="N196" s="110">
        <f>VLOOKUP($A196,'Trip Switching Model Target TNC'!$AU$196:$BI$231,N$5,FALSE)</f>
        <v>0</v>
      </c>
      <c r="O196" s="110">
        <f>VLOOKUP($A196,'Trip Switching Model Target TNC'!$AU$196:$BI$231,O$5,FALSE)</f>
        <v>0</v>
      </c>
      <c r="P196" s="122">
        <f t="shared" si="182"/>
        <v>1593.5089271921631</v>
      </c>
      <c r="R196" s="120" t="s">
        <v>19</v>
      </c>
      <c r="S196" s="110">
        <v>0</v>
      </c>
      <c r="T196" s="110">
        <v>0</v>
      </c>
      <c r="U196" s="110">
        <v>0</v>
      </c>
      <c r="V196" s="110">
        <v>0</v>
      </c>
      <c r="W196" s="110">
        <v>0</v>
      </c>
      <c r="X196" s="110">
        <v>0</v>
      </c>
      <c r="Y196" s="111">
        <f t="shared" si="203"/>
        <v>1593.5089271921631</v>
      </c>
      <c r="Z196" s="110">
        <v>0</v>
      </c>
      <c r="AA196" s="110">
        <f>VLOOKUP($A196,'Trip Switching Model Targets'!$AU$8:$BG$36,AA$5,FALSE)</f>
        <v>0</v>
      </c>
      <c r="AB196" s="110">
        <v>0</v>
      </c>
      <c r="AC196" s="110">
        <v>0</v>
      </c>
      <c r="AD196" s="110">
        <v>0</v>
      </c>
      <c r="AE196" s="110">
        <f t="shared" si="193"/>
        <v>0</v>
      </c>
      <c r="AF196" s="122">
        <f t="shared" si="184"/>
        <v>1593.5089271921631</v>
      </c>
      <c r="AH196" s="124" t="s">
        <v>5</v>
      </c>
      <c r="AI196" s="124">
        <f>SUM(AI184:AI195)</f>
        <v>1279627.6434027064</v>
      </c>
      <c r="AJ196" s="124">
        <f t="shared" ref="AJ196" si="204">SUM(AJ184:AJ195)</f>
        <v>781243.83724118606</v>
      </c>
      <c r="AK196" s="124">
        <f t="shared" ref="AK196" si="205">SUM(AK184:AK195)</f>
        <v>659063.30436242907</v>
      </c>
      <c r="AL196" s="124">
        <f t="shared" ref="AL196" si="206">SUM(AL184:AL195)</f>
        <v>715371.56920999999</v>
      </c>
      <c r="AM196" s="124">
        <f t="shared" ref="AM196" si="207">SUM(AM184:AM195)</f>
        <v>117342.91442631721</v>
      </c>
      <c r="AN196" s="124">
        <f t="shared" ref="AN196" si="208">SUM(AN184:AN195)</f>
        <v>274709.9085728171</v>
      </c>
      <c r="AO196" s="124">
        <f t="shared" ref="AO196" si="209">SUM(AO184:AO195)</f>
        <v>15391.610602661916</v>
      </c>
      <c r="AP196" s="124">
        <f t="shared" ref="AP196" si="210">SUM(AP184:AP195)</f>
        <v>34640.712959409946</v>
      </c>
      <c r="AQ196" s="124">
        <f t="shared" ref="AQ196" si="211">SUM(AQ184:AQ195)</f>
        <v>5520.5236406912227</v>
      </c>
      <c r="AR196" s="124">
        <f t="shared" ref="AR196" si="212">SUM(AR184:AR195)</f>
        <v>517.89200242246761</v>
      </c>
      <c r="AS196" s="124">
        <f t="shared" ref="AS196" si="213">SUM(AS184:AS195)</f>
        <v>4769.0617899999979</v>
      </c>
      <c r="AT196" s="124">
        <f t="shared" ref="AT196" si="214">SUM(AT184:AT195)</f>
        <v>20052.153374999947</v>
      </c>
      <c r="AU196" s="127">
        <f t="shared" si="197"/>
        <v>3908251.1315856418</v>
      </c>
    </row>
    <row r="197" spans="1:47" x14ac:dyDescent="0.25">
      <c r="A197" s="114">
        <v>15</v>
      </c>
      <c r="B197" s="120" t="s">
        <v>20</v>
      </c>
      <c r="C197" s="110">
        <f>VLOOKUP($A197,'Trip Switching Model Target TNC'!$AU$196:$BI$231,C$5,FALSE)</f>
        <v>0</v>
      </c>
      <c r="D197" s="110">
        <f>VLOOKUP($A197,'Trip Switching Model Target TNC'!$AU$196:$BI$231,D$5,FALSE)</f>
        <v>0</v>
      </c>
      <c r="E197" s="110">
        <f>VLOOKUP($A197,'Trip Switching Model Target TNC'!$AU$196:$BI$231,E$5,FALSE)</f>
        <v>0</v>
      </c>
      <c r="F197" s="110">
        <f>VLOOKUP($A197,'Trip Switching Model Target TNC'!$AU$196:$BI$231,F$5,FALSE)</f>
        <v>0</v>
      </c>
      <c r="G197" s="110">
        <f>VLOOKUP($A197,'Trip Switching Model Target TNC'!$AU$196:$BI$231,G$5,FALSE)</f>
        <v>0</v>
      </c>
      <c r="H197" s="110">
        <f>VLOOKUP($A197,'Trip Switching Model Target TNC'!$AU$196:$BI$231,H$5,FALSE)</f>
        <v>0</v>
      </c>
      <c r="I197" s="111">
        <f>VLOOKUP($A197,'Trip Switching Model Target TNC'!$AU$196:$BI$231,I$5,FALSE)</f>
        <v>0</v>
      </c>
      <c r="J197" s="110">
        <f>VLOOKUP($A197,'Trip Switching Model Target TNC'!$AU$196:$BI$231,J$5,FALSE)</f>
        <v>0</v>
      </c>
      <c r="K197" s="110">
        <f>VLOOKUP($A197,'Trip Switching Model Target TNC'!$AU$196:$BI$231,K$5,FALSE)</f>
        <v>0</v>
      </c>
      <c r="L197" s="110">
        <f>VLOOKUP($A197,'Trip Switching Model Target TNC'!$AU$196:$BI$231,L$5,FALSE)</f>
        <v>0</v>
      </c>
      <c r="M197" s="110">
        <f>VLOOKUP($A197,'Trip Switching Model Target TNC'!$AU$196:$BI$231,M$5,FALSE)</f>
        <v>0</v>
      </c>
      <c r="N197" s="110">
        <f>VLOOKUP($A197,'Trip Switching Model Target TNC'!$AU$196:$BI$231,N$5,FALSE)</f>
        <v>0</v>
      </c>
      <c r="O197" s="110">
        <f>VLOOKUP($A197,'Trip Switching Model Target TNC'!$AU$196:$BI$231,O$5,FALSE)</f>
        <v>0</v>
      </c>
      <c r="P197" s="122">
        <f t="shared" si="182"/>
        <v>0</v>
      </c>
      <c r="R197" s="120" t="s">
        <v>20</v>
      </c>
      <c r="S197" s="110">
        <v>0</v>
      </c>
      <c r="T197" s="110">
        <v>0</v>
      </c>
      <c r="U197" s="110">
        <v>0</v>
      </c>
      <c r="V197" s="110">
        <v>0</v>
      </c>
      <c r="W197" s="110">
        <v>0</v>
      </c>
      <c r="X197" s="110">
        <v>0</v>
      </c>
      <c r="Y197" s="111">
        <f t="shared" si="203"/>
        <v>0</v>
      </c>
      <c r="Z197" s="110">
        <v>0</v>
      </c>
      <c r="AA197" s="110">
        <f>VLOOKUP($A197,'Trip Switching Model Targets'!$AU$8:$BG$36,AA$5,FALSE)</f>
        <v>0</v>
      </c>
      <c r="AB197" s="110">
        <v>0</v>
      </c>
      <c r="AC197" s="110">
        <v>0</v>
      </c>
      <c r="AD197" s="110">
        <v>0</v>
      </c>
      <c r="AE197" s="110">
        <f t="shared" si="193"/>
        <v>0</v>
      </c>
      <c r="AF197" s="122">
        <f t="shared" si="184"/>
        <v>0</v>
      </c>
    </row>
    <row r="198" spans="1:47" x14ac:dyDescent="0.25">
      <c r="A198" s="114">
        <v>16</v>
      </c>
      <c r="B198" s="120" t="s">
        <v>21</v>
      </c>
      <c r="C198" s="110">
        <f>VLOOKUP($A198,'Trip Switching Model Target TNC'!$AU$196:$BI$231,C$5,FALSE)</f>
        <v>0</v>
      </c>
      <c r="D198" s="110">
        <f>VLOOKUP($A198,'Trip Switching Model Target TNC'!$AU$196:$BI$231,D$5,FALSE)</f>
        <v>0</v>
      </c>
      <c r="E198" s="110">
        <f>VLOOKUP($A198,'Trip Switching Model Target TNC'!$AU$196:$BI$231,E$5,FALSE)</f>
        <v>0</v>
      </c>
      <c r="F198" s="110">
        <f>VLOOKUP($A198,'Trip Switching Model Target TNC'!$AU$196:$BI$231,F$5,FALSE)</f>
        <v>0</v>
      </c>
      <c r="G198" s="110">
        <f>VLOOKUP($A198,'Trip Switching Model Target TNC'!$AU$196:$BI$231,G$5,FALSE)</f>
        <v>0</v>
      </c>
      <c r="H198" s="110">
        <f>VLOOKUP($A198,'Trip Switching Model Target TNC'!$AU$196:$BI$231,H$5,FALSE)</f>
        <v>0</v>
      </c>
      <c r="I198" s="111">
        <f>VLOOKUP($A198,'Trip Switching Model Target TNC'!$AU$196:$BI$231,I$5,FALSE)</f>
        <v>556.2119154886409</v>
      </c>
      <c r="J198" s="110">
        <f>VLOOKUP($A198,'Trip Switching Model Target TNC'!$AU$196:$BI$231,J$5,FALSE)</f>
        <v>0</v>
      </c>
      <c r="K198" s="110">
        <f>VLOOKUP($A198,'Trip Switching Model Target TNC'!$AU$196:$BI$231,K$5,FALSE)</f>
        <v>0</v>
      </c>
      <c r="L198" s="110">
        <f>VLOOKUP($A198,'Trip Switching Model Target TNC'!$AU$196:$BI$231,L$5,FALSE)</f>
        <v>0</v>
      </c>
      <c r="M198" s="110">
        <f>VLOOKUP($A198,'Trip Switching Model Target TNC'!$AU$196:$BI$231,M$5,FALSE)</f>
        <v>0</v>
      </c>
      <c r="N198" s="110">
        <f>VLOOKUP($A198,'Trip Switching Model Target TNC'!$AU$196:$BI$231,N$5,FALSE)</f>
        <v>0</v>
      </c>
      <c r="O198" s="110">
        <f>VLOOKUP($A198,'Trip Switching Model Target TNC'!$AU$196:$BI$231,O$5,FALSE)</f>
        <v>0</v>
      </c>
      <c r="P198" s="122">
        <f t="shared" si="182"/>
        <v>556.2119154886409</v>
      </c>
      <c r="R198" s="120" t="s">
        <v>21</v>
      </c>
      <c r="S198" s="110">
        <v>0</v>
      </c>
      <c r="T198" s="110">
        <v>0</v>
      </c>
      <c r="U198" s="110">
        <v>0</v>
      </c>
      <c r="V198" s="110">
        <v>0</v>
      </c>
      <c r="W198" s="110">
        <v>0</v>
      </c>
      <c r="X198" s="110">
        <v>0</v>
      </c>
      <c r="Y198" s="111">
        <f t="shared" si="203"/>
        <v>556.2119154886409</v>
      </c>
      <c r="Z198" s="110">
        <v>0</v>
      </c>
      <c r="AA198" s="110">
        <f>VLOOKUP($A198,'Trip Switching Model Targets'!$AU$8:$BG$36,AA$5,FALSE)</f>
        <v>0</v>
      </c>
      <c r="AB198" s="110">
        <v>0</v>
      </c>
      <c r="AC198" s="110">
        <v>0</v>
      </c>
      <c r="AD198" s="110">
        <v>0</v>
      </c>
      <c r="AE198" s="110">
        <f t="shared" si="193"/>
        <v>0</v>
      </c>
      <c r="AF198" s="122">
        <f t="shared" si="184"/>
        <v>556.2119154886409</v>
      </c>
    </row>
    <row r="199" spans="1:47" x14ac:dyDescent="0.25">
      <c r="A199" s="114">
        <v>26</v>
      </c>
      <c r="B199" s="120" t="s">
        <v>28</v>
      </c>
      <c r="C199" s="110">
        <f>VLOOKUP($A199,'Trip Switching Model Target TNC'!$AU$196:$BI$231,C$5,FALSE)</f>
        <v>0</v>
      </c>
      <c r="D199" s="110">
        <f>VLOOKUP($A199,'Trip Switching Model Target TNC'!$AU$196:$BI$231,D$5,FALSE)</f>
        <v>0</v>
      </c>
      <c r="E199" s="110">
        <f>VLOOKUP($A199,'Trip Switching Model Target TNC'!$AU$196:$BI$231,E$5,FALSE)</f>
        <v>0</v>
      </c>
      <c r="F199" s="110">
        <f>VLOOKUP($A199,'Trip Switching Model Target TNC'!$AU$196:$BI$231,F$5,FALSE)</f>
        <v>0</v>
      </c>
      <c r="G199" s="110">
        <f>VLOOKUP($A199,'Trip Switching Model Target TNC'!$AU$196:$BI$231,G$5,FALSE)</f>
        <v>0</v>
      </c>
      <c r="H199" s="110">
        <f>VLOOKUP($A199,'Trip Switching Model Target TNC'!$AU$196:$BI$231,H$5,FALSE)</f>
        <v>0</v>
      </c>
      <c r="I199" s="111">
        <f>VLOOKUP($A199,'Trip Switching Model Target TNC'!$AU$196:$BI$231,I$5,FALSE)</f>
        <v>5895.3153390791495</v>
      </c>
      <c r="J199" s="110">
        <f>VLOOKUP($A199,'Trip Switching Model Target TNC'!$AU$196:$BI$231,J$5,FALSE)</f>
        <v>0</v>
      </c>
      <c r="K199" s="110">
        <f>VLOOKUP($A199,'Trip Switching Model Target TNC'!$AU$196:$BI$231,K$5,FALSE)</f>
        <v>0</v>
      </c>
      <c r="L199" s="110">
        <f>VLOOKUP($A199,'Trip Switching Model Target TNC'!$AU$196:$BI$231,L$5,FALSE)</f>
        <v>0</v>
      </c>
      <c r="M199" s="110">
        <f>VLOOKUP($A199,'Trip Switching Model Target TNC'!$AU$196:$BI$231,M$5,FALSE)</f>
        <v>0</v>
      </c>
      <c r="N199" s="110">
        <f>VLOOKUP($A199,'Trip Switching Model Target TNC'!$AU$196:$BI$231,N$5,FALSE)</f>
        <v>0</v>
      </c>
      <c r="O199" s="110">
        <f>VLOOKUP($A199,'Trip Switching Model Target TNC'!$AU$196:$BI$231,O$5,FALSE)</f>
        <v>0</v>
      </c>
      <c r="P199" s="122">
        <f t="shared" si="182"/>
        <v>5895.3153390791495</v>
      </c>
      <c r="R199" s="120" t="s">
        <v>28</v>
      </c>
      <c r="S199" s="110">
        <v>0</v>
      </c>
      <c r="T199" s="110">
        <v>0</v>
      </c>
      <c r="U199" s="110">
        <v>0</v>
      </c>
      <c r="V199" s="110">
        <v>0</v>
      </c>
      <c r="W199" s="110">
        <v>0</v>
      </c>
      <c r="X199" s="110">
        <v>0</v>
      </c>
      <c r="Y199" s="111">
        <f t="shared" si="203"/>
        <v>5895.3153390791495</v>
      </c>
      <c r="Z199" s="110">
        <v>0</v>
      </c>
      <c r="AA199" s="110">
        <f>VLOOKUP($A199,'Trip Switching Model Targets'!$AU$8:$BG$36,AA$5,FALSE)</f>
        <v>0</v>
      </c>
      <c r="AB199" s="110">
        <v>0</v>
      </c>
      <c r="AC199" s="110">
        <v>0</v>
      </c>
      <c r="AD199" s="110">
        <v>0</v>
      </c>
      <c r="AE199" s="110">
        <f t="shared" si="193"/>
        <v>0</v>
      </c>
      <c r="AF199" s="122">
        <f t="shared" si="184"/>
        <v>5895.3153390791495</v>
      </c>
    </row>
    <row r="200" spans="1:47" x14ac:dyDescent="0.25">
      <c r="A200" s="114">
        <v>27</v>
      </c>
      <c r="B200" s="120" t="s">
        <v>29</v>
      </c>
      <c r="C200" s="110">
        <f>VLOOKUP($A200,'Trip Switching Model Target TNC'!$AU$196:$BI$231,C$5,FALSE)</f>
        <v>0</v>
      </c>
      <c r="D200" s="110">
        <f>VLOOKUP($A200,'Trip Switching Model Target TNC'!$AU$196:$BI$231,D$5,FALSE)</f>
        <v>0</v>
      </c>
      <c r="E200" s="110">
        <f>VLOOKUP($A200,'Trip Switching Model Target TNC'!$AU$196:$BI$231,E$5,FALSE)</f>
        <v>0</v>
      </c>
      <c r="F200" s="110">
        <f>VLOOKUP($A200,'Trip Switching Model Target TNC'!$AU$196:$BI$231,F$5,FALSE)</f>
        <v>0</v>
      </c>
      <c r="G200" s="110">
        <f>VLOOKUP($A200,'Trip Switching Model Target TNC'!$AU$196:$BI$231,G$5,FALSE)</f>
        <v>0</v>
      </c>
      <c r="H200" s="110">
        <f>VLOOKUP($A200,'Trip Switching Model Target TNC'!$AU$196:$BI$231,H$5,FALSE)</f>
        <v>0</v>
      </c>
      <c r="I200" s="111">
        <f>VLOOKUP($A200,'Trip Switching Model Target TNC'!$AU$196:$BI$231,I$5,FALSE)</f>
        <v>658.3750897804814</v>
      </c>
      <c r="J200" s="110">
        <f>VLOOKUP($A200,'Trip Switching Model Target TNC'!$AU$196:$BI$231,J$5,FALSE)</f>
        <v>0</v>
      </c>
      <c r="K200" s="110">
        <f>VLOOKUP($A200,'Trip Switching Model Target TNC'!$AU$196:$BI$231,K$5,FALSE)</f>
        <v>0</v>
      </c>
      <c r="L200" s="110">
        <f>VLOOKUP($A200,'Trip Switching Model Target TNC'!$AU$196:$BI$231,L$5,FALSE)</f>
        <v>0</v>
      </c>
      <c r="M200" s="110">
        <f>VLOOKUP($A200,'Trip Switching Model Target TNC'!$AU$196:$BI$231,M$5,FALSE)</f>
        <v>0</v>
      </c>
      <c r="N200" s="110">
        <f>VLOOKUP($A200,'Trip Switching Model Target TNC'!$AU$196:$BI$231,N$5,FALSE)</f>
        <v>0</v>
      </c>
      <c r="O200" s="110">
        <f>VLOOKUP($A200,'Trip Switching Model Target TNC'!$AU$196:$BI$231,O$5,FALSE)</f>
        <v>0</v>
      </c>
      <c r="P200" s="122">
        <f t="shared" si="182"/>
        <v>658.3750897804814</v>
      </c>
      <c r="R200" s="120" t="s">
        <v>29</v>
      </c>
      <c r="S200" s="110">
        <v>0</v>
      </c>
      <c r="T200" s="110">
        <v>0</v>
      </c>
      <c r="U200" s="110">
        <v>0</v>
      </c>
      <c r="V200" s="110">
        <v>0</v>
      </c>
      <c r="W200" s="110">
        <v>0</v>
      </c>
      <c r="X200" s="110">
        <v>0</v>
      </c>
      <c r="Y200" s="111">
        <f t="shared" si="203"/>
        <v>658.3750897804814</v>
      </c>
      <c r="Z200" s="110">
        <v>0</v>
      </c>
      <c r="AA200" s="110">
        <f>VLOOKUP($A200,'Trip Switching Model Targets'!$AU$8:$BG$36,AA$5,FALSE)</f>
        <v>0</v>
      </c>
      <c r="AB200" s="110">
        <v>0</v>
      </c>
      <c r="AC200" s="110">
        <v>0</v>
      </c>
      <c r="AD200" s="110">
        <v>0</v>
      </c>
      <c r="AE200" s="110">
        <f t="shared" si="193"/>
        <v>0</v>
      </c>
      <c r="AF200" s="122">
        <f t="shared" si="184"/>
        <v>658.3750897804814</v>
      </c>
    </row>
    <row r="201" spans="1:47" x14ac:dyDescent="0.25">
      <c r="A201" s="114">
        <v>17</v>
      </c>
      <c r="B201" s="120" t="s">
        <v>22</v>
      </c>
      <c r="C201" s="110">
        <f>VLOOKUP($A201,'Trip Switching Model Target TNC'!$AU$196:$BI$231,C$5,FALSE)</f>
        <v>0</v>
      </c>
      <c r="D201" s="110">
        <f>VLOOKUP($A201,'Trip Switching Model Target TNC'!$AU$196:$BI$231,D$5,FALSE)</f>
        <v>0</v>
      </c>
      <c r="E201" s="110">
        <f>VLOOKUP($A201,'Trip Switching Model Target TNC'!$AU$196:$BI$231,E$5,FALSE)</f>
        <v>0</v>
      </c>
      <c r="F201" s="110">
        <f>VLOOKUP($A201,'Trip Switching Model Target TNC'!$AU$196:$BI$231,F$5,FALSE)</f>
        <v>0</v>
      </c>
      <c r="G201" s="110">
        <f>VLOOKUP($A201,'Trip Switching Model Target TNC'!$AU$196:$BI$231,G$5,FALSE)</f>
        <v>0</v>
      </c>
      <c r="H201" s="110">
        <f>VLOOKUP($A201,'Trip Switching Model Target TNC'!$AU$196:$BI$231,H$5,FALSE)</f>
        <v>0</v>
      </c>
      <c r="I201" s="110">
        <f>VLOOKUP($A201,'Trip Switching Model Target TNC'!$AU$196:$BI$231,I$5,FALSE)</f>
        <v>0</v>
      </c>
      <c r="J201" s="111">
        <f>VLOOKUP($A201,'Trip Switching Model Target TNC'!$AU$196:$BI$231,J$5,FALSE)</f>
        <v>5629.3398464484299</v>
      </c>
      <c r="K201" s="110">
        <f>VLOOKUP($A201,'Trip Switching Model Target TNC'!$AU$196:$BI$231,K$5,FALSE)</f>
        <v>0</v>
      </c>
      <c r="L201" s="110">
        <f>VLOOKUP($A201,'Trip Switching Model Target TNC'!$AU$196:$BI$231,L$5,FALSE)</f>
        <v>0</v>
      </c>
      <c r="M201" s="110">
        <f>VLOOKUP($A201,'Trip Switching Model Target TNC'!$AU$196:$BI$231,M$5,FALSE)</f>
        <v>0</v>
      </c>
      <c r="N201" s="110">
        <f>VLOOKUP($A201,'Trip Switching Model Target TNC'!$AU$196:$BI$231,N$5,FALSE)</f>
        <v>0</v>
      </c>
      <c r="O201" s="110">
        <f>VLOOKUP($A201,'Trip Switching Model Target TNC'!$AU$196:$BI$231,O$5,FALSE)</f>
        <v>0</v>
      </c>
      <c r="P201" s="122">
        <f t="shared" si="182"/>
        <v>5629.3398464484299</v>
      </c>
      <c r="R201" s="120" t="s">
        <v>22</v>
      </c>
      <c r="S201" s="110">
        <v>0</v>
      </c>
      <c r="T201" s="110">
        <v>0</v>
      </c>
      <c r="U201" s="110">
        <v>0</v>
      </c>
      <c r="V201" s="110">
        <v>0</v>
      </c>
      <c r="W201" s="110">
        <v>0</v>
      </c>
      <c r="X201" s="110">
        <v>0</v>
      </c>
      <c r="Y201" s="110">
        <v>0</v>
      </c>
      <c r="Z201" s="111">
        <f t="shared" ref="Z201:Z206" si="215">C201+D201+E201+F201+G201+H201+I201+J201+L201+M201+O201+K201</f>
        <v>5629.3398464484299</v>
      </c>
      <c r="AA201" s="110">
        <f>VLOOKUP($A201,'Trip Switching Model Targets'!$AU$8:$BG$36,AA$5,FALSE)</f>
        <v>0</v>
      </c>
      <c r="AB201" s="110">
        <v>0</v>
      </c>
      <c r="AC201" s="110">
        <v>0</v>
      </c>
      <c r="AD201" s="110">
        <v>0</v>
      </c>
      <c r="AE201" s="110">
        <f t="shared" si="193"/>
        <v>0</v>
      </c>
      <c r="AF201" s="122">
        <f t="shared" si="184"/>
        <v>5629.3398464484299</v>
      </c>
    </row>
    <row r="202" spans="1:47" x14ac:dyDescent="0.25">
      <c r="A202" s="114">
        <v>18</v>
      </c>
      <c r="B202" s="120" t="s">
        <v>23</v>
      </c>
      <c r="C202" s="110">
        <f>VLOOKUP($A202,'Trip Switching Model Target TNC'!$AU$196:$BI$231,C$5,FALSE)</f>
        <v>0</v>
      </c>
      <c r="D202" s="110">
        <f>VLOOKUP($A202,'Trip Switching Model Target TNC'!$AU$196:$BI$231,D$5,FALSE)</f>
        <v>0</v>
      </c>
      <c r="E202" s="110">
        <f>VLOOKUP($A202,'Trip Switching Model Target TNC'!$AU$196:$BI$231,E$5,FALSE)</f>
        <v>0</v>
      </c>
      <c r="F202" s="110">
        <f>VLOOKUP($A202,'Trip Switching Model Target TNC'!$AU$196:$BI$231,F$5,FALSE)</f>
        <v>0</v>
      </c>
      <c r="G202" s="110">
        <f>VLOOKUP($A202,'Trip Switching Model Target TNC'!$AU$196:$BI$231,G$5,FALSE)</f>
        <v>0</v>
      </c>
      <c r="H202" s="110">
        <f>VLOOKUP($A202,'Trip Switching Model Target TNC'!$AU$196:$BI$231,H$5,FALSE)</f>
        <v>0</v>
      </c>
      <c r="I202" s="110">
        <f>VLOOKUP($A202,'Trip Switching Model Target TNC'!$AU$196:$BI$231,I$5,FALSE)</f>
        <v>0</v>
      </c>
      <c r="J202" s="111">
        <f>VLOOKUP($A202,'Trip Switching Model Target TNC'!$AU$196:$BI$231,J$5,FALSE)</f>
        <v>418.21255923623119</v>
      </c>
      <c r="K202" s="110">
        <f>VLOOKUP($A202,'Trip Switching Model Target TNC'!$AU$196:$BI$231,K$5,FALSE)</f>
        <v>0</v>
      </c>
      <c r="L202" s="110">
        <f>VLOOKUP($A202,'Trip Switching Model Target TNC'!$AU$196:$BI$231,L$5,FALSE)</f>
        <v>0</v>
      </c>
      <c r="M202" s="110">
        <f>VLOOKUP($A202,'Trip Switching Model Target TNC'!$AU$196:$BI$231,M$5,FALSE)</f>
        <v>0</v>
      </c>
      <c r="N202" s="110">
        <f>VLOOKUP($A202,'Trip Switching Model Target TNC'!$AU$196:$BI$231,N$5,FALSE)</f>
        <v>0</v>
      </c>
      <c r="O202" s="110">
        <f>VLOOKUP($A202,'Trip Switching Model Target TNC'!$AU$196:$BI$231,O$5,FALSE)</f>
        <v>0</v>
      </c>
      <c r="P202" s="122">
        <f t="shared" si="182"/>
        <v>418.21255923623119</v>
      </c>
      <c r="R202" s="120" t="s">
        <v>23</v>
      </c>
      <c r="S202" s="110">
        <v>0</v>
      </c>
      <c r="T202" s="110">
        <v>0</v>
      </c>
      <c r="U202" s="110">
        <v>0</v>
      </c>
      <c r="V202" s="110">
        <v>0</v>
      </c>
      <c r="W202" s="110">
        <v>0</v>
      </c>
      <c r="X202" s="110">
        <v>0</v>
      </c>
      <c r="Y202" s="110">
        <v>0</v>
      </c>
      <c r="Z202" s="111">
        <f t="shared" si="215"/>
        <v>418.21255923623119</v>
      </c>
      <c r="AA202" s="110">
        <f>VLOOKUP($A202,'Trip Switching Model Targets'!$AU$8:$BG$36,AA$5,FALSE)</f>
        <v>0</v>
      </c>
      <c r="AB202" s="110">
        <v>0</v>
      </c>
      <c r="AC202" s="110">
        <v>0</v>
      </c>
      <c r="AD202" s="110">
        <v>0</v>
      </c>
      <c r="AE202" s="110">
        <f t="shared" si="193"/>
        <v>0</v>
      </c>
      <c r="AF202" s="122">
        <f t="shared" si="184"/>
        <v>418.21255923623119</v>
      </c>
    </row>
    <row r="203" spans="1:47" x14ac:dyDescent="0.25">
      <c r="A203" s="114">
        <v>19</v>
      </c>
      <c r="B203" s="120" t="s">
        <v>24</v>
      </c>
      <c r="C203" s="110">
        <f>VLOOKUP($A203,'Trip Switching Model Target TNC'!$AU$196:$BI$231,C$5,FALSE)</f>
        <v>0</v>
      </c>
      <c r="D203" s="110">
        <f>VLOOKUP($A203,'Trip Switching Model Target TNC'!$AU$196:$BI$231,D$5,FALSE)</f>
        <v>0</v>
      </c>
      <c r="E203" s="110">
        <f>VLOOKUP($A203,'Trip Switching Model Target TNC'!$AU$196:$BI$231,E$5,FALSE)</f>
        <v>0</v>
      </c>
      <c r="F203" s="110">
        <f>VLOOKUP($A203,'Trip Switching Model Target TNC'!$AU$196:$BI$231,F$5,FALSE)</f>
        <v>0</v>
      </c>
      <c r="G203" s="110">
        <f>VLOOKUP($A203,'Trip Switching Model Target TNC'!$AU$196:$BI$231,G$5,FALSE)</f>
        <v>0</v>
      </c>
      <c r="H203" s="110">
        <f>VLOOKUP($A203,'Trip Switching Model Target TNC'!$AU$196:$BI$231,H$5,FALSE)</f>
        <v>0</v>
      </c>
      <c r="I203" s="110">
        <f>VLOOKUP($A203,'Trip Switching Model Target TNC'!$AU$196:$BI$231,I$5,FALSE)</f>
        <v>0</v>
      </c>
      <c r="J203" s="111">
        <f>VLOOKUP($A203,'Trip Switching Model Target TNC'!$AU$196:$BI$231,J$5,FALSE)</f>
        <v>0</v>
      </c>
      <c r="K203" s="110">
        <f>VLOOKUP($A203,'Trip Switching Model Target TNC'!$AU$196:$BI$231,K$5,FALSE)</f>
        <v>0</v>
      </c>
      <c r="L203" s="110">
        <f>VLOOKUP($A203,'Trip Switching Model Target TNC'!$AU$196:$BI$231,L$5,FALSE)</f>
        <v>0</v>
      </c>
      <c r="M203" s="110">
        <f>VLOOKUP($A203,'Trip Switching Model Target TNC'!$AU$196:$BI$231,M$5,FALSE)</f>
        <v>0</v>
      </c>
      <c r="N203" s="110">
        <f>VLOOKUP($A203,'Trip Switching Model Target TNC'!$AU$196:$BI$231,N$5,FALSE)</f>
        <v>0</v>
      </c>
      <c r="O203" s="110">
        <f>VLOOKUP($A203,'Trip Switching Model Target TNC'!$AU$196:$BI$231,O$5,FALSE)</f>
        <v>0</v>
      </c>
      <c r="P203" s="122">
        <f t="shared" si="182"/>
        <v>0</v>
      </c>
      <c r="R203" s="120" t="s">
        <v>24</v>
      </c>
      <c r="S203" s="110">
        <v>0</v>
      </c>
      <c r="T203" s="110">
        <v>0</v>
      </c>
      <c r="U203" s="110">
        <v>0</v>
      </c>
      <c r="V203" s="110">
        <v>0</v>
      </c>
      <c r="W203" s="110">
        <v>0</v>
      </c>
      <c r="X203" s="110">
        <v>0</v>
      </c>
      <c r="Y203" s="110">
        <v>0</v>
      </c>
      <c r="Z203" s="111">
        <f t="shared" si="215"/>
        <v>0</v>
      </c>
      <c r="AA203" s="110">
        <f>VLOOKUP($A203,'Trip Switching Model Targets'!$AU$8:$BG$36,AA$5,FALSE)</f>
        <v>0</v>
      </c>
      <c r="AB203" s="110">
        <v>0</v>
      </c>
      <c r="AC203" s="110">
        <v>0</v>
      </c>
      <c r="AD203" s="110">
        <v>0</v>
      </c>
      <c r="AE203" s="110">
        <f t="shared" si="193"/>
        <v>0</v>
      </c>
      <c r="AF203" s="122">
        <f t="shared" si="184"/>
        <v>0</v>
      </c>
    </row>
    <row r="204" spans="1:47" x14ac:dyDescent="0.25">
      <c r="A204" s="114">
        <v>20</v>
      </c>
      <c r="B204" s="120" t="s">
        <v>25</v>
      </c>
      <c r="C204" s="110">
        <f>VLOOKUP($A204,'Trip Switching Model Target TNC'!$AU$196:$BI$231,C$5,FALSE)</f>
        <v>0</v>
      </c>
      <c r="D204" s="110">
        <f>VLOOKUP($A204,'Trip Switching Model Target TNC'!$AU$196:$BI$231,D$5,FALSE)</f>
        <v>0</v>
      </c>
      <c r="E204" s="110">
        <f>VLOOKUP($A204,'Trip Switching Model Target TNC'!$AU$196:$BI$231,E$5,FALSE)</f>
        <v>0</v>
      </c>
      <c r="F204" s="110">
        <f>VLOOKUP($A204,'Trip Switching Model Target TNC'!$AU$196:$BI$231,F$5,FALSE)</f>
        <v>0</v>
      </c>
      <c r="G204" s="110">
        <f>VLOOKUP($A204,'Trip Switching Model Target TNC'!$AU$196:$BI$231,G$5,FALSE)</f>
        <v>0</v>
      </c>
      <c r="H204" s="110">
        <f>VLOOKUP($A204,'Trip Switching Model Target TNC'!$AU$196:$BI$231,H$5,FALSE)</f>
        <v>0</v>
      </c>
      <c r="I204" s="110">
        <f>VLOOKUP($A204,'Trip Switching Model Target TNC'!$AU$196:$BI$231,I$5,FALSE)</f>
        <v>0</v>
      </c>
      <c r="J204" s="111">
        <f>VLOOKUP($A204,'Trip Switching Model Target TNC'!$AU$196:$BI$231,J$5,FALSE)</f>
        <v>1431.484546693149</v>
      </c>
      <c r="K204" s="110">
        <f>VLOOKUP($A204,'Trip Switching Model Target TNC'!$AU$196:$BI$231,K$5,FALSE)</f>
        <v>0</v>
      </c>
      <c r="L204" s="110">
        <f>VLOOKUP($A204,'Trip Switching Model Target TNC'!$AU$196:$BI$231,L$5,FALSE)</f>
        <v>0</v>
      </c>
      <c r="M204" s="110">
        <f>VLOOKUP($A204,'Trip Switching Model Target TNC'!$AU$196:$BI$231,M$5,FALSE)</f>
        <v>0</v>
      </c>
      <c r="N204" s="110">
        <f>VLOOKUP($A204,'Trip Switching Model Target TNC'!$AU$196:$BI$231,N$5,FALSE)</f>
        <v>0</v>
      </c>
      <c r="O204" s="110">
        <f>VLOOKUP($A204,'Trip Switching Model Target TNC'!$AU$196:$BI$231,O$5,FALSE)</f>
        <v>0</v>
      </c>
      <c r="P204" s="122">
        <f t="shared" si="182"/>
        <v>1431.484546693149</v>
      </c>
      <c r="R204" s="120" t="s">
        <v>25</v>
      </c>
      <c r="S204" s="110">
        <v>0</v>
      </c>
      <c r="T204" s="110">
        <v>0</v>
      </c>
      <c r="U204" s="110">
        <v>0</v>
      </c>
      <c r="V204" s="110">
        <v>0</v>
      </c>
      <c r="W204" s="110">
        <v>0</v>
      </c>
      <c r="X204" s="110">
        <v>0</v>
      </c>
      <c r="Y204" s="110">
        <v>0</v>
      </c>
      <c r="Z204" s="111">
        <f t="shared" si="215"/>
        <v>1431.484546693149</v>
      </c>
      <c r="AA204" s="110">
        <f>VLOOKUP($A204,'Trip Switching Model Targets'!$AU$8:$BG$36,AA$5,FALSE)</f>
        <v>0</v>
      </c>
      <c r="AB204" s="110">
        <v>0</v>
      </c>
      <c r="AC204" s="110">
        <v>0</v>
      </c>
      <c r="AD204" s="110">
        <v>0</v>
      </c>
      <c r="AE204" s="110">
        <f t="shared" si="193"/>
        <v>0</v>
      </c>
      <c r="AF204" s="122">
        <f t="shared" si="184"/>
        <v>1431.484546693149</v>
      </c>
    </row>
    <row r="205" spans="1:47" x14ac:dyDescent="0.25">
      <c r="A205" s="114">
        <v>28</v>
      </c>
      <c r="B205" s="120" t="s">
        <v>30</v>
      </c>
      <c r="C205" s="110">
        <f>VLOOKUP($A205,'Trip Switching Model Target TNC'!$AU$196:$BI$231,C$5,FALSE)</f>
        <v>0</v>
      </c>
      <c r="D205" s="110">
        <f>VLOOKUP($A205,'Trip Switching Model Target TNC'!$AU$196:$BI$231,D$5,FALSE)</f>
        <v>0</v>
      </c>
      <c r="E205" s="110">
        <f>VLOOKUP($A205,'Trip Switching Model Target TNC'!$AU$196:$BI$231,E$5,FALSE)</f>
        <v>0</v>
      </c>
      <c r="F205" s="110">
        <f>VLOOKUP($A205,'Trip Switching Model Target TNC'!$AU$196:$BI$231,F$5,FALSE)</f>
        <v>0</v>
      </c>
      <c r="G205" s="110">
        <f>VLOOKUP($A205,'Trip Switching Model Target TNC'!$AU$196:$BI$231,G$5,FALSE)</f>
        <v>0</v>
      </c>
      <c r="H205" s="110">
        <f>VLOOKUP($A205,'Trip Switching Model Target TNC'!$AU$196:$BI$231,H$5,FALSE)</f>
        <v>0</v>
      </c>
      <c r="I205" s="110">
        <f>VLOOKUP($A205,'Trip Switching Model Target TNC'!$AU$196:$BI$231,I$5,FALSE)</f>
        <v>0</v>
      </c>
      <c r="J205" s="111">
        <f>VLOOKUP($A205,'Trip Switching Model Target TNC'!$AU$196:$BI$231,J$5,FALSE)</f>
        <v>14667.737285933725</v>
      </c>
      <c r="K205" s="110">
        <f>VLOOKUP($A205,'Trip Switching Model Target TNC'!$AU$196:$BI$231,K$5,FALSE)</f>
        <v>0</v>
      </c>
      <c r="L205" s="110">
        <f>VLOOKUP($A205,'Trip Switching Model Target TNC'!$AU$196:$BI$231,L$5,FALSE)</f>
        <v>0</v>
      </c>
      <c r="M205" s="110">
        <f>VLOOKUP($A205,'Trip Switching Model Target TNC'!$AU$196:$BI$231,M$5,FALSE)</f>
        <v>0</v>
      </c>
      <c r="N205" s="110">
        <f>VLOOKUP($A205,'Trip Switching Model Target TNC'!$AU$196:$BI$231,N$5,FALSE)</f>
        <v>0</v>
      </c>
      <c r="O205" s="110">
        <f>VLOOKUP($A205,'Trip Switching Model Target TNC'!$AU$196:$BI$231,O$5,FALSE)</f>
        <v>0</v>
      </c>
      <c r="P205" s="122">
        <f t="shared" si="182"/>
        <v>14667.737285933725</v>
      </c>
      <c r="R205" s="120" t="s">
        <v>30</v>
      </c>
      <c r="S205" s="110">
        <v>0</v>
      </c>
      <c r="T205" s="110">
        <v>0</v>
      </c>
      <c r="U205" s="110">
        <v>0</v>
      </c>
      <c r="V205" s="110">
        <v>0</v>
      </c>
      <c r="W205" s="110">
        <v>0</v>
      </c>
      <c r="X205" s="110">
        <v>0</v>
      </c>
      <c r="Y205" s="110">
        <v>0</v>
      </c>
      <c r="Z205" s="111">
        <f t="shared" si="215"/>
        <v>14667.737285933725</v>
      </c>
      <c r="AA205" s="110">
        <f>VLOOKUP($A205,'Trip Switching Model Targets'!$AU$8:$BG$36,AA$5,FALSE)</f>
        <v>0</v>
      </c>
      <c r="AB205" s="110">
        <v>0</v>
      </c>
      <c r="AC205" s="110">
        <v>0</v>
      </c>
      <c r="AD205" s="110">
        <v>0</v>
      </c>
      <c r="AE205" s="110">
        <f t="shared" si="193"/>
        <v>0</v>
      </c>
      <c r="AF205" s="122">
        <f t="shared" si="184"/>
        <v>14667.737285933725</v>
      </c>
    </row>
    <row r="206" spans="1:47" x14ac:dyDescent="0.25">
      <c r="A206" s="114">
        <v>29</v>
      </c>
      <c r="B206" s="120" t="s">
        <v>31</v>
      </c>
      <c r="C206" s="110">
        <f>VLOOKUP($A206,'Trip Switching Model Target TNC'!$AU$196:$BI$231,C$5,FALSE)</f>
        <v>0</v>
      </c>
      <c r="D206" s="110">
        <f>VLOOKUP($A206,'Trip Switching Model Target TNC'!$AU$196:$BI$231,D$5,FALSE)</f>
        <v>0</v>
      </c>
      <c r="E206" s="110">
        <f>VLOOKUP($A206,'Trip Switching Model Target TNC'!$AU$196:$BI$231,E$5,FALSE)</f>
        <v>0</v>
      </c>
      <c r="F206" s="110">
        <f>VLOOKUP($A206,'Trip Switching Model Target TNC'!$AU$196:$BI$231,F$5,FALSE)</f>
        <v>0</v>
      </c>
      <c r="G206" s="110">
        <f>VLOOKUP($A206,'Trip Switching Model Target TNC'!$AU$196:$BI$231,G$5,FALSE)</f>
        <v>0</v>
      </c>
      <c r="H206" s="110">
        <f>VLOOKUP($A206,'Trip Switching Model Target TNC'!$AU$196:$BI$231,H$5,FALSE)</f>
        <v>0</v>
      </c>
      <c r="I206" s="110">
        <f>VLOOKUP($A206,'Trip Switching Model Target TNC'!$AU$196:$BI$231,I$5,FALSE)</f>
        <v>0</v>
      </c>
      <c r="J206" s="111">
        <f>VLOOKUP($A206,'Trip Switching Model Target TNC'!$AU$196:$BI$231,J$5,FALSE)</f>
        <v>1761.850539777804</v>
      </c>
      <c r="K206" s="110">
        <f>VLOOKUP($A206,'Trip Switching Model Target TNC'!$AU$196:$BI$231,K$5,FALSE)</f>
        <v>0</v>
      </c>
      <c r="L206" s="110">
        <f>VLOOKUP($A206,'Trip Switching Model Target TNC'!$AU$196:$BI$231,L$5,FALSE)</f>
        <v>0</v>
      </c>
      <c r="M206" s="110">
        <f>VLOOKUP($A206,'Trip Switching Model Target TNC'!$AU$196:$BI$231,M$5,FALSE)</f>
        <v>0</v>
      </c>
      <c r="N206" s="110">
        <f>VLOOKUP($A206,'Trip Switching Model Target TNC'!$AU$196:$BI$231,N$5,FALSE)</f>
        <v>0</v>
      </c>
      <c r="O206" s="110">
        <f>VLOOKUP($A206,'Trip Switching Model Target TNC'!$AU$196:$BI$231,O$5,FALSE)</f>
        <v>0</v>
      </c>
      <c r="P206" s="122">
        <f t="shared" si="182"/>
        <v>1761.850539777804</v>
      </c>
      <c r="R206" s="120" t="s">
        <v>31</v>
      </c>
      <c r="S206" s="110">
        <v>0</v>
      </c>
      <c r="T206" s="110">
        <v>0</v>
      </c>
      <c r="U206" s="110">
        <v>0</v>
      </c>
      <c r="V206" s="110">
        <v>0</v>
      </c>
      <c r="W206" s="110">
        <v>0</v>
      </c>
      <c r="X206" s="110">
        <v>0</v>
      </c>
      <c r="Y206" s="110">
        <v>0</v>
      </c>
      <c r="Z206" s="111">
        <f t="shared" si="215"/>
        <v>1761.850539777804</v>
      </c>
      <c r="AA206" s="110">
        <f>VLOOKUP($A206,'Trip Switching Model Targets'!$AU$8:$BG$36,AA$5,FALSE)</f>
        <v>0</v>
      </c>
      <c r="AB206" s="110">
        <v>0</v>
      </c>
      <c r="AC206" s="110">
        <v>0</v>
      </c>
      <c r="AD206" s="110">
        <v>0</v>
      </c>
      <c r="AE206" s="110">
        <f t="shared" si="193"/>
        <v>0</v>
      </c>
      <c r="AF206" s="122">
        <f t="shared" si="184"/>
        <v>1761.850539777804</v>
      </c>
    </row>
    <row r="207" spans="1:47" x14ac:dyDescent="0.25">
      <c r="A207" s="114">
        <v>21</v>
      </c>
      <c r="B207" s="120" t="s">
        <v>529</v>
      </c>
      <c r="C207" s="110">
        <f>VLOOKUP($A207,'Trip Switching Model Target TNC'!$AU$196:$BI$231,C$5,FALSE)</f>
        <v>0</v>
      </c>
      <c r="D207" s="110">
        <f>VLOOKUP($A207,'Trip Switching Model Target TNC'!$AU$196:$BI$231,D$5,FALSE)</f>
        <v>0</v>
      </c>
      <c r="E207" s="110">
        <f>VLOOKUP($A207,'Trip Switching Model Target TNC'!$AU$196:$BI$231,E$5,FALSE)</f>
        <v>0</v>
      </c>
      <c r="F207" s="110">
        <f>VLOOKUP($A207,'Trip Switching Model Target TNC'!$AU$196:$BI$231,F$5,FALSE)</f>
        <v>0</v>
      </c>
      <c r="G207" s="110">
        <f>VLOOKUP($A207,'Trip Switching Model Target TNC'!$AU$196:$BI$231,G$5,FALSE)</f>
        <v>0</v>
      </c>
      <c r="H207" s="110">
        <f>VLOOKUP($A207,'Trip Switching Model Target TNC'!$AU$196:$BI$231,H$5,FALSE)</f>
        <v>517.89200242246761</v>
      </c>
      <c r="I207" s="110">
        <f>VLOOKUP($A207,'Trip Switching Model Target TNC'!$AU$196:$BI$231,I$5,FALSE)</f>
        <v>0</v>
      </c>
      <c r="J207" s="110">
        <f>VLOOKUP($A207,'Trip Switching Model Target TNC'!$AU$196:$BI$231,J$5,FALSE)</f>
        <v>0</v>
      </c>
      <c r="K207" s="109">
        <f>VLOOKUP($A207,'Trip Switching Model Target TNC'!$AU$196:$BI$231,K$5,FALSE)</f>
        <v>0</v>
      </c>
      <c r="L207" s="109">
        <f>VLOOKUP($A207,'Trip Switching Model Target TNC'!$AU$196:$BI$231,L$5,FALSE)</f>
        <v>0</v>
      </c>
      <c r="M207" s="110">
        <f>VLOOKUP($A207,'Trip Switching Model Target TNC'!$AU$196:$BI$231,M$5,FALSE)</f>
        <v>0</v>
      </c>
      <c r="N207" s="110">
        <f>VLOOKUP($A207,'Trip Switching Model Target TNC'!$AU$196:$BI$231,N$5,FALSE)</f>
        <v>0</v>
      </c>
      <c r="O207" s="110">
        <f>VLOOKUP($A207,'Trip Switching Model Target TNC'!$AU$196:$BI$231,O$5,FALSE)</f>
        <v>0</v>
      </c>
      <c r="P207" s="122">
        <f t="shared" si="182"/>
        <v>517.89200242246761</v>
      </c>
      <c r="R207" s="120" t="s">
        <v>529</v>
      </c>
      <c r="S207" s="110">
        <v>0</v>
      </c>
      <c r="T207" s="110">
        <v>0</v>
      </c>
      <c r="U207" s="110">
        <v>0</v>
      </c>
      <c r="V207" s="110">
        <v>0</v>
      </c>
      <c r="W207" s="110">
        <v>0</v>
      </c>
      <c r="X207" s="110">
        <v>0</v>
      </c>
      <c r="Y207" s="110">
        <v>0</v>
      </c>
      <c r="Z207" s="110">
        <v>0</v>
      </c>
      <c r="AA207" s="110">
        <f>VLOOKUP($A207,'Trip Switching Model Targets'!$AU$8:$BG$36,AA$5,FALSE)</f>
        <v>0</v>
      </c>
      <c r="AB207" s="111">
        <f>C207+D207+E207+F207+G207+H207+I207+J207+L207+M207+O207</f>
        <v>517.89200242246761</v>
      </c>
      <c r="AC207" s="110">
        <v>0</v>
      </c>
      <c r="AD207" s="110">
        <v>0</v>
      </c>
      <c r="AE207" s="110">
        <f t="shared" si="193"/>
        <v>0</v>
      </c>
      <c r="AF207" s="122">
        <f t="shared" si="184"/>
        <v>517.89200242246761</v>
      </c>
    </row>
    <row r="208" spans="1:47" x14ac:dyDescent="0.25">
      <c r="A208" s="114">
        <v>22</v>
      </c>
      <c r="B208" s="120" t="s">
        <v>530</v>
      </c>
      <c r="C208" s="110">
        <f>VLOOKUP($A208,'Trip Switching Model Target TNC'!$AU$196:$BI$231,C$5,FALSE)</f>
        <v>0</v>
      </c>
      <c r="D208" s="110">
        <f>VLOOKUP($A208,'Trip Switching Model Target TNC'!$AU$196:$BI$231,D$5,FALSE)</f>
        <v>0</v>
      </c>
      <c r="E208" s="110">
        <f>VLOOKUP($A208,'Trip Switching Model Target TNC'!$AU$196:$BI$231,E$5,FALSE)</f>
        <v>0</v>
      </c>
      <c r="F208" s="110">
        <f>VLOOKUP($A208,'Trip Switching Model Target TNC'!$AU$196:$BI$231,F$5,FALSE)</f>
        <v>0</v>
      </c>
      <c r="G208" s="110">
        <f>VLOOKUP($A208,'Trip Switching Model Target TNC'!$AU$196:$BI$231,G$5,FALSE)</f>
        <v>145.49166</v>
      </c>
      <c r="H208" s="111">
        <f>VLOOKUP($A208,'Trip Switching Model Target TNC'!$AU$196:$BI$231,H$5,FALSE)</f>
        <v>337.07193045860737</v>
      </c>
      <c r="I208" s="111">
        <f>VLOOKUP($A208,'Trip Switching Model Target TNC'!$AU$196:$BI$231,I$5,FALSE)</f>
        <v>0</v>
      </c>
      <c r="J208" s="111">
        <f>VLOOKUP($A208,'Trip Switching Model Target TNC'!$AU$196:$BI$231,J$5,FALSE)</f>
        <v>0</v>
      </c>
      <c r="K208" s="110">
        <f>VLOOKUP($A208,'Trip Switching Model Target TNC'!$AU$196:$BI$231,K$5,FALSE)</f>
        <v>0</v>
      </c>
      <c r="L208" s="110">
        <f>VLOOKUP($A208,'Trip Switching Model Target TNC'!$AU$196:$BI$231,L$5,FALSE)</f>
        <v>0</v>
      </c>
      <c r="M208" s="109">
        <f>VLOOKUP($A208,'Trip Switching Model Target TNC'!$AU$196:$BI$231,M$5,FALSE)</f>
        <v>3376.0700400000001</v>
      </c>
      <c r="N208" s="110">
        <f>VLOOKUP($A208,'Trip Switching Model Target TNC'!$AU$196:$BI$231,N$5,FALSE)</f>
        <v>0</v>
      </c>
      <c r="O208" s="110">
        <f>VLOOKUP($A208,'Trip Switching Model Target TNC'!$AU$196:$BI$231,O$5,FALSE)</f>
        <v>528.23425499999848</v>
      </c>
      <c r="P208" s="122">
        <f t="shared" si="182"/>
        <v>4386.867885458606</v>
      </c>
      <c r="R208" s="120" t="s">
        <v>530</v>
      </c>
      <c r="S208" s="110">
        <v>0</v>
      </c>
      <c r="T208" s="110">
        <v>0</v>
      </c>
      <c r="U208" s="110">
        <v>0</v>
      </c>
      <c r="V208" s="110">
        <v>0</v>
      </c>
      <c r="W208" s="110">
        <v>0</v>
      </c>
      <c r="X208" s="111">
        <f t="shared" ref="X208:X209" si="216">H208</f>
        <v>337.07193045860737</v>
      </c>
      <c r="Y208" s="111">
        <f t="shared" ref="Y208:Y209" si="217">I208</f>
        <v>0</v>
      </c>
      <c r="Z208" s="111">
        <f t="shared" ref="Z208:Z209" si="218">J208</f>
        <v>0</v>
      </c>
      <c r="AA208" s="110">
        <f>VLOOKUP($A208,'Trip Switching Model Targets'!$AU$8:$BG$36,AA$5,FALSE)</f>
        <v>0</v>
      </c>
      <c r="AB208" s="110">
        <v>0</v>
      </c>
      <c r="AC208" s="109">
        <f>C208+D208+E208+F208+G208+L208+O208+M208+K208</f>
        <v>4049.7959549999987</v>
      </c>
      <c r="AD208" s="110">
        <v>0</v>
      </c>
      <c r="AE208" s="109">
        <f t="shared" si="193"/>
        <v>528.23425499999848</v>
      </c>
      <c r="AF208" s="122">
        <f t="shared" si="184"/>
        <v>4386.867885458606</v>
      </c>
    </row>
    <row r="209" spans="1:32" x14ac:dyDescent="0.25">
      <c r="A209" s="114">
        <v>23</v>
      </c>
      <c r="B209" s="120" t="s">
        <v>531</v>
      </c>
      <c r="C209" s="109">
        <f>VLOOKUP($A209,'Trip Switching Model Target TNC'!$AU$196:$BI$231,C$5,FALSE)</f>
        <v>1228.83566</v>
      </c>
      <c r="D209" s="109">
        <f>VLOOKUP($A209,'Trip Switching Model Target TNC'!$AU$196:$BI$231,D$5,FALSE)</f>
        <v>2945.3406</v>
      </c>
      <c r="E209" s="109">
        <f>VLOOKUP($A209,'Trip Switching Model Target TNC'!$AU$196:$BI$231,E$5,FALSE)</f>
        <v>711.77880000000005</v>
      </c>
      <c r="F209" s="109">
        <f>VLOOKUP($A209,'Trip Switching Model Target TNC'!$AU$196:$BI$231,F$5,FALSE)</f>
        <v>1422.6327000000001</v>
      </c>
      <c r="G209" s="109">
        <f>VLOOKUP($A209,'Trip Switching Model Target TNC'!$AU$196:$BI$231,G$5,FALSE)</f>
        <v>0</v>
      </c>
      <c r="H209" s="113">
        <f>VLOOKUP($A209,'Trip Switching Model Target TNC'!$AU$196:$BI$231,H$5,FALSE)</f>
        <v>1932.2139682873947</v>
      </c>
      <c r="I209" s="113">
        <f>VLOOKUP($A209,'Trip Switching Model Target TNC'!$AU$196:$BI$231,I$5,FALSE)</f>
        <v>0</v>
      </c>
      <c r="J209" s="113">
        <f>VLOOKUP($A209,'Trip Switching Model Target TNC'!$AU$196:$BI$231,J$5,FALSE)</f>
        <v>2139.7205848049298</v>
      </c>
      <c r="K209" s="109">
        <f>VLOOKUP($A209,'Trip Switching Model Target TNC'!$AU$196:$BI$231,K$5,FALSE)</f>
        <v>0</v>
      </c>
      <c r="L209" s="109">
        <f>VLOOKUP($A209,'Trip Switching Model Target TNC'!$AU$196:$BI$231,L$5,FALSE)</f>
        <v>0</v>
      </c>
      <c r="M209" s="109">
        <f>VLOOKUP($A209,'Trip Switching Model Target TNC'!$AU$196:$BI$231,M$5,FALSE)</f>
        <v>298.2978</v>
      </c>
      <c r="N209" s="109">
        <f>VLOOKUP($A209,'Trip Switching Model Target TNC'!$AU$196:$BI$231,N$5,FALSE)</f>
        <v>18110.097409999998</v>
      </c>
      <c r="O209" s="110">
        <f>VLOOKUP($A209,'Trip Switching Model Target TNC'!$AU$196:$BI$231,O$5,FALSE)</f>
        <v>0</v>
      </c>
      <c r="P209" s="122">
        <f t="shared" si="182"/>
        <v>28788.917523092325</v>
      </c>
      <c r="R209" s="120" t="s">
        <v>531</v>
      </c>
      <c r="S209" s="109">
        <f>C209</f>
        <v>1228.83566</v>
      </c>
      <c r="T209" s="109">
        <f>D209</f>
        <v>2945.3406</v>
      </c>
      <c r="U209" s="109">
        <f>E209</f>
        <v>711.77880000000005</v>
      </c>
      <c r="V209" s="109">
        <f>F209</f>
        <v>1422.6327000000001</v>
      </c>
      <c r="W209" s="109">
        <f>G209</f>
        <v>0</v>
      </c>
      <c r="X209" s="113">
        <f t="shared" si="216"/>
        <v>1932.2139682873947</v>
      </c>
      <c r="Y209" s="113">
        <f t="shared" si="217"/>
        <v>0</v>
      </c>
      <c r="Z209" s="113">
        <f t="shared" si="218"/>
        <v>2139.7205848049298</v>
      </c>
      <c r="AA209" s="109">
        <f>K209</f>
        <v>0</v>
      </c>
      <c r="AB209" s="109">
        <f>L209</f>
        <v>0</v>
      </c>
      <c r="AC209" s="109">
        <f>M209</f>
        <v>298.2978</v>
      </c>
      <c r="AD209" s="109">
        <f>N209</f>
        <v>18110.097409999998</v>
      </c>
      <c r="AE209" s="110">
        <f t="shared" si="193"/>
        <v>0</v>
      </c>
      <c r="AF209" s="122">
        <f t="shared" si="184"/>
        <v>28788.917523092325</v>
      </c>
    </row>
    <row r="210" spans="1:32" x14ac:dyDescent="0.25">
      <c r="A210">
        <v>30</v>
      </c>
      <c r="B210" s="46" t="s">
        <v>604</v>
      </c>
      <c r="C210" s="110">
        <f>VLOOKUP($A210,'Trip Switching Model Target TNC'!$AU$196:$BI$231,C$5,FALSE)</f>
        <v>0</v>
      </c>
      <c r="D210" s="110">
        <f>VLOOKUP($A210,'Trip Switching Model Target TNC'!$AU$196:$BI$231,D$5,FALSE)</f>
        <v>0</v>
      </c>
      <c r="E210" s="110">
        <f>VLOOKUP($A210,'Trip Switching Model Target TNC'!$AU$196:$BI$231,E$5,FALSE)</f>
        <v>0</v>
      </c>
      <c r="F210" s="110">
        <f>VLOOKUP($A210,'Trip Switching Model Target TNC'!$AU$196:$BI$231,F$5,FALSE)</f>
        <v>0</v>
      </c>
      <c r="G210" s="110">
        <f>VLOOKUP($A210,'Trip Switching Model Target TNC'!$AU$196:$BI$231,G$5,FALSE)</f>
        <v>0</v>
      </c>
      <c r="H210" s="110">
        <f>VLOOKUP($A210,'Trip Switching Model Target TNC'!$AU$196:$BI$231,H$5,FALSE)</f>
        <v>0</v>
      </c>
      <c r="I210" s="110">
        <f>VLOOKUP($A210,'Trip Switching Model Target TNC'!$AU$196:$BI$231,I$5,FALSE)</f>
        <v>0</v>
      </c>
      <c r="J210" s="110">
        <f>VLOOKUP($A210,'Trip Switching Model Target TNC'!$AU$196:$BI$231,J$5,FALSE)</f>
        <v>0</v>
      </c>
      <c r="K210" s="47">
        <f>VLOOKUP($A210,'Trip Switching Model Target TNC'!$AU$196:$BI$231,K$5,FALSE)</f>
        <v>569.60577955884958</v>
      </c>
      <c r="L210" s="110">
        <f>VLOOKUP($A210,'Trip Switching Model Target TNC'!$AU$196:$BI$231,L$5,FALSE)</f>
        <v>0</v>
      </c>
      <c r="M210" s="110">
        <f>VLOOKUP($A210,'Trip Switching Model Target TNC'!$AU$196:$BI$231,M$5,FALSE)</f>
        <v>0</v>
      </c>
      <c r="N210" s="110">
        <f>VLOOKUP($A210,'Trip Switching Model Target TNC'!$AU$196:$BI$231,N$5,FALSE)</f>
        <v>0</v>
      </c>
      <c r="O210" s="110">
        <f>VLOOKUP($A210,'Trip Switching Model Target TNC'!$AU$196:$BI$231,O$5,FALSE)</f>
        <v>0</v>
      </c>
      <c r="P210" s="50">
        <f t="shared" si="182"/>
        <v>569.60577955884958</v>
      </c>
      <c r="R210" s="46" t="s">
        <v>604</v>
      </c>
      <c r="S210" s="110">
        <v>0</v>
      </c>
      <c r="T210" s="110">
        <v>0</v>
      </c>
      <c r="U210" s="110">
        <v>0</v>
      </c>
      <c r="V210" s="110">
        <v>0</v>
      </c>
      <c r="W210" s="110">
        <v>0</v>
      </c>
      <c r="X210" s="110">
        <v>0</v>
      </c>
      <c r="Y210" s="110">
        <v>0</v>
      </c>
      <c r="Z210" s="110">
        <v>0</v>
      </c>
      <c r="AA210" s="47">
        <f>K210</f>
        <v>569.60577955884958</v>
      </c>
      <c r="AB210" s="110">
        <f>L210</f>
        <v>0</v>
      </c>
      <c r="AC210" s="110">
        <v>0</v>
      </c>
      <c r="AD210" s="110">
        <v>0</v>
      </c>
      <c r="AE210" s="110">
        <f t="shared" si="193"/>
        <v>0</v>
      </c>
      <c r="AF210" s="121">
        <f t="shared" ref="AF210:AF217" si="219">SUM(S210:AE210)</f>
        <v>569.60577955884958</v>
      </c>
    </row>
    <row r="211" spans="1:32" x14ac:dyDescent="0.25">
      <c r="A211">
        <v>31</v>
      </c>
      <c r="B211" s="46" t="s">
        <v>605</v>
      </c>
      <c r="C211" s="110">
        <f>VLOOKUP($A211,'Trip Switching Model Target TNC'!$AU$196:$BI$231,C$5,FALSE)</f>
        <v>0</v>
      </c>
      <c r="D211" s="110">
        <f>VLOOKUP($A211,'Trip Switching Model Target TNC'!$AU$196:$BI$231,D$5,FALSE)</f>
        <v>0</v>
      </c>
      <c r="E211" s="110">
        <f>VLOOKUP($A211,'Trip Switching Model Target TNC'!$AU$196:$BI$231,E$5,FALSE)</f>
        <v>0</v>
      </c>
      <c r="F211" s="110">
        <f>VLOOKUP($A211,'Trip Switching Model Target TNC'!$AU$196:$BI$231,F$5,FALSE)</f>
        <v>0</v>
      </c>
      <c r="G211" s="110">
        <f>VLOOKUP($A211,'Trip Switching Model Target TNC'!$AU$196:$BI$231,G$5,FALSE)</f>
        <v>0</v>
      </c>
      <c r="H211" s="110">
        <f>VLOOKUP($A211,'Trip Switching Model Target TNC'!$AU$196:$BI$231,H$5,FALSE)</f>
        <v>0</v>
      </c>
      <c r="I211" s="110">
        <f>VLOOKUP($A211,'Trip Switching Model Target TNC'!$AU$196:$BI$231,I$5,FALSE)</f>
        <v>0</v>
      </c>
      <c r="J211" s="110">
        <f>VLOOKUP($A211,'Trip Switching Model Target TNC'!$AU$196:$BI$231,J$5,FALSE)</f>
        <v>0</v>
      </c>
      <c r="K211" s="47">
        <f>VLOOKUP($A211,'Trip Switching Model Target TNC'!$AU$196:$BI$231,K$5,FALSE)</f>
        <v>189.72796311099358</v>
      </c>
      <c r="L211" s="110">
        <f>VLOOKUP($A211,'Trip Switching Model Target TNC'!$AU$196:$BI$231,L$5,FALSE)</f>
        <v>0</v>
      </c>
      <c r="M211" s="110">
        <f>VLOOKUP($A211,'Trip Switching Model Target TNC'!$AU$196:$BI$231,M$5,FALSE)</f>
        <v>0</v>
      </c>
      <c r="N211" s="110">
        <f>VLOOKUP($A211,'Trip Switching Model Target TNC'!$AU$196:$BI$231,N$5,FALSE)</f>
        <v>0</v>
      </c>
      <c r="O211" s="110">
        <f>VLOOKUP($A211,'Trip Switching Model Target TNC'!$AU$196:$BI$231,O$5,FALSE)</f>
        <v>0</v>
      </c>
      <c r="P211" s="50">
        <f t="shared" ref="P211:P216" si="220">SUM(C211:O211)</f>
        <v>189.72796311099358</v>
      </c>
      <c r="R211" s="46" t="s">
        <v>605</v>
      </c>
      <c r="S211" s="110">
        <v>0</v>
      </c>
      <c r="T211" s="110">
        <v>0</v>
      </c>
      <c r="U211" s="110">
        <v>0</v>
      </c>
      <c r="V211" s="110">
        <v>0</v>
      </c>
      <c r="W211" s="110">
        <v>0</v>
      </c>
      <c r="X211" s="110">
        <v>0</v>
      </c>
      <c r="Y211" s="110">
        <v>0</v>
      </c>
      <c r="Z211" s="110">
        <v>0</v>
      </c>
      <c r="AA211" s="47">
        <f t="shared" ref="AA211:AA216" si="221">K211</f>
        <v>189.72796311099358</v>
      </c>
      <c r="AB211" s="110">
        <f t="shared" ref="AB211:AB216" si="222">L211</f>
        <v>0</v>
      </c>
      <c r="AC211" s="110">
        <v>0</v>
      </c>
      <c r="AD211" s="110">
        <v>0</v>
      </c>
      <c r="AE211" s="110">
        <f t="shared" si="193"/>
        <v>0</v>
      </c>
      <c r="AF211" s="121">
        <f t="shared" si="219"/>
        <v>189.72796311099358</v>
      </c>
    </row>
    <row r="212" spans="1:32" x14ac:dyDescent="0.25">
      <c r="A212">
        <v>32</v>
      </c>
      <c r="B212" s="46" t="s">
        <v>606</v>
      </c>
      <c r="C212" s="110">
        <f>VLOOKUP($A212,'Trip Switching Model Target TNC'!$AU$196:$BI$231,C$5,FALSE)</f>
        <v>0</v>
      </c>
      <c r="D212" s="110">
        <f>VLOOKUP($A212,'Trip Switching Model Target TNC'!$AU$196:$BI$231,D$5,FALSE)</f>
        <v>0</v>
      </c>
      <c r="E212" s="110">
        <f>VLOOKUP($A212,'Trip Switching Model Target TNC'!$AU$196:$BI$231,E$5,FALSE)</f>
        <v>0</v>
      </c>
      <c r="F212" s="110">
        <f>VLOOKUP($A212,'Trip Switching Model Target TNC'!$AU$196:$BI$231,F$5,FALSE)</f>
        <v>0</v>
      </c>
      <c r="G212" s="110">
        <f>VLOOKUP($A212,'Trip Switching Model Target TNC'!$AU$196:$BI$231,G$5,FALSE)</f>
        <v>0</v>
      </c>
      <c r="H212" s="110">
        <f>VLOOKUP($A212,'Trip Switching Model Target TNC'!$AU$196:$BI$231,H$5,FALSE)</f>
        <v>0</v>
      </c>
      <c r="I212" s="110">
        <f>VLOOKUP($A212,'Trip Switching Model Target TNC'!$AU$196:$BI$231,I$5,FALSE)</f>
        <v>0</v>
      </c>
      <c r="J212" s="110">
        <f>VLOOKUP($A212,'Trip Switching Model Target TNC'!$AU$196:$BI$231,J$5,FALSE)</f>
        <v>0</v>
      </c>
      <c r="K212" s="47">
        <f>VLOOKUP($A212,'Trip Switching Model Target TNC'!$AU$196:$BI$231,K$5,FALSE)</f>
        <v>0</v>
      </c>
      <c r="L212" s="110">
        <f>VLOOKUP($A212,'Trip Switching Model Target TNC'!$AU$196:$BI$231,L$5,FALSE)</f>
        <v>0</v>
      </c>
      <c r="M212" s="110">
        <f>VLOOKUP($A212,'Trip Switching Model Target TNC'!$AU$196:$BI$231,M$5,FALSE)</f>
        <v>0</v>
      </c>
      <c r="N212" s="110">
        <f>VLOOKUP($A212,'Trip Switching Model Target TNC'!$AU$196:$BI$231,N$5,FALSE)</f>
        <v>0</v>
      </c>
      <c r="O212" s="110">
        <f>VLOOKUP($A212,'Trip Switching Model Target TNC'!$AU$196:$BI$231,O$5,FALSE)</f>
        <v>0</v>
      </c>
      <c r="P212" s="50">
        <f t="shared" si="220"/>
        <v>0</v>
      </c>
      <c r="R212" s="46" t="s">
        <v>606</v>
      </c>
      <c r="S212" s="110">
        <v>0</v>
      </c>
      <c r="T212" s="110">
        <v>0</v>
      </c>
      <c r="U212" s="110">
        <v>0</v>
      </c>
      <c r="V212" s="110">
        <v>0</v>
      </c>
      <c r="W212" s="110">
        <v>0</v>
      </c>
      <c r="X212" s="110">
        <v>0</v>
      </c>
      <c r="Y212" s="110">
        <v>0</v>
      </c>
      <c r="Z212" s="110">
        <v>0</v>
      </c>
      <c r="AA212" s="47">
        <f t="shared" si="221"/>
        <v>0</v>
      </c>
      <c r="AB212" s="110">
        <f t="shared" si="222"/>
        <v>0</v>
      </c>
      <c r="AC212" s="110">
        <v>0</v>
      </c>
      <c r="AD212" s="110">
        <v>0</v>
      </c>
      <c r="AE212" s="110">
        <f t="shared" si="193"/>
        <v>0</v>
      </c>
      <c r="AF212" s="121">
        <f t="shared" si="219"/>
        <v>0</v>
      </c>
    </row>
    <row r="213" spans="1:32" x14ac:dyDescent="0.25">
      <c r="A213">
        <v>33</v>
      </c>
      <c r="B213" s="46" t="s">
        <v>607</v>
      </c>
      <c r="C213" s="110">
        <f>VLOOKUP($A213,'Trip Switching Model Target TNC'!$AU$196:$BI$231,C$5,FALSE)</f>
        <v>0</v>
      </c>
      <c r="D213" s="110">
        <f>VLOOKUP($A213,'Trip Switching Model Target TNC'!$AU$196:$BI$231,D$5,FALSE)</f>
        <v>0</v>
      </c>
      <c r="E213" s="110">
        <f>VLOOKUP($A213,'Trip Switching Model Target TNC'!$AU$196:$BI$231,E$5,FALSE)</f>
        <v>0</v>
      </c>
      <c r="F213" s="110">
        <f>VLOOKUP($A213,'Trip Switching Model Target TNC'!$AU$196:$BI$231,F$5,FALSE)</f>
        <v>0</v>
      </c>
      <c r="G213" s="110">
        <f>VLOOKUP($A213,'Trip Switching Model Target TNC'!$AU$196:$BI$231,G$5,FALSE)</f>
        <v>0</v>
      </c>
      <c r="H213" s="110">
        <f>VLOOKUP($A213,'Trip Switching Model Target TNC'!$AU$196:$BI$231,H$5,FALSE)</f>
        <v>0</v>
      </c>
      <c r="I213" s="110">
        <f>VLOOKUP($A213,'Trip Switching Model Target TNC'!$AU$196:$BI$231,I$5,FALSE)</f>
        <v>0</v>
      </c>
      <c r="J213" s="110">
        <f>VLOOKUP($A213,'Trip Switching Model Target TNC'!$AU$196:$BI$231,J$5,FALSE)</f>
        <v>0</v>
      </c>
      <c r="K213" s="47">
        <f>VLOOKUP($A213,'Trip Switching Model Target TNC'!$AU$196:$BI$231,K$5,FALSE)</f>
        <v>240.7987040385552</v>
      </c>
      <c r="L213" s="110">
        <f>VLOOKUP($A213,'Trip Switching Model Target TNC'!$AU$196:$BI$231,L$5,FALSE)</f>
        <v>0</v>
      </c>
      <c r="M213" s="110">
        <f>VLOOKUP($A213,'Trip Switching Model Target TNC'!$AU$196:$BI$231,M$5,FALSE)</f>
        <v>0</v>
      </c>
      <c r="N213" s="110">
        <f>VLOOKUP($A213,'Trip Switching Model Target TNC'!$AU$196:$BI$231,N$5,FALSE)</f>
        <v>0</v>
      </c>
      <c r="O213" s="110">
        <f>VLOOKUP($A213,'Trip Switching Model Target TNC'!$AU$196:$BI$231,O$5,FALSE)</f>
        <v>0</v>
      </c>
      <c r="P213" s="50">
        <f t="shared" si="220"/>
        <v>240.7987040385552</v>
      </c>
      <c r="R213" s="46" t="s">
        <v>607</v>
      </c>
      <c r="S213" s="110">
        <v>0</v>
      </c>
      <c r="T213" s="110">
        <v>0</v>
      </c>
      <c r="U213" s="110">
        <v>0</v>
      </c>
      <c r="V213" s="110">
        <v>0</v>
      </c>
      <c r="W213" s="110">
        <v>0</v>
      </c>
      <c r="X213" s="110">
        <v>0</v>
      </c>
      <c r="Y213" s="110">
        <v>0</v>
      </c>
      <c r="Z213" s="110">
        <v>0</v>
      </c>
      <c r="AA213" s="47">
        <f t="shared" si="221"/>
        <v>240.7987040385552</v>
      </c>
      <c r="AB213" s="110">
        <f t="shared" si="222"/>
        <v>0</v>
      </c>
      <c r="AC213" s="110">
        <v>0</v>
      </c>
      <c r="AD213" s="110">
        <v>0</v>
      </c>
      <c r="AE213" s="110">
        <f t="shared" si="193"/>
        <v>0</v>
      </c>
      <c r="AF213" s="121">
        <f t="shared" si="219"/>
        <v>240.7987040385552</v>
      </c>
    </row>
    <row r="214" spans="1:32" x14ac:dyDescent="0.25">
      <c r="A214">
        <v>34</v>
      </c>
      <c r="B214" s="46" t="s">
        <v>608</v>
      </c>
      <c r="C214" s="110">
        <f>VLOOKUP($A214,'Trip Switching Model Target TNC'!$AU$196:$BI$231,C$5,FALSE)</f>
        <v>0</v>
      </c>
      <c r="D214" s="110">
        <f>VLOOKUP($A214,'Trip Switching Model Target TNC'!$AU$196:$BI$231,D$5,FALSE)</f>
        <v>0</v>
      </c>
      <c r="E214" s="110">
        <f>VLOOKUP($A214,'Trip Switching Model Target TNC'!$AU$196:$BI$231,E$5,FALSE)</f>
        <v>0</v>
      </c>
      <c r="F214" s="110">
        <f>VLOOKUP($A214,'Trip Switching Model Target TNC'!$AU$196:$BI$231,F$5,FALSE)</f>
        <v>0</v>
      </c>
      <c r="G214" s="110">
        <f>VLOOKUP($A214,'Trip Switching Model Target TNC'!$AU$196:$BI$231,G$5,FALSE)</f>
        <v>0</v>
      </c>
      <c r="H214" s="110">
        <f>VLOOKUP($A214,'Trip Switching Model Target TNC'!$AU$196:$BI$231,H$5,FALSE)</f>
        <v>0</v>
      </c>
      <c r="I214" s="110">
        <f>VLOOKUP($A214,'Trip Switching Model Target TNC'!$AU$196:$BI$231,I$5,FALSE)</f>
        <v>0</v>
      </c>
      <c r="J214" s="110">
        <f>VLOOKUP($A214,'Trip Switching Model Target TNC'!$AU$196:$BI$231,J$5,FALSE)</f>
        <v>0</v>
      </c>
      <c r="K214" s="47">
        <f>VLOOKUP($A214,'Trip Switching Model Target TNC'!$AU$196:$BI$231,K$5,FALSE)</f>
        <v>2794.1780596978469</v>
      </c>
      <c r="L214" s="110">
        <f>VLOOKUP($A214,'Trip Switching Model Target TNC'!$AU$196:$BI$231,L$5,FALSE)</f>
        <v>0</v>
      </c>
      <c r="M214" s="110">
        <f>VLOOKUP($A214,'Trip Switching Model Target TNC'!$AU$196:$BI$231,M$5,FALSE)</f>
        <v>0</v>
      </c>
      <c r="N214" s="110">
        <f>VLOOKUP($A214,'Trip Switching Model Target TNC'!$AU$196:$BI$231,N$5,FALSE)</f>
        <v>0</v>
      </c>
      <c r="O214" s="110">
        <f>VLOOKUP($A214,'Trip Switching Model Target TNC'!$AU$196:$BI$231,O$5,FALSE)</f>
        <v>0</v>
      </c>
      <c r="P214" s="50">
        <f t="shared" si="220"/>
        <v>2794.1780596978469</v>
      </c>
      <c r="R214" s="46" t="s">
        <v>608</v>
      </c>
      <c r="S214" s="110">
        <v>0</v>
      </c>
      <c r="T214" s="110">
        <v>0</v>
      </c>
      <c r="U214" s="110">
        <v>0</v>
      </c>
      <c r="V214" s="110">
        <v>0</v>
      </c>
      <c r="W214" s="110">
        <v>0</v>
      </c>
      <c r="X214" s="110">
        <v>0</v>
      </c>
      <c r="Y214" s="110">
        <v>0</v>
      </c>
      <c r="Z214" s="110">
        <v>0</v>
      </c>
      <c r="AA214" s="47">
        <f t="shared" si="221"/>
        <v>2794.1780596978469</v>
      </c>
      <c r="AB214" s="110">
        <f t="shared" si="222"/>
        <v>0</v>
      </c>
      <c r="AC214" s="110">
        <v>0</v>
      </c>
      <c r="AD214" s="110">
        <v>0</v>
      </c>
      <c r="AE214" s="110">
        <f t="shared" si="193"/>
        <v>0</v>
      </c>
      <c r="AF214" s="121">
        <f t="shared" si="219"/>
        <v>2794.1780596978469</v>
      </c>
    </row>
    <row r="215" spans="1:32" x14ac:dyDescent="0.25">
      <c r="A215">
        <v>35</v>
      </c>
      <c r="B215" s="46" t="s">
        <v>609</v>
      </c>
      <c r="C215" s="110">
        <f>VLOOKUP($A215,'Trip Switching Model Target TNC'!$AU$196:$BI$231,C$5,FALSE)</f>
        <v>0</v>
      </c>
      <c r="D215" s="110">
        <f>VLOOKUP($A215,'Trip Switching Model Target TNC'!$AU$196:$BI$231,D$5,FALSE)</f>
        <v>0</v>
      </c>
      <c r="E215" s="110">
        <f>VLOOKUP($A215,'Trip Switching Model Target TNC'!$AU$196:$BI$231,E$5,FALSE)</f>
        <v>0</v>
      </c>
      <c r="F215" s="110">
        <f>VLOOKUP($A215,'Trip Switching Model Target TNC'!$AU$196:$BI$231,F$5,FALSE)</f>
        <v>0</v>
      </c>
      <c r="G215" s="110">
        <f>VLOOKUP($A215,'Trip Switching Model Target TNC'!$AU$196:$BI$231,G$5,FALSE)</f>
        <v>0</v>
      </c>
      <c r="H215" s="110">
        <f>VLOOKUP($A215,'Trip Switching Model Target TNC'!$AU$196:$BI$231,H$5,FALSE)</f>
        <v>0</v>
      </c>
      <c r="I215" s="110">
        <f>VLOOKUP($A215,'Trip Switching Model Target TNC'!$AU$196:$BI$231,I$5,FALSE)</f>
        <v>0</v>
      </c>
      <c r="J215" s="110">
        <f>VLOOKUP($A215,'Trip Switching Model Target TNC'!$AU$196:$BI$231,J$5,FALSE)</f>
        <v>0</v>
      </c>
      <c r="K215" s="47">
        <f>VLOOKUP($A215,'Trip Switching Model Target TNC'!$AU$196:$BI$231,K$5,FALSE)</f>
        <v>15.891912305933641</v>
      </c>
      <c r="L215" s="110">
        <f>VLOOKUP($A215,'Trip Switching Model Target TNC'!$AU$196:$BI$231,L$5,FALSE)</f>
        <v>0</v>
      </c>
      <c r="M215" s="110">
        <f>VLOOKUP($A215,'Trip Switching Model Target TNC'!$AU$196:$BI$231,M$5,FALSE)</f>
        <v>0</v>
      </c>
      <c r="N215" s="110">
        <f>VLOOKUP($A215,'Trip Switching Model Target TNC'!$AU$196:$BI$231,N$5,FALSE)</f>
        <v>0</v>
      </c>
      <c r="O215" s="110">
        <f>VLOOKUP($A215,'Trip Switching Model Target TNC'!$AU$196:$BI$231,O$5,FALSE)</f>
        <v>0</v>
      </c>
      <c r="P215" s="50">
        <f t="shared" si="220"/>
        <v>15.891912305933641</v>
      </c>
      <c r="R215" s="46" t="s">
        <v>609</v>
      </c>
      <c r="S215" s="110">
        <v>0</v>
      </c>
      <c r="T215" s="110">
        <v>0</v>
      </c>
      <c r="U215" s="110">
        <v>0</v>
      </c>
      <c r="V215" s="110">
        <v>0</v>
      </c>
      <c r="W215" s="110">
        <v>0</v>
      </c>
      <c r="X215" s="110">
        <v>0</v>
      </c>
      <c r="Y215" s="110">
        <v>0</v>
      </c>
      <c r="Z215" s="110">
        <v>0</v>
      </c>
      <c r="AA215" s="47">
        <f t="shared" si="221"/>
        <v>15.891912305933641</v>
      </c>
      <c r="AB215" s="110">
        <f t="shared" si="222"/>
        <v>0</v>
      </c>
      <c r="AC215" s="110">
        <v>0</v>
      </c>
      <c r="AD215" s="110">
        <v>0</v>
      </c>
      <c r="AE215" s="110">
        <f t="shared" si="193"/>
        <v>0</v>
      </c>
      <c r="AF215" s="121">
        <f t="shared" si="219"/>
        <v>15.891912305933641</v>
      </c>
    </row>
    <row r="216" spans="1:32" x14ac:dyDescent="0.25">
      <c r="A216">
        <v>36</v>
      </c>
      <c r="B216" s="46" t="s">
        <v>603</v>
      </c>
      <c r="C216" s="110">
        <f>VLOOKUP($A216,'Trip Switching Model Target TNC'!$AU$196:$BI$231,C$5,FALSE)</f>
        <v>0</v>
      </c>
      <c r="D216" s="110">
        <f>VLOOKUP($A216,'Trip Switching Model Target TNC'!$AU$196:$BI$231,D$5,FALSE)</f>
        <v>0</v>
      </c>
      <c r="E216" s="110">
        <f>VLOOKUP($A216,'Trip Switching Model Target TNC'!$AU$196:$BI$231,E$5,FALSE)</f>
        <v>0</v>
      </c>
      <c r="F216" s="110">
        <f>VLOOKUP($A216,'Trip Switching Model Target TNC'!$AU$196:$BI$231,F$5,FALSE)</f>
        <v>0</v>
      </c>
      <c r="G216" s="110">
        <f>VLOOKUP($A216,'Trip Switching Model Target TNC'!$AU$196:$BI$231,G$5,FALSE)</f>
        <v>0</v>
      </c>
      <c r="H216" s="110">
        <f>VLOOKUP($A216,'Trip Switching Model Target TNC'!$AU$196:$BI$231,H$5,FALSE)</f>
        <v>1839.4972722654402</v>
      </c>
      <c r="I216" s="110">
        <f>VLOOKUP($A216,'Trip Switching Model Target TNC'!$AU$196:$BI$231,I$5,FALSE)</f>
        <v>0</v>
      </c>
      <c r="J216" s="110">
        <f>VLOOKUP($A216,'Trip Switching Model Target TNC'!$AU$196:$BI$231,J$5,FALSE)</f>
        <v>0</v>
      </c>
      <c r="K216" s="110">
        <f>VLOOKUP($A216,'Trip Switching Model Target TNC'!$AU$196:$BI$231,K$5,FALSE)</f>
        <v>0</v>
      </c>
      <c r="L216" s="110">
        <f>VLOOKUP($A216,'Trip Switching Model Target TNC'!$AU$196:$BI$231,L$5,FALSE)</f>
        <v>0</v>
      </c>
      <c r="M216" s="110">
        <f>VLOOKUP($A216,'Trip Switching Model Target TNC'!$AU$196:$BI$231,M$5,FALSE)</f>
        <v>176.07808499999953</v>
      </c>
      <c r="N216" s="110">
        <f>VLOOKUP($A216,'Trip Switching Model Target TNC'!$AU$196:$BI$231,N$5,FALSE)</f>
        <v>0</v>
      </c>
      <c r="O216" s="113">
        <f>VLOOKUP($A216,'Trip Switching Model Target TNC'!$AU$196:$BI$231,O$5,FALSE)</f>
        <v>17079.574244999952</v>
      </c>
      <c r="P216" s="50">
        <f t="shared" si="220"/>
        <v>19095.149602265392</v>
      </c>
      <c r="R216" s="46" t="s">
        <v>603</v>
      </c>
      <c r="S216" s="110">
        <f t="shared" ref="S216" si="223">C216</f>
        <v>0</v>
      </c>
      <c r="T216" s="110">
        <f t="shared" ref="T216" si="224">D216</f>
        <v>0</v>
      </c>
      <c r="U216" s="110">
        <f t="shared" ref="U216" si="225">E216</f>
        <v>0</v>
      </c>
      <c r="V216" s="110">
        <f t="shared" ref="V216" si="226">F216</f>
        <v>0</v>
      </c>
      <c r="W216" s="110">
        <f t="shared" ref="W216" si="227">G216</f>
        <v>0</v>
      </c>
      <c r="X216" s="109">
        <f>H216+J216</f>
        <v>1839.4972722654402</v>
      </c>
      <c r="Y216" s="110">
        <f t="shared" ref="Y216" si="228">I216</f>
        <v>0</v>
      </c>
      <c r="Z216" s="110">
        <v>0</v>
      </c>
      <c r="AA216" s="110">
        <f t="shared" si="221"/>
        <v>0</v>
      </c>
      <c r="AB216" s="110">
        <f t="shared" si="222"/>
        <v>0</v>
      </c>
      <c r="AC216" s="109">
        <f t="shared" ref="AC216" si="229">M216</f>
        <v>176.07808499999953</v>
      </c>
      <c r="AD216" s="110">
        <f t="shared" ref="AD216" si="230">N216</f>
        <v>0</v>
      </c>
      <c r="AE216" s="109">
        <f>O216</f>
        <v>17079.574244999952</v>
      </c>
      <c r="AF216" s="121">
        <f t="shared" si="219"/>
        <v>19095.149602265392</v>
      </c>
    </row>
    <row r="217" spans="1:32" ht="15.75" thickBot="1" x14ac:dyDescent="0.3">
      <c r="B217" s="123" t="s">
        <v>5</v>
      </c>
      <c r="C217" s="124">
        <f t="shared" ref="C217:O217" si="231">SUM(C184:C216)</f>
        <v>1307404.3632499999</v>
      </c>
      <c r="D217" s="124">
        <f t="shared" si="231"/>
        <v>777931.91253999993</v>
      </c>
      <c r="E217" s="124">
        <f t="shared" si="231"/>
        <v>656787.75324999983</v>
      </c>
      <c r="F217" s="124">
        <f t="shared" si="231"/>
        <v>675892.55157999997</v>
      </c>
      <c r="G217" s="124">
        <f t="shared" si="231"/>
        <v>129431.45090999999</v>
      </c>
      <c r="H217" s="124">
        <f t="shared" si="231"/>
        <v>278762.37396984413</v>
      </c>
      <c r="I217" s="124">
        <f t="shared" si="231"/>
        <v>15391.610602661916</v>
      </c>
      <c r="J217" s="124">
        <f t="shared" si="231"/>
        <v>36780.43354421488</v>
      </c>
      <c r="K217" s="124">
        <f t="shared" si="231"/>
        <v>5520.5236406912227</v>
      </c>
      <c r="L217" s="124">
        <f t="shared" si="231"/>
        <v>0</v>
      </c>
      <c r="M217" s="124">
        <f t="shared" si="231"/>
        <v>4393.6336749999991</v>
      </c>
      <c r="N217" s="124">
        <f t="shared" si="231"/>
        <v>18110.097409999998</v>
      </c>
      <c r="O217" s="124">
        <f t="shared" si="231"/>
        <v>20052.153374999947</v>
      </c>
      <c r="P217" s="127">
        <f>SUM(C217:O217)</f>
        <v>3926458.8577474114</v>
      </c>
      <c r="R217" s="123" t="s">
        <v>5</v>
      </c>
      <c r="S217" s="124">
        <f t="shared" ref="S217:AE217" si="232">SUM(S184:S216)</f>
        <v>1280856.4790627065</v>
      </c>
      <c r="T217" s="124">
        <f t="shared" si="232"/>
        <v>784189.17784118606</v>
      </c>
      <c r="U217" s="124">
        <f t="shared" si="232"/>
        <v>659775.08316242904</v>
      </c>
      <c r="V217" s="124">
        <f t="shared" si="232"/>
        <v>716794.20190999995</v>
      </c>
      <c r="W217" s="124">
        <f t="shared" si="232"/>
        <v>117342.91442631721</v>
      </c>
      <c r="X217" s="124">
        <f t="shared" si="232"/>
        <v>276642.12254110444</v>
      </c>
      <c r="Y217" s="124">
        <f t="shared" si="232"/>
        <v>15391.610602661916</v>
      </c>
      <c r="Z217" s="124">
        <f t="shared" si="232"/>
        <v>36780.43354421488</v>
      </c>
      <c r="AA217" s="125">
        <f t="shared" si="232"/>
        <v>5520.5236406912227</v>
      </c>
      <c r="AB217" s="124">
        <f t="shared" si="232"/>
        <v>517.89200242246761</v>
      </c>
      <c r="AC217" s="124">
        <f t="shared" si="232"/>
        <v>5067.3595899999982</v>
      </c>
      <c r="AD217" s="124">
        <f t="shared" si="232"/>
        <v>18110.097409999998</v>
      </c>
      <c r="AE217" s="124">
        <f t="shared" si="232"/>
        <v>20052.153374999947</v>
      </c>
      <c r="AF217" s="127">
        <f t="shared" si="219"/>
        <v>3937040.049108733</v>
      </c>
    </row>
    <row r="218" spans="1:32" x14ac:dyDescent="0.25">
      <c r="B218" s="128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R218" s="128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  <c r="AD218" s="129"/>
      <c r="AE218" s="129"/>
      <c r="AF218" s="129"/>
    </row>
    <row r="219" spans="1:32" x14ac:dyDescent="0.25">
      <c r="B219" s="128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R219" s="128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  <c r="AD219" s="129"/>
      <c r="AE219" s="129"/>
      <c r="AF219" s="129"/>
    </row>
    <row r="220" spans="1:32" x14ac:dyDescent="0.25">
      <c r="B220" s="128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R220" s="128"/>
      <c r="S220" s="129"/>
      <c r="T220" s="129"/>
      <c r="U220" s="129"/>
      <c r="V220" s="129"/>
      <c r="W220" s="129"/>
      <c r="X220" s="129"/>
      <c r="Y220" s="129"/>
      <c r="Z220" s="129"/>
      <c r="AA220" s="129"/>
      <c r="AB220" s="129"/>
      <c r="AC220" s="129"/>
      <c r="AD220" s="129"/>
      <c r="AE220" s="129"/>
      <c r="AF220" s="129"/>
    </row>
    <row r="221" spans="1:32" x14ac:dyDescent="0.25">
      <c r="B221" s="128"/>
      <c r="C221" s="130"/>
      <c r="D221" s="130"/>
      <c r="E221" s="130"/>
      <c r="F221" s="130"/>
      <c r="G221" s="130"/>
      <c r="H221" s="130"/>
      <c r="I221" s="130"/>
      <c r="J221" s="130"/>
      <c r="K221" s="130"/>
      <c r="L221" s="130"/>
      <c r="M221" s="130"/>
      <c r="N221" s="130"/>
      <c r="O221" s="130"/>
      <c r="P221" s="129"/>
      <c r="R221" s="128"/>
      <c r="S221" s="130"/>
      <c r="T221" s="130"/>
      <c r="U221" s="130"/>
      <c r="V221" s="130"/>
      <c r="W221" s="130"/>
      <c r="X221" s="130"/>
      <c r="Y221" s="130"/>
      <c r="Z221" s="130"/>
      <c r="AA221" s="130"/>
      <c r="AB221" s="130"/>
      <c r="AC221" s="130"/>
      <c r="AD221" s="130"/>
      <c r="AE221" s="130"/>
      <c r="AF221" s="129"/>
    </row>
    <row r="222" spans="1:32" x14ac:dyDescent="0.25">
      <c r="B222" s="128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R222" s="128"/>
      <c r="S222" s="129"/>
      <c r="T222" s="129"/>
      <c r="U222" s="129"/>
      <c r="V222" s="129"/>
      <c r="W222" s="129"/>
      <c r="X222" s="129"/>
      <c r="Y222" s="129"/>
      <c r="Z222" s="129"/>
      <c r="AA222" s="129"/>
      <c r="AB222" s="129"/>
      <c r="AC222" s="129"/>
      <c r="AD222" s="129"/>
      <c r="AE222" s="129"/>
      <c r="AF222" s="129"/>
    </row>
    <row r="223" spans="1:32" x14ac:dyDescent="0.25">
      <c r="B223" s="128"/>
      <c r="C223" s="129"/>
      <c r="D223" s="129"/>
      <c r="E223" s="129"/>
      <c r="F223" s="129"/>
      <c r="G223" s="129"/>
      <c r="H223" s="131"/>
      <c r="I223" s="131"/>
      <c r="J223" s="131"/>
      <c r="K223" s="129"/>
      <c r="L223" s="129"/>
      <c r="M223" s="129"/>
      <c r="N223" s="129"/>
      <c r="O223" s="129"/>
      <c r="P223" s="129"/>
      <c r="R223" s="128"/>
      <c r="S223" s="129"/>
      <c r="T223" s="129"/>
      <c r="U223" s="129"/>
      <c r="V223" s="129"/>
      <c r="W223" s="129"/>
      <c r="X223" s="131"/>
      <c r="Y223" s="131"/>
      <c r="Z223" s="131"/>
      <c r="AA223" s="129"/>
      <c r="AB223" s="129"/>
      <c r="AC223" s="129"/>
      <c r="AD223" s="129"/>
      <c r="AE223" s="129"/>
      <c r="AF223" s="129"/>
    </row>
    <row r="226" spans="1:47" x14ac:dyDescent="0.25">
      <c r="B226" s="114" t="s">
        <v>546</v>
      </c>
      <c r="R226" s="114" t="s">
        <v>546</v>
      </c>
      <c r="AH226" s="114" t="str">
        <f>R226</f>
        <v>Purpose: Joint Maintenance</v>
      </c>
    </row>
    <row r="227" spans="1:47" ht="39" x14ac:dyDescent="0.25">
      <c r="B227" s="115" t="s">
        <v>524</v>
      </c>
      <c r="C227" s="116" t="s">
        <v>525</v>
      </c>
      <c r="D227" s="117" t="s">
        <v>526</v>
      </c>
      <c r="E227" s="117" t="s">
        <v>527</v>
      </c>
      <c r="F227" s="117" t="s">
        <v>465</v>
      </c>
      <c r="G227" s="117" t="s">
        <v>528</v>
      </c>
      <c r="H227" s="117" t="s">
        <v>14</v>
      </c>
      <c r="I227" s="117" t="s">
        <v>18</v>
      </c>
      <c r="J227" s="117" t="s">
        <v>22</v>
      </c>
      <c r="K227" s="117" t="s">
        <v>604</v>
      </c>
      <c r="L227" s="117" t="s">
        <v>529</v>
      </c>
      <c r="M227" s="117" t="s">
        <v>530</v>
      </c>
      <c r="N227" s="118" t="s">
        <v>531</v>
      </c>
      <c r="O227" s="118" t="s">
        <v>603</v>
      </c>
      <c r="P227" s="119" t="s">
        <v>5</v>
      </c>
      <c r="R227" s="115" t="s">
        <v>524</v>
      </c>
      <c r="S227" s="116" t="s">
        <v>525</v>
      </c>
      <c r="T227" s="117" t="s">
        <v>526</v>
      </c>
      <c r="U227" s="117" t="s">
        <v>527</v>
      </c>
      <c r="V227" s="117" t="s">
        <v>465</v>
      </c>
      <c r="W227" s="117" t="s">
        <v>528</v>
      </c>
      <c r="X227" s="117" t="s">
        <v>14</v>
      </c>
      <c r="Y227" s="117" t="s">
        <v>18</v>
      </c>
      <c r="Z227" s="117" t="s">
        <v>22</v>
      </c>
      <c r="AA227" s="117" t="s">
        <v>604</v>
      </c>
      <c r="AB227" s="117" t="s">
        <v>529</v>
      </c>
      <c r="AC227" s="117" t="s">
        <v>530</v>
      </c>
      <c r="AD227" s="118" t="s">
        <v>531</v>
      </c>
      <c r="AE227" s="118" t="s">
        <v>603</v>
      </c>
      <c r="AF227" s="119" t="s">
        <v>5</v>
      </c>
      <c r="AH227" s="115" t="s">
        <v>524</v>
      </c>
      <c r="AI227" s="116" t="s">
        <v>525</v>
      </c>
      <c r="AJ227" s="117" t="s">
        <v>526</v>
      </c>
      <c r="AK227" s="117" t="s">
        <v>527</v>
      </c>
      <c r="AL227" s="117" t="s">
        <v>465</v>
      </c>
      <c r="AM227" s="117" t="s">
        <v>528</v>
      </c>
      <c r="AN227" s="117" t="s">
        <v>14</v>
      </c>
      <c r="AO227" s="117" t="s">
        <v>18</v>
      </c>
      <c r="AP227" s="117" t="s">
        <v>22</v>
      </c>
      <c r="AQ227" s="117" t="s">
        <v>604</v>
      </c>
      <c r="AR227" s="117" t="s">
        <v>529</v>
      </c>
      <c r="AS227" s="117" t="s">
        <v>530</v>
      </c>
      <c r="AT227" s="118" t="s">
        <v>603</v>
      </c>
      <c r="AU227" s="119" t="s">
        <v>5</v>
      </c>
    </row>
    <row r="228" spans="1:47" x14ac:dyDescent="0.25">
      <c r="A228" s="114">
        <v>1</v>
      </c>
      <c r="B228" s="120" t="s">
        <v>532</v>
      </c>
      <c r="C228" s="109">
        <f>VLOOKUP($A228,'Trip Switching Model Target TNC'!$AU$243:$BI$278,C$5,FALSE)</f>
        <v>294.52524</v>
      </c>
      <c r="D228" s="109">
        <f>VLOOKUP($A228,'Trip Switching Model Target TNC'!$AU$243:$BI$278,D$5,FALSE)</f>
        <v>0</v>
      </c>
      <c r="E228" s="109">
        <f>VLOOKUP($A228,'Trip Switching Model Target TNC'!$AU$243:$BI$278,E$5,FALSE)</f>
        <v>374.37479999999999</v>
      </c>
      <c r="F228" s="110">
        <f>VLOOKUP($A228,'Trip Switching Model Target TNC'!$AU$243:$BI$278,F$5,FALSE)</f>
        <v>0</v>
      </c>
      <c r="G228" s="110">
        <f>VLOOKUP($A228,'Trip Switching Model Target TNC'!$AU$243:$BI$278,G$5,FALSE)</f>
        <v>0</v>
      </c>
      <c r="H228" s="110">
        <f>VLOOKUP($A228,'Trip Switching Model Target TNC'!$AU$243:$BI$278,H$5,FALSE)</f>
        <v>0</v>
      </c>
      <c r="I228" s="110">
        <f>VLOOKUP($A228,'Trip Switching Model Target TNC'!$AU$243:$BI$278,I$5,FALSE)</f>
        <v>0</v>
      </c>
      <c r="J228" s="110">
        <f>VLOOKUP($A228,'Trip Switching Model Target TNC'!$AU$243:$BI$278,J$5,FALSE)</f>
        <v>0</v>
      </c>
      <c r="K228" s="110">
        <f>VLOOKUP($A228,'Trip Switching Model Target TNC'!$AU$243:$BI$278,K$5,FALSE)</f>
        <v>0</v>
      </c>
      <c r="L228" s="110">
        <f>VLOOKUP($A228,'Trip Switching Model Target TNC'!$AU$243:$BI$278,L$5,FALSE)</f>
        <v>0</v>
      </c>
      <c r="M228" s="110">
        <f>VLOOKUP($A228,'Trip Switching Model Target TNC'!$AU$243:$BI$278,M$5,FALSE)</f>
        <v>0</v>
      </c>
      <c r="N228" s="110">
        <f>VLOOKUP($A228,'Trip Switching Model Target TNC'!$AU$243:$BI$278,N$5,FALSE)</f>
        <v>0</v>
      </c>
      <c r="O228" s="110">
        <f>VLOOKUP($A228,'Trip Switching Model Target TNC'!$AU$243:$BI$278,O$5,FALSE)</f>
        <v>0</v>
      </c>
      <c r="P228" s="121">
        <f t="shared" ref="P228:P254" si="233">SUM(C228:O228)</f>
        <v>668.90003999999999</v>
      </c>
      <c r="R228" s="120" t="s">
        <v>532</v>
      </c>
      <c r="S228" s="109">
        <f>C228+F228+G228+H228+I228+J228+L228+M228+O228+K228</f>
        <v>294.52524</v>
      </c>
      <c r="T228" s="109">
        <f>D228</f>
        <v>0</v>
      </c>
      <c r="U228" s="109">
        <f>E228</f>
        <v>374.37479999999999</v>
      </c>
      <c r="V228" s="110">
        <v>0</v>
      </c>
      <c r="W228" s="110">
        <v>0</v>
      </c>
      <c r="X228" s="110">
        <f>0</f>
        <v>0</v>
      </c>
      <c r="Y228" s="110">
        <f t="shared" ref="Y228:Y231" si="234">I228</f>
        <v>0</v>
      </c>
      <c r="Z228" s="110">
        <f>0</f>
        <v>0</v>
      </c>
      <c r="AA228" s="110">
        <f>0</f>
        <v>0</v>
      </c>
      <c r="AB228" s="110">
        <v>0</v>
      </c>
      <c r="AC228" s="110">
        <v>0</v>
      </c>
      <c r="AD228" s="110">
        <v>0</v>
      </c>
      <c r="AE228" s="110">
        <f>O228</f>
        <v>0</v>
      </c>
      <c r="AF228" s="121">
        <f t="shared" ref="AF228:AF253" si="235">SUM(S228:AD228)</f>
        <v>668.90003999999999</v>
      </c>
      <c r="AH228" s="120" t="s">
        <v>532</v>
      </c>
      <c r="AI228" s="109">
        <f>S228</f>
        <v>294.52524</v>
      </c>
      <c r="AJ228" s="109">
        <f t="shared" ref="AJ228:AJ232" si="236">T228</f>
        <v>0</v>
      </c>
      <c r="AK228" s="109">
        <f t="shared" ref="AK228:AK232" si="237">U228</f>
        <v>374.37479999999999</v>
      </c>
      <c r="AL228" s="109">
        <f t="shared" ref="AL228:AL232" si="238">V228</f>
        <v>0</v>
      </c>
      <c r="AM228" s="109">
        <f t="shared" ref="AM228:AM232" si="239">W228</f>
        <v>0</v>
      </c>
      <c r="AN228" s="109">
        <f>X228</f>
        <v>0</v>
      </c>
      <c r="AO228" s="109">
        <f t="shared" ref="AO228:AO232" si="240">Y228</f>
        <v>0</v>
      </c>
      <c r="AP228" s="109">
        <f t="shared" ref="AP228:AP232" si="241">Z228</f>
        <v>0</v>
      </c>
      <c r="AQ228" s="109">
        <f t="shared" ref="AQ228:AQ232" si="242">AA228</f>
        <v>0</v>
      </c>
      <c r="AR228" s="109">
        <f t="shared" ref="AR228:AR232" si="243">AB228</f>
        <v>0</v>
      </c>
      <c r="AS228" s="109">
        <f>AC228</f>
        <v>0</v>
      </c>
      <c r="AT228" s="109">
        <f>AE228</f>
        <v>0</v>
      </c>
      <c r="AU228" s="121">
        <f>SUM(AI228:AT228)</f>
        <v>668.90003999999999</v>
      </c>
    </row>
    <row r="229" spans="1:47" x14ac:dyDescent="0.25">
      <c r="A229" s="114">
        <v>3</v>
      </c>
      <c r="B229" s="120" t="s">
        <v>526</v>
      </c>
      <c r="C229" s="110">
        <f>VLOOKUP($A229,'Trip Switching Model Target TNC'!$AU$243:$BI$278,C$5,FALSE)</f>
        <v>0</v>
      </c>
      <c r="D229" s="109">
        <f>VLOOKUP($A229,'Trip Switching Model Target TNC'!$AU$243:$BI$278,D$5,FALSE)</f>
        <v>939676.10413999995</v>
      </c>
      <c r="E229" s="109">
        <f>VLOOKUP($A229,'Trip Switching Model Target TNC'!$AU$243:$BI$278,E$5,FALSE)</f>
        <v>43912.486519999999</v>
      </c>
      <c r="F229" s="110">
        <f>VLOOKUP($A229,'Trip Switching Model Target TNC'!$AU$243:$BI$278,F$5,FALSE)</f>
        <v>0</v>
      </c>
      <c r="G229" s="110">
        <f>VLOOKUP($A229,'Trip Switching Model Target TNC'!$AU$243:$BI$278,G$5,FALSE)</f>
        <v>0</v>
      </c>
      <c r="H229" s="109">
        <f>VLOOKUP($A229,'Trip Switching Model Target TNC'!$AU$243:$BI$278,H$5,FALSE)</f>
        <v>0</v>
      </c>
      <c r="I229" s="110">
        <f>VLOOKUP($A229,'Trip Switching Model Target TNC'!$AU$243:$BI$278,I$5,FALSE)</f>
        <v>0</v>
      </c>
      <c r="J229" s="110">
        <f>VLOOKUP($A229,'Trip Switching Model Target TNC'!$AU$243:$BI$278,J$5,FALSE)</f>
        <v>0</v>
      </c>
      <c r="K229" s="110">
        <f>VLOOKUP($A229,'Trip Switching Model Target TNC'!$AU$243:$BI$278,K$5,FALSE)</f>
        <v>0</v>
      </c>
      <c r="L229" s="110">
        <f>VLOOKUP($A229,'Trip Switching Model Target TNC'!$AU$243:$BI$278,L$5,FALSE)</f>
        <v>0</v>
      </c>
      <c r="M229" s="109">
        <f>VLOOKUP($A229,'Trip Switching Model Target TNC'!$AU$243:$BI$278,M$5,FALSE)</f>
        <v>0</v>
      </c>
      <c r="N229" s="110">
        <f>VLOOKUP($A229,'Trip Switching Model Target TNC'!$AU$243:$BI$278,N$5,FALSE)</f>
        <v>0</v>
      </c>
      <c r="O229" s="110">
        <f>VLOOKUP($A229,'Trip Switching Model Target TNC'!$AU$243:$BI$278,O$5,FALSE)</f>
        <v>0</v>
      </c>
      <c r="P229" s="122">
        <f t="shared" si="233"/>
        <v>983588.59065999999</v>
      </c>
      <c r="R229" s="120" t="s">
        <v>526</v>
      </c>
      <c r="S229" s="110">
        <v>0</v>
      </c>
      <c r="T229" s="109">
        <f>D229+F229+G229+I229+J229+L229+O229+K229</f>
        <v>939676.10413999995</v>
      </c>
      <c r="U229" s="109">
        <f>E229</f>
        <v>43912.486519999999</v>
      </c>
      <c r="V229" s="110">
        <v>0</v>
      </c>
      <c r="W229" s="110">
        <v>0</v>
      </c>
      <c r="X229" s="110">
        <f>H228+H229</f>
        <v>0</v>
      </c>
      <c r="Y229" s="110">
        <f t="shared" si="234"/>
        <v>0</v>
      </c>
      <c r="Z229" s="110">
        <f>J228+J229</f>
        <v>0</v>
      </c>
      <c r="AA229" s="110">
        <f>K228+K229</f>
        <v>0</v>
      </c>
      <c r="AB229" s="110">
        <v>0</v>
      </c>
      <c r="AC229" s="109">
        <f>M229</f>
        <v>0</v>
      </c>
      <c r="AD229" s="110">
        <v>0</v>
      </c>
      <c r="AE229" s="109">
        <f t="shared" ref="AE229:AE259" si="244">O229</f>
        <v>0</v>
      </c>
      <c r="AF229" s="122">
        <f t="shared" si="235"/>
        <v>983588.59065999999</v>
      </c>
      <c r="AH229" s="120" t="s">
        <v>526</v>
      </c>
      <c r="AI229" s="109">
        <f t="shared" ref="AI229:AI232" si="245">S229</f>
        <v>0</v>
      </c>
      <c r="AJ229" s="109">
        <f t="shared" si="236"/>
        <v>939676.10413999995</v>
      </c>
      <c r="AK229" s="109">
        <f t="shared" si="237"/>
        <v>43912.486519999999</v>
      </c>
      <c r="AL229" s="109">
        <f t="shared" si="238"/>
        <v>0</v>
      </c>
      <c r="AM229" s="109">
        <f t="shared" si="239"/>
        <v>0</v>
      </c>
      <c r="AN229" s="109">
        <f>X229</f>
        <v>0</v>
      </c>
      <c r="AO229" s="109">
        <f t="shared" si="240"/>
        <v>0</v>
      </c>
      <c r="AP229" s="109">
        <f t="shared" si="241"/>
        <v>0</v>
      </c>
      <c r="AQ229" s="109">
        <f t="shared" si="242"/>
        <v>0</v>
      </c>
      <c r="AR229" s="109">
        <f t="shared" si="243"/>
        <v>0</v>
      </c>
      <c r="AS229" s="109">
        <f t="shared" ref="AS229:AS232" si="246">AC229</f>
        <v>0</v>
      </c>
      <c r="AT229" s="109">
        <f t="shared" ref="AT229:AT232" si="247">AE229</f>
        <v>0</v>
      </c>
      <c r="AU229" s="121">
        <f t="shared" ref="AU229:AU240" si="248">SUM(AI229:AT229)</f>
        <v>983588.59065999999</v>
      </c>
    </row>
    <row r="230" spans="1:47" x14ac:dyDescent="0.25">
      <c r="A230" s="114">
        <v>5</v>
      </c>
      <c r="B230" s="120" t="s">
        <v>527</v>
      </c>
      <c r="C230" s="110">
        <f>VLOOKUP($A230,'Trip Switching Model Target TNC'!$AU$243:$BI$278,C$5,FALSE)</f>
        <v>0</v>
      </c>
      <c r="D230" s="110">
        <f>VLOOKUP($A230,'Trip Switching Model Target TNC'!$AU$243:$BI$278,D$5,FALSE)</f>
        <v>0</v>
      </c>
      <c r="E230" s="109">
        <f>VLOOKUP($A230,'Trip Switching Model Target TNC'!$AU$243:$BI$278,E$5,FALSE)</f>
        <v>290171.03639999998</v>
      </c>
      <c r="F230" s="110">
        <f>VLOOKUP($A230,'Trip Switching Model Target TNC'!$AU$243:$BI$278,F$5,FALSE)</f>
        <v>0</v>
      </c>
      <c r="G230" s="110">
        <f>VLOOKUP($A230,'Trip Switching Model Target TNC'!$AU$243:$BI$278,G$5,FALSE)</f>
        <v>0</v>
      </c>
      <c r="H230" s="109">
        <f>VLOOKUP($A230,'Trip Switching Model Target TNC'!$AU$243:$BI$278,H$5,FALSE)</f>
        <v>0</v>
      </c>
      <c r="I230" s="110">
        <f>VLOOKUP($A230,'Trip Switching Model Target TNC'!$AU$243:$BI$278,I$5,FALSE)</f>
        <v>0</v>
      </c>
      <c r="J230" s="110">
        <f>VLOOKUP($A230,'Trip Switching Model Target TNC'!$AU$243:$BI$278,J$5,FALSE)</f>
        <v>0</v>
      </c>
      <c r="K230" s="110">
        <f>VLOOKUP($A230,'Trip Switching Model Target TNC'!$AU$243:$BI$278,K$5,FALSE)</f>
        <v>0</v>
      </c>
      <c r="L230" s="110">
        <f>VLOOKUP($A230,'Trip Switching Model Target TNC'!$AU$243:$BI$278,L$5,FALSE)</f>
        <v>0</v>
      </c>
      <c r="M230" s="109">
        <f>VLOOKUP($A230,'Trip Switching Model Target TNC'!$AU$243:$BI$278,M$5,FALSE)</f>
        <v>0</v>
      </c>
      <c r="N230" s="110">
        <f>VLOOKUP($A230,'Trip Switching Model Target TNC'!$AU$243:$BI$278,N$5,FALSE)</f>
        <v>0</v>
      </c>
      <c r="O230" s="110">
        <f>VLOOKUP($A230,'Trip Switching Model Target TNC'!$AU$243:$BI$278,O$5,FALSE)</f>
        <v>0</v>
      </c>
      <c r="P230" s="122">
        <f t="shared" si="233"/>
        <v>290171.03639999998</v>
      </c>
      <c r="R230" s="120" t="s">
        <v>527</v>
      </c>
      <c r="S230" s="110">
        <v>0</v>
      </c>
      <c r="T230" s="110"/>
      <c r="U230" s="109">
        <f>E230+F230+G230+I230+J230+L230+O230+K230</f>
        <v>290171.03639999998</v>
      </c>
      <c r="V230" s="110">
        <v>0</v>
      </c>
      <c r="W230" s="110">
        <v>0</v>
      </c>
      <c r="X230" s="110">
        <f t="shared" ref="X230:X231" si="249">H230</f>
        <v>0</v>
      </c>
      <c r="Y230" s="110">
        <f t="shared" si="234"/>
        <v>0</v>
      </c>
      <c r="Z230" s="110">
        <f t="shared" ref="Z230:Z231" si="250">J230</f>
        <v>0</v>
      </c>
      <c r="AA230" s="110">
        <f t="shared" ref="AA230:AA231" si="251">K230</f>
        <v>0</v>
      </c>
      <c r="AB230" s="110">
        <v>0</v>
      </c>
      <c r="AC230" s="109">
        <f>M230</f>
        <v>0</v>
      </c>
      <c r="AD230" s="110">
        <v>0</v>
      </c>
      <c r="AE230" s="110">
        <f t="shared" si="244"/>
        <v>0</v>
      </c>
      <c r="AF230" s="122">
        <f t="shared" si="235"/>
        <v>290171.03639999998</v>
      </c>
      <c r="AH230" s="120" t="s">
        <v>527</v>
      </c>
      <c r="AI230" s="109">
        <f t="shared" si="245"/>
        <v>0</v>
      </c>
      <c r="AJ230" s="109">
        <f t="shared" si="236"/>
        <v>0</v>
      </c>
      <c r="AK230" s="109">
        <f t="shared" si="237"/>
        <v>290171.03639999998</v>
      </c>
      <c r="AL230" s="109">
        <f t="shared" si="238"/>
        <v>0</v>
      </c>
      <c r="AM230" s="109">
        <f t="shared" si="239"/>
        <v>0</v>
      </c>
      <c r="AN230" s="109">
        <f t="shared" ref="AN230:AN232" si="252">X230</f>
        <v>0</v>
      </c>
      <c r="AO230" s="109">
        <f t="shared" si="240"/>
        <v>0</v>
      </c>
      <c r="AP230" s="109">
        <f t="shared" si="241"/>
        <v>0</v>
      </c>
      <c r="AQ230" s="109">
        <f t="shared" si="242"/>
        <v>0</v>
      </c>
      <c r="AR230" s="109">
        <f t="shared" si="243"/>
        <v>0</v>
      </c>
      <c r="AS230" s="109">
        <f t="shared" si="246"/>
        <v>0</v>
      </c>
      <c r="AT230" s="109">
        <f t="shared" si="247"/>
        <v>0</v>
      </c>
      <c r="AU230" s="121">
        <f t="shared" si="248"/>
        <v>290171.03639999998</v>
      </c>
    </row>
    <row r="231" spans="1:47" x14ac:dyDescent="0.25">
      <c r="A231" s="114">
        <v>7</v>
      </c>
      <c r="B231" s="120" t="s">
        <v>465</v>
      </c>
      <c r="C231" s="110">
        <f>VLOOKUP($A231,'Trip Switching Model Target TNC'!$AU$243:$BI$278,C$5,FALSE)</f>
        <v>0</v>
      </c>
      <c r="D231" s="109">
        <f>VLOOKUP($A231,'Trip Switching Model Target TNC'!$AU$243:$BI$278,D$5,FALSE)</f>
        <v>0</v>
      </c>
      <c r="E231" s="109">
        <f>VLOOKUP($A231,'Trip Switching Model Target TNC'!$AU$243:$BI$278,E$5,FALSE)</f>
        <v>0</v>
      </c>
      <c r="F231" s="109">
        <f>VLOOKUP($A231,'Trip Switching Model Target TNC'!$AU$243:$BI$278,F$5,FALSE)</f>
        <v>0</v>
      </c>
      <c r="G231" s="110">
        <f>VLOOKUP($A231,'Trip Switching Model Target TNC'!$AU$243:$BI$278,G$5,FALSE)</f>
        <v>0</v>
      </c>
      <c r="H231" s="109">
        <f>VLOOKUP($A231,'Trip Switching Model Target TNC'!$AU$243:$BI$278,H$5,FALSE)</f>
        <v>0</v>
      </c>
      <c r="I231" s="110">
        <f>VLOOKUP($A231,'Trip Switching Model Target TNC'!$AU$243:$BI$278,I$5,FALSE)</f>
        <v>0</v>
      </c>
      <c r="J231" s="110">
        <f>VLOOKUP($A231,'Trip Switching Model Target TNC'!$AU$243:$BI$278,J$5,FALSE)</f>
        <v>0</v>
      </c>
      <c r="K231" s="110">
        <f>VLOOKUP($A231,'Trip Switching Model Target TNC'!$AU$243:$BI$278,K$5,FALSE)</f>
        <v>0</v>
      </c>
      <c r="L231" s="110">
        <f>VLOOKUP($A231,'Trip Switching Model Target TNC'!$AU$243:$BI$278,L$5,FALSE)</f>
        <v>0</v>
      </c>
      <c r="M231" s="109">
        <f>VLOOKUP($A231,'Trip Switching Model Target TNC'!$AU$243:$BI$278,M$5,FALSE)</f>
        <v>0</v>
      </c>
      <c r="N231" s="110">
        <f>VLOOKUP($A231,'Trip Switching Model Target TNC'!$AU$243:$BI$278,N$5,FALSE)</f>
        <v>0</v>
      </c>
      <c r="O231" s="110">
        <f>VLOOKUP($A231,'Trip Switching Model Target TNC'!$AU$243:$BI$278,O$5,FALSE)</f>
        <v>0</v>
      </c>
      <c r="P231" s="122">
        <f t="shared" si="233"/>
        <v>0</v>
      </c>
      <c r="R231" s="120" t="s">
        <v>465</v>
      </c>
      <c r="S231" s="110">
        <v>0</v>
      </c>
      <c r="T231" s="109">
        <f>D231</f>
        <v>0</v>
      </c>
      <c r="U231" s="109">
        <f>E231</f>
        <v>0</v>
      </c>
      <c r="V231" s="109">
        <f>C231+F231+G231</f>
        <v>0</v>
      </c>
      <c r="W231" s="110">
        <v>0</v>
      </c>
      <c r="X231" s="110">
        <f t="shared" si="249"/>
        <v>0</v>
      </c>
      <c r="Y231" s="110">
        <f t="shared" si="234"/>
        <v>0</v>
      </c>
      <c r="Z231" s="110">
        <f t="shared" si="250"/>
        <v>0</v>
      </c>
      <c r="AA231" s="110">
        <f t="shared" si="251"/>
        <v>0</v>
      </c>
      <c r="AB231" s="110">
        <v>0</v>
      </c>
      <c r="AC231" s="109">
        <f>M231</f>
        <v>0</v>
      </c>
      <c r="AD231" s="110">
        <v>0</v>
      </c>
      <c r="AE231" s="109">
        <f t="shared" si="244"/>
        <v>0</v>
      </c>
      <c r="AF231" s="122">
        <f t="shared" si="235"/>
        <v>0</v>
      </c>
      <c r="AH231" s="120" t="s">
        <v>465</v>
      </c>
      <c r="AI231" s="109">
        <f t="shared" si="245"/>
        <v>0</v>
      </c>
      <c r="AJ231" s="109">
        <f t="shared" si="236"/>
        <v>0</v>
      </c>
      <c r="AK231" s="109">
        <f t="shared" si="237"/>
        <v>0</v>
      </c>
      <c r="AL231" s="109">
        <f t="shared" si="238"/>
        <v>0</v>
      </c>
      <c r="AM231" s="109">
        <f t="shared" si="239"/>
        <v>0</v>
      </c>
      <c r="AN231" s="109">
        <f t="shared" si="252"/>
        <v>0</v>
      </c>
      <c r="AO231" s="109">
        <f t="shared" si="240"/>
        <v>0</v>
      </c>
      <c r="AP231" s="109">
        <f t="shared" si="241"/>
        <v>0</v>
      </c>
      <c r="AQ231" s="109">
        <f t="shared" si="242"/>
        <v>0</v>
      </c>
      <c r="AR231" s="109">
        <f t="shared" si="243"/>
        <v>0</v>
      </c>
      <c r="AS231" s="109">
        <f t="shared" si="246"/>
        <v>0</v>
      </c>
      <c r="AT231" s="109">
        <f t="shared" si="247"/>
        <v>0</v>
      </c>
      <c r="AU231" s="121">
        <f t="shared" si="248"/>
        <v>0</v>
      </c>
    </row>
    <row r="232" spans="1:47" x14ac:dyDescent="0.25">
      <c r="A232" s="114">
        <v>8</v>
      </c>
      <c r="B232" s="120" t="s">
        <v>528</v>
      </c>
      <c r="C232" s="110">
        <f>VLOOKUP($A232,'Trip Switching Model Target TNC'!$AU$243:$BI$278,C$5,FALSE)</f>
        <v>0</v>
      </c>
      <c r="D232" s="110">
        <f>VLOOKUP($A232,'Trip Switching Model Target TNC'!$AU$243:$BI$278,D$5,FALSE)</f>
        <v>0</v>
      </c>
      <c r="E232" s="110">
        <f>VLOOKUP($A232,'Trip Switching Model Target TNC'!$AU$243:$BI$278,E$5,FALSE)</f>
        <v>0</v>
      </c>
      <c r="F232" s="110">
        <f>VLOOKUP($A232,'Trip Switching Model Target TNC'!$AU$243:$BI$278,F$5,FALSE)</f>
        <v>0</v>
      </c>
      <c r="G232" s="109">
        <f>VLOOKUP($A232,'Trip Switching Model Target TNC'!$AU$243:$BI$278,G$5,FALSE)</f>
        <v>0</v>
      </c>
      <c r="H232" s="110">
        <f>VLOOKUP($A232,'Trip Switching Model Target TNC'!$AU$243:$BI$278,H$5,FALSE)</f>
        <v>0</v>
      </c>
      <c r="I232" s="110">
        <f>VLOOKUP($A232,'Trip Switching Model Target TNC'!$AU$243:$BI$278,I$5,FALSE)</f>
        <v>0</v>
      </c>
      <c r="J232" s="110">
        <f>VLOOKUP($A232,'Trip Switching Model Target TNC'!$AU$243:$BI$278,J$5,FALSE)</f>
        <v>0</v>
      </c>
      <c r="K232" s="110">
        <f>VLOOKUP($A232,'Trip Switching Model Target TNC'!$AU$243:$BI$278,K$5,FALSE)</f>
        <v>0</v>
      </c>
      <c r="L232" s="110">
        <f>VLOOKUP($A232,'Trip Switching Model Target TNC'!$AU$243:$BI$278,L$5,FALSE)</f>
        <v>0</v>
      </c>
      <c r="M232" s="110">
        <f>VLOOKUP($A232,'Trip Switching Model Target TNC'!$AU$243:$BI$278,M$5,FALSE)</f>
        <v>0</v>
      </c>
      <c r="N232" s="110">
        <f>VLOOKUP($A232,'Trip Switching Model Target TNC'!$AU$243:$BI$278,N$5,FALSE)</f>
        <v>0</v>
      </c>
      <c r="O232" s="110">
        <f>VLOOKUP($A232,'Trip Switching Model Target TNC'!$AU$243:$BI$278,O$5,FALSE)</f>
        <v>0</v>
      </c>
      <c r="P232" s="122">
        <f t="shared" si="233"/>
        <v>0</v>
      </c>
      <c r="R232" s="120" t="s">
        <v>528</v>
      </c>
      <c r="S232" s="110">
        <v>0</v>
      </c>
      <c r="T232" s="110">
        <v>0</v>
      </c>
      <c r="U232" s="110">
        <v>0</v>
      </c>
      <c r="V232" s="110">
        <v>0</v>
      </c>
      <c r="W232" s="109">
        <f>C232+D232+E232+F232+G232+H232+I232+J232+L232+M232+O232+K232</f>
        <v>0</v>
      </c>
      <c r="X232" s="110">
        <v>0</v>
      </c>
      <c r="Y232" s="110">
        <v>0</v>
      </c>
      <c r="Z232" s="110">
        <v>0</v>
      </c>
      <c r="AA232" s="110">
        <f>VLOOKUP($A232,'Trip Switching Model Targets'!$AU$8:$BG$36,AA$5,FALSE)</f>
        <v>0</v>
      </c>
      <c r="AB232" s="110">
        <v>0</v>
      </c>
      <c r="AC232" s="110">
        <v>0</v>
      </c>
      <c r="AD232" s="110">
        <v>0</v>
      </c>
      <c r="AE232" s="110">
        <f t="shared" si="244"/>
        <v>0</v>
      </c>
      <c r="AF232" s="122">
        <f t="shared" si="235"/>
        <v>0</v>
      </c>
      <c r="AH232" s="120" t="s">
        <v>528</v>
      </c>
      <c r="AI232" s="109">
        <f t="shared" si="245"/>
        <v>0</v>
      </c>
      <c r="AJ232" s="109">
        <f t="shared" si="236"/>
        <v>0</v>
      </c>
      <c r="AK232" s="109">
        <f t="shared" si="237"/>
        <v>0</v>
      </c>
      <c r="AL232" s="109">
        <f t="shared" si="238"/>
        <v>0</v>
      </c>
      <c r="AM232" s="109">
        <f t="shared" si="239"/>
        <v>0</v>
      </c>
      <c r="AN232" s="109">
        <f t="shared" si="252"/>
        <v>0</v>
      </c>
      <c r="AO232" s="109">
        <f t="shared" si="240"/>
        <v>0</v>
      </c>
      <c r="AP232" s="109">
        <f t="shared" si="241"/>
        <v>0</v>
      </c>
      <c r="AQ232" s="109">
        <f t="shared" si="242"/>
        <v>0</v>
      </c>
      <c r="AR232" s="109">
        <f t="shared" si="243"/>
        <v>0</v>
      </c>
      <c r="AS232" s="109">
        <f t="shared" si="246"/>
        <v>0</v>
      </c>
      <c r="AT232" s="109">
        <f t="shared" si="247"/>
        <v>0</v>
      </c>
      <c r="AU232" s="121">
        <f t="shared" si="248"/>
        <v>0</v>
      </c>
    </row>
    <row r="233" spans="1:47" x14ac:dyDescent="0.25">
      <c r="A233" s="114">
        <v>9</v>
      </c>
      <c r="B233" s="120" t="s">
        <v>14</v>
      </c>
      <c r="C233" s="110">
        <f>VLOOKUP($A233,'Trip Switching Model Target TNC'!$AU$243:$BI$278,C$5,FALSE)</f>
        <v>0</v>
      </c>
      <c r="D233" s="110">
        <f>VLOOKUP($A233,'Trip Switching Model Target TNC'!$AU$243:$BI$278,D$5,FALSE)</f>
        <v>0</v>
      </c>
      <c r="E233" s="110">
        <f>VLOOKUP($A233,'Trip Switching Model Target TNC'!$AU$243:$BI$278,E$5,FALSE)</f>
        <v>0</v>
      </c>
      <c r="F233" s="110">
        <f>VLOOKUP($A233,'Trip Switching Model Target TNC'!$AU$243:$BI$278,F$5,FALSE)</f>
        <v>0</v>
      </c>
      <c r="G233" s="110">
        <f>VLOOKUP($A233,'Trip Switching Model Target TNC'!$AU$243:$BI$278,G$5,FALSE)</f>
        <v>0</v>
      </c>
      <c r="H233" s="111">
        <f>VLOOKUP($A233,'Trip Switching Model Target TNC'!$AU$243:$BI$278,H$5,FALSE)</f>
        <v>0</v>
      </c>
      <c r="I233" s="110">
        <f>VLOOKUP($A233,'Trip Switching Model Target TNC'!$AU$243:$BI$278,I$5,FALSE)</f>
        <v>0</v>
      </c>
      <c r="J233" s="110">
        <f>VLOOKUP($A233,'Trip Switching Model Target TNC'!$AU$243:$BI$278,J$5,FALSE)</f>
        <v>0</v>
      </c>
      <c r="K233" s="110">
        <f>VLOOKUP($A233,'Trip Switching Model Target TNC'!$AU$243:$BI$278,K$5,FALSE)</f>
        <v>0</v>
      </c>
      <c r="L233" s="110">
        <f>VLOOKUP($A233,'Trip Switching Model Target TNC'!$AU$243:$BI$278,L$5,FALSE)</f>
        <v>0</v>
      </c>
      <c r="M233" s="110">
        <f>VLOOKUP($A233,'Trip Switching Model Target TNC'!$AU$243:$BI$278,M$5,FALSE)</f>
        <v>0</v>
      </c>
      <c r="N233" s="110">
        <f>VLOOKUP($A233,'Trip Switching Model Target TNC'!$AU$243:$BI$278,N$5,FALSE)</f>
        <v>0</v>
      </c>
      <c r="O233" s="110">
        <f>VLOOKUP($A233,'Trip Switching Model Target TNC'!$AU$243:$BI$278,O$5,FALSE)</f>
        <v>0</v>
      </c>
      <c r="P233" s="122">
        <f t="shared" si="233"/>
        <v>0</v>
      </c>
      <c r="R233" s="120" t="s">
        <v>14</v>
      </c>
      <c r="S233" s="110">
        <v>0</v>
      </c>
      <c r="T233" s="110">
        <v>0</v>
      </c>
      <c r="U233" s="110">
        <v>0</v>
      </c>
      <c r="V233" s="110">
        <v>0</v>
      </c>
      <c r="W233" s="110">
        <v>0</v>
      </c>
      <c r="X233" s="111">
        <f t="shared" ref="X233:X238" si="253">C233+D233+E233+F233+G233+H233+I233+J233+L233+M233+O233+K233</f>
        <v>0</v>
      </c>
      <c r="Y233" s="110">
        <v>0</v>
      </c>
      <c r="Z233" s="110">
        <v>0</v>
      </c>
      <c r="AA233" s="110">
        <f>VLOOKUP($A233,'Trip Switching Model Targets'!$AU$8:$BG$36,AA$5,FALSE)</f>
        <v>0</v>
      </c>
      <c r="AB233" s="110">
        <v>0</v>
      </c>
      <c r="AC233" s="110">
        <v>0</v>
      </c>
      <c r="AD233" s="110">
        <v>0</v>
      </c>
      <c r="AE233" s="110">
        <f t="shared" si="244"/>
        <v>0</v>
      </c>
      <c r="AF233" s="122">
        <f t="shared" si="235"/>
        <v>0</v>
      </c>
      <c r="AH233" s="120" t="s">
        <v>14</v>
      </c>
      <c r="AI233" s="109"/>
      <c r="AJ233" s="109"/>
      <c r="AK233" s="109"/>
      <c r="AL233" s="109"/>
      <c r="AM233" s="109"/>
      <c r="AN233" s="109">
        <f>SUM(X233:X238)</f>
        <v>0</v>
      </c>
      <c r="AO233" s="109"/>
      <c r="AP233" s="109"/>
      <c r="AQ233" s="109"/>
      <c r="AR233" s="109"/>
      <c r="AS233" s="109"/>
      <c r="AT233" s="109"/>
      <c r="AU233" s="121">
        <f t="shared" si="248"/>
        <v>0</v>
      </c>
    </row>
    <row r="234" spans="1:47" x14ac:dyDescent="0.25">
      <c r="A234" s="114">
        <v>10</v>
      </c>
      <c r="B234" s="120" t="s">
        <v>15</v>
      </c>
      <c r="C234" s="110">
        <f>VLOOKUP($A234,'Trip Switching Model Target TNC'!$AU$243:$BI$278,C$5,FALSE)</f>
        <v>0</v>
      </c>
      <c r="D234" s="110">
        <f>VLOOKUP($A234,'Trip Switching Model Target TNC'!$AU$243:$BI$278,D$5,FALSE)</f>
        <v>0</v>
      </c>
      <c r="E234" s="110">
        <f>VLOOKUP($A234,'Trip Switching Model Target TNC'!$AU$243:$BI$278,E$5,FALSE)</f>
        <v>0</v>
      </c>
      <c r="F234" s="110">
        <f>VLOOKUP($A234,'Trip Switching Model Target TNC'!$AU$243:$BI$278,F$5,FALSE)</f>
        <v>0</v>
      </c>
      <c r="G234" s="110">
        <f>VLOOKUP($A234,'Trip Switching Model Target TNC'!$AU$243:$BI$278,G$5,FALSE)</f>
        <v>0</v>
      </c>
      <c r="H234" s="111">
        <f>VLOOKUP($A234,'Trip Switching Model Target TNC'!$AU$243:$BI$278,H$5,FALSE)</f>
        <v>0</v>
      </c>
      <c r="I234" s="110">
        <f>VLOOKUP($A234,'Trip Switching Model Target TNC'!$AU$243:$BI$278,I$5,FALSE)</f>
        <v>0</v>
      </c>
      <c r="J234" s="110">
        <f>VLOOKUP($A234,'Trip Switching Model Target TNC'!$AU$243:$BI$278,J$5,FALSE)</f>
        <v>0</v>
      </c>
      <c r="K234" s="110">
        <f>VLOOKUP($A234,'Trip Switching Model Target TNC'!$AU$243:$BI$278,K$5,FALSE)</f>
        <v>0</v>
      </c>
      <c r="L234" s="110">
        <f>VLOOKUP($A234,'Trip Switching Model Target TNC'!$AU$243:$BI$278,L$5,FALSE)</f>
        <v>0</v>
      </c>
      <c r="M234" s="110">
        <f>VLOOKUP($A234,'Trip Switching Model Target TNC'!$AU$243:$BI$278,M$5,FALSE)</f>
        <v>0</v>
      </c>
      <c r="N234" s="110">
        <f>VLOOKUP($A234,'Trip Switching Model Target TNC'!$AU$243:$BI$278,N$5,FALSE)</f>
        <v>0</v>
      </c>
      <c r="O234" s="110">
        <f>VLOOKUP($A234,'Trip Switching Model Target TNC'!$AU$243:$BI$278,O$5,FALSE)</f>
        <v>0</v>
      </c>
      <c r="P234" s="122">
        <f t="shared" si="233"/>
        <v>0</v>
      </c>
      <c r="R234" s="120" t="s">
        <v>15</v>
      </c>
      <c r="S234" s="110">
        <v>0</v>
      </c>
      <c r="T234" s="110">
        <v>0</v>
      </c>
      <c r="U234" s="110">
        <v>0</v>
      </c>
      <c r="V234" s="110">
        <v>0</v>
      </c>
      <c r="W234" s="110">
        <v>0</v>
      </c>
      <c r="X234" s="111">
        <f t="shared" si="253"/>
        <v>0</v>
      </c>
      <c r="Y234" s="110">
        <v>0</v>
      </c>
      <c r="Z234" s="110">
        <v>0</v>
      </c>
      <c r="AA234" s="110">
        <f>VLOOKUP($A234,'Trip Switching Model Targets'!$AU$8:$BG$36,AA$5,FALSE)</f>
        <v>0</v>
      </c>
      <c r="AB234" s="110">
        <v>0</v>
      </c>
      <c r="AC234" s="110">
        <v>0</v>
      </c>
      <c r="AD234" s="110">
        <v>0</v>
      </c>
      <c r="AE234" s="110">
        <f t="shared" si="244"/>
        <v>0</v>
      </c>
      <c r="AF234" s="122">
        <f t="shared" si="235"/>
        <v>0</v>
      </c>
      <c r="AH234" s="120" t="s">
        <v>18</v>
      </c>
      <c r="AI234" s="109"/>
      <c r="AJ234" s="109"/>
      <c r="AK234" s="109"/>
      <c r="AL234" s="109"/>
      <c r="AM234" s="109"/>
      <c r="AN234" s="109"/>
      <c r="AO234" s="109">
        <f>SUM(Y239:Y244)</f>
        <v>0</v>
      </c>
      <c r="AP234" s="109"/>
      <c r="AQ234" s="109"/>
      <c r="AR234" s="109"/>
      <c r="AS234" s="109"/>
      <c r="AT234" s="109"/>
      <c r="AU234" s="121">
        <f t="shared" si="248"/>
        <v>0</v>
      </c>
    </row>
    <row r="235" spans="1:47" x14ac:dyDescent="0.25">
      <c r="A235" s="114">
        <v>11</v>
      </c>
      <c r="B235" s="120" t="s">
        <v>16</v>
      </c>
      <c r="C235" s="110">
        <f>VLOOKUP($A235,'Trip Switching Model Target TNC'!$AU$243:$BI$278,C$5,FALSE)</f>
        <v>0</v>
      </c>
      <c r="D235" s="110">
        <f>VLOOKUP($A235,'Trip Switching Model Target TNC'!$AU$243:$BI$278,D$5,FALSE)</f>
        <v>0</v>
      </c>
      <c r="E235" s="110">
        <f>VLOOKUP($A235,'Trip Switching Model Target TNC'!$AU$243:$BI$278,E$5,FALSE)</f>
        <v>0</v>
      </c>
      <c r="F235" s="110">
        <f>VLOOKUP($A235,'Trip Switching Model Target TNC'!$AU$243:$BI$278,F$5,FALSE)</f>
        <v>0</v>
      </c>
      <c r="G235" s="110">
        <f>VLOOKUP($A235,'Trip Switching Model Target TNC'!$AU$243:$BI$278,G$5,FALSE)</f>
        <v>0</v>
      </c>
      <c r="H235" s="111">
        <f>VLOOKUP($A235,'Trip Switching Model Target TNC'!$AU$243:$BI$278,H$5,FALSE)</f>
        <v>0</v>
      </c>
      <c r="I235" s="110">
        <f>VLOOKUP($A235,'Trip Switching Model Target TNC'!$AU$243:$BI$278,I$5,FALSE)</f>
        <v>0</v>
      </c>
      <c r="J235" s="110">
        <f>VLOOKUP($A235,'Trip Switching Model Target TNC'!$AU$243:$BI$278,J$5,FALSE)</f>
        <v>0</v>
      </c>
      <c r="K235" s="110">
        <f>VLOOKUP($A235,'Trip Switching Model Target TNC'!$AU$243:$BI$278,K$5,FALSE)</f>
        <v>0</v>
      </c>
      <c r="L235" s="110">
        <f>VLOOKUP($A235,'Trip Switching Model Target TNC'!$AU$243:$BI$278,L$5,FALSE)</f>
        <v>0</v>
      </c>
      <c r="M235" s="110">
        <f>VLOOKUP($A235,'Trip Switching Model Target TNC'!$AU$243:$BI$278,M$5,FALSE)</f>
        <v>0</v>
      </c>
      <c r="N235" s="110">
        <f>VLOOKUP($A235,'Trip Switching Model Target TNC'!$AU$243:$BI$278,N$5,FALSE)</f>
        <v>0</v>
      </c>
      <c r="O235" s="110">
        <f>VLOOKUP($A235,'Trip Switching Model Target TNC'!$AU$243:$BI$278,O$5,FALSE)</f>
        <v>0</v>
      </c>
      <c r="P235" s="122">
        <f t="shared" si="233"/>
        <v>0</v>
      </c>
      <c r="R235" s="120" t="s">
        <v>16</v>
      </c>
      <c r="S235" s="110">
        <v>0</v>
      </c>
      <c r="T235" s="110">
        <v>0</v>
      </c>
      <c r="U235" s="110">
        <v>0</v>
      </c>
      <c r="V235" s="110">
        <v>0</v>
      </c>
      <c r="W235" s="110">
        <v>0</v>
      </c>
      <c r="X235" s="111">
        <f t="shared" si="253"/>
        <v>0</v>
      </c>
      <c r="Y235" s="110">
        <v>0</v>
      </c>
      <c r="Z235" s="110">
        <v>0</v>
      </c>
      <c r="AA235" s="110">
        <f>VLOOKUP($A235,'Trip Switching Model Targets'!$AU$8:$BG$36,AA$5,FALSE)</f>
        <v>0</v>
      </c>
      <c r="AB235" s="110">
        <v>0</v>
      </c>
      <c r="AC235" s="110">
        <v>0</v>
      </c>
      <c r="AD235" s="110">
        <v>0</v>
      </c>
      <c r="AE235" s="110">
        <f t="shared" si="244"/>
        <v>0</v>
      </c>
      <c r="AF235" s="122">
        <f t="shared" si="235"/>
        <v>0</v>
      </c>
      <c r="AH235" s="120" t="s">
        <v>22</v>
      </c>
      <c r="AI235" s="109"/>
      <c r="AJ235" s="109"/>
      <c r="AK235" s="109"/>
      <c r="AL235" s="109"/>
      <c r="AM235" s="109"/>
      <c r="AN235" s="109"/>
      <c r="AO235" s="109"/>
      <c r="AP235" s="109">
        <f>SUM(Z245:Z250)</f>
        <v>0</v>
      </c>
      <c r="AQ235" s="109"/>
      <c r="AR235" s="109"/>
      <c r="AS235" s="109"/>
      <c r="AT235" s="109"/>
      <c r="AU235" s="121">
        <f t="shared" si="248"/>
        <v>0</v>
      </c>
    </row>
    <row r="236" spans="1:47" x14ac:dyDescent="0.25">
      <c r="A236" s="114">
        <v>12</v>
      </c>
      <c r="B236" s="120" t="s">
        <v>17</v>
      </c>
      <c r="C236" s="110">
        <f>VLOOKUP($A236,'Trip Switching Model Target TNC'!$AU$243:$BI$278,C$5,FALSE)</f>
        <v>0</v>
      </c>
      <c r="D236" s="110">
        <f>VLOOKUP($A236,'Trip Switching Model Target TNC'!$AU$243:$BI$278,D$5,FALSE)</f>
        <v>0</v>
      </c>
      <c r="E236" s="110">
        <f>VLOOKUP($A236,'Trip Switching Model Target TNC'!$AU$243:$BI$278,E$5,FALSE)</f>
        <v>0</v>
      </c>
      <c r="F236" s="110">
        <f>VLOOKUP($A236,'Trip Switching Model Target TNC'!$AU$243:$BI$278,F$5,FALSE)</f>
        <v>0</v>
      </c>
      <c r="G236" s="110">
        <f>VLOOKUP($A236,'Trip Switching Model Target TNC'!$AU$243:$BI$278,G$5,FALSE)</f>
        <v>0</v>
      </c>
      <c r="H236" s="111">
        <f>VLOOKUP($A236,'Trip Switching Model Target TNC'!$AU$243:$BI$278,H$5,FALSE)</f>
        <v>0</v>
      </c>
      <c r="I236" s="110">
        <f>VLOOKUP($A236,'Trip Switching Model Target TNC'!$AU$243:$BI$278,I$5,FALSE)</f>
        <v>0</v>
      </c>
      <c r="J236" s="110">
        <f>VLOOKUP($A236,'Trip Switching Model Target TNC'!$AU$243:$BI$278,J$5,FALSE)</f>
        <v>0</v>
      </c>
      <c r="K236" s="110">
        <f>VLOOKUP($A236,'Trip Switching Model Target TNC'!$AU$243:$BI$278,K$5,FALSE)</f>
        <v>0</v>
      </c>
      <c r="L236" s="110">
        <f>VLOOKUP($A236,'Trip Switching Model Target TNC'!$AU$243:$BI$278,L$5,FALSE)</f>
        <v>0</v>
      </c>
      <c r="M236" s="110">
        <f>VLOOKUP($A236,'Trip Switching Model Target TNC'!$AU$243:$BI$278,M$5,FALSE)</f>
        <v>0</v>
      </c>
      <c r="N236" s="110">
        <f>VLOOKUP($A236,'Trip Switching Model Target TNC'!$AU$243:$BI$278,N$5,FALSE)</f>
        <v>0</v>
      </c>
      <c r="O236" s="110">
        <f>VLOOKUP($A236,'Trip Switching Model Target TNC'!$AU$243:$BI$278,O$5,FALSE)</f>
        <v>0</v>
      </c>
      <c r="P236" s="122">
        <f t="shared" si="233"/>
        <v>0</v>
      </c>
      <c r="R236" s="120" t="s">
        <v>17</v>
      </c>
      <c r="S236" s="110">
        <v>0</v>
      </c>
      <c r="T236" s="110">
        <v>0</v>
      </c>
      <c r="U236" s="110">
        <v>0</v>
      </c>
      <c r="V236" s="110">
        <v>0</v>
      </c>
      <c r="W236" s="110">
        <v>0</v>
      </c>
      <c r="X236" s="111">
        <f t="shared" si="253"/>
        <v>0</v>
      </c>
      <c r="Y236" s="110">
        <v>0</v>
      </c>
      <c r="Z236" s="110">
        <v>0</v>
      </c>
      <c r="AA236" s="110">
        <f>VLOOKUP($A236,'Trip Switching Model Targets'!$AU$8:$BG$36,AA$5,FALSE)</f>
        <v>0</v>
      </c>
      <c r="AB236" s="110">
        <v>0</v>
      </c>
      <c r="AC236" s="110">
        <v>0</v>
      </c>
      <c r="AD236" s="110">
        <v>0</v>
      </c>
      <c r="AE236" s="110">
        <f t="shared" si="244"/>
        <v>0</v>
      </c>
      <c r="AF236" s="122">
        <f t="shared" si="235"/>
        <v>0</v>
      </c>
      <c r="AH236" s="207" t="s">
        <v>604</v>
      </c>
      <c r="AI236" s="109"/>
      <c r="AJ236" s="109"/>
      <c r="AK236" s="109"/>
      <c r="AL236" s="109"/>
      <c r="AM236" s="109"/>
      <c r="AN236" s="109"/>
      <c r="AO236" s="109"/>
      <c r="AP236" s="109"/>
      <c r="AQ236" s="109">
        <f>SUM(AA254:AA259)</f>
        <v>0</v>
      </c>
      <c r="AR236" s="109"/>
      <c r="AS236" s="109"/>
      <c r="AT236" s="109"/>
      <c r="AU236" s="121">
        <f t="shared" si="248"/>
        <v>0</v>
      </c>
    </row>
    <row r="237" spans="1:47" x14ac:dyDescent="0.25">
      <c r="A237" s="114">
        <v>24</v>
      </c>
      <c r="B237" s="120" t="s">
        <v>26</v>
      </c>
      <c r="C237" s="110">
        <f>VLOOKUP($A237,'Trip Switching Model Target TNC'!$AU$243:$BI$278,C$5,FALSE)</f>
        <v>0</v>
      </c>
      <c r="D237" s="110">
        <f>VLOOKUP($A237,'Trip Switching Model Target TNC'!$AU$243:$BI$278,D$5,FALSE)</f>
        <v>0</v>
      </c>
      <c r="E237" s="110">
        <f>VLOOKUP($A237,'Trip Switching Model Target TNC'!$AU$243:$BI$278,E$5,FALSE)</f>
        <v>0</v>
      </c>
      <c r="F237" s="110">
        <f>VLOOKUP($A237,'Trip Switching Model Target TNC'!$AU$243:$BI$278,F$5,FALSE)</f>
        <v>0</v>
      </c>
      <c r="G237" s="110">
        <f>VLOOKUP($A237,'Trip Switching Model Target TNC'!$AU$243:$BI$278,G$5,FALSE)</f>
        <v>0</v>
      </c>
      <c r="H237" s="111">
        <f>VLOOKUP($A237,'Trip Switching Model Target TNC'!$AU$243:$BI$278,H$5,FALSE)</f>
        <v>0</v>
      </c>
      <c r="I237" s="110">
        <f>VLOOKUP($A237,'Trip Switching Model Target TNC'!$AU$243:$BI$278,I$5,FALSE)</f>
        <v>0</v>
      </c>
      <c r="J237" s="110">
        <f>VLOOKUP($A237,'Trip Switching Model Target TNC'!$AU$243:$BI$278,J$5,FALSE)</f>
        <v>0</v>
      </c>
      <c r="K237" s="110">
        <f>VLOOKUP($A237,'Trip Switching Model Target TNC'!$AU$243:$BI$278,K$5,FALSE)</f>
        <v>0</v>
      </c>
      <c r="L237" s="110">
        <f>VLOOKUP($A237,'Trip Switching Model Target TNC'!$AU$243:$BI$278,L$5,FALSE)</f>
        <v>0</v>
      </c>
      <c r="M237" s="110">
        <f>VLOOKUP($A237,'Trip Switching Model Target TNC'!$AU$243:$BI$278,M$5,FALSE)</f>
        <v>0</v>
      </c>
      <c r="N237" s="110">
        <f>VLOOKUP($A237,'Trip Switching Model Target TNC'!$AU$243:$BI$278,N$5,FALSE)</f>
        <v>0</v>
      </c>
      <c r="O237" s="110">
        <f>VLOOKUP($A237,'Trip Switching Model Target TNC'!$AU$243:$BI$278,O$5,FALSE)</f>
        <v>0</v>
      </c>
      <c r="P237" s="122">
        <f t="shared" si="233"/>
        <v>0</v>
      </c>
      <c r="R237" s="120" t="s">
        <v>26</v>
      </c>
      <c r="S237" s="110">
        <v>0</v>
      </c>
      <c r="T237" s="110">
        <v>0</v>
      </c>
      <c r="U237" s="110">
        <v>0</v>
      </c>
      <c r="V237" s="110">
        <v>0</v>
      </c>
      <c r="W237" s="110">
        <v>0</v>
      </c>
      <c r="X237" s="111">
        <f t="shared" si="253"/>
        <v>0</v>
      </c>
      <c r="Y237" s="110">
        <v>0</v>
      </c>
      <c r="Z237" s="110">
        <v>0</v>
      </c>
      <c r="AA237" s="110">
        <f>VLOOKUP($A237,'Trip Switching Model Targets'!$AU$8:$BG$36,AA$5,FALSE)</f>
        <v>0</v>
      </c>
      <c r="AB237" s="110">
        <v>0</v>
      </c>
      <c r="AC237" s="110">
        <v>0</v>
      </c>
      <c r="AD237" s="110">
        <v>0</v>
      </c>
      <c r="AE237" s="110">
        <f t="shared" si="244"/>
        <v>0</v>
      </c>
      <c r="AF237" s="122">
        <f t="shared" si="235"/>
        <v>0</v>
      </c>
      <c r="AH237" s="260" t="s">
        <v>529</v>
      </c>
      <c r="AI237" s="109"/>
      <c r="AJ237" s="109"/>
      <c r="AK237" s="109"/>
      <c r="AL237" s="109"/>
      <c r="AM237" s="109"/>
      <c r="AN237" s="109"/>
      <c r="AO237" s="109"/>
      <c r="AP237" s="109"/>
      <c r="AQ237" s="109"/>
      <c r="AR237" s="109">
        <f>AB251</f>
        <v>0</v>
      </c>
      <c r="AS237" s="109"/>
      <c r="AT237" s="109"/>
      <c r="AU237" s="121">
        <f t="shared" si="248"/>
        <v>0</v>
      </c>
    </row>
    <row r="238" spans="1:47" x14ac:dyDescent="0.25">
      <c r="A238" s="114">
        <v>25</v>
      </c>
      <c r="B238" s="120" t="s">
        <v>27</v>
      </c>
      <c r="C238" s="110">
        <f>VLOOKUP($A238,'Trip Switching Model Target TNC'!$AU$243:$BI$278,C$5,FALSE)</f>
        <v>0</v>
      </c>
      <c r="D238" s="110">
        <f>VLOOKUP($A238,'Trip Switching Model Target TNC'!$AU$243:$BI$278,D$5,FALSE)</f>
        <v>0</v>
      </c>
      <c r="E238" s="110">
        <f>VLOOKUP($A238,'Trip Switching Model Target TNC'!$AU$243:$BI$278,E$5,FALSE)</f>
        <v>0</v>
      </c>
      <c r="F238" s="110">
        <f>VLOOKUP($A238,'Trip Switching Model Target TNC'!$AU$243:$BI$278,F$5,FALSE)</f>
        <v>0</v>
      </c>
      <c r="G238" s="110">
        <f>VLOOKUP($A238,'Trip Switching Model Target TNC'!$AU$243:$BI$278,G$5,FALSE)</f>
        <v>0</v>
      </c>
      <c r="H238" s="111">
        <f>VLOOKUP($A238,'Trip Switching Model Target TNC'!$AU$243:$BI$278,H$5,FALSE)</f>
        <v>0</v>
      </c>
      <c r="I238" s="110">
        <f>VLOOKUP($A238,'Trip Switching Model Target TNC'!$AU$243:$BI$278,I$5,FALSE)</f>
        <v>0</v>
      </c>
      <c r="J238" s="110">
        <f>VLOOKUP($A238,'Trip Switching Model Target TNC'!$AU$243:$BI$278,J$5,FALSE)</f>
        <v>0</v>
      </c>
      <c r="K238" s="110">
        <f>VLOOKUP($A238,'Trip Switching Model Target TNC'!$AU$243:$BI$278,K$5,FALSE)</f>
        <v>0</v>
      </c>
      <c r="L238" s="110">
        <f>VLOOKUP($A238,'Trip Switching Model Target TNC'!$AU$243:$BI$278,L$5,FALSE)</f>
        <v>0</v>
      </c>
      <c r="M238" s="110">
        <f>VLOOKUP($A238,'Trip Switching Model Target TNC'!$AU$243:$BI$278,M$5,FALSE)</f>
        <v>0</v>
      </c>
      <c r="N238" s="110">
        <f>VLOOKUP($A238,'Trip Switching Model Target TNC'!$AU$243:$BI$278,N$5,FALSE)</f>
        <v>0</v>
      </c>
      <c r="O238" s="110">
        <f>VLOOKUP($A238,'Trip Switching Model Target TNC'!$AU$243:$BI$278,O$5,FALSE)</f>
        <v>0</v>
      </c>
      <c r="P238" s="122">
        <f t="shared" si="233"/>
        <v>0</v>
      </c>
      <c r="R238" s="120" t="s">
        <v>27</v>
      </c>
      <c r="S238" s="110">
        <v>0</v>
      </c>
      <c r="T238" s="110">
        <v>0</v>
      </c>
      <c r="U238" s="110">
        <v>0</v>
      </c>
      <c r="V238" s="110">
        <v>0</v>
      </c>
      <c r="W238" s="110">
        <v>0</v>
      </c>
      <c r="X238" s="111">
        <f t="shared" si="253"/>
        <v>0</v>
      </c>
      <c r="Y238" s="110">
        <v>0</v>
      </c>
      <c r="Z238" s="110">
        <v>0</v>
      </c>
      <c r="AA238" s="110">
        <f>VLOOKUP($A238,'Trip Switching Model Targets'!$AU$8:$BG$36,AA$5,FALSE)</f>
        <v>0</v>
      </c>
      <c r="AB238" s="110">
        <v>0</v>
      </c>
      <c r="AC238" s="110">
        <v>0</v>
      </c>
      <c r="AD238" s="110">
        <v>0</v>
      </c>
      <c r="AE238" s="110">
        <f t="shared" si="244"/>
        <v>0</v>
      </c>
      <c r="AF238" s="122">
        <f t="shared" si="235"/>
        <v>0</v>
      </c>
      <c r="AH238" s="260" t="s">
        <v>628</v>
      </c>
      <c r="AI238" s="109"/>
      <c r="AJ238" s="109"/>
      <c r="AK238" s="109"/>
      <c r="AL238" s="109"/>
      <c r="AM238" s="109"/>
      <c r="AN238" s="109">
        <f>X252</f>
        <v>0</v>
      </c>
      <c r="AO238" s="109"/>
      <c r="AP238" s="109"/>
      <c r="AQ238" s="109"/>
      <c r="AR238" s="109"/>
      <c r="AS238" s="109">
        <f>AC252</f>
        <v>0</v>
      </c>
      <c r="AT238" s="109">
        <f>AE252</f>
        <v>0</v>
      </c>
      <c r="AU238" s="121">
        <f t="shared" si="248"/>
        <v>0</v>
      </c>
    </row>
    <row r="239" spans="1:47" x14ac:dyDescent="0.25">
      <c r="A239" s="114">
        <v>13</v>
      </c>
      <c r="B239" s="120" t="s">
        <v>18</v>
      </c>
      <c r="C239" s="110">
        <f>VLOOKUP($A239,'Trip Switching Model Target TNC'!$AU$243:$BI$278,C$5,FALSE)</f>
        <v>0</v>
      </c>
      <c r="D239" s="110">
        <f>VLOOKUP($A239,'Trip Switching Model Target TNC'!$AU$243:$BI$278,D$5,FALSE)</f>
        <v>0</v>
      </c>
      <c r="E239" s="110">
        <f>VLOOKUP($A239,'Trip Switching Model Target TNC'!$AU$243:$BI$278,E$5,FALSE)</f>
        <v>0</v>
      </c>
      <c r="F239" s="110">
        <f>VLOOKUP($A239,'Trip Switching Model Target TNC'!$AU$243:$BI$278,F$5,FALSE)</f>
        <v>0</v>
      </c>
      <c r="G239" s="110">
        <f>VLOOKUP($A239,'Trip Switching Model Target TNC'!$AU$243:$BI$278,G$5,FALSE)</f>
        <v>0</v>
      </c>
      <c r="H239" s="110">
        <f>VLOOKUP($A239,'Trip Switching Model Target TNC'!$AU$243:$BI$278,H$5,FALSE)</f>
        <v>0</v>
      </c>
      <c r="I239" s="111">
        <f>VLOOKUP($A239,'Trip Switching Model Target TNC'!$AU$243:$BI$278,I$5,FALSE)</f>
        <v>0</v>
      </c>
      <c r="J239" s="110">
        <f>VLOOKUP($A239,'Trip Switching Model Target TNC'!$AU$243:$BI$278,J$5,FALSE)</f>
        <v>0</v>
      </c>
      <c r="K239" s="110">
        <f>VLOOKUP($A239,'Trip Switching Model Target TNC'!$AU$243:$BI$278,K$5,FALSE)</f>
        <v>0</v>
      </c>
      <c r="L239" s="110">
        <f>VLOOKUP($A239,'Trip Switching Model Target TNC'!$AU$243:$BI$278,L$5,FALSE)</f>
        <v>0</v>
      </c>
      <c r="M239" s="110">
        <f>VLOOKUP($A239,'Trip Switching Model Target TNC'!$AU$243:$BI$278,M$5,FALSE)</f>
        <v>0</v>
      </c>
      <c r="N239" s="110">
        <f>VLOOKUP($A239,'Trip Switching Model Target TNC'!$AU$243:$BI$278,N$5,FALSE)</f>
        <v>0</v>
      </c>
      <c r="O239" s="110">
        <f>VLOOKUP($A239,'Trip Switching Model Target TNC'!$AU$243:$BI$278,O$5,FALSE)</f>
        <v>0</v>
      </c>
      <c r="P239" s="122">
        <f t="shared" si="233"/>
        <v>0</v>
      </c>
      <c r="R239" s="120" t="s">
        <v>18</v>
      </c>
      <c r="S239" s="110">
        <v>0</v>
      </c>
      <c r="T239" s="110">
        <v>0</v>
      </c>
      <c r="U239" s="110">
        <v>0</v>
      </c>
      <c r="V239" s="110">
        <v>0</v>
      </c>
      <c r="W239" s="110">
        <v>0</v>
      </c>
      <c r="X239" s="110">
        <v>0</v>
      </c>
      <c r="Y239" s="111">
        <f t="shared" ref="Y239:Y244" si="254">C239+D239+E239+F239+G239+H239+I239+J239+L239+M239+O239+K239</f>
        <v>0</v>
      </c>
      <c r="Z239" s="110">
        <v>0</v>
      </c>
      <c r="AA239" s="110">
        <f>VLOOKUP($A239,'Trip Switching Model Targets'!$AU$8:$BG$36,AA$5,FALSE)</f>
        <v>0</v>
      </c>
      <c r="AB239" s="110">
        <v>0</v>
      </c>
      <c r="AC239" s="110">
        <v>0</v>
      </c>
      <c r="AD239" s="110">
        <v>0</v>
      </c>
      <c r="AE239" s="110">
        <f t="shared" si="244"/>
        <v>0</v>
      </c>
      <c r="AF239" s="122">
        <f t="shared" si="235"/>
        <v>0</v>
      </c>
      <c r="AH239" s="260" t="s">
        <v>603</v>
      </c>
      <c r="AI239" s="109"/>
      <c r="AJ239" s="109"/>
      <c r="AK239" s="109"/>
      <c r="AL239" s="109"/>
      <c r="AM239" s="109"/>
      <c r="AN239" s="109">
        <f>X260</f>
        <v>0</v>
      </c>
      <c r="AO239" s="109"/>
      <c r="AP239" s="109"/>
      <c r="AQ239" s="109"/>
      <c r="AR239" s="109"/>
      <c r="AS239" s="109">
        <f>AC260</f>
        <v>0</v>
      </c>
      <c r="AT239" s="109">
        <f>AE260</f>
        <v>0</v>
      </c>
      <c r="AU239" s="121">
        <f t="shared" si="248"/>
        <v>0</v>
      </c>
    </row>
    <row r="240" spans="1:47" ht="15.75" thickBot="1" x14ac:dyDescent="0.3">
      <c r="A240" s="114">
        <v>14</v>
      </c>
      <c r="B240" s="120" t="s">
        <v>19</v>
      </c>
      <c r="C240" s="110">
        <f>VLOOKUP($A240,'Trip Switching Model Target TNC'!$AU$243:$BI$278,C$5,FALSE)</f>
        <v>0</v>
      </c>
      <c r="D240" s="110">
        <f>VLOOKUP($A240,'Trip Switching Model Target TNC'!$AU$243:$BI$278,D$5,FALSE)</f>
        <v>0</v>
      </c>
      <c r="E240" s="110">
        <f>VLOOKUP($A240,'Trip Switching Model Target TNC'!$AU$243:$BI$278,E$5,FALSE)</f>
        <v>0</v>
      </c>
      <c r="F240" s="110">
        <f>VLOOKUP($A240,'Trip Switching Model Target TNC'!$AU$243:$BI$278,F$5,FALSE)</f>
        <v>0</v>
      </c>
      <c r="G240" s="110">
        <f>VLOOKUP($A240,'Trip Switching Model Target TNC'!$AU$243:$BI$278,G$5,FALSE)</f>
        <v>0</v>
      </c>
      <c r="H240" s="110">
        <f>VLOOKUP($A240,'Trip Switching Model Target TNC'!$AU$243:$BI$278,H$5,FALSE)</f>
        <v>0</v>
      </c>
      <c r="I240" s="111">
        <f>VLOOKUP($A240,'Trip Switching Model Target TNC'!$AU$243:$BI$278,I$5,FALSE)</f>
        <v>0</v>
      </c>
      <c r="J240" s="110">
        <f>VLOOKUP($A240,'Trip Switching Model Target TNC'!$AU$243:$BI$278,J$5,FALSE)</f>
        <v>0</v>
      </c>
      <c r="K240" s="110">
        <f>VLOOKUP($A240,'Trip Switching Model Target TNC'!$AU$243:$BI$278,K$5,FALSE)</f>
        <v>0</v>
      </c>
      <c r="L240" s="110">
        <f>VLOOKUP($A240,'Trip Switching Model Target TNC'!$AU$243:$BI$278,L$5,FALSE)</f>
        <v>0</v>
      </c>
      <c r="M240" s="110">
        <f>VLOOKUP($A240,'Trip Switching Model Target TNC'!$AU$243:$BI$278,M$5,FALSE)</f>
        <v>0</v>
      </c>
      <c r="N240" s="110">
        <f>VLOOKUP($A240,'Trip Switching Model Target TNC'!$AU$243:$BI$278,N$5,FALSE)</f>
        <v>0</v>
      </c>
      <c r="O240" s="110">
        <f>VLOOKUP($A240,'Trip Switching Model Target TNC'!$AU$243:$BI$278,O$5,FALSE)</f>
        <v>0</v>
      </c>
      <c r="P240" s="122">
        <f t="shared" si="233"/>
        <v>0</v>
      </c>
      <c r="R240" s="120" t="s">
        <v>19</v>
      </c>
      <c r="S240" s="110">
        <v>0</v>
      </c>
      <c r="T240" s="110">
        <v>0</v>
      </c>
      <c r="U240" s="110">
        <v>0</v>
      </c>
      <c r="V240" s="110">
        <v>0</v>
      </c>
      <c r="W240" s="110">
        <v>0</v>
      </c>
      <c r="X240" s="110">
        <v>0</v>
      </c>
      <c r="Y240" s="111">
        <f t="shared" si="254"/>
        <v>0</v>
      </c>
      <c r="Z240" s="110">
        <v>0</v>
      </c>
      <c r="AA240" s="110">
        <f>VLOOKUP($A240,'Trip Switching Model Targets'!$AU$8:$BG$36,AA$5,FALSE)</f>
        <v>0</v>
      </c>
      <c r="AB240" s="110">
        <v>0</v>
      </c>
      <c r="AC240" s="110">
        <v>0</v>
      </c>
      <c r="AD240" s="110">
        <v>0</v>
      </c>
      <c r="AE240" s="110">
        <f t="shared" si="244"/>
        <v>0</v>
      </c>
      <c r="AF240" s="122">
        <f t="shared" si="235"/>
        <v>0</v>
      </c>
      <c r="AH240" s="124" t="s">
        <v>5</v>
      </c>
      <c r="AI240" s="124">
        <f>SUM(AI228:AI239)</f>
        <v>294.52524</v>
      </c>
      <c r="AJ240" s="124">
        <f t="shared" ref="AJ240" si="255">SUM(AJ228:AJ239)</f>
        <v>939676.10413999995</v>
      </c>
      <c r="AK240" s="124">
        <f t="shared" ref="AK240" si="256">SUM(AK228:AK239)</f>
        <v>334457.89772000001</v>
      </c>
      <c r="AL240" s="124">
        <f t="shared" ref="AL240" si="257">SUM(AL228:AL239)</f>
        <v>0</v>
      </c>
      <c r="AM240" s="124">
        <f t="shared" ref="AM240" si="258">SUM(AM228:AM239)</f>
        <v>0</v>
      </c>
      <c r="AN240" s="124">
        <f t="shared" ref="AN240" si="259">SUM(AN228:AN239)</f>
        <v>0</v>
      </c>
      <c r="AO240" s="124">
        <f t="shared" ref="AO240" si="260">SUM(AO228:AO239)</f>
        <v>0</v>
      </c>
      <c r="AP240" s="124">
        <f t="shared" ref="AP240" si="261">SUM(AP228:AP239)</f>
        <v>0</v>
      </c>
      <c r="AQ240" s="124">
        <f t="shared" ref="AQ240" si="262">SUM(AQ228:AQ239)</f>
        <v>0</v>
      </c>
      <c r="AR240" s="124">
        <f t="shared" ref="AR240" si="263">SUM(AR228:AR239)</f>
        <v>0</v>
      </c>
      <c r="AS240" s="124">
        <f t="shared" ref="AS240" si="264">SUM(AS228:AS239)</f>
        <v>0</v>
      </c>
      <c r="AT240" s="124">
        <f t="shared" ref="AT240" si="265">SUM(AT228:AT239)</f>
        <v>0</v>
      </c>
      <c r="AU240" s="127">
        <f t="shared" si="248"/>
        <v>1274428.5271000001</v>
      </c>
    </row>
    <row r="241" spans="1:32" x14ac:dyDescent="0.25">
      <c r="A241" s="114">
        <v>15</v>
      </c>
      <c r="B241" s="120" t="s">
        <v>20</v>
      </c>
      <c r="C241" s="110">
        <f>VLOOKUP($A241,'Trip Switching Model Target TNC'!$AU$243:$BI$278,C$5,FALSE)</f>
        <v>0</v>
      </c>
      <c r="D241" s="110">
        <f>VLOOKUP($A241,'Trip Switching Model Target TNC'!$AU$243:$BI$278,D$5,FALSE)</f>
        <v>0</v>
      </c>
      <c r="E241" s="110">
        <f>VLOOKUP($A241,'Trip Switching Model Target TNC'!$AU$243:$BI$278,E$5,FALSE)</f>
        <v>0</v>
      </c>
      <c r="F241" s="110">
        <f>VLOOKUP($A241,'Trip Switching Model Target TNC'!$AU$243:$BI$278,F$5,FALSE)</f>
        <v>0</v>
      </c>
      <c r="G241" s="110">
        <f>VLOOKUP($A241,'Trip Switching Model Target TNC'!$AU$243:$BI$278,G$5,FALSE)</f>
        <v>0</v>
      </c>
      <c r="H241" s="110">
        <f>VLOOKUP($A241,'Trip Switching Model Target TNC'!$AU$243:$BI$278,H$5,FALSE)</f>
        <v>0</v>
      </c>
      <c r="I241" s="111">
        <f>VLOOKUP($A241,'Trip Switching Model Target TNC'!$AU$243:$BI$278,I$5,FALSE)</f>
        <v>0</v>
      </c>
      <c r="J241" s="110">
        <f>VLOOKUP($A241,'Trip Switching Model Target TNC'!$AU$243:$BI$278,J$5,FALSE)</f>
        <v>0</v>
      </c>
      <c r="K241" s="110">
        <f>VLOOKUP($A241,'Trip Switching Model Target TNC'!$AU$243:$BI$278,K$5,FALSE)</f>
        <v>0</v>
      </c>
      <c r="L241" s="110">
        <f>VLOOKUP($A241,'Trip Switching Model Target TNC'!$AU$243:$BI$278,L$5,FALSE)</f>
        <v>0</v>
      </c>
      <c r="M241" s="110">
        <f>VLOOKUP($A241,'Trip Switching Model Target TNC'!$AU$243:$BI$278,M$5,FALSE)</f>
        <v>0</v>
      </c>
      <c r="N241" s="110">
        <f>VLOOKUP($A241,'Trip Switching Model Target TNC'!$AU$243:$BI$278,N$5,FALSE)</f>
        <v>0</v>
      </c>
      <c r="O241" s="110">
        <f>VLOOKUP($A241,'Trip Switching Model Target TNC'!$AU$243:$BI$278,O$5,FALSE)</f>
        <v>0</v>
      </c>
      <c r="P241" s="122">
        <f t="shared" si="233"/>
        <v>0</v>
      </c>
      <c r="R241" s="120" t="s">
        <v>20</v>
      </c>
      <c r="S241" s="110">
        <v>0</v>
      </c>
      <c r="T241" s="110">
        <v>0</v>
      </c>
      <c r="U241" s="110">
        <v>0</v>
      </c>
      <c r="V241" s="110">
        <v>0</v>
      </c>
      <c r="W241" s="110">
        <v>0</v>
      </c>
      <c r="X241" s="110">
        <v>0</v>
      </c>
      <c r="Y241" s="111">
        <f t="shared" si="254"/>
        <v>0</v>
      </c>
      <c r="Z241" s="110">
        <v>0</v>
      </c>
      <c r="AA241" s="110">
        <f>VLOOKUP($A241,'Trip Switching Model Targets'!$AU$8:$BG$36,AA$5,FALSE)</f>
        <v>0</v>
      </c>
      <c r="AB241" s="110">
        <v>0</v>
      </c>
      <c r="AC241" s="110">
        <v>0</v>
      </c>
      <c r="AD241" s="110">
        <v>0</v>
      </c>
      <c r="AE241" s="110">
        <f t="shared" si="244"/>
        <v>0</v>
      </c>
      <c r="AF241" s="122">
        <f t="shared" si="235"/>
        <v>0</v>
      </c>
    </row>
    <row r="242" spans="1:32" x14ac:dyDescent="0.25">
      <c r="A242" s="114">
        <v>16</v>
      </c>
      <c r="B242" s="120" t="s">
        <v>21</v>
      </c>
      <c r="C242" s="110">
        <f>VLOOKUP($A242,'Trip Switching Model Target TNC'!$AU$243:$BI$278,C$5,FALSE)</f>
        <v>0</v>
      </c>
      <c r="D242" s="110">
        <f>VLOOKUP($A242,'Trip Switching Model Target TNC'!$AU$243:$BI$278,D$5,FALSE)</f>
        <v>0</v>
      </c>
      <c r="E242" s="110">
        <f>VLOOKUP($A242,'Trip Switching Model Target TNC'!$AU$243:$BI$278,E$5,FALSE)</f>
        <v>0</v>
      </c>
      <c r="F242" s="110">
        <f>VLOOKUP($A242,'Trip Switching Model Target TNC'!$AU$243:$BI$278,F$5,FALSE)</f>
        <v>0</v>
      </c>
      <c r="G242" s="110">
        <f>VLOOKUP($A242,'Trip Switching Model Target TNC'!$AU$243:$BI$278,G$5,FALSE)</f>
        <v>0</v>
      </c>
      <c r="H242" s="110">
        <f>VLOOKUP($A242,'Trip Switching Model Target TNC'!$AU$243:$BI$278,H$5,FALSE)</f>
        <v>0</v>
      </c>
      <c r="I242" s="111">
        <f>VLOOKUP($A242,'Trip Switching Model Target TNC'!$AU$243:$BI$278,I$5,FALSE)</f>
        <v>0</v>
      </c>
      <c r="J242" s="110">
        <f>VLOOKUP($A242,'Trip Switching Model Target TNC'!$AU$243:$BI$278,J$5,FALSE)</f>
        <v>0</v>
      </c>
      <c r="K242" s="110">
        <f>VLOOKUP($A242,'Trip Switching Model Target TNC'!$AU$243:$BI$278,K$5,FALSE)</f>
        <v>0</v>
      </c>
      <c r="L242" s="110">
        <f>VLOOKUP($A242,'Trip Switching Model Target TNC'!$AU$243:$BI$278,L$5,FALSE)</f>
        <v>0</v>
      </c>
      <c r="M242" s="110">
        <f>VLOOKUP($A242,'Trip Switching Model Target TNC'!$AU$243:$BI$278,M$5,FALSE)</f>
        <v>0</v>
      </c>
      <c r="N242" s="110">
        <f>VLOOKUP($A242,'Trip Switching Model Target TNC'!$AU$243:$BI$278,N$5,FALSE)</f>
        <v>0</v>
      </c>
      <c r="O242" s="110">
        <f>VLOOKUP($A242,'Trip Switching Model Target TNC'!$AU$243:$BI$278,O$5,FALSE)</f>
        <v>0</v>
      </c>
      <c r="P242" s="122">
        <f t="shared" si="233"/>
        <v>0</v>
      </c>
      <c r="R242" s="120" t="s">
        <v>21</v>
      </c>
      <c r="S242" s="110">
        <v>0</v>
      </c>
      <c r="T242" s="110">
        <v>0</v>
      </c>
      <c r="U242" s="110">
        <v>0</v>
      </c>
      <c r="V242" s="110">
        <v>0</v>
      </c>
      <c r="W242" s="110">
        <v>0</v>
      </c>
      <c r="X242" s="110">
        <v>0</v>
      </c>
      <c r="Y242" s="111">
        <f t="shared" si="254"/>
        <v>0</v>
      </c>
      <c r="Z242" s="110">
        <v>0</v>
      </c>
      <c r="AA242" s="110">
        <f>VLOOKUP($A242,'Trip Switching Model Targets'!$AU$8:$BG$36,AA$5,FALSE)</f>
        <v>0</v>
      </c>
      <c r="AB242" s="110">
        <v>0</v>
      </c>
      <c r="AC242" s="110">
        <v>0</v>
      </c>
      <c r="AD242" s="110">
        <v>0</v>
      </c>
      <c r="AE242" s="110">
        <f t="shared" si="244"/>
        <v>0</v>
      </c>
      <c r="AF242" s="122">
        <f t="shared" si="235"/>
        <v>0</v>
      </c>
    </row>
    <row r="243" spans="1:32" x14ac:dyDescent="0.25">
      <c r="A243" s="114">
        <v>26</v>
      </c>
      <c r="B243" s="120" t="s">
        <v>28</v>
      </c>
      <c r="C243" s="110">
        <f>VLOOKUP($A243,'Trip Switching Model Target TNC'!$AU$243:$BI$278,C$5,FALSE)</f>
        <v>0</v>
      </c>
      <c r="D243" s="110">
        <f>VLOOKUP($A243,'Trip Switching Model Target TNC'!$AU$243:$BI$278,D$5,FALSE)</f>
        <v>0</v>
      </c>
      <c r="E243" s="110">
        <f>VLOOKUP($A243,'Trip Switching Model Target TNC'!$AU$243:$BI$278,E$5,FALSE)</f>
        <v>0</v>
      </c>
      <c r="F243" s="110">
        <f>VLOOKUP($A243,'Trip Switching Model Target TNC'!$AU$243:$BI$278,F$5,FALSE)</f>
        <v>0</v>
      </c>
      <c r="G243" s="110">
        <f>VLOOKUP($A243,'Trip Switching Model Target TNC'!$AU$243:$BI$278,G$5,FALSE)</f>
        <v>0</v>
      </c>
      <c r="H243" s="110">
        <f>VLOOKUP($A243,'Trip Switching Model Target TNC'!$AU$243:$BI$278,H$5,FALSE)</f>
        <v>0</v>
      </c>
      <c r="I243" s="111">
        <f>VLOOKUP($A243,'Trip Switching Model Target TNC'!$AU$243:$BI$278,I$5,FALSE)</f>
        <v>0</v>
      </c>
      <c r="J243" s="110">
        <f>VLOOKUP($A243,'Trip Switching Model Target TNC'!$AU$243:$BI$278,J$5,FALSE)</f>
        <v>0</v>
      </c>
      <c r="K243" s="110">
        <f>VLOOKUP($A243,'Trip Switching Model Target TNC'!$AU$243:$BI$278,K$5,FALSE)</f>
        <v>0</v>
      </c>
      <c r="L243" s="110">
        <f>VLOOKUP($A243,'Trip Switching Model Target TNC'!$AU$243:$BI$278,L$5,FALSE)</f>
        <v>0</v>
      </c>
      <c r="M243" s="110">
        <f>VLOOKUP($A243,'Trip Switching Model Target TNC'!$AU$243:$BI$278,M$5,FALSE)</f>
        <v>0</v>
      </c>
      <c r="N243" s="110">
        <f>VLOOKUP($A243,'Trip Switching Model Target TNC'!$AU$243:$BI$278,N$5,FALSE)</f>
        <v>0</v>
      </c>
      <c r="O243" s="110">
        <f>VLOOKUP($A243,'Trip Switching Model Target TNC'!$AU$243:$BI$278,O$5,FALSE)</f>
        <v>0</v>
      </c>
      <c r="P243" s="122">
        <f t="shared" si="233"/>
        <v>0</v>
      </c>
      <c r="R243" s="120" t="s">
        <v>28</v>
      </c>
      <c r="S243" s="110">
        <v>0</v>
      </c>
      <c r="T243" s="110">
        <v>0</v>
      </c>
      <c r="U243" s="110">
        <v>0</v>
      </c>
      <c r="V243" s="110">
        <v>0</v>
      </c>
      <c r="W243" s="110">
        <v>0</v>
      </c>
      <c r="X243" s="110">
        <v>0</v>
      </c>
      <c r="Y243" s="111">
        <f t="shared" si="254"/>
        <v>0</v>
      </c>
      <c r="Z243" s="110">
        <v>0</v>
      </c>
      <c r="AA243" s="110">
        <f>VLOOKUP($A243,'Trip Switching Model Targets'!$AU$8:$BG$36,AA$5,FALSE)</f>
        <v>0</v>
      </c>
      <c r="AB243" s="110">
        <v>0</v>
      </c>
      <c r="AC243" s="110">
        <v>0</v>
      </c>
      <c r="AD243" s="110">
        <v>0</v>
      </c>
      <c r="AE243" s="110">
        <f t="shared" si="244"/>
        <v>0</v>
      </c>
      <c r="AF243" s="122">
        <f t="shared" si="235"/>
        <v>0</v>
      </c>
    </row>
    <row r="244" spans="1:32" x14ac:dyDescent="0.25">
      <c r="A244" s="114">
        <v>27</v>
      </c>
      <c r="B244" s="120" t="s">
        <v>29</v>
      </c>
      <c r="C244" s="110">
        <f>VLOOKUP($A244,'Trip Switching Model Target TNC'!$AU$243:$BI$278,C$5,FALSE)</f>
        <v>0</v>
      </c>
      <c r="D244" s="110">
        <f>VLOOKUP($A244,'Trip Switching Model Target TNC'!$AU$243:$BI$278,D$5,FALSE)</f>
        <v>0</v>
      </c>
      <c r="E244" s="110">
        <f>VLOOKUP($A244,'Trip Switching Model Target TNC'!$AU$243:$BI$278,E$5,FALSE)</f>
        <v>0</v>
      </c>
      <c r="F244" s="110">
        <f>VLOOKUP($A244,'Trip Switching Model Target TNC'!$AU$243:$BI$278,F$5,FALSE)</f>
        <v>0</v>
      </c>
      <c r="G244" s="110">
        <f>VLOOKUP($A244,'Trip Switching Model Target TNC'!$AU$243:$BI$278,G$5,FALSE)</f>
        <v>0</v>
      </c>
      <c r="H244" s="110">
        <f>VLOOKUP($A244,'Trip Switching Model Target TNC'!$AU$243:$BI$278,H$5,FALSE)</f>
        <v>0</v>
      </c>
      <c r="I244" s="111">
        <f>VLOOKUP($A244,'Trip Switching Model Target TNC'!$AU$243:$BI$278,I$5,FALSE)</f>
        <v>0</v>
      </c>
      <c r="J244" s="110">
        <f>VLOOKUP($A244,'Trip Switching Model Target TNC'!$AU$243:$BI$278,J$5,FALSE)</f>
        <v>0</v>
      </c>
      <c r="K244" s="110">
        <f>VLOOKUP($A244,'Trip Switching Model Target TNC'!$AU$243:$BI$278,K$5,FALSE)</f>
        <v>0</v>
      </c>
      <c r="L244" s="110">
        <f>VLOOKUP($A244,'Trip Switching Model Target TNC'!$AU$243:$BI$278,L$5,FALSE)</f>
        <v>0</v>
      </c>
      <c r="M244" s="110">
        <f>VLOOKUP($A244,'Trip Switching Model Target TNC'!$AU$243:$BI$278,M$5,FALSE)</f>
        <v>0</v>
      </c>
      <c r="N244" s="110">
        <f>VLOOKUP($A244,'Trip Switching Model Target TNC'!$AU$243:$BI$278,N$5,FALSE)</f>
        <v>0</v>
      </c>
      <c r="O244" s="110">
        <f>VLOOKUP($A244,'Trip Switching Model Target TNC'!$AU$243:$BI$278,O$5,FALSE)</f>
        <v>0</v>
      </c>
      <c r="P244" s="122">
        <f t="shared" si="233"/>
        <v>0</v>
      </c>
      <c r="R244" s="120" t="s">
        <v>29</v>
      </c>
      <c r="S244" s="110">
        <v>0</v>
      </c>
      <c r="T244" s="110">
        <v>0</v>
      </c>
      <c r="U244" s="110">
        <v>0</v>
      </c>
      <c r="V244" s="110">
        <v>0</v>
      </c>
      <c r="W244" s="110">
        <v>0</v>
      </c>
      <c r="X244" s="110">
        <v>0</v>
      </c>
      <c r="Y244" s="111">
        <f t="shared" si="254"/>
        <v>0</v>
      </c>
      <c r="Z244" s="110">
        <v>0</v>
      </c>
      <c r="AA244" s="110">
        <f>VLOOKUP($A244,'Trip Switching Model Targets'!$AU$8:$BG$36,AA$5,FALSE)</f>
        <v>0</v>
      </c>
      <c r="AB244" s="110">
        <v>0</v>
      </c>
      <c r="AC244" s="110">
        <v>0</v>
      </c>
      <c r="AD244" s="110">
        <v>0</v>
      </c>
      <c r="AE244" s="110">
        <f t="shared" si="244"/>
        <v>0</v>
      </c>
      <c r="AF244" s="122">
        <f t="shared" si="235"/>
        <v>0</v>
      </c>
    </row>
    <row r="245" spans="1:32" x14ac:dyDescent="0.25">
      <c r="A245" s="114">
        <v>17</v>
      </c>
      <c r="B245" s="120" t="s">
        <v>22</v>
      </c>
      <c r="C245" s="110">
        <f>VLOOKUP($A245,'Trip Switching Model Target TNC'!$AU$243:$BI$278,C$5,FALSE)</f>
        <v>0</v>
      </c>
      <c r="D245" s="110">
        <f>VLOOKUP($A245,'Trip Switching Model Target TNC'!$AU$243:$BI$278,D$5,FALSE)</f>
        <v>0</v>
      </c>
      <c r="E245" s="110">
        <f>VLOOKUP($A245,'Trip Switching Model Target TNC'!$AU$243:$BI$278,E$5,FALSE)</f>
        <v>0</v>
      </c>
      <c r="F245" s="110">
        <f>VLOOKUP($A245,'Trip Switching Model Target TNC'!$AU$243:$BI$278,F$5,FALSE)</f>
        <v>0</v>
      </c>
      <c r="G245" s="110">
        <f>VLOOKUP($A245,'Trip Switching Model Target TNC'!$AU$243:$BI$278,G$5,FALSE)</f>
        <v>0</v>
      </c>
      <c r="H245" s="110">
        <f>VLOOKUP($A245,'Trip Switching Model Target TNC'!$AU$243:$BI$278,H$5,FALSE)</f>
        <v>0</v>
      </c>
      <c r="I245" s="110">
        <f>VLOOKUP($A245,'Trip Switching Model Target TNC'!$AU$243:$BI$278,I$5,FALSE)</f>
        <v>0</v>
      </c>
      <c r="J245" s="111">
        <f>VLOOKUP($A245,'Trip Switching Model Target TNC'!$AU$243:$BI$278,J$5,FALSE)</f>
        <v>0</v>
      </c>
      <c r="K245" s="110">
        <f>VLOOKUP($A245,'Trip Switching Model Target TNC'!$AU$243:$BI$278,K$5,FALSE)</f>
        <v>0</v>
      </c>
      <c r="L245" s="110">
        <f>VLOOKUP($A245,'Trip Switching Model Target TNC'!$AU$243:$BI$278,L$5,FALSE)</f>
        <v>0</v>
      </c>
      <c r="M245" s="110">
        <f>VLOOKUP($A245,'Trip Switching Model Target TNC'!$AU$243:$BI$278,M$5,FALSE)</f>
        <v>0</v>
      </c>
      <c r="N245" s="110">
        <f>VLOOKUP($A245,'Trip Switching Model Target TNC'!$AU$243:$BI$278,N$5,FALSE)</f>
        <v>0</v>
      </c>
      <c r="O245" s="110">
        <f>VLOOKUP($A245,'Trip Switching Model Target TNC'!$AU$243:$BI$278,O$5,FALSE)</f>
        <v>0</v>
      </c>
      <c r="P245" s="122">
        <f t="shared" si="233"/>
        <v>0</v>
      </c>
      <c r="R245" s="120" t="s">
        <v>22</v>
      </c>
      <c r="S245" s="110">
        <v>0</v>
      </c>
      <c r="T245" s="110">
        <v>0</v>
      </c>
      <c r="U245" s="110">
        <v>0</v>
      </c>
      <c r="V245" s="110">
        <v>0</v>
      </c>
      <c r="W245" s="110">
        <v>0</v>
      </c>
      <c r="X245" s="110">
        <v>0</v>
      </c>
      <c r="Y245" s="110">
        <v>0</v>
      </c>
      <c r="Z245" s="111">
        <f t="shared" ref="Z245:Z250" si="266">C245+D245+E245+F245+G245+H245+I245+J245+L245+M245+O245+K245</f>
        <v>0</v>
      </c>
      <c r="AA245" s="110">
        <f>VLOOKUP($A245,'Trip Switching Model Targets'!$AU$8:$BG$36,AA$5,FALSE)</f>
        <v>0</v>
      </c>
      <c r="AB245" s="110">
        <v>0</v>
      </c>
      <c r="AC245" s="110">
        <v>0</v>
      </c>
      <c r="AD245" s="110">
        <v>0</v>
      </c>
      <c r="AE245" s="110">
        <f t="shared" si="244"/>
        <v>0</v>
      </c>
      <c r="AF245" s="122">
        <f t="shared" si="235"/>
        <v>0</v>
      </c>
    </row>
    <row r="246" spans="1:32" x14ac:dyDescent="0.25">
      <c r="A246" s="114">
        <v>18</v>
      </c>
      <c r="B246" s="120" t="s">
        <v>23</v>
      </c>
      <c r="C246" s="110">
        <f>VLOOKUP($A246,'Trip Switching Model Target TNC'!$AU$243:$BI$278,C$5,FALSE)</f>
        <v>0</v>
      </c>
      <c r="D246" s="110">
        <f>VLOOKUP($A246,'Trip Switching Model Target TNC'!$AU$243:$BI$278,D$5,FALSE)</f>
        <v>0</v>
      </c>
      <c r="E246" s="110">
        <f>VLOOKUP($A246,'Trip Switching Model Target TNC'!$AU$243:$BI$278,E$5,FALSE)</f>
        <v>0</v>
      </c>
      <c r="F246" s="110">
        <f>VLOOKUP($A246,'Trip Switching Model Target TNC'!$AU$243:$BI$278,F$5,FALSE)</f>
        <v>0</v>
      </c>
      <c r="G246" s="110">
        <f>VLOOKUP($A246,'Trip Switching Model Target TNC'!$AU$243:$BI$278,G$5,FALSE)</f>
        <v>0</v>
      </c>
      <c r="H246" s="110">
        <f>VLOOKUP($A246,'Trip Switching Model Target TNC'!$AU$243:$BI$278,H$5,FALSE)</f>
        <v>0</v>
      </c>
      <c r="I246" s="110">
        <f>VLOOKUP($A246,'Trip Switching Model Target TNC'!$AU$243:$BI$278,I$5,FALSE)</f>
        <v>0</v>
      </c>
      <c r="J246" s="111">
        <f>VLOOKUP($A246,'Trip Switching Model Target TNC'!$AU$243:$BI$278,J$5,FALSE)</f>
        <v>0</v>
      </c>
      <c r="K246" s="110">
        <f>VLOOKUP($A246,'Trip Switching Model Target TNC'!$AU$243:$BI$278,K$5,FALSE)</f>
        <v>0</v>
      </c>
      <c r="L246" s="110">
        <f>VLOOKUP($A246,'Trip Switching Model Target TNC'!$AU$243:$BI$278,L$5,FALSE)</f>
        <v>0</v>
      </c>
      <c r="M246" s="110">
        <f>VLOOKUP($A246,'Trip Switching Model Target TNC'!$AU$243:$BI$278,M$5,FALSE)</f>
        <v>0</v>
      </c>
      <c r="N246" s="110">
        <f>VLOOKUP($A246,'Trip Switching Model Target TNC'!$AU$243:$BI$278,N$5,FALSE)</f>
        <v>0</v>
      </c>
      <c r="O246" s="110">
        <f>VLOOKUP($A246,'Trip Switching Model Target TNC'!$AU$243:$BI$278,O$5,FALSE)</f>
        <v>0</v>
      </c>
      <c r="P246" s="122">
        <f t="shared" si="233"/>
        <v>0</v>
      </c>
      <c r="R246" s="120" t="s">
        <v>23</v>
      </c>
      <c r="S246" s="110">
        <v>0</v>
      </c>
      <c r="T246" s="110">
        <v>0</v>
      </c>
      <c r="U246" s="110">
        <v>0</v>
      </c>
      <c r="V246" s="110">
        <v>0</v>
      </c>
      <c r="W246" s="110">
        <v>0</v>
      </c>
      <c r="X246" s="110">
        <v>0</v>
      </c>
      <c r="Y246" s="110">
        <v>0</v>
      </c>
      <c r="Z246" s="111">
        <f t="shared" si="266"/>
        <v>0</v>
      </c>
      <c r="AA246" s="110">
        <f>VLOOKUP($A246,'Trip Switching Model Targets'!$AU$8:$BG$36,AA$5,FALSE)</f>
        <v>0</v>
      </c>
      <c r="AB246" s="110">
        <v>0</v>
      </c>
      <c r="AC246" s="110">
        <v>0</v>
      </c>
      <c r="AD246" s="110">
        <v>0</v>
      </c>
      <c r="AE246" s="110">
        <f t="shared" si="244"/>
        <v>0</v>
      </c>
      <c r="AF246" s="122">
        <f t="shared" si="235"/>
        <v>0</v>
      </c>
    </row>
    <row r="247" spans="1:32" x14ac:dyDescent="0.25">
      <c r="A247" s="114">
        <v>19</v>
      </c>
      <c r="B247" s="120" t="s">
        <v>24</v>
      </c>
      <c r="C247" s="110">
        <f>VLOOKUP($A247,'Trip Switching Model Target TNC'!$AU$243:$BI$278,C$5,FALSE)</f>
        <v>0</v>
      </c>
      <c r="D247" s="110">
        <f>VLOOKUP($A247,'Trip Switching Model Target TNC'!$AU$243:$BI$278,D$5,FALSE)</f>
        <v>0</v>
      </c>
      <c r="E247" s="110">
        <f>VLOOKUP($A247,'Trip Switching Model Target TNC'!$AU$243:$BI$278,E$5,FALSE)</f>
        <v>0</v>
      </c>
      <c r="F247" s="110">
        <f>VLOOKUP($A247,'Trip Switching Model Target TNC'!$AU$243:$BI$278,F$5,FALSE)</f>
        <v>0</v>
      </c>
      <c r="G247" s="110">
        <f>VLOOKUP($A247,'Trip Switching Model Target TNC'!$AU$243:$BI$278,G$5,FALSE)</f>
        <v>0</v>
      </c>
      <c r="H247" s="110">
        <f>VLOOKUP($A247,'Trip Switching Model Target TNC'!$AU$243:$BI$278,H$5,FALSE)</f>
        <v>0</v>
      </c>
      <c r="I247" s="110">
        <f>VLOOKUP($A247,'Trip Switching Model Target TNC'!$AU$243:$BI$278,I$5,FALSE)</f>
        <v>0</v>
      </c>
      <c r="J247" s="111">
        <f>VLOOKUP($A247,'Trip Switching Model Target TNC'!$AU$243:$BI$278,J$5,FALSE)</f>
        <v>0</v>
      </c>
      <c r="K247" s="110">
        <f>VLOOKUP($A247,'Trip Switching Model Target TNC'!$AU$243:$BI$278,K$5,FALSE)</f>
        <v>0</v>
      </c>
      <c r="L247" s="110">
        <f>VLOOKUP($A247,'Trip Switching Model Target TNC'!$AU$243:$BI$278,L$5,FALSE)</f>
        <v>0</v>
      </c>
      <c r="M247" s="110">
        <f>VLOOKUP($A247,'Trip Switching Model Target TNC'!$AU$243:$BI$278,M$5,FALSE)</f>
        <v>0</v>
      </c>
      <c r="N247" s="110">
        <f>VLOOKUP($A247,'Trip Switching Model Target TNC'!$AU$243:$BI$278,N$5,FALSE)</f>
        <v>0</v>
      </c>
      <c r="O247" s="110">
        <f>VLOOKUP($A247,'Trip Switching Model Target TNC'!$AU$243:$BI$278,O$5,FALSE)</f>
        <v>0</v>
      </c>
      <c r="P247" s="122">
        <f t="shared" si="233"/>
        <v>0</v>
      </c>
      <c r="R247" s="120" t="s">
        <v>24</v>
      </c>
      <c r="S247" s="110">
        <v>0</v>
      </c>
      <c r="T247" s="110">
        <v>0</v>
      </c>
      <c r="U247" s="110">
        <v>0</v>
      </c>
      <c r="V247" s="110">
        <v>0</v>
      </c>
      <c r="W247" s="110">
        <v>0</v>
      </c>
      <c r="X247" s="110">
        <v>0</v>
      </c>
      <c r="Y247" s="110">
        <v>0</v>
      </c>
      <c r="Z247" s="111">
        <f t="shared" si="266"/>
        <v>0</v>
      </c>
      <c r="AA247" s="110">
        <f>VLOOKUP($A247,'Trip Switching Model Targets'!$AU$8:$BG$36,AA$5,FALSE)</f>
        <v>0</v>
      </c>
      <c r="AB247" s="110">
        <v>0</v>
      </c>
      <c r="AC247" s="110">
        <v>0</v>
      </c>
      <c r="AD247" s="110">
        <v>0</v>
      </c>
      <c r="AE247" s="110">
        <f t="shared" si="244"/>
        <v>0</v>
      </c>
      <c r="AF247" s="122">
        <f t="shared" si="235"/>
        <v>0</v>
      </c>
    </row>
    <row r="248" spans="1:32" x14ac:dyDescent="0.25">
      <c r="A248" s="114">
        <v>20</v>
      </c>
      <c r="B248" s="120" t="s">
        <v>25</v>
      </c>
      <c r="C248" s="110">
        <f>VLOOKUP($A248,'Trip Switching Model Target TNC'!$AU$243:$BI$278,C$5,FALSE)</f>
        <v>0</v>
      </c>
      <c r="D248" s="110">
        <f>VLOOKUP($A248,'Trip Switching Model Target TNC'!$AU$243:$BI$278,D$5,FALSE)</f>
        <v>0</v>
      </c>
      <c r="E248" s="110">
        <f>VLOOKUP($A248,'Trip Switching Model Target TNC'!$AU$243:$BI$278,E$5,FALSE)</f>
        <v>0</v>
      </c>
      <c r="F248" s="110">
        <f>VLOOKUP($A248,'Trip Switching Model Target TNC'!$AU$243:$BI$278,F$5,FALSE)</f>
        <v>0</v>
      </c>
      <c r="G248" s="110">
        <f>VLOOKUP($A248,'Trip Switching Model Target TNC'!$AU$243:$BI$278,G$5,FALSE)</f>
        <v>0</v>
      </c>
      <c r="H248" s="110">
        <f>VLOOKUP($A248,'Trip Switching Model Target TNC'!$AU$243:$BI$278,H$5,FALSE)</f>
        <v>0</v>
      </c>
      <c r="I248" s="110">
        <f>VLOOKUP($A248,'Trip Switching Model Target TNC'!$AU$243:$BI$278,I$5,FALSE)</f>
        <v>0</v>
      </c>
      <c r="J248" s="111">
        <f>VLOOKUP($A248,'Trip Switching Model Target TNC'!$AU$243:$BI$278,J$5,FALSE)</f>
        <v>0</v>
      </c>
      <c r="K248" s="110">
        <f>VLOOKUP($A248,'Trip Switching Model Target TNC'!$AU$243:$BI$278,K$5,FALSE)</f>
        <v>0</v>
      </c>
      <c r="L248" s="110">
        <f>VLOOKUP($A248,'Trip Switching Model Target TNC'!$AU$243:$BI$278,L$5,FALSE)</f>
        <v>0</v>
      </c>
      <c r="M248" s="110">
        <f>VLOOKUP($A248,'Trip Switching Model Target TNC'!$AU$243:$BI$278,M$5,FALSE)</f>
        <v>0</v>
      </c>
      <c r="N248" s="110">
        <f>VLOOKUP($A248,'Trip Switching Model Target TNC'!$AU$243:$BI$278,N$5,FALSE)</f>
        <v>0</v>
      </c>
      <c r="O248" s="110">
        <f>VLOOKUP($A248,'Trip Switching Model Target TNC'!$AU$243:$BI$278,O$5,FALSE)</f>
        <v>0</v>
      </c>
      <c r="P248" s="122">
        <f t="shared" si="233"/>
        <v>0</v>
      </c>
      <c r="R248" s="120" t="s">
        <v>25</v>
      </c>
      <c r="S248" s="110">
        <v>0</v>
      </c>
      <c r="T248" s="110">
        <v>0</v>
      </c>
      <c r="U248" s="110">
        <v>0</v>
      </c>
      <c r="V248" s="110">
        <v>0</v>
      </c>
      <c r="W248" s="110">
        <v>0</v>
      </c>
      <c r="X248" s="110">
        <v>0</v>
      </c>
      <c r="Y248" s="110">
        <v>0</v>
      </c>
      <c r="Z248" s="111">
        <f t="shared" si="266"/>
        <v>0</v>
      </c>
      <c r="AA248" s="110">
        <f>VLOOKUP($A248,'Trip Switching Model Targets'!$AU$8:$BG$36,AA$5,FALSE)</f>
        <v>0</v>
      </c>
      <c r="AB248" s="110">
        <v>0</v>
      </c>
      <c r="AC248" s="110">
        <v>0</v>
      </c>
      <c r="AD248" s="110">
        <v>0</v>
      </c>
      <c r="AE248" s="110">
        <f t="shared" si="244"/>
        <v>0</v>
      </c>
      <c r="AF248" s="122">
        <f t="shared" si="235"/>
        <v>0</v>
      </c>
    </row>
    <row r="249" spans="1:32" x14ac:dyDescent="0.25">
      <c r="A249" s="114">
        <v>28</v>
      </c>
      <c r="B249" s="120" t="s">
        <v>30</v>
      </c>
      <c r="C249" s="110">
        <f>VLOOKUP($A249,'Trip Switching Model Target TNC'!$AU$243:$BI$278,C$5,FALSE)</f>
        <v>0</v>
      </c>
      <c r="D249" s="110">
        <f>VLOOKUP($A249,'Trip Switching Model Target TNC'!$AU$243:$BI$278,D$5,FALSE)</f>
        <v>0</v>
      </c>
      <c r="E249" s="110">
        <f>VLOOKUP($A249,'Trip Switching Model Target TNC'!$AU$243:$BI$278,E$5,FALSE)</f>
        <v>0</v>
      </c>
      <c r="F249" s="110">
        <f>VLOOKUP($A249,'Trip Switching Model Target TNC'!$AU$243:$BI$278,F$5,FALSE)</f>
        <v>0</v>
      </c>
      <c r="G249" s="110">
        <f>VLOOKUP($A249,'Trip Switching Model Target TNC'!$AU$243:$BI$278,G$5,FALSE)</f>
        <v>0</v>
      </c>
      <c r="H249" s="110">
        <f>VLOOKUP($A249,'Trip Switching Model Target TNC'!$AU$243:$BI$278,H$5,FALSE)</f>
        <v>0</v>
      </c>
      <c r="I249" s="110">
        <f>VLOOKUP($A249,'Trip Switching Model Target TNC'!$AU$243:$BI$278,I$5,FALSE)</f>
        <v>0</v>
      </c>
      <c r="J249" s="111">
        <f>VLOOKUP($A249,'Trip Switching Model Target TNC'!$AU$243:$BI$278,J$5,FALSE)</f>
        <v>0</v>
      </c>
      <c r="K249" s="110">
        <f>VLOOKUP($A249,'Trip Switching Model Target TNC'!$AU$243:$BI$278,K$5,FALSE)</f>
        <v>0</v>
      </c>
      <c r="L249" s="110">
        <f>VLOOKUP($A249,'Trip Switching Model Target TNC'!$AU$243:$BI$278,L$5,FALSE)</f>
        <v>0</v>
      </c>
      <c r="M249" s="110">
        <f>VLOOKUP($A249,'Trip Switching Model Target TNC'!$AU$243:$BI$278,M$5,FALSE)</f>
        <v>0</v>
      </c>
      <c r="N249" s="110">
        <f>VLOOKUP($A249,'Trip Switching Model Target TNC'!$AU$243:$BI$278,N$5,FALSE)</f>
        <v>0</v>
      </c>
      <c r="O249" s="110">
        <f>VLOOKUP($A249,'Trip Switching Model Target TNC'!$AU$243:$BI$278,O$5,FALSE)</f>
        <v>0</v>
      </c>
      <c r="P249" s="122">
        <f t="shared" si="233"/>
        <v>0</v>
      </c>
      <c r="R249" s="120" t="s">
        <v>30</v>
      </c>
      <c r="S249" s="110">
        <v>0</v>
      </c>
      <c r="T249" s="110">
        <v>0</v>
      </c>
      <c r="U249" s="110">
        <v>0</v>
      </c>
      <c r="V249" s="110">
        <v>0</v>
      </c>
      <c r="W249" s="110">
        <v>0</v>
      </c>
      <c r="X249" s="110">
        <v>0</v>
      </c>
      <c r="Y249" s="110">
        <v>0</v>
      </c>
      <c r="Z249" s="111">
        <f t="shared" si="266"/>
        <v>0</v>
      </c>
      <c r="AA249" s="110">
        <f>VLOOKUP($A249,'Trip Switching Model Targets'!$AU$8:$BG$36,AA$5,FALSE)</f>
        <v>0</v>
      </c>
      <c r="AB249" s="110">
        <v>0</v>
      </c>
      <c r="AC249" s="110">
        <v>0</v>
      </c>
      <c r="AD249" s="110">
        <v>0</v>
      </c>
      <c r="AE249" s="110">
        <f t="shared" si="244"/>
        <v>0</v>
      </c>
      <c r="AF249" s="122">
        <f t="shared" si="235"/>
        <v>0</v>
      </c>
    </row>
    <row r="250" spans="1:32" x14ac:dyDescent="0.25">
      <c r="A250" s="114">
        <v>29</v>
      </c>
      <c r="B250" s="120" t="s">
        <v>31</v>
      </c>
      <c r="C250" s="110">
        <f>VLOOKUP($A250,'Trip Switching Model Target TNC'!$AU$243:$BI$278,C$5,FALSE)</f>
        <v>0</v>
      </c>
      <c r="D250" s="110">
        <f>VLOOKUP($A250,'Trip Switching Model Target TNC'!$AU$243:$BI$278,D$5,FALSE)</f>
        <v>0</v>
      </c>
      <c r="E250" s="110">
        <f>VLOOKUP($A250,'Trip Switching Model Target TNC'!$AU$243:$BI$278,E$5,FALSE)</f>
        <v>0</v>
      </c>
      <c r="F250" s="110">
        <f>VLOOKUP($A250,'Trip Switching Model Target TNC'!$AU$243:$BI$278,F$5,FALSE)</f>
        <v>0</v>
      </c>
      <c r="G250" s="110">
        <f>VLOOKUP($A250,'Trip Switching Model Target TNC'!$AU$243:$BI$278,G$5,FALSE)</f>
        <v>0</v>
      </c>
      <c r="H250" s="110">
        <f>VLOOKUP($A250,'Trip Switching Model Target TNC'!$AU$243:$BI$278,H$5,FALSE)</f>
        <v>0</v>
      </c>
      <c r="I250" s="110">
        <f>VLOOKUP($A250,'Trip Switching Model Target TNC'!$AU$243:$BI$278,I$5,FALSE)</f>
        <v>0</v>
      </c>
      <c r="J250" s="111">
        <f>VLOOKUP($A250,'Trip Switching Model Target TNC'!$AU$243:$BI$278,J$5,FALSE)</f>
        <v>0</v>
      </c>
      <c r="K250" s="110">
        <f>VLOOKUP($A250,'Trip Switching Model Target TNC'!$AU$243:$BI$278,K$5,FALSE)</f>
        <v>0</v>
      </c>
      <c r="L250" s="110">
        <f>VLOOKUP($A250,'Trip Switching Model Target TNC'!$AU$243:$BI$278,L$5,FALSE)</f>
        <v>0</v>
      </c>
      <c r="M250" s="110">
        <f>VLOOKUP($A250,'Trip Switching Model Target TNC'!$AU$243:$BI$278,M$5,FALSE)</f>
        <v>0</v>
      </c>
      <c r="N250" s="110">
        <f>VLOOKUP($A250,'Trip Switching Model Target TNC'!$AU$243:$BI$278,N$5,FALSE)</f>
        <v>0</v>
      </c>
      <c r="O250" s="110">
        <f>VLOOKUP($A250,'Trip Switching Model Target TNC'!$AU$243:$BI$278,O$5,FALSE)</f>
        <v>0</v>
      </c>
      <c r="P250" s="122">
        <f t="shared" si="233"/>
        <v>0</v>
      </c>
      <c r="R250" s="120" t="s">
        <v>31</v>
      </c>
      <c r="S250" s="110">
        <v>0</v>
      </c>
      <c r="T250" s="110">
        <v>0</v>
      </c>
      <c r="U250" s="110">
        <v>0</v>
      </c>
      <c r="V250" s="110">
        <v>0</v>
      </c>
      <c r="W250" s="110">
        <v>0</v>
      </c>
      <c r="X250" s="110">
        <v>0</v>
      </c>
      <c r="Y250" s="110">
        <v>0</v>
      </c>
      <c r="Z250" s="111">
        <f t="shared" si="266"/>
        <v>0</v>
      </c>
      <c r="AA250" s="110">
        <f>VLOOKUP($A250,'Trip Switching Model Targets'!$AU$8:$BG$36,AA$5,FALSE)</f>
        <v>0</v>
      </c>
      <c r="AB250" s="110">
        <v>0</v>
      </c>
      <c r="AC250" s="110">
        <v>0</v>
      </c>
      <c r="AD250" s="110">
        <v>0</v>
      </c>
      <c r="AE250" s="110">
        <f t="shared" si="244"/>
        <v>0</v>
      </c>
      <c r="AF250" s="122">
        <f t="shared" si="235"/>
        <v>0</v>
      </c>
    </row>
    <row r="251" spans="1:32" x14ac:dyDescent="0.25">
      <c r="A251" s="114">
        <v>21</v>
      </c>
      <c r="B251" s="120" t="s">
        <v>529</v>
      </c>
      <c r="C251" s="110">
        <f>VLOOKUP($A251,'Trip Switching Model Target TNC'!$AU$243:$BI$278,C$5,FALSE)</f>
        <v>0</v>
      </c>
      <c r="D251" s="110">
        <f>VLOOKUP($A251,'Trip Switching Model Target TNC'!$AU$243:$BI$278,D$5,FALSE)</f>
        <v>0</v>
      </c>
      <c r="E251" s="110">
        <f>VLOOKUP($A251,'Trip Switching Model Target TNC'!$AU$243:$BI$278,E$5,FALSE)</f>
        <v>0</v>
      </c>
      <c r="F251" s="110">
        <f>VLOOKUP($A251,'Trip Switching Model Target TNC'!$AU$243:$BI$278,F$5,FALSE)</f>
        <v>0</v>
      </c>
      <c r="G251" s="110">
        <f>VLOOKUP($A251,'Trip Switching Model Target TNC'!$AU$243:$BI$278,G$5,FALSE)</f>
        <v>0</v>
      </c>
      <c r="H251" s="110">
        <f>VLOOKUP($A251,'Trip Switching Model Target TNC'!$AU$243:$BI$278,H$5,FALSE)</f>
        <v>0</v>
      </c>
      <c r="I251" s="110">
        <f>VLOOKUP($A251,'Trip Switching Model Target TNC'!$AU$243:$BI$278,I$5,FALSE)</f>
        <v>0</v>
      </c>
      <c r="J251" s="110">
        <f>VLOOKUP($A251,'Trip Switching Model Target TNC'!$AU$243:$BI$278,J$5,FALSE)</f>
        <v>0</v>
      </c>
      <c r="K251" s="109">
        <f>VLOOKUP($A251,'Trip Switching Model Target TNC'!$AU$243:$BI$278,K$5,FALSE)</f>
        <v>0</v>
      </c>
      <c r="L251" s="109">
        <f>VLOOKUP($A251,'Trip Switching Model Target TNC'!$AU$243:$BI$278,L$5,FALSE)</f>
        <v>0</v>
      </c>
      <c r="M251" s="110">
        <f>VLOOKUP($A251,'Trip Switching Model Target TNC'!$AU$243:$BI$278,M$5,FALSE)</f>
        <v>0</v>
      </c>
      <c r="N251" s="110">
        <f>VLOOKUP($A251,'Trip Switching Model Target TNC'!$AU$243:$BI$278,N$5,FALSE)</f>
        <v>0</v>
      </c>
      <c r="O251" s="110">
        <f>VLOOKUP($A251,'Trip Switching Model Target TNC'!$AU$243:$BI$278,O$5,FALSE)</f>
        <v>0</v>
      </c>
      <c r="P251" s="122">
        <f t="shared" si="233"/>
        <v>0</v>
      </c>
      <c r="R251" s="120" t="s">
        <v>529</v>
      </c>
      <c r="S251" s="110">
        <v>0</v>
      </c>
      <c r="T251" s="110">
        <v>0</v>
      </c>
      <c r="U251" s="110">
        <v>0</v>
      </c>
      <c r="V251" s="110">
        <v>0</v>
      </c>
      <c r="W251" s="110">
        <v>0</v>
      </c>
      <c r="X251" s="110">
        <v>0</v>
      </c>
      <c r="Y251" s="110">
        <v>0</v>
      </c>
      <c r="Z251" s="110">
        <v>0</v>
      </c>
      <c r="AA251" s="110">
        <f>VLOOKUP($A251,'Trip Switching Model Targets'!$AU$8:$BG$36,AA$5,FALSE)</f>
        <v>0</v>
      </c>
      <c r="AB251" s="111">
        <f>C251+D251+E251+F251+G251+H251+I251+J251+L251+M251+O251</f>
        <v>0</v>
      </c>
      <c r="AC251" s="110">
        <v>0</v>
      </c>
      <c r="AD251" s="110">
        <v>0</v>
      </c>
      <c r="AE251" s="110">
        <f t="shared" si="244"/>
        <v>0</v>
      </c>
      <c r="AF251" s="122">
        <f t="shared" si="235"/>
        <v>0</v>
      </c>
    </row>
    <row r="252" spans="1:32" x14ac:dyDescent="0.25">
      <c r="A252" s="114">
        <v>22</v>
      </c>
      <c r="B252" s="120" t="s">
        <v>530</v>
      </c>
      <c r="C252" s="110">
        <f>VLOOKUP($A252,'Trip Switching Model Target TNC'!$AU$243:$BI$278,C$5,FALSE)</f>
        <v>0</v>
      </c>
      <c r="D252" s="110">
        <f>VLOOKUP($A252,'Trip Switching Model Target TNC'!$AU$243:$BI$278,D$5,FALSE)</f>
        <v>0</v>
      </c>
      <c r="E252" s="110">
        <f>VLOOKUP($A252,'Trip Switching Model Target TNC'!$AU$243:$BI$278,E$5,FALSE)</f>
        <v>0</v>
      </c>
      <c r="F252" s="110">
        <f>VLOOKUP($A252,'Trip Switching Model Target TNC'!$AU$243:$BI$278,F$5,FALSE)</f>
        <v>0</v>
      </c>
      <c r="G252" s="110">
        <f>VLOOKUP($A252,'Trip Switching Model Target TNC'!$AU$243:$BI$278,G$5,FALSE)</f>
        <v>0</v>
      </c>
      <c r="H252" s="111">
        <f>VLOOKUP($A252,'Trip Switching Model Target TNC'!$AU$243:$BI$278,H$5,FALSE)</f>
        <v>0</v>
      </c>
      <c r="I252" s="111">
        <f>VLOOKUP($A252,'Trip Switching Model Target TNC'!$AU$243:$BI$278,I$5,FALSE)</f>
        <v>0</v>
      </c>
      <c r="J252" s="111">
        <f>VLOOKUP($A252,'Trip Switching Model Target TNC'!$AU$243:$BI$278,J$5,FALSE)</f>
        <v>0</v>
      </c>
      <c r="K252" s="110">
        <f>VLOOKUP($A252,'Trip Switching Model Target TNC'!$AU$243:$BI$278,K$5,FALSE)</f>
        <v>0</v>
      </c>
      <c r="L252" s="110">
        <f>VLOOKUP($A252,'Trip Switching Model Target TNC'!$AU$243:$BI$278,L$5,FALSE)</f>
        <v>0</v>
      </c>
      <c r="M252" s="109">
        <f>VLOOKUP($A252,'Trip Switching Model Target TNC'!$AU$243:$BI$278,M$5,FALSE)</f>
        <v>0</v>
      </c>
      <c r="N252" s="110">
        <f>VLOOKUP($A252,'Trip Switching Model Target TNC'!$AU$243:$BI$278,N$5,FALSE)</f>
        <v>0</v>
      </c>
      <c r="O252" s="110">
        <f>VLOOKUP($A252,'Trip Switching Model Target TNC'!$AU$243:$BI$278,O$5,FALSE)</f>
        <v>0</v>
      </c>
      <c r="P252" s="122">
        <f t="shared" si="233"/>
        <v>0</v>
      </c>
      <c r="R252" s="120" t="s">
        <v>530</v>
      </c>
      <c r="S252" s="110">
        <v>0</v>
      </c>
      <c r="T252" s="110">
        <v>0</v>
      </c>
      <c r="U252" s="110">
        <v>0</v>
      </c>
      <c r="V252" s="110">
        <v>0</v>
      </c>
      <c r="W252" s="110">
        <v>0</v>
      </c>
      <c r="X252" s="111">
        <f t="shared" ref="X252:X253" si="267">H252</f>
        <v>0</v>
      </c>
      <c r="Y252" s="111">
        <f t="shared" ref="Y252:Y253" si="268">I252</f>
        <v>0</v>
      </c>
      <c r="Z252" s="111">
        <f t="shared" ref="Z252:Z253" si="269">J252</f>
        <v>0</v>
      </c>
      <c r="AA252" s="110">
        <f>VLOOKUP($A252,'Trip Switching Model Targets'!$AU$8:$BG$36,AA$5,FALSE)</f>
        <v>0</v>
      </c>
      <c r="AB252" s="110">
        <v>0</v>
      </c>
      <c r="AC252" s="109">
        <f>C252+D252+E252+F252+G252+L252+O252+M252+K252</f>
        <v>0</v>
      </c>
      <c r="AD252" s="110">
        <v>0</v>
      </c>
      <c r="AE252" s="109">
        <f t="shared" si="244"/>
        <v>0</v>
      </c>
      <c r="AF252" s="122">
        <f t="shared" si="235"/>
        <v>0</v>
      </c>
    </row>
    <row r="253" spans="1:32" x14ac:dyDescent="0.25">
      <c r="A253" s="114">
        <v>23</v>
      </c>
      <c r="B253" s="120" t="s">
        <v>531</v>
      </c>
      <c r="C253" s="109">
        <f>VLOOKUP($A253,'Trip Switching Model Target TNC'!$AU$243:$BI$278,C$5,FALSE)</f>
        <v>0</v>
      </c>
      <c r="D253" s="109">
        <f>VLOOKUP($A253,'Trip Switching Model Target TNC'!$AU$243:$BI$278,D$5,FALSE)</f>
        <v>0</v>
      </c>
      <c r="E253" s="109">
        <f>VLOOKUP($A253,'Trip Switching Model Target TNC'!$AU$243:$BI$278,E$5,FALSE)</f>
        <v>0</v>
      </c>
      <c r="F253" s="109">
        <f>VLOOKUP($A253,'Trip Switching Model Target TNC'!$AU$243:$BI$278,F$5,FALSE)</f>
        <v>0</v>
      </c>
      <c r="G253" s="109">
        <f>VLOOKUP($A253,'Trip Switching Model Target TNC'!$AU$243:$BI$278,G$5,FALSE)</f>
        <v>0</v>
      </c>
      <c r="H253" s="113">
        <f>VLOOKUP($A253,'Trip Switching Model Target TNC'!$AU$243:$BI$278,H$5,FALSE)</f>
        <v>0</v>
      </c>
      <c r="I253" s="113">
        <f>VLOOKUP($A253,'Trip Switching Model Target TNC'!$AU$243:$BI$278,I$5,FALSE)</f>
        <v>0</v>
      </c>
      <c r="J253" s="113">
        <f>VLOOKUP($A253,'Trip Switching Model Target TNC'!$AU$243:$BI$278,J$5,FALSE)</f>
        <v>0</v>
      </c>
      <c r="K253" s="109">
        <f>VLOOKUP($A253,'Trip Switching Model Target TNC'!$AU$243:$BI$278,K$5,FALSE)</f>
        <v>0</v>
      </c>
      <c r="L253" s="109">
        <f>VLOOKUP($A253,'Trip Switching Model Target TNC'!$AU$243:$BI$278,L$5,FALSE)</f>
        <v>0</v>
      </c>
      <c r="M253" s="109">
        <f>VLOOKUP($A253,'Trip Switching Model Target TNC'!$AU$243:$BI$278,M$5,FALSE)</f>
        <v>0</v>
      </c>
      <c r="N253" s="109">
        <f>VLOOKUP($A253,'Trip Switching Model Target TNC'!$AU$243:$BI$278,N$5,FALSE)</f>
        <v>0</v>
      </c>
      <c r="O253" s="110">
        <f>VLOOKUP($A253,'Trip Switching Model Target TNC'!$AU$243:$BI$278,O$5,FALSE)</f>
        <v>0</v>
      </c>
      <c r="P253" s="122">
        <f t="shared" si="233"/>
        <v>0</v>
      </c>
      <c r="R253" s="120" t="s">
        <v>531</v>
      </c>
      <c r="S253" s="109">
        <f>C253</f>
        <v>0</v>
      </c>
      <c r="T253" s="109">
        <f>D253</f>
        <v>0</v>
      </c>
      <c r="U253" s="109">
        <f>E253</f>
        <v>0</v>
      </c>
      <c r="V253" s="109">
        <f>F253</f>
        <v>0</v>
      </c>
      <c r="W253" s="109">
        <f>G253</f>
        <v>0</v>
      </c>
      <c r="X253" s="113">
        <f t="shared" si="267"/>
        <v>0</v>
      </c>
      <c r="Y253" s="113">
        <f t="shared" si="268"/>
        <v>0</v>
      </c>
      <c r="Z253" s="113">
        <f t="shared" si="269"/>
        <v>0</v>
      </c>
      <c r="AA253" s="109">
        <f>K253</f>
        <v>0</v>
      </c>
      <c r="AB253" s="109">
        <f>L253</f>
        <v>0</v>
      </c>
      <c r="AC253" s="109">
        <f>M253</f>
        <v>0</v>
      </c>
      <c r="AD253" s="109">
        <f>N253</f>
        <v>0</v>
      </c>
      <c r="AE253" s="110">
        <f t="shared" si="244"/>
        <v>0</v>
      </c>
      <c r="AF253" s="122">
        <f t="shared" si="235"/>
        <v>0</v>
      </c>
    </row>
    <row r="254" spans="1:32" x14ac:dyDescent="0.25">
      <c r="A254">
        <v>30</v>
      </c>
      <c r="B254" s="46" t="s">
        <v>604</v>
      </c>
      <c r="C254" s="110">
        <f>VLOOKUP($A254,'Trip Switching Model Target TNC'!$AU$243:$BI$278,C$5,FALSE)</f>
        <v>0</v>
      </c>
      <c r="D254" s="110">
        <f>VLOOKUP($A254,'Trip Switching Model Target TNC'!$AU$243:$BI$278,D$5,FALSE)</f>
        <v>0</v>
      </c>
      <c r="E254" s="110">
        <f>VLOOKUP($A254,'Trip Switching Model Target TNC'!$AU$243:$BI$278,E$5,FALSE)</f>
        <v>0</v>
      </c>
      <c r="F254" s="110">
        <f>VLOOKUP($A254,'Trip Switching Model Target TNC'!$AU$243:$BI$278,F$5,FALSE)</f>
        <v>0</v>
      </c>
      <c r="G254" s="110">
        <f>VLOOKUP($A254,'Trip Switching Model Target TNC'!$AU$243:$BI$278,G$5,FALSE)</f>
        <v>0</v>
      </c>
      <c r="H254" s="110">
        <f>VLOOKUP($A254,'Trip Switching Model Target TNC'!$AU$243:$BI$278,H$5,FALSE)</f>
        <v>0</v>
      </c>
      <c r="I254" s="110">
        <f>VLOOKUP($A254,'Trip Switching Model Target TNC'!$AU$243:$BI$278,I$5,FALSE)</f>
        <v>0</v>
      </c>
      <c r="J254" s="110">
        <f>VLOOKUP($A254,'Trip Switching Model Target TNC'!$AU$243:$BI$278,J$5,FALSE)</f>
        <v>0</v>
      </c>
      <c r="K254" s="47">
        <f>VLOOKUP($A254,'Trip Switching Model Target TNC'!$AU$243:$BI$278,K$5,FALSE)</f>
        <v>0</v>
      </c>
      <c r="L254" s="110">
        <f>VLOOKUP($A254,'Trip Switching Model Target TNC'!$AU$243:$BI$278,L$5,FALSE)</f>
        <v>0</v>
      </c>
      <c r="M254" s="110">
        <f>VLOOKUP($A254,'Trip Switching Model Target TNC'!$AU$243:$BI$278,M$5,FALSE)</f>
        <v>0</v>
      </c>
      <c r="N254" s="110">
        <f>VLOOKUP($A254,'Trip Switching Model Target TNC'!$AU$243:$BI$278,N$5,FALSE)</f>
        <v>0</v>
      </c>
      <c r="O254" s="110">
        <f>VLOOKUP($A254,'Trip Switching Model Target TNC'!$AU$243:$BI$278,O$5,FALSE)</f>
        <v>0</v>
      </c>
      <c r="P254" s="50">
        <f t="shared" si="233"/>
        <v>0</v>
      </c>
      <c r="R254" s="46" t="s">
        <v>604</v>
      </c>
      <c r="S254" s="110">
        <v>0</v>
      </c>
      <c r="T254" s="110">
        <v>0</v>
      </c>
      <c r="U254" s="110">
        <v>0</v>
      </c>
      <c r="V254" s="110">
        <v>0</v>
      </c>
      <c r="W254" s="110">
        <v>0</v>
      </c>
      <c r="X254" s="110">
        <v>0</v>
      </c>
      <c r="Y254" s="110">
        <v>0</v>
      </c>
      <c r="Z254" s="110">
        <v>0</v>
      </c>
      <c r="AA254" s="47">
        <f>K254</f>
        <v>0</v>
      </c>
      <c r="AB254" s="110">
        <f>L254</f>
        <v>0</v>
      </c>
      <c r="AC254" s="110">
        <v>0</v>
      </c>
      <c r="AD254" s="110">
        <v>0</v>
      </c>
      <c r="AE254" s="110">
        <f t="shared" si="244"/>
        <v>0</v>
      </c>
      <c r="AF254" s="121">
        <f t="shared" ref="AF254:AF261" si="270">SUM(S254:AE254)</f>
        <v>0</v>
      </c>
    </row>
    <row r="255" spans="1:32" x14ac:dyDescent="0.25">
      <c r="A255">
        <v>31</v>
      </c>
      <c r="B255" s="46" t="s">
        <v>605</v>
      </c>
      <c r="C255" s="110">
        <f>VLOOKUP($A255,'Trip Switching Model Target TNC'!$AU$243:$BI$278,C$5,FALSE)</f>
        <v>0</v>
      </c>
      <c r="D255" s="110">
        <f>VLOOKUP($A255,'Trip Switching Model Target TNC'!$AU$243:$BI$278,D$5,FALSE)</f>
        <v>0</v>
      </c>
      <c r="E255" s="110">
        <f>VLOOKUP($A255,'Trip Switching Model Target TNC'!$AU$243:$BI$278,E$5,FALSE)</f>
        <v>0</v>
      </c>
      <c r="F255" s="110">
        <f>VLOOKUP($A255,'Trip Switching Model Target TNC'!$AU$243:$BI$278,F$5,FALSE)</f>
        <v>0</v>
      </c>
      <c r="G255" s="110">
        <f>VLOOKUP($A255,'Trip Switching Model Target TNC'!$AU$243:$BI$278,G$5,FALSE)</f>
        <v>0</v>
      </c>
      <c r="H255" s="110">
        <f>VLOOKUP($A255,'Trip Switching Model Target TNC'!$AU$243:$BI$278,H$5,FALSE)</f>
        <v>0</v>
      </c>
      <c r="I255" s="110">
        <f>VLOOKUP($A255,'Trip Switching Model Target TNC'!$AU$243:$BI$278,I$5,FALSE)</f>
        <v>0</v>
      </c>
      <c r="J255" s="110">
        <f>VLOOKUP($A255,'Trip Switching Model Target TNC'!$AU$243:$BI$278,J$5,FALSE)</f>
        <v>0</v>
      </c>
      <c r="K255" s="47">
        <f>VLOOKUP($A255,'Trip Switching Model Target TNC'!$AU$243:$BI$278,K$5,FALSE)</f>
        <v>0</v>
      </c>
      <c r="L255" s="110">
        <f>VLOOKUP($A255,'Trip Switching Model Target TNC'!$AU$243:$BI$278,L$5,FALSE)</f>
        <v>0</v>
      </c>
      <c r="M255" s="110">
        <f>VLOOKUP($A255,'Trip Switching Model Target TNC'!$AU$243:$BI$278,M$5,FALSE)</f>
        <v>0</v>
      </c>
      <c r="N255" s="110">
        <f>VLOOKUP($A255,'Trip Switching Model Target TNC'!$AU$243:$BI$278,N$5,FALSE)</f>
        <v>0</v>
      </c>
      <c r="O255" s="110">
        <f>VLOOKUP($A255,'Trip Switching Model Target TNC'!$AU$243:$BI$278,O$5,FALSE)</f>
        <v>0</v>
      </c>
      <c r="P255" s="50">
        <f t="shared" ref="P255:P260" si="271">SUM(C255:O255)</f>
        <v>0</v>
      </c>
      <c r="R255" s="46" t="s">
        <v>605</v>
      </c>
      <c r="S255" s="110">
        <v>0</v>
      </c>
      <c r="T255" s="110">
        <v>0</v>
      </c>
      <c r="U255" s="110">
        <v>0</v>
      </c>
      <c r="V255" s="110">
        <v>0</v>
      </c>
      <c r="W255" s="110">
        <v>0</v>
      </c>
      <c r="X255" s="110">
        <v>0</v>
      </c>
      <c r="Y255" s="110">
        <v>0</v>
      </c>
      <c r="Z255" s="110">
        <v>0</v>
      </c>
      <c r="AA255" s="47">
        <f t="shared" ref="AA255:AA260" si="272">K255</f>
        <v>0</v>
      </c>
      <c r="AB255" s="110">
        <f t="shared" ref="AB255:AB260" si="273">L255</f>
        <v>0</v>
      </c>
      <c r="AC255" s="110">
        <v>0</v>
      </c>
      <c r="AD255" s="110">
        <v>0</v>
      </c>
      <c r="AE255" s="110">
        <f t="shared" si="244"/>
        <v>0</v>
      </c>
      <c r="AF255" s="121">
        <f t="shared" si="270"/>
        <v>0</v>
      </c>
    </row>
    <row r="256" spans="1:32" x14ac:dyDescent="0.25">
      <c r="A256">
        <v>32</v>
      </c>
      <c r="B256" s="46" t="s">
        <v>606</v>
      </c>
      <c r="C256" s="110">
        <f>VLOOKUP($A256,'Trip Switching Model Target TNC'!$AU$243:$BI$278,C$5,FALSE)</f>
        <v>0</v>
      </c>
      <c r="D256" s="110">
        <f>VLOOKUP($A256,'Trip Switching Model Target TNC'!$AU$243:$BI$278,D$5,FALSE)</f>
        <v>0</v>
      </c>
      <c r="E256" s="110">
        <f>VLOOKUP($A256,'Trip Switching Model Target TNC'!$AU$243:$BI$278,E$5,FALSE)</f>
        <v>0</v>
      </c>
      <c r="F256" s="110">
        <f>VLOOKUP($A256,'Trip Switching Model Target TNC'!$AU$243:$BI$278,F$5,FALSE)</f>
        <v>0</v>
      </c>
      <c r="G256" s="110">
        <f>VLOOKUP($A256,'Trip Switching Model Target TNC'!$AU$243:$BI$278,G$5,FALSE)</f>
        <v>0</v>
      </c>
      <c r="H256" s="110">
        <f>VLOOKUP($A256,'Trip Switching Model Target TNC'!$AU$243:$BI$278,H$5,FALSE)</f>
        <v>0</v>
      </c>
      <c r="I256" s="110">
        <f>VLOOKUP($A256,'Trip Switching Model Target TNC'!$AU$243:$BI$278,I$5,FALSE)</f>
        <v>0</v>
      </c>
      <c r="J256" s="110">
        <f>VLOOKUP($A256,'Trip Switching Model Target TNC'!$AU$243:$BI$278,J$5,FALSE)</f>
        <v>0</v>
      </c>
      <c r="K256" s="47">
        <f>VLOOKUP($A256,'Trip Switching Model Target TNC'!$AU$243:$BI$278,K$5,FALSE)</f>
        <v>0</v>
      </c>
      <c r="L256" s="110">
        <f>VLOOKUP($A256,'Trip Switching Model Target TNC'!$AU$243:$BI$278,L$5,FALSE)</f>
        <v>0</v>
      </c>
      <c r="M256" s="110">
        <f>VLOOKUP($A256,'Trip Switching Model Target TNC'!$AU$243:$BI$278,M$5,FALSE)</f>
        <v>0</v>
      </c>
      <c r="N256" s="110">
        <f>VLOOKUP($A256,'Trip Switching Model Target TNC'!$AU$243:$BI$278,N$5,FALSE)</f>
        <v>0</v>
      </c>
      <c r="O256" s="110">
        <f>VLOOKUP($A256,'Trip Switching Model Target TNC'!$AU$243:$BI$278,O$5,FALSE)</f>
        <v>0</v>
      </c>
      <c r="P256" s="50">
        <f t="shared" si="271"/>
        <v>0</v>
      </c>
      <c r="R256" s="46" t="s">
        <v>606</v>
      </c>
      <c r="S256" s="110">
        <v>0</v>
      </c>
      <c r="T256" s="110">
        <v>0</v>
      </c>
      <c r="U256" s="110">
        <v>0</v>
      </c>
      <c r="V256" s="110">
        <v>0</v>
      </c>
      <c r="W256" s="110">
        <v>0</v>
      </c>
      <c r="X256" s="110">
        <v>0</v>
      </c>
      <c r="Y256" s="110">
        <v>0</v>
      </c>
      <c r="Z256" s="110">
        <v>0</v>
      </c>
      <c r="AA256" s="47">
        <f t="shared" si="272"/>
        <v>0</v>
      </c>
      <c r="AB256" s="110">
        <f t="shared" si="273"/>
        <v>0</v>
      </c>
      <c r="AC256" s="110">
        <v>0</v>
      </c>
      <c r="AD256" s="110">
        <v>0</v>
      </c>
      <c r="AE256" s="110">
        <f t="shared" si="244"/>
        <v>0</v>
      </c>
      <c r="AF256" s="121">
        <f t="shared" si="270"/>
        <v>0</v>
      </c>
    </row>
    <row r="257" spans="1:47" x14ac:dyDescent="0.25">
      <c r="A257">
        <v>33</v>
      </c>
      <c r="B257" s="46" t="s">
        <v>607</v>
      </c>
      <c r="C257" s="110">
        <f>VLOOKUP($A257,'Trip Switching Model Target TNC'!$AU$243:$BI$278,C$5,FALSE)</f>
        <v>0</v>
      </c>
      <c r="D257" s="110">
        <f>VLOOKUP($A257,'Trip Switching Model Target TNC'!$AU$243:$BI$278,D$5,FALSE)</f>
        <v>0</v>
      </c>
      <c r="E257" s="110">
        <f>VLOOKUP($A257,'Trip Switching Model Target TNC'!$AU$243:$BI$278,E$5,FALSE)</f>
        <v>0</v>
      </c>
      <c r="F257" s="110">
        <f>VLOOKUP($A257,'Trip Switching Model Target TNC'!$AU$243:$BI$278,F$5,FALSE)</f>
        <v>0</v>
      </c>
      <c r="G257" s="110">
        <f>VLOOKUP($A257,'Trip Switching Model Target TNC'!$AU$243:$BI$278,G$5,FALSE)</f>
        <v>0</v>
      </c>
      <c r="H257" s="110">
        <f>VLOOKUP($A257,'Trip Switching Model Target TNC'!$AU$243:$BI$278,H$5,FALSE)</f>
        <v>0</v>
      </c>
      <c r="I257" s="110">
        <f>VLOOKUP($A257,'Trip Switching Model Target TNC'!$AU$243:$BI$278,I$5,FALSE)</f>
        <v>0</v>
      </c>
      <c r="J257" s="110">
        <f>VLOOKUP($A257,'Trip Switching Model Target TNC'!$AU$243:$BI$278,J$5,FALSE)</f>
        <v>0</v>
      </c>
      <c r="K257" s="47">
        <f>VLOOKUP($A257,'Trip Switching Model Target TNC'!$AU$243:$BI$278,K$5,FALSE)</f>
        <v>0</v>
      </c>
      <c r="L257" s="110">
        <f>VLOOKUP($A257,'Trip Switching Model Target TNC'!$AU$243:$BI$278,L$5,FALSE)</f>
        <v>0</v>
      </c>
      <c r="M257" s="110">
        <f>VLOOKUP($A257,'Trip Switching Model Target TNC'!$AU$243:$BI$278,M$5,FALSE)</f>
        <v>0</v>
      </c>
      <c r="N257" s="110">
        <f>VLOOKUP($A257,'Trip Switching Model Target TNC'!$AU$243:$BI$278,N$5,FALSE)</f>
        <v>0</v>
      </c>
      <c r="O257" s="110">
        <f>VLOOKUP($A257,'Trip Switching Model Target TNC'!$AU$243:$BI$278,O$5,FALSE)</f>
        <v>0</v>
      </c>
      <c r="P257" s="50">
        <f t="shared" si="271"/>
        <v>0</v>
      </c>
      <c r="R257" s="46" t="s">
        <v>607</v>
      </c>
      <c r="S257" s="110">
        <v>0</v>
      </c>
      <c r="T257" s="110">
        <v>0</v>
      </c>
      <c r="U257" s="110">
        <v>0</v>
      </c>
      <c r="V257" s="110">
        <v>0</v>
      </c>
      <c r="W257" s="110">
        <v>0</v>
      </c>
      <c r="X257" s="110">
        <v>0</v>
      </c>
      <c r="Y257" s="110">
        <v>0</v>
      </c>
      <c r="Z257" s="110">
        <v>0</v>
      </c>
      <c r="AA257" s="47">
        <f t="shared" si="272"/>
        <v>0</v>
      </c>
      <c r="AB257" s="110">
        <f t="shared" si="273"/>
        <v>0</v>
      </c>
      <c r="AC257" s="110">
        <v>0</v>
      </c>
      <c r="AD257" s="110">
        <v>0</v>
      </c>
      <c r="AE257" s="110">
        <f t="shared" si="244"/>
        <v>0</v>
      </c>
      <c r="AF257" s="121">
        <f t="shared" si="270"/>
        <v>0</v>
      </c>
    </row>
    <row r="258" spans="1:47" x14ac:dyDescent="0.25">
      <c r="A258">
        <v>34</v>
      </c>
      <c r="B258" s="46" t="s">
        <v>608</v>
      </c>
      <c r="C258" s="110">
        <f>VLOOKUP($A258,'Trip Switching Model Target TNC'!$AU$243:$BI$278,C$5,FALSE)</f>
        <v>0</v>
      </c>
      <c r="D258" s="110">
        <f>VLOOKUP($A258,'Trip Switching Model Target TNC'!$AU$243:$BI$278,D$5,FALSE)</f>
        <v>0</v>
      </c>
      <c r="E258" s="110">
        <f>VLOOKUP($A258,'Trip Switching Model Target TNC'!$AU$243:$BI$278,E$5,FALSE)</f>
        <v>0</v>
      </c>
      <c r="F258" s="110">
        <f>VLOOKUP($A258,'Trip Switching Model Target TNC'!$AU$243:$BI$278,F$5,FALSE)</f>
        <v>0</v>
      </c>
      <c r="G258" s="110">
        <f>VLOOKUP($A258,'Trip Switching Model Target TNC'!$AU$243:$BI$278,G$5,FALSE)</f>
        <v>0</v>
      </c>
      <c r="H258" s="110">
        <f>VLOOKUP($A258,'Trip Switching Model Target TNC'!$AU$243:$BI$278,H$5,FALSE)</f>
        <v>0</v>
      </c>
      <c r="I258" s="110">
        <f>VLOOKUP($A258,'Trip Switching Model Target TNC'!$AU$243:$BI$278,I$5,FALSE)</f>
        <v>0</v>
      </c>
      <c r="J258" s="110">
        <f>VLOOKUP($A258,'Trip Switching Model Target TNC'!$AU$243:$BI$278,J$5,FALSE)</f>
        <v>0</v>
      </c>
      <c r="K258" s="47">
        <f>VLOOKUP($A258,'Trip Switching Model Target TNC'!$AU$243:$BI$278,K$5,FALSE)</f>
        <v>0</v>
      </c>
      <c r="L258" s="110">
        <f>VLOOKUP($A258,'Trip Switching Model Target TNC'!$AU$243:$BI$278,L$5,FALSE)</f>
        <v>0</v>
      </c>
      <c r="M258" s="110">
        <f>VLOOKUP($A258,'Trip Switching Model Target TNC'!$AU$243:$BI$278,M$5,FALSE)</f>
        <v>0</v>
      </c>
      <c r="N258" s="110">
        <f>VLOOKUP($A258,'Trip Switching Model Target TNC'!$AU$243:$BI$278,N$5,FALSE)</f>
        <v>0</v>
      </c>
      <c r="O258" s="110">
        <f>VLOOKUP($A258,'Trip Switching Model Target TNC'!$AU$243:$BI$278,O$5,FALSE)</f>
        <v>0</v>
      </c>
      <c r="P258" s="50">
        <f t="shared" si="271"/>
        <v>0</v>
      </c>
      <c r="R258" s="46" t="s">
        <v>608</v>
      </c>
      <c r="S258" s="110">
        <v>0</v>
      </c>
      <c r="T258" s="110">
        <v>0</v>
      </c>
      <c r="U258" s="110">
        <v>0</v>
      </c>
      <c r="V258" s="110">
        <v>0</v>
      </c>
      <c r="W258" s="110">
        <v>0</v>
      </c>
      <c r="X258" s="110">
        <v>0</v>
      </c>
      <c r="Y258" s="110">
        <v>0</v>
      </c>
      <c r="Z258" s="110">
        <v>0</v>
      </c>
      <c r="AA258" s="47">
        <f t="shared" si="272"/>
        <v>0</v>
      </c>
      <c r="AB258" s="110">
        <f t="shared" si="273"/>
        <v>0</v>
      </c>
      <c r="AC258" s="110">
        <v>0</v>
      </c>
      <c r="AD258" s="110">
        <v>0</v>
      </c>
      <c r="AE258" s="110">
        <f t="shared" si="244"/>
        <v>0</v>
      </c>
      <c r="AF258" s="121">
        <f t="shared" si="270"/>
        <v>0</v>
      </c>
    </row>
    <row r="259" spans="1:47" x14ac:dyDescent="0.25">
      <c r="A259">
        <v>35</v>
      </c>
      <c r="B259" s="46" t="s">
        <v>609</v>
      </c>
      <c r="C259" s="110">
        <f>VLOOKUP($A259,'Trip Switching Model Target TNC'!$AU$243:$BI$278,C$5,FALSE)</f>
        <v>0</v>
      </c>
      <c r="D259" s="110">
        <f>VLOOKUP($A259,'Trip Switching Model Target TNC'!$AU$243:$BI$278,D$5,FALSE)</f>
        <v>0</v>
      </c>
      <c r="E259" s="110">
        <f>VLOOKUP($A259,'Trip Switching Model Target TNC'!$AU$243:$BI$278,E$5,FALSE)</f>
        <v>0</v>
      </c>
      <c r="F259" s="110">
        <f>VLOOKUP($A259,'Trip Switching Model Target TNC'!$AU$243:$BI$278,F$5,FALSE)</f>
        <v>0</v>
      </c>
      <c r="G259" s="110">
        <f>VLOOKUP($A259,'Trip Switching Model Target TNC'!$AU$243:$BI$278,G$5,FALSE)</f>
        <v>0</v>
      </c>
      <c r="H259" s="110">
        <f>VLOOKUP($A259,'Trip Switching Model Target TNC'!$AU$243:$BI$278,H$5,FALSE)</f>
        <v>0</v>
      </c>
      <c r="I259" s="110">
        <f>VLOOKUP($A259,'Trip Switching Model Target TNC'!$AU$243:$BI$278,I$5,FALSE)</f>
        <v>0</v>
      </c>
      <c r="J259" s="110">
        <f>VLOOKUP($A259,'Trip Switching Model Target TNC'!$AU$243:$BI$278,J$5,FALSE)</f>
        <v>0</v>
      </c>
      <c r="K259" s="47">
        <f>VLOOKUP($A259,'Trip Switching Model Target TNC'!$AU$243:$BI$278,K$5,FALSE)</f>
        <v>0</v>
      </c>
      <c r="L259" s="110">
        <f>VLOOKUP($A259,'Trip Switching Model Target TNC'!$AU$243:$BI$278,L$5,FALSE)</f>
        <v>0</v>
      </c>
      <c r="M259" s="110">
        <f>VLOOKUP($A259,'Trip Switching Model Target TNC'!$AU$243:$BI$278,M$5,FALSE)</f>
        <v>0</v>
      </c>
      <c r="N259" s="110">
        <f>VLOOKUP($A259,'Trip Switching Model Target TNC'!$AU$243:$BI$278,N$5,FALSE)</f>
        <v>0</v>
      </c>
      <c r="O259" s="110">
        <f>VLOOKUP($A259,'Trip Switching Model Target TNC'!$AU$243:$BI$278,O$5,FALSE)</f>
        <v>0</v>
      </c>
      <c r="P259" s="50">
        <f t="shared" si="271"/>
        <v>0</v>
      </c>
      <c r="R259" s="46" t="s">
        <v>609</v>
      </c>
      <c r="S259" s="110">
        <v>0</v>
      </c>
      <c r="T259" s="110">
        <v>0</v>
      </c>
      <c r="U259" s="110">
        <v>0</v>
      </c>
      <c r="V259" s="110">
        <v>0</v>
      </c>
      <c r="W259" s="110">
        <v>0</v>
      </c>
      <c r="X259" s="110">
        <v>0</v>
      </c>
      <c r="Y259" s="110">
        <v>0</v>
      </c>
      <c r="Z259" s="110">
        <v>0</v>
      </c>
      <c r="AA259" s="47">
        <f t="shared" si="272"/>
        <v>0</v>
      </c>
      <c r="AB259" s="110">
        <f t="shared" si="273"/>
        <v>0</v>
      </c>
      <c r="AC259" s="110">
        <v>0</v>
      </c>
      <c r="AD259" s="110">
        <v>0</v>
      </c>
      <c r="AE259" s="110">
        <f t="shared" si="244"/>
        <v>0</v>
      </c>
      <c r="AF259" s="121">
        <f t="shared" si="270"/>
        <v>0</v>
      </c>
    </row>
    <row r="260" spans="1:47" x14ac:dyDescent="0.25">
      <c r="A260">
        <v>36</v>
      </c>
      <c r="B260" s="46" t="s">
        <v>603</v>
      </c>
      <c r="C260" s="110">
        <f>VLOOKUP($A260,'Trip Switching Model Target TNC'!$AU$243:$BI$278,C$5,FALSE)</f>
        <v>0</v>
      </c>
      <c r="D260" s="110">
        <f>VLOOKUP($A260,'Trip Switching Model Target TNC'!$AU$243:$BI$278,D$5,FALSE)</f>
        <v>0</v>
      </c>
      <c r="E260" s="110">
        <f>VLOOKUP($A260,'Trip Switching Model Target TNC'!$AU$243:$BI$278,E$5,FALSE)</f>
        <v>0</v>
      </c>
      <c r="F260" s="110">
        <f>VLOOKUP($A260,'Trip Switching Model Target TNC'!$AU$243:$BI$278,F$5,FALSE)</f>
        <v>0</v>
      </c>
      <c r="G260" s="110">
        <f>VLOOKUP($A260,'Trip Switching Model Target TNC'!$AU$243:$BI$278,G$5,FALSE)</f>
        <v>0</v>
      </c>
      <c r="H260" s="110">
        <f>VLOOKUP($A260,'Trip Switching Model Target TNC'!$AU$243:$BI$278,H$5,FALSE)</f>
        <v>0</v>
      </c>
      <c r="I260" s="110">
        <f>VLOOKUP($A260,'Trip Switching Model Target TNC'!$AU$243:$BI$278,I$5,FALSE)</f>
        <v>0</v>
      </c>
      <c r="J260" s="110">
        <f>VLOOKUP($A260,'Trip Switching Model Target TNC'!$AU$243:$BI$278,J$5,FALSE)</f>
        <v>0</v>
      </c>
      <c r="K260" s="110">
        <f>VLOOKUP($A260,'Trip Switching Model Target TNC'!$AU$243:$BI$278,K$5,FALSE)</f>
        <v>0</v>
      </c>
      <c r="L260" s="110">
        <f>VLOOKUP($A260,'Trip Switching Model Target TNC'!$AU$243:$BI$278,L$5,FALSE)</f>
        <v>0</v>
      </c>
      <c r="M260" s="110">
        <f>VLOOKUP($A260,'Trip Switching Model Target TNC'!$AU$243:$BI$278,M$5,FALSE)</f>
        <v>0</v>
      </c>
      <c r="N260" s="110">
        <f>VLOOKUP($A260,'Trip Switching Model Target TNC'!$AU$243:$BI$278,N$5,FALSE)</f>
        <v>0</v>
      </c>
      <c r="O260" s="113">
        <f>VLOOKUP($A260,'Trip Switching Model Target TNC'!$AU$243:$BI$278,O$5,FALSE)</f>
        <v>0</v>
      </c>
      <c r="P260" s="50">
        <f t="shared" si="271"/>
        <v>0</v>
      </c>
      <c r="R260" s="46" t="s">
        <v>603</v>
      </c>
      <c r="S260" s="110">
        <f t="shared" ref="S260" si="274">C260</f>
        <v>0</v>
      </c>
      <c r="T260" s="110">
        <f t="shared" ref="T260" si="275">D260</f>
        <v>0</v>
      </c>
      <c r="U260" s="110">
        <f t="shared" ref="U260" si="276">E260</f>
        <v>0</v>
      </c>
      <c r="V260" s="110">
        <f t="shared" ref="V260" si="277">F260</f>
        <v>0</v>
      </c>
      <c r="W260" s="110">
        <f t="shared" ref="W260" si="278">G260</f>
        <v>0</v>
      </c>
      <c r="X260" s="109">
        <f>H260+J260</f>
        <v>0</v>
      </c>
      <c r="Y260" s="110">
        <f t="shared" ref="Y260" si="279">I260</f>
        <v>0</v>
      </c>
      <c r="Z260" s="110">
        <v>0</v>
      </c>
      <c r="AA260" s="110">
        <f t="shared" si="272"/>
        <v>0</v>
      </c>
      <c r="AB260" s="110">
        <f t="shared" si="273"/>
        <v>0</v>
      </c>
      <c r="AC260" s="109">
        <f t="shared" ref="AC260" si="280">M260</f>
        <v>0</v>
      </c>
      <c r="AD260" s="110">
        <f t="shared" ref="AD260" si="281">N260</f>
        <v>0</v>
      </c>
      <c r="AE260" s="109">
        <f>O260</f>
        <v>0</v>
      </c>
      <c r="AF260" s="121">
        <f t="shared" si="270"/>
        <v>0</v>
      </c>
    </row>
    <row r="261" spans="1:47" ht="15.75" thickBot="1" x14ac:dyDescent="0.3">
      <c r="B261" s="123" t="s">
        <v>5</v>
      </c>
      <c r="C261" s="124">
        <f t="shared" ref="C261:O261" si="282">SUM(C228:C260)</f>
        <v>294.52524</v>
      </c>
      <c r="D261" s="124">
        <f t="shared" si="282"/>
        <v>939676.10413999995</v>
      </c>
      <c r="E261" s="124">
        <f t="shared" si="282"/>
        <v>334457.89772000001</v>
      </c>
      <c r="F261" s="124">
        <f t="shared" si="282"/>
        <v>0</v>
      </c>
      <c r="G261" s="124">
        <f t="shared" si="282"/>
        <v>0</v>
      </c>
      <c r="H261" s="124">
        <f t="shared" si="282"/>
        <v>0</v>
      </c>
      <c r="I261" s="124">
        <f t="shared" si="282"/>
        <v>0</v>
      </c>
      <c r="J261" s="124">
        <f t="shared" si="282"/>
        <v>0</v>
      </c>
      <c r="K261" s="124">
        <f t="shared" si="282"/>
        <v>0</v>
      </c>
      <c r="L261" s="124">
        <f t="shared" si="282"/>
        <v>0</v>
      </c>
      <c r="M261" s="124">
        <f t="shared" si="282"/>
        <v>0</v>
      </c>
      <c r="N261" s="124">
        <f t="shared" si="282"/>
        <v>0</v>
      </c>
      <c r="O261" s="124">
        <f t="shared" si="282"/>
        <v>0</v>
      </c>
      <c r="P261" s="127">
        <f>SUM(C261:O261)</f>
        <v>1274428.5271000001</v>
      </c>
      <c r="R261" s="123" t="s">
        <v>5</v>
      </c>
      <c r="S261" s="124">
        <f t="shared" ref="S261:AE261" si="283">SUM(S228:S260)</f>
        <v>294.52524</v>
      </c>
      <c r="T261" s="124">
        <f t="shared" si="283"/>
        <v>939676.10413999995</v>
      </c>
      <c r="U261" s="124">
        <f t="shared" si="283"/>
        <v>334457.89772000001</v>
      </c>
      <c r="V261" s="124">
        <f t="shared" si="283"/>
        <v>0</v>
      </c>
      <c r="W261" s="124">
        <f t="shared" si="283"/>
        <v>0</v>
      </c>
      <c r="X261" s="124">
        <f t="shared" si="283"/>
        <v>0</v>
      </c>
      <c r="Y261" s="124">
        <f t="shared" si="283"/>
        <v>0</v>
      </c>
      <c r="Z261" s="124">
        <f t="shared" si="283"/>
        <v>0</v>
      </c>
      <c r="AA261" s="125">
        <f t="shared" si="283"/>
        <v>0</v>
      </c>
      <c r="AB261" s="124">
        <f t="shared" si="283"/>
        <v>0</v>
      </c>
      <c r="AC261" s="124">
        <f t="shared" si="283"/>
        <v>0</v>
      </c>
      <c r="AD261" s="124">
        <f t="shared" si="283"/>
        <v>0</v>
      </c>
      <c r="AE261" s="124">
        <f t="shared" si="283"/>
        <v>0</v>
      </c>
      <c r="AF261" s="127">
        <f t="shared" si="270"/>
        <v>1274428.5271000001</v>
      </c>
    </row>
    <row r="262" spans="1:47" x14ac:dyDescent="0.25">
      <c r="B262" s="128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R262" s="128"/>
      <c r="S262" s="129"/>
      <c r="T262" s="129"/>
      <c r="U262" s="129"/>
      <c r="V262" s="129"/>
      <c r="W262" s="129"/>
      <c r="X262" s="129"/>
      <c r="Y262" s="129"/>
      <c r="Z262" s="129"/>
      <c r="AA262" s="129"/>
      <c r="AB262" s="129"/>
      <c r="AC262" s="129"/>
      <c r="AD262" s="129"/>
      <c r="AE262" s="129"/>
      <c r="AF262" s="129"/>
    </row>
    <row r="263" spans="1:47" x14ac:dyDescent="0.25">
      <c r="B263" s="128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R263" s="128"/>
      <c r="S263" s="129"/>
      <c r="T263" s="129"/>
      <c r="U263" s="129"/>
      <c r="V263" s="129"/>
      <c r="W263" s="129"/>
      <c r="X263" s="129"/>
      <c r="Y263" s="129"/>
      <c r="Z263" s="129"/>
      <c r="AA263" s="129"/>
      <c r="AB263" s="129"/>
      <c r="AC263" s="129"/>
      <c r="AD263" s="129"/>
      <c r="AE263" s="129"/>
      <c r="AF263" s="129"/>
    </row>
    <row r="264" spans="1:47" x14ac:dyDescent="0.25">
      <c r="B264" s="128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R264" s="128"/>
      <c r="S264" s="129"/>
      <c r="T264" s="129"/>
      <c r="U264" s="129"/>
      <c r="V264" s="129"/>
      <c r="W264" s="129"/>
      <c r="X264" s="129"/>
      <c r="Y264" s="129"/>
      <c r="Z264" s="129"/>
      <c r="AA264" s="129"/>
      <c r="AB264" s="129"/>
      <c r="AC264" s="129"/>
      <c r="AD264" s="129"/>
      <c r="AE264" s="129"/>
      <c r="AF264" s="129"/>
    </row>
    <row r="265" spans="1:47" x14ac:dyDescent="0.25">
      <c r="B265" s="128"/>
      <c r="C265" s="130"/>
      <c r="D265" s="130"/>
      <c r="E265" s="130"/>
      <c r="F265" s="130"/>
      <c r="G265" s="130"/>
      <c r="H265" s="130"/>
      <c r="I265" s="130"/>
      <c r="J265" s="130"/>
      <c r="K265" s="130"/>
      <c r="L265" s="130"/>
      <c r="M265" s="130"/>
      <c r="N265" s="130"/>
      <c r="O265" s="130"/>
      <c r="P265" s="129"/>
      <c r="R265" s="128"/>
      <c r="S265" s="130"/>
      <c r="T265" s="130"/>
      <c r="U265" s="130"/>
      <c r="V265" s="130"/>
      <c r="W265" s="130"/>
      <c r="X265" s="130"/>
      <c r="Y265" s="130"/>
      <c r="Z265" s="130"/>
      <c r="AA265" s="130"/>
      <c r="AB265" s="130"/>
      <c r="AC265" s="130"/>
      <c r="AD265" s="130"/>
      <c r="AE265" s="130"/>
      <c r="AF265" s="129"/>
    </row>
    <row r="266" spans="1:47" x14ac:dyDescent="0.25">
      <c r="B266" s="128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R266" s="128"/>
      <c r="S266" s="129"/>
      <c r="T266" s="129"/>
      <c r="U266" s="129"/>
      <c r="V266" s="129"/>
      <c r="W266" s="129"/>
      <c r="X266" s="129"/>
      <c r="Y266" s="129"/>
      <c r="Z266" s="129"/>
      <c r="AA266" s="129"/>
      <c r="AB266" s="129"/>
      <c r="AC266" s="129"/>
      <c r="AD266" s="129"/>
      <c r="AE266" s="129"/>
      <c r="AF266" s="129"/>
    </row>
    <row r="267" spans="1:47" x14ac:dyDescent="0.25">
      <c r="B267" s="128"/>
      <c r="C267" s="129"/>
      <c r="D267" s="129"/>
      <c r="E267" s="129"/>
      <c r="F267" s="129"/>
      <c r="G267" s="129"/>
      <c r="H267" s="131"/>
      <c r="I267" s="131"/>
      <c r="J267" s="131"/>
      <c r="K267" s="129"/>
      <c r="L267" s="129"/>
      <c r="M267" s="129"/>
      <c r="N267" s="129"/>
      <c r="O267" s="129"/>
      <c r="P267" s="129"/>
      <c r="R267" s="128"/>
      <c r="S267" s="129"/>
      <c r="T267" s="129"/>
      <c r="U267" s="129"/>
      <c r="V267" s="129"/>
      <c r="W267" s="129"/>
      <c r="X267" s="131"/>
      <c r="Y267" s="131"/>
      <c r="Z267" s="131"/>
      <c r="AA267" s="129"/>
      <c r="AB267" s="129"/>
      <c r="AC267" s="129"/>
      <c r="AD267" s="129"/>
      <c r="AE267" s="129"/>
      <c r="AF267" s="129"/>
    </row>
    <row r="270" spans="1:47" x14ac:dyDescent="0.25">
      <c r="B270" s="114" t="s">
        <v>547</v>
      </c>
      <c r="R270" s="114" t="s">
        <v>547</v>
      </c>
      <c r="AH270" s="114" t="str">
        <f>R270</f>
        <v>Purpose: Joint Discretionary</v>
      </c>
    </row>
    <row r="271" spans="1:47" ht="39" x14ac:dyDescent="0.25">
      <c r="B271" s="115" t="s">
        <v>524</v>
      </c>
      <c r="C271" s="116" t="s">
        <v>525</v>
      </c>
      <c r="D271" s="117" t="s">
        <v>526</v>
      </c>
      <c r="E271" s="117" t="s">
        <v>527</v>
      </c>
      <c r="F271" s="117" t="s">
        <v>465</v>
      </c>
      <c r="G271" s="117" t="s">
        <v>528</v>
      </c>
      <c r="H271" s="117" t="s">
        <v>14</v>
      </c>
      <c r="I271" s="117" t="s">
        <v>18</v>
      </c>
      <c r="J271" s="117" t="s">
        <v>22</v>
      </c>
      <c r="K271" s="117" t="s">
        <v>604</v>
      </c>
      <c r="L271" s="117" t="s">
        <v>529</v>
      </c>
      <c r="M271" s="117" t="s">
        <v>530</v>
      </c>
      <c r="N271" s="118" t="s">
        <v>531</v>
      </c>
      <c r="O271" s="118" t="s">
        <v>603</v>
      </c>
      <c r="P271" s="119" t="s">
        <v>5</v>
      </c>
      <c r="R271" s="115" t="s">
        <v>524</v>
      </c>
      <c r="S271" s="116" t="s">
        <v>525</v>
      </c>
      <c r="T271" s="117" t="s">
        <v>526</v>
      </c>
      <c r="U271" s="117" t="s">
        <v>527</v>
      </c>
      <c r="V271" s="117" t="s">
        <v>465</v>
      </c>
      <c r="W271" s="117" t="s">
        <v>528</v>
      </c>
      <c r="X271" s="117" t="s">
        <v>14</v>
      </c>
      <c r="Y271" s="117" t="s">
        <v>18</v>
      </c>
      <c r="Z271" s="117" t="s">
        <v>22</v>
      </c>
      <c r="AA271" s="117" t="s">
        <v>604</v>
      </c>
      <c r="AB271" s="117" t="s">
        <v>529</v>
      </c>
      <c r="AC271" s="117" t="s">
        <v>530</v>
      </c>
      <c r="AD271" s="118" t="s">
        <v>531</v>
      </c>
      <c r="AE271" s="118" t="s">
        <v>603</v>
      </c>
      <c r="AF271" s="119" t="s">
        <v>5</v>
      </c>
      <c r="AH271" s="115" t="s">
        <v>524</v>
      </c>
      <c r="AI271" s="116" t="s">
        <v>525</v>
      </c>
      <c r="AJ271" s="117" t="s">
        <v>526</v>
      </c>
      <c r="AK271" s="117" t="s">
        <v>527</v>
      </c>
      <c r="AL271" s="117" t="s">
        <v>465</v>
      </c>
      <c r="AM271" s="117" t="s">
        <v>528</v>
      </c>
      <c r="AN271" s="117" t="s">
        <v>14</v>
      </c>
      <c r="AO271" s="117" t="s">
        <v>18</v>
      </c>
      <c r="AP271" s="117" t="s">
        <v>22</v>
      </c>
      <c r="AQ271" s="117" t="s">
        <v>604</v>
      </c>
      <c r="AR271" s="117" t="s">
        <v>529</v>
      </c>
      <c r="AS271" s="117" t="s">
        <v>530</v>
      </c>
      <c r="AT271" s="118" t="s">
        <v>603</v>
      </c>
      <c r="AU271" s="119" t="s">
        <v>5</v>
      </c>
    </row>
    <row r="272" spans="1:47" x14ac:dyDescent="0.25">
      <c r="A272" s="114">
        <v>1</v>
      </c>
      <c r="B272" s="120" t="s">
        <v>532</v>
      </c>
      <c r="C272" s="109">
        <f>VLOOKUP($A272,'Trip Switching Model Target TNC'!$AU$290:$BI$325,C$5,FALSE)</f>
        <v>0</v>
      </c>
      <c r="D272" s="109">
        <f>VLOOKUP($A272,'Trip Switching Model Target TNC'!$AU$290:$BI$325,D$5,FALSE)</f>
        <v>0</v>
      </c>
      <c r="E272" s="109">
        <f>VLOOKUP($A272,'Trip Switching Model Target TNC'!$AU$290:$BI$325,E$5,FALSE)</f>
        <v>0</v>
      </c>
      <c r="F272" s="110">
        <f>VLOOKUP($A272,'Trip Switching Model Target TNC'!$AU$290:$BI$325,F$5,FALSE)</f>
        <v>0</v>
      </c>
      <c r="G272" s="110">
        <f>VLOOKUP($A272,'Trip Switching Model Target TNC'!$AU$290:$BI$325,G$5,FALSE)</f>
        <v>0</v>
      </c>
      <c r="H272" s="110">
        <f>VLOOKUP($A272,'Trip Switching Model Target TNC'!$AU$290:$BI$325,H$5,FALSE)</f>
        <v>0</v>
      </c>
      <c r="I272" s="110">
        <f>VLOOKUP($A272,'Trip Switching Model Target TNC'!$AU$290:$BI$325,I$5,FALSE)</f>
        <v>0</v>
      </c>
      <c r="J272" s="110">
        <f>VLOOKUP($A272,'Trip Switching Model Target TNC'!$AU$290:$BI$325,J$5,FALSE)</f>
        <v>0</v>
      </c>
      <c r="K272" s="110">
        <f>VLOOKUP($A272,'Trip Switching Model Target TNC'!$AU$290:$BI$325,K$5,FALSE)</f>
        <v>0</v>
      </c>
      <c r="L272" s="110">
        <f>VLOOKUP($A272,'Trip Switching Model Target TNC'!$AU$290:$BI$325,L$5,FALSE)</f>
        <v>0</v>
      </c>
      <c r="M272" s="110">
        <f>VLOOKUP($A272,'Trip Switching Model Target TNC'!$AU$290:$BI$325,M$5,FALSE)</f>
        <v>0</v>
      </c>
      <c r="N272" s="110">
        <f>VLOOKUP($A272,'Trip Switching Model Target TNC'!$AU$290:$BI$325,N$5,FALSE)</f>
        <v>0</v>
      </c>
      <c r="O272" s="110">
        <f>VLOOKUP($A272,'Trip Switching Model Target TNC'!$AU$290:$BI$325,O$5,FALSE)</f>
        <v>0</v>
      </c>
      <c r="P272" s="121">
        <f t="shared" ref="P272:P298" si="284">SUM(C272:O272)</f>
        <v>0</v>
      </c>
      <c r="R272" s="120" t="s">
        <v>532</v>
      </c>
      <c r="S272" s="109">
        <f>C272+F272+G272+H272+I272+J272+L272+M272+O272+K272</f>
        <v>0</v>
      </c>
      <c r="T272" s="109">
        <f>D272</f>
        <v>0</v>
      </c>
      <c r="U272" s="109">
        <f>E272</f>
        <v>0</v>
      </c>
      <c r="V272" s="110">
        <v>0</v>
      </c>
      <c r="W272" s="110">
        <v>0</v>
      </c>
      <c r="X272" s="110">
        <f>0</f>
        <v>0</v>
      </c>
      <c r="Y272" s="110">
        <f t="shared" ref="Y272:Y275" si="285">I272</f>
        <v>0</v>
      </c>
      <c r="Z272" s="110">
        <f>0</f>
        <v>0</v>
      </c>
      <c r="AA272" s="110">
        <f>0</f>
        <v>0</v>
      </c>
      <c r="AB272" s="110">
        <v>0</v>
      </c>
      <c r="AC272" s="110">
        <v>0</v>
      </c>
      <c r="AD272" s="110">
        <v>0</v>
      </c>
      <c r="AE272" s="110">
        <f>O272</f>
        <v>0</v>
      </c>
      <c r="AF272" s="121">
        <f t="shared" ref="AF272:AF297" si="286">SUM(S272:AD272)</f>
        <v>0</v>
      </c>
      <c r="AH272" s="120" t="s">
        <v>532</v>
      </c>
      <c r="AI272" s="109">
        <f>S272</f>
        <v>0</v>
      </c>
      <c r="AJ272" s="109">
        <f t="shared" ref="AJ272:AJ276" si="287">T272</f>
        <v>0</v>
      </c>
      <c r="AK272" s="109">
        <f t="shared" ref="AK272:AK276" si="288">U272</f>
        <v>0</v>
      </c>
      <c r="AL272" s="109">
        <f t="shared" ref="AL272:AL276" si="289">V272</f>
        <v>0</v>
      </c>
      <c r="AM272" s="109">
        <f t="shared" ref="AM272:AM276" si="290">W272</f>
        <v>0</v>
      </c>
      <c r="AN272" s="109">
        <f>X272</f>
        <v>0</v>
      </c>
      <c r="AO272" s="109">
        <f t="shared" ref="AO272:AO276" si="291">Y272</f>
        <v>0</v>
      </c>
      <c r="AP272" s="109">
        <f t="shared" ref="AP272:AP276" si="292">Z272</f>
        <v>0</v>
      </c>
      <c r="AQ272" s="109">
        <f t="shared" ref="AQ272:AQ276" si="293">AA272</f>
        <v>0</v>
      </c>
      <c r="AR272" s="109">
        <f t="shared" ref="AR272:AR276" si="294">AB272</f>
        <v>0</v>
      </c>
      <c r="AS272" s="109">
        <f>AC272</f>
        <v>0</v>
      </c>
      <c r="AT272" s="109">
        <f>AE272</f>
        <v>0</v>
      </c>
      <c r="AU272" s="121">
        <f>SUM(AI272:AT272)</f>
        <v>0</v>
      </c>
    </row>
    <row r="273" spans="1:47" x14ac:dyDescent="0.25">
      <c r="A273" s="114">
        <v>3</v>
      </c>
      <c r="B273" s="120" t="s">
        <v>526</v>
      </c>
      <c r="C273" s="110">
        <f>VLOOKUP($A273,'Trip Switching Model Target TNC'!$AU$290:$BI$325,C$5,FALSE)</f>
        <v>0</v>
      </c>
      <c r="D273" s="109">
        <f>VLOOKUP($A273,'Trip Switching Model Target TNC'!$AU$290:$BI$325,D$5,FALSE)</f>
        <v>506000.64107999997</v>
      </c>
      <c r="E273" s="109">
        <f>VLOOKUP($A273,'Trip Switching Model Target TNC'!$AU$290:$BI$325,E$5,FALSE)</f>
        <v>15367.959510000001</v>
      </c>
      <c r="F273" s="110">
        <f>VLOOKUP($A273,'Trip Switching Model Target TNC'!$AU$290:$BI$325,F$5,FALSE)</f>
        <v>0</v>
      </c>
      <c r="G273" s="110">
        <f>VLOOKUP($A273,'Trip Switching Model Target TNC'!$AU$290:$BI$325,G$5,FALSE)</f>
        <v>0</v>
      </c>
      <c r="H273" s="109">
        <f>VLOOKUP($A273,'Trip Switching Model Target TNC'!$AU$290:$BI$325,H$5,FALSE)</f>
        <v>0</v>
      </c>
      <c r="I273" s="110">
        <f>VLOOKUP($A273,'Trip Switching Model Target TNC'!$AU$290:$BI$325,I$5,FALSE)</f>
        <v>0</v>
      </c>
      <c r="J273" s="110">
        <f>VLOOKUP($A273,'Trip Switching Model Target TNC'!$AU$290:$BI$325,J$5,FALSE)</f>
        <v>0</v>
      </c>
      <c r="K273" s="110">
        <f>VLOOKUP($A273,'Trip Switching Model Target TNC'!$AU$290:$BI$325,K$5,FALSE)</f>
        <v>0</v>
      </c>
      <c r="L273" s="110">
        <f>VLOOKUP($A273,'Trip Switching Model Target TNC'!$AU$290:$BI$325,L$5,FALSE)</f>
        <v>0</v>
      </c>
      <c r="M273" s="109">
        <f>VLOOKUP($A273,'Trip Switching Model Target TNC'!$AU$290:$BI$325,M$5,FALSE)</f>
        <v>0</v>
      </c>
      <c r="N273" s="110">
        <f>VLOOKUP($A273,'Trip Switching Model Target TNC'!$AU$290:$BI$325,N$5,FALSE)</f>
        <v>0</v>
      </c>
      <c r="O273" s="110">
        <f>VLOOKUP($A273,'Trip Switching Model Target TNC'!$AU$290:$BI$325,O$5,FALSE)</f>
        <v>0</v>
      </c>
      <c r="P273" s="122">
        <f t="shared" si="284"/>
        <v>521368.60058999999</v>
      </c>
      <c r="R273" s="120" t="s">
        <v>526</v>
      </c>
      <c r="S273" s="110">
        <v>0</v>
      </c>
      <c r="T273" s="109">
        <f>D273+F273+G273+I273+J273+L273+O273+K273</f>
        <v>506000.64107999997</v>
      </c>
      <c r="U273" s="109">
        <f>E273</f>
        <v>15367.959510000001</v>
      </c>
      <c r="V273" s="110">
        <v>0</v>
      </c>
      <c r="W273" s="110">
        <v>0</v>
      </c>
      <c r="X273" s="110">
        <f>H272+H273</f>
        <v>0</v>
      </c>
      <c r="Y273" s="110">
        <f t="shared" si="285"/>
        <v>0</v>
      </c>
      <c r="Z273" s="110">
        <f>J272+J273</f>
        <v>0</v>
      </c>
      <c r="AA273" s="110">
        <f>K272+K273</f>
        <v>0</v>
      </c>
      <c r="AB273" s="110">
        <v>0</v>
      </c>
      <c r="AC273" s="109">
        <f>M273</f>
        <v>0</v>
      </c>
      <c r="AD273" s="110">
        <v>0</v>
      </c>
      <c r="AE273" s="109">
        <f t="shared" ref="AE273:AE303" si="295">O273</f>
        <v>0</v>
      </c>
      <c r="AF273" s="122">
        <f t="shared" si="286"/>
        <v>521368.60058999999</v>
      </c>
      <c r="AH273" s="120" t="s">
        <v>526</v>
      </c>
      <c r="AI273" s="109">
        <f t="shared" ref="AI273:AI276" si="296">S273</f>
        <v>0</v>
      </c>
      <c r="AJ273" s="109">
        <f t="shared" si="287"/>
        <v>506000.64107999997</v>
      </c>
      <c r="AK273" s="109">
        <f t="shared" si="288"/>
        <v>15367.959510000001</v>
      </c>
      <c r="AL273" s="109">
        <f t="shared" si="289"/>
        <v>0</v>
      </c>
      <c r="AM273" s="109">
        <f t="shared" si="290"/>
        <v>0</v>
      </c>
      <c r="AN273" s="109">
        <f>X273</f>
        <v>0</v>
      </c>
      <c r="AO273" s="109">
        <f t="shared" si="291"/>
        <v>0</v>
      </c>
      <c r="AP273" s="109">
        <f t="shared" si="292"/>
        <v>0</v>
      </c>
      <c r="AQ273" s="109">
        <f t="shared" si="293"/>
        <v>0</v>
      </c>
      <c r="AR273" s="109">
        <f t="shared" si="294"/>
        <v>0</v>
      </c>
      <c r="AS273" s="109">
        <f t="shared" ref="AS273:AS276" si="297">AC273</f>
        <v>0</v>
      </c>
      <c r="AT273" s="109">
        <f t="shared" ref="AT273:AT276" si="298">AE273</f>
        <v>0</v>
      </c>
      <c r="AU273" s="121">
        <f t="shared" ref="AU273:AU284" si="299">SUM(AI273:AT273)</f>
        <v>521368.60058999999</v>
      </c>
    </row>
    <row r="274" spans="1:47" x14ac:dyDescent="0.25">
      <c r="A274" s="114">
        <v>5</v>
      </c>
      <c r="B274" s="120" t="s">
        <v>527</v>
      </c>
      <c r="C274" s="110">
        <f>VLOOKUP($A274,'Trip Switching Model Target TNC'!$AU$290:$BI$325,C$5,FALSE)</f>
        <v>0</v>
      </c>
      <c r="D274" s="110">
        <f>VLOOKUP($A274,'Trip Switching Model Target TNC'!$AU$290:$BI$325,D$5,FALSE)</f>
        <v>0</v>
      </c>
      <c r="E274" s="109">
        <f>VLOOKUP($A274,'Trip Switching Model Target TNC'!$AU$290:$BI$325,E$5,FALSE)</f>
        <v>441581.03</v>
      </c>
      <c r="F274" s="110">
        <f>VLOOKUP($A274,'Trip Switching Model Target TNC'!$AU$290:$BI$325,F$5,FALSE)</f>
        <v>0</v>
      </c>
      <c r="G274" s="110">
        <f>VLOOKUP($A274,'Trip Switching Model Target TNC'!$AU$290:$BI$325,G$5,FALSE)</f>
        <v>0</v>
      </c>
      <c r="H274" s="109">
        <f>VLOOKUP($A274,'Trip Switching Model Target TNC'!$AU$290:$BI$325,H$5,FALSE)</f>
        <v>0</v>
      </c>
      <c r="I274" s="110">
        <f>VLOOKUP($A274,'Trip Switching Model Target TNC'!$AU$290:$BI$325,I$5,FALSE)</f>
        <v>0</v>
      </c>
      <c r="J274" s="110">
        <f>VLOOKUP($A274,'Trip Switching Model Target TNC'!$AU$290:$BI$325,J$5,FALSE)</f>
        <v>0</v>
      </c>
      <c r="K274" s="110">
        <f>VLOOKUP($A274,'Trip Switching Model Target TNC'!$AU$290:$BI$325,K$5,FALSE)</f>
        <v>0</v>
      </c>
      <c r="L274" s="110">
        <f>VLOOKUP($A274,'Trip Switching Model Target TNC'!$AU$290:$BI$325,L$5,FALSE)</f>
        <v>0</v>
      </c>
      <c r="M274" s="109">
        <f>VLOOKUP($A274,'Trip Switching Model Target TNC'!$AU$290:$BI$325,M$5,FALSE)</f>
        <v>0</v>
      </c>
      <c r="N274" s="110">
        <f>VLOOKUP($A274,'Trip Switching Model Target TNC'!$AU$290:$BI$325,N$5,FALSE)</f>
        <v>0</v>
      </c>
      <c r="O274" s="110">
        <f>VLOOKUP($A274,'Trip Switching Model Target TNC'!$AU$290:$BI$325,O$5,FALSE)</f>
        <v>0</v>
      </c>
      <c r="P274" s="122">
        <f t="shared" si="284"/>
        <v>441581.03</v>
      </c>
      <c r="R274" s="120" t="s">
        <v>527</v>
      </c>
      <c r="S274" s="110">
        <v>0</v>
      </c>
      <c r="T274" s="110"/>
      <c r="U274" s="109">
        <f>E274+F274+G274+I274+J274+L274+O274+K274</f>
        <v>441581.03</v>
      </c>
      <c r="V274" s="110">
        <v>0</v>
      </c>
      <c r="W274" s="110">
        <v>0</v>
      </c>
      <c r="X274" s="110">
        <f t="shared" ref="X274:X275" si="300">H274</f>
        <v>0</v>
      </c>
      <c r="Y274" s="110">
        <f t="shared" si="285"/>
        <v>0</v>
      </c>
      <c r="Z274" s="110">
        <f t="shared" ref="Z274:Z275" si="301">J274</f>
        <v>0</v>
      </c>
      <c r="AA274" s="110">
        <f t="shared" ref="AA274:AA275" si="302">K274</f>
        <v>0</v>
      </c>
      <c r="AB274" s="110">
        <v>0</v>
      </c>
      <c r="AC274" s="109">
        <f>M274</f>
        <v>0</v>
      </c>
      <c r="AD274" s="110">
        <v>0</v>
      </c>
      <c r="AE274" s="110">
        <f t="shared" si="295"/>
        <v>0</v>
      </c>
      <c r="AF274" s="122">
        <f t="shared" si="286"/>
        <v>441581.03</v>
      </c>
      <c r="AH274" s="120" t="s">
        <v>527</v>
      </c>
      <c r="AI274" s="109">
        <f t="shared" si="296"/>
        <v>0</v>
      </c>
      <c r="AJ274" s="109">
        <f t="shared" si="287"/>
        <v>0</v>
      </c>
      <c r="AK274" s="109">
        <f t="shared" si="288"/>
        <v>441581.03</v>
      </c>
      <c r="AL274" s="109">
        <f t="shared" si="289"/>
        <v>0</v>
      </c>
      <c r="AM274" s="109">
        <f t="shared" si="290"/>
        <v>0</v>
      </c>
      <c r="AN274" s="109">
        <f t="shared" ref="AN274:AN276" si="303">X274</f>
        <v>0</v>
      </c>
      <c r="AO274" s="109">
        <f t="shared" si="291"/>
        <v>0</v>
      </c>
      <c r="AP274" s="109">
        <f t="shared" si="292"/>
        <v>0</v>
      </c>
      <c r="AQ274" s="109">
        <f t="shared" si="293"/>
        <v>0</v>
      </c>
      <c r="AR274" s="109">
        <f t="shared" si="294"/>
        <v>0</v>
      </c>
      <c r="AS274" s="109">
        <f t="shared" si="297"/>
        <v>0</v>
      </c>
      <c r="AT274" s="109">
        <f t="shared" si="298"/>
        <v>0</v>
      </c>
      <c r="AU274" s="121">
        <f t="shared" si="299"/>
        <v>441581.03</v>
      </c>
    </row>
    <row r="275" spans="1:47" x14ac:dyDescent="0.25">
      <c r="A275" s="114">
        <v>7</v>
      </c>
      <c r="B275" s="120" t="s">
        <v>465</v>
      </c>
      <c r="C275" s="110">
        <f>VLOOKUP($A275,'Trip Switching Model Target TNC'!$AU$290:$BI$325,C$5,FALSE)</f>
        <v>0</v>
      </c>
      <c r="D275" s="109">
        <f>VLOOKUP($A275,'Trip Switching Model Target TNC'!$AU$290:$BI$325,D$5,FALSE)</f>
        <v>0</v>
      </c>
      <c r="E275" s="109">
        <f>VLOOKUP($A275,'Trip Switching Model Target TNC'!$AU$290:$BI$325,E$5,FALSE)</f>
        <v>0</v>
      </c>
      <c r="F275" s="109">
        <f>VLOOKUP($A275,'Trip Switching Model Target TNC'!$AU$290:$BI$325,F$5,FALSE)</f>
        <v>0</v>
      </c>
      <c r="G275" s="110">
        <f>VLOOKUP($A275,'Trip Switching Model Target TNC'!$AU$290:$BI$325,G$5,FALSE)</f>
        <v>0</v>
      </c>
      <c r="H275" s="109">
        <f>VLOOKUP($A275,'Trip Switching Model Target TNC'!$AU$290:$BI$325,H$5,FALSE)</f>
        <v>0</v>
      </c>
      <c r="I275" s="110">
        <f>VLOOKUP($A275,'Trip Switching Model Target TNC'!$AU$290:$BI$325,I$5,FALSE)</f>
        <v>0</v>
      </c>
      <c r="J275" s="110">
        <f>VLOOKUP($A275,'Trip Switching Model Target TNC'!$AU$290:$BI$325,J$5,FALSE)</f>
        <v>0</v>
      </c>
      <c r="K275" s="110">
        <f>VLOOKUP($A275,'Trip Switching Model Target TNC'!$AU$290:$BI$325,K$5,FALSE)</f>
        <v>0</v>
      </c>
      <c r="L275" s="110">
        <f>VLOOKUP($A275,'Trip Switching Model Target TNC'!$AU$290:$BI$325,L$5,FALSE)</f>
        <v>0</v>
      </c>
      <c r="M275" s="109">
        <f>VLOOKUP($A275,'Trip Switching Model Target TNC'!$AU$290:$BI$325,M$5,FALSE)</f>
        <v>0</v>
      </c>
      <c r="N275" s="110">
        <f>VLOOKUP($A275,'Trip Switching Model Target TNC'!$AU$290:$BI$325,N$5,FALSE)</f>
        <v>0</v>
      </c>
      <c r="O275" s="110">
        <f>VLOOKUP($A275,'Trip Switching Model Target TNC'!$AU$290:$BI$325,O$5,FALSE)</f>
        <v>0</v>
      </c>
      <c r="P275" s="122">
        <f t="shared" si="284"/>
        <v>0</v>
      </c>
      <c r="R275" s="120" t="s">
        <v>465</v>
      </c>
      <c r="S275" s="110">
        <v>0</v>
      </c>
      <c r="T275" s="109">
        <f>D275</f>
        <v>0</v>
      </c>
      <c r="U275" s="109">
        <f>E275</f>
        <v>0</v>
      </c>
      <c r="V275" s="109">
        <f>C275+F275+G275</f>
        <v>0</v>
      </c>
      <c r="W275" s="110">
        <v>0</v>
      </c>
      <c r="X275" s="110">
        <f t="shared" si="300"/>
        <v>0</v>
      </c>
      <c r="Y275" s="110">
        <f t="shared" si="285"/>
        <v>0</v>
      </c>
      <c r="Z275" s="110">
        <f t="shared" si="301"/>
        <v>0</v>
      </c>
      <c r="AA275" s="110">
        <f t="shared" si="302"/>
        <v>0</v>
      </c>
      <c r="AB275" s="110">
        <v>0</v>
      </c>
      <c r="AC275" s="109">
        <f>M275</f>
        <v>0</v>
      </c>
      <c r="AD275" s="110">
        <v>0</v>
      </c>
      <c r="AE275" s="109">
        <f t="shared" si="295"/>
        <v>0</v>
      </c>
      <c r="AF275" s="122">
        <f t="shared" si="286"/>
        <v>0</v>
      </c>
      <c r="AH275" s="120" t="s">
        <v>465</v>
      </c>
      <c r="AI275" s="109">
        <f t="shared" si="296"/>
        <v>0</v>
      </c>
      <c r="AJ275" s="109">
        <f t="shared" si="287"/>
        <v>0</v>
      </c>
      <c r="AK275" s="109">
        <f t="shared" si="288"/>
        <v>0</v>
      </c>
      <c r="AL275" s="109">
        <f t="shared" si="289"/>
        <v>0</v>
      </c>
      <c r="AM275" s="109">
        <f t="shared" si="290"/>
        <v>0</v>
      </c>
      <c r="AN275" s="109">
        <f t="shared" si="303"/>
        <v>0</v>
      </c>
      <c r="AO275" s="109">
        <f t="shared" si="291"/>
        <v>0</v>
      </c>
      <c r="AP275" s="109">
        <f t="shared" si="292"/>
        <v>0</v>
      </c>
      <c r="AQ275" s="109">
        <f t="shared" si="293"/>
        <v>0</v>
      </c>
      <c r="AR275" s="109">
        <f t="shared" si="294"/>
        <v>0</v>
      </c>
      <c r="AS275" s="109">
        <f t="shared" si="297"/>
        <v>0</v>
      </c>
      <c r="AT275" s="109">
        <f t="shared" si="298"/>
        <v>0</v>
      </c>
      <c r="AU275" s="121">
        <f t="shared" si="299"/>
        <v>0</v>
      </c>
    </row>
    <row r="276" spans="1:47" x14ac:dyDescent="0.25">
      <c r="A276" s="114">
        <v>8</v>
      </c>
      <c r="B276" s="120" t="s">
        <v>528</v>
      </c>
      <c r="C276" s="110">
        <f>VLOOKUP($A276,'Trip Switching Model Target TNC'!$AU$290:$BI$325,C$5,FALSE)</f>
        <v>0</v>
      </c>
      <c r="D276" s="110">
        <f>VLOOKUP($A276,'Trip Switching Model Target TNC'!$AU$290:$BI$325,D$5,FALSE)</f>
        <v>0</v>
      </c>
      <c r="E276" s="110">
        <f>VLOOKUP($A276,'Trip Switching Model Target TNC'!$AU$290:$BI$325,E$5,FALSE)</f>
        <v>0</v>
      </c>
      <c r="F276" s="110">
        <f>VLOOKUP($A276,'Trip Switching Model Target TNC'!$AU$290:$BI$325,F$5,FALSE)</f>
        <v>0</v>
      </c>
      <c r="G276" s="109">
        <f>VLOOKUP($A276,'Trip Switching Model Target TNC'!$AU$290:$BI$325,G$5,FALSE)</f>
        <v>1202.8338000000001</v>
      </c>
      <c r="H276" s="110">
        <f>VLOOKUP($A276,'Trip Switching Model Target TNC'!$AU$290:$BI$325,H$5,FALSE)</f>
        <v>0</v>
      </c>
      <c r="I276" s="110">
        <f>VLOOKUP($A276,'Trip Switching Model Target TNC'!$AU$290:$BI$325,I$5,FALSE)</f>
        <v>0</v>
      </c>
      <c r="J276" s="110">
        <f>VLOOKUP($A276,'Trip Switching Model Target TNC'!$AU$290:$BI$325,J$5,FALSE)</f>
        <v>0</v>
      </c>
      <c r="K276" s="110">
        <f>VLOOKUP($A276,'Trip Switching Model Target TNC'!$AU$290:$BI$325,K$5,FALSE)</f>
        <v>0</v>
      </c>
      <c r="L276" s="110">
        <f>VLOOKUP($A276,'Trip Switching Model Target TNC'!$AU$290:$BI$325,L$5,FALSE)</f>
        <v>0</v>
      </c>
      <c r="M276" s="110">
        <f>VLOOKUP($A276,'Trip Switching Model Target TNC'!$AU$290:$BI$325,M$5,FALSE)</f>
        <v>0</v>
      </c>
      <c r="N276" s="110">
        <f>VLOOKUP($A276,'Trip Switching Model Target TNC'!$AU$290:$BI$325,N$5,FALSE)</f>
        <v>0</v>
      </c>
      <c r="O276" s="110">
        <f>VLOOKUP($A276,'Trip Switching Model Target TNC'!$AU$290:$BI$325,O$5,FALSE)</f>
        <v>0</v>
      </c>
      <c r="P276" s="122">
        <f t="shared" si="284"/>
        <v>1202.8338000000001</v>
      </c>
      <c r="R276" s="120" t="s">
        <v>528</v>
      </c>
      <c r="S276" s="110">
        <v>0</v>
      </c>
      <c r="T276" s="110">
        <v>0</v>
      </c>
      <c r="U276" s="110">
        <v>0</v>
      </c>
      <c r="V276" s="110">
        <v>0</v>
      </c>
      <c r="W276" s="109">
        <f>C276+D276+E276+F276+G276+H276+I276+J276+L276+M276+O276+K276</f>
        <v>1202.8338000000001</v>
      </c>
      <c r="X276" s="110">
        <v>0</v>
      </c>
      <c r="Y276" s="110">
        <v>0</v>
      </c>
      <c r="Z276" s="110">
        <v>0</v>
      </c>
      <c r="AA276" s="110">
        <f>VLOOKUP($A276,'Trip Switching Model Targets'!$AU$8:$BG$36,AA$5,FALSE)</f>
        <v>0</v>
      </c>
      <c r="AB276" s="110">
        <v>0</v>
      </c>
      <c r="AC276" s="110">
        <v>0</v>
      </c>
      <c r="AD276" s="110">
        <v>0</v>
      </c>
      <c r="AE276" s="110">
        <f t="shared" si="295"/>
        <v>0</v>
      </c>
      <c r="AF276" s="122">
        <f t="shared" si="286"/>
        <v>1202.8338000000001</v>
      </c>
      <c r="AH276" s="120" t="s">
        <v>528</v>
      </c>
      <c r="AI276" s="109">
        <f t="shared" si="296"/>
        <v>0</v>
      </c>
      <c r="AJ276" s="109">
        <f t="shared" si="287"/>
        <v>0</v>
      </c>
      <c r="AK276" s="109">
        <f t="shared" si="288"/>
        <v>0</v>
      </c>
      <c r="AL276" s="109">
        <f t="shared" si="289"/>
        <v>0</v>
      </c>
      <c r="AM276" s="109">
        <f t="shared" si="290"/>
        <v>1202.8338000000001</v>
      </c>
      <c r="AN276" s="109">
        <f t="shared" si="303"/>
        <v>0</v>
      </c>
      <c r="AO276" s="109">
        <f t="shared" si="291"/>
        <v>0</v>
      </c>
      <c r="AP276" s="109">
        <f t="shared" si="292"/>
        <v>0</v>
      </c>
      <c r="AQ276" s="109">
        <f t="shared" si="293"/>
        <v>0</v>
      </c>
      <c r="AR276" s="109">
        <f t="shared" si="294"/>
        <v>0</v>
      </c>
      <c r="AS276" s="109">
        <f t="shared" si="297"/>
        <v>0</v>
      </c>
      <c r="AT276" s="109">
        <f t="shared" si="298"/>
        <v>0</v>
      </c>
      <c r="AU276" s="121">
        <f t="shared" si="299"/>
        <v>1202.8338000000001</v>
      </c>
    </row>
    <row r="277" spans="1:47" x14ac:dyDescent="0.25">
      <c r="A277" s="114">
        <v>9</v>
      </c>
      <c r="B277" s="120" t="s">
        <v>14</v>
      </c>
      <c r="C277" s="110">
        <f>VLOOKUP($A277,'Trip Switching Model Target TNC'!$AU$290:$BI$325,C$5,FALSE)</f>
        <v>0</v>
      </c>
      <c r="D277" s="110">
        <f>VLOOKUP($A277,'Trip Switching Model Target TNC'!$AU$290:$BI$325,D$5,FALSE)</f>
        <v>0</v>
      </c>
      <c r="E277" s="110">
        <f>VLOOKUP($A277,'Trip Switching Model Target TNC'!$AU$290:$BI$325,E$5,FALSE)</f>
        <v>0</v>
      </c>
      <c r="F277" s="110">
        <f>VLOOKUP($A277,'Trip Switching Model Target TNC'!$AU$290:$BI$325,F$5,FALSE)</f>
        <v>0</v>
      </c>
      <c r="G277" s="110">
        <f>VLOOKUP($A277,'Trip Switching Model Target TNC'!$AU$290:$BI$325,G$5,FALSE)</f>
        <v>0</v>
      </c>
      <c r="H277" s="111">
        <f>VLOOKUP($A277,'Trip Switching Model Target TNC'!$AU$290:$BI$325,H$5,FALSE)</f>
        <v>0</v>
      </c>
      <c r="I277" s="110">
        <f>VLOOKUP($A277,'Trip Switching Model Target TNC'!$AU$290:$BI$325,I$5,FALSE)</f>
        <v>0</v>
      </c>
      <c r="J277" s="110">
        <f>VLOOKUP($A277,'Trip Switching Model Target TNC'!$AU$290:$BI$325,J$5,FALSE)</f>
        <v>0</v>
      </c>
      <c r="K277" s="110">
        <f>VLOOKUP($A277,'Trip Switching Model Target TNC'!$AU$290:$BI$325,K$5,FALSE)</f>
        <v>0</v>
      </c>
      <c r="L277" s="110">
        <f>VLOOKUP($A277,'Trip Switching Model Target TNC'!$AU$290:$BI$325,L$5,FALSE)</f>
        <v>0</v>
      </c>
      <c r="M277" s="110">
        <f>VLOOKUP($A277,'Trip Switching Model Target TNC'!$AU$290:$BI$325,M$5,FALSE)</f>
        <v>0</v>
      </c>
      <c r="N277" s="110">
        <f>VLOOKUP($A277,'Trip Switching Model Target TNC'!$AU$290:$BI$325,N$5,FALSE)</f>
        <v>0</v>
      </c>
      <c r="O277" s="110">
        <f>VLOOKUP($A277,'Trip Switching Model Target TNC'!$AU$290:$BI$325,O$5,FALSE)</f>
        <v>0</v>
      </c>
      <c r="P277" s="122">
        <f t="shared" si="284"/>
        <v>0</v>
      </c>
      <c r="R277" s="120" t="s">
        <v>14</v>
      </c>
      <c r="S277" s="110">
        <v>0</v>
      </c>
      <c r="T277" s="110">
        <v>0</v>
      </c>
      <c r="U277" s="110">
        <v>0</v>
      </c>
      <c r="V277" s="110">
        <v>0</v>
      </c>
      <c r="W277" s="110">
        <v>0</v>
      </c>
      <c r="X277" s="111">
        <f t="shared" ref="X277:X282" si="304">C277+D277+E277+F277+G277+H277+I277+J277+L277+M277+O277+K277</f>
        <v>0</v>
      </c>
      <c r="Y277" s="110">
        <v>0</v>
      </c>
      <c r="Z277" s="110">
        <v>0</v>
      </c>
      <c r="AA277" s="110">
        <f>VLOOKUP($A277,'Trip Switching Model Targets'!$AU$8:$BG$36,AA$5,FALSE)</f>
        <v>0</v>
      </c>
      <c r="AB277" s="110">
        <v>0</v>
      </c>
      <c r="AC277" s="110">
        <v>0</v>
      </c>
      <c r="AD277" s="110">
        <v>0</v>
      </c>
      <c r="AE277" s="110">
        <f t="shared" si="295"/>
        <v>0</v>
      </c>
      <c r="AF277" s="122">
        <f t="shared" si="286"/>
        <v>0</v>
      </c>
      <c r="AH277" s="120" t="s">
        <v>14</v>
      </c>
      <c r="AI277" s="109"/>
      <c r="AJ277" s="109"/>
      <c r="AK277" s="109"/>
      <c r="AL277" s="109"/>
      <c r="AM277" s="109"/>
      <c r="AN277" s="109">
        <f>SUM(X277:X282)</f>
        <v>0</v>
      </c>
      <c r="AO277" s="109"/>
      <c r="AP277" s="109"/>
      <c r="AQ277" s="109"/>
      <c r="AR277" s="109"/>
      <c r="AS277" s="109"/>
      <c r="AT277" s="109"/>
      <c r="AU277" s="121">
        <f t="shared" si="299"/>
        <v>0</v>
      </c>
    </row>
    <row r="278" spans="1:47" x14ac:dyDescent="0.25">
      <c r="A278" s="114">
        <v>10</v>
      </c>
      <c r="B278" s="120" t="s">
        <v>15</v>
      </c>
      <c r="C278" s="110">
        <f>VLOOKUP($A278,'Trip Switching Model Target TNC'!$AU$290:$BI$325,C$5,FALSE)</f>
        <v>0</v>
      </c>
      <c r="D278" s="110">
        <f>VLOOKUP($A278,'Trip Switching Model Target TNC'!$AU$290:$BI$325,D$5,FALSE)</f>
        <v>0</v>
      </c>
      <c r="E278" s="110">
        <f>VLOOKUP($A278,'Trip Switching Model Target TNC'!$AU$290:$BI$325,E$5,FALSE)</f>
        <v>0</v>
      </c>
      <c r="F278" s="110">
        <f>VLOOKUP($A278,'Trip Switching Model Target TNC'!$AU$290:$BI$325,F$5,FALSE)</f>
        <v>0</v>
      </c>
      <c r="G278" s="110">
        <f>VLOOKUP($A278,'Trip Switching Model Target TNC'!$AU$290:$BI$325,G$5,FALSE)</f>
        <v>0</v>
      </c>
      <c r="H278" s="111">
        <f>VLOOKUP($A278,'Trip Switching Model Target TNC'!$AU$290:$BI$325,H$5,FALSE)</f>
        <v>0</v>
      </c>
      <c r="I278" s="110">
        <f>VLOOKUP($A278,'Trip Switching Model Target TNC'!$AU$290:$BI$325,I$5,FALSE)</f>
        <v>0</v>
      </c>
      <c r="J278" s="110">
        <f>VLOOKUP($A278,'Trip Switching Model Target TNC'!$AU$290:$BI$325,J$5,FALSE)</f>
        <v>0</v>
      </c>
      <c r="K278" s="110">
        <f>VLOOKUP($A278,'Trip Switching Model Target TNC'!$AU$290:$BI$325,K$5,FALSE)</f>
        <v>0</v>
      </c>
      <c r="L278" s="110">
        <f>VLOOKUP($A278,'Trip Switching Model Target TNC'!$AU$290:$BI$325,L$5,FALSE)</f>
        <v>0</v>
      </c>
      <c r="M278" s="110">
        <f>VLOOKUP($A278,'Trip Switching Model Target TNC'!$AU$290:$BI$325,M$5,FALSE)</f>
        <v>0</v>
      </c>
      <c r="N278" s="110">
        <f>VLOOKUP($A278,'Trip Switching Model Target TNC'!$AU$290:$BI$325,N$5,FALSE)</f>
        <v>0</v>
      </c>
      <c r="O278" s="110">
        <f>VLOOKUP($A278,'Trip Switching Model Target TNC'!$AU$290:$BI$325,O$5,FALSE)</f>
        <v>0</v>
      </c>
      <c r="P278" s="122">
        <f t="shared" si="284"/>
        <v>0</v>
      </c>
      <c r="R278" s="120" t="s">
        <v>15</v>
      </c>
      <c r="S278" s="110">
        <v>0</v>
      </c>
      <c r="T278" s="110">
        <v>0</v>
      </c>
      <c r="U278" s="110">
        <v>0</v>
      </c>
      <c r="V278" s="110">
        <v>0</v>
      </c>
      <c r="W278" s="110">
        <v>0</v>
      </c>
      <c r="X278" s="111">
        <f t="shared" si="304"/>
        <v>0</v>
      </c>
      <c r="Y278" s="110">
        <v>0</v>
      </c>
      <c r="Z278" s="110">
        <v>0</v>
      </c>
      <c r="AA278" s="110">
        <f>VLOOKUP($A278,'Trip Switching Model Targets'!$AU$8:$BG$36,AA$5,FALSE)</f>
        <v>0</v>
      </c>
      <c r="AB278" s="110">
        <v>0</v>
      </c>
      <c r="AC278" s="110">
        <v>0</v>
      </c>
      <c r="AD278" s="110">
        <v>0</v>
      </c>
      <c r="AE278" s="110">
        <f t="shared" si="295"/>
        <v>0</v>
      </c>
      <c r="AF278" s="122">
        <f t="shared" si="286"/>
        <v>0</v>
      </c>
      <c r="AH278" s="120" t="s">
        <v>18</v>
      </c>
      <c r="AI278" s="109"/>
      <c r="AJ278" s="109"/>
      <c r="AK278" s="109"/>
      <c r="AL278" s="109"/>
      <c r="AM278" s="109"/>
      <c r="AN278" s="109"/>
      <c r="AO278" s="109">
        <f>SUM(Y283:Y288)</f>
        <v>0</v>
      </c>
      <c r="AP278" s="109"/>
      <c r="AQ278" s="109"/>
      <c r="AR278" s="109"/>
      <c r="AS278" s="109"/>
      <c r="AT278" s="109"/>
      <c r="AU278" s="121">
        <f t="shared" si="299"/>
        <v>0</v>
      </c>
    </row>
    <row r="279" spans="1:47" x14ac:dyDescent="0.25">
      <c r="A279" s="114">
        <v>11</v>
      </c>
      <c r="B279" s="120" t="s">
        <v>16</v>
      </c>
      <c r="C279" s="110">
        <f>VLOOKUP($A279,'Trip Switching Model Target TNC'!$AU$290:$BI$325,C$5,FALSE)</f>
        <v>0</v>
      </c>
      <c r="D279" s="110">
        <f>VLOOKUP($A279,'Trip Switching Model Target TNC'!$AU$290:$BI$325,D$5,FALSE)</f>
        <v>0</v>
      </c>
      <c r="E279" s="110">
        <f>VLOOKUP($A279,'Trip Switching Model Target TNC'!$AU$290:$BI$325,E$5,FALSE)</f>
        <v>0</v>
      </c>
      <c r="F279" s="110">
        <f>VLOOKUP($A279,'Trip Switching Model Target TNC'!$AU$290:$BI$325,F$5,FALSE)</f>
        <v>0</v>
      </c>
      <c r="G279" s="110">
        <f>VLOOKUP($A279,'Trip Switching Model Target TNC'!$AU$290:$BI$325,G$5,FALSE)</f>
        <v>0</v>
      </c>
      <c r="H279" s="111">
        <f>VLOOKUP($A279,'Trip Switching Model Target TNC'!$AU$290:$BI$325,H$5,FALSE)</f>
        <v>0</v>
      </c>
      <c r="I279" s="110">
        <f>VLOOKUP($A279,'Trip Switching Model Target TNC'!$AU$290:$BI$325,I$5,FALSE)</f>
        <v>0</v>
      </c>
      <c r="J279" s="110">
        <f>VLOOKUP($A279,'Trip Switching Model Target TNC'!$AU$290:$BI$325,J$5,FALSE)</f>
        <v>0</v>
      </c>
      <c r="K279" s="110">
        <f>VLOOKUP($A279,'Trip Switching Model Target TNC'!$AU$290:$BI$325,K$5,FALSE)</f>
        <v>0</v>
      </c>
      <c r="L279" s="110">
        <f>VLOOKUP($A279,'Trip Switching Model Target TNC'!$AU$290:$BI$325,L$5,FALSE)</f>
        <v>0</v>
      </c>
      <c r="M279" s="110">
        <f>VLOOKUP($A279,'Trip Switching Model Target TNC'!$AU$290:$BI$325,M$5,FALSE)</f>
        <v>0</v>
      </c>
      <c r="N279" s="110">
        <f>VLOOKUP($A279,'Trip Switching Model Target TNC'!$AU$290:$BI$325,N$5,FALSE)</f>
        <v>0</v>
      </c>
      <c r="O279" s="110">
        <f>VLOOKUP($A279,'Trip Switching Model Target TNC'!$AU$290:$BI$325,O$5,FALSE)</f>
        <v>0</v>
      </c>
      <c r="P279" s="122">
        <f t="shared" si="284"/>
        <v>0</v>
      </c>
      <c r="R279" s="120" t="s">
        <v>16</v>
      </c>
      <c r="S279" s="110">
        <v>0</v>
      </c>
      <c r="T279" s="110">
        <v>0</v>
      </c>
      <c r="U279" s="110">
        <v>0</v>
      </c>
      <c r="V279" s="110">
        <v>0</v>
      </c>
      <c r="W279" s="110">
        <v>0</v>
      </c>
      <c r="X279" s="111">
        <f t="shared" si="304"/>
        <v>0</v>
      </c>
      <c r="Y279" s="110">
        <v>0</v>
      </c>
      <c r="Z279" s="110">
        <v>0</v>
      </c>
      <c r="AA279" s="110">
        <f>VLOOKUP($A279,'Trip Switching Model Targets'!$AU$8:$BG$36,AA$5,FALSE)</f>
        <v>0</v>
      </c>
      <c r="AB279" s="110">
        <v>0</v>
      </c>
      <c r="AC279" s="110">
        <v>0</v>
      </c>
      <c r="AD279" s="110">
        <v>0</v>
      </c>
      <c r="AE279" s="110">
        <f t="shared" si="295"/>
        <v>0</v>
      </c>
      <c r="AF279" s="122">
        <f t="shared" si="286"/>
        <v>0</v>
      </c>
      <c r="AH279" s="120" t="s">
        <v>22</v>
      </c>
      <c r="AI279" s="109"/>
      <c r="AJ279" s="109"/>
      <c r="AK279" s="109"/>
      <c r="AL279" s="109"/>
      <c r="AM279" s="109"/>
      <c r="AN279" s="109"/>
      <c r="AO279" s="109"/>
      <c r="AP279" s="109">
        <f>SUM(Z289:Z294)</f>
        <v>0</v>
      </c>
      <c r="AQ279" s="109"/>
      <c r="AR279" s="109"/>
      <c r="AS279" s="109"/>
      <c r="AT279" s="109"/>
      <c r="AU279" s="121">
        <f t="shared" si="299"/>
        <v>0</v>
      </c>
    </row>
    <row r="280" spans="1:47" x14ac:dyDescent="0.25">
      <c r="A280" s="114">
        <v>12</v>
      </c>
      <c r="B280" s="120" t="s">
        <v>17</v>
      </c>
      <c r="C280" s="110">
        <f>VLOOKUP($A280,'Trip Switching Model Target TNC'!$AU$290:$BI$325,C$5,FALSE)</f>
        <v>0</v>
      </c>
      <c r="D280" s="110">
        <f>VLOOKUP($A280,'Trip Switching Model Target TNC'!$AU$290:$BI$325,D$5,FALSE)</f>
        <v>0</v>
      </c>
      <c r="E280" s="110">
        <f>VLOOKUP($A280,'Trip Switching Model Target TNC'!$AU$290:$BI$325,E$5,FALSE)</f>
        <v>0</v>
      </c>
      <c r="F280" s="110">
        <f>VLOOKUP($A280,'Trip Switching Model Target TNC'!$AU$290:$BI$325,F$5,FALSE)</f>
        <v>0</v>
      </c>
      <c r="G280" s="110">
        <f>VLOOKUP($A280,'Trip Switching Model Target TNC'!$AU$290:$BI$325,G$5,FALSE)</f>
        <v>0</v>
      </c>
      <c r="H280" s="111">
        <f>VLOOKUP($A280,'Trip Switching Model Target TNC'!$AU$290:$BI$325,H$5,FALSE)</f>
        <v>0</v>
      </c>
      <c r="I280" s="110">
        <f>VLOOKUP($A280,'Trip Switching Model Target TNC'!$AU$290:$BI$325,I$5,FALSE)</f>
        <v>0</v>
      </c>
      <c r="J280" s="110">
        <f>VLOOKUP($A280,'Trip Switching Model Target TNC'!$AU$290:$BI$325,J$5,FALSE)</f>
        <v>0</v>
      </c>
      <c r="K280" s="110">
        <f>VLOOKUP($A280,'Trip Switching Model Target TNC'!$AU$290:$BI$325,K$5,FALSE)</f>
        <v>0</v>
      </c>
      <c r="L280" s="110">
        <f>VLOOKUP($A280,'Trip Switching Model Target TNC'!$AU$290:$BI$325,L$5,FALSE)</f>
        <v>0</v>
      </c>
      <c r="M280" s="110">
        <f>VLOOKUP($A280,'Trip Switching Model Target TNC'!$AU$290:$BI$325,M$5,FALSE)</f>
        <v>0</v>
      </c>
      <c r="N280" s="110">
        <f>VLOOKUP($A280,'Trip Switching Model Target TNC'!$AU$290:$BI$325,N$5,FALSE)</f>
        <v>0</v>
      </c>
      <c r="O280" s="110">
        <f>VLOOKUP($A280,'Trip Switching Model Target TNC'!$AU$290:$BI$325,O$5,FALSE)</f>
        <v>0</v>
      </c>
      <c r="P280" s="122">
        <f t="shared" si="284"/>
        <v>0</v>
      </c>
      <c r="R280" s="120" t="s">
        <v>17</v>
      </c>
      <c r="S280" s="110">
        <v>0</v>
      </c>
      <c r="T280" s="110">
        <v>0</v>
      </c>
      <c r="U280" s="110">
        <v>0</v>
      </c>
      <c r="V280" s="110">
        <v>0</v>
      </c>
      <c r="W280" s="110">
        <v>0</v>
      </c>
      <c r="X280" s="111">
        <f t="shared" si="304"/>
        <v>0</v>
      </c>
      <c r="Y280" s="110">
        <v>0</v>
      </c>
      <c r="Z280" s="110">
        <v>0</v>
      </c>
      <c r="AA280" s="110">
        <f>VLOOKUP($A280,'Trip Switching Model Targets'!$AU$8:$BG$36,AA$5,FALSE)</f>
        <v>0</v>
      </c>
      <c r="AB280" s="110">
        <v>0</v>
      </c>
      <c r="AC280" s="110">
        <v>0</v>
      </c>
      <c r="AD280" s="110">
        <v>0</v>
      </c>
      <c r="AE280" s="110">
        <f t="shared" si="295"/>
        <v>0</v>
      </c>
      <c r="AF280" s="122">
        <f t="shared" si="286"/>
        <v>0</v>
      </c>
      <c r="AH280" s="207" t="s">
        <v>604</v>
      </c>
      <c r="AI280" s="109"/>
      <c r="AJ280" s="109"/>
      <c r="AK280" s="109"/>
      <c r="AL280" s="109"/>
      <c r="AM280" s="109"/>
      <c r="AN280" s="109"/>
      <c r="AO280" s="109"/>
      <c r="AP280" s="109"/>
      <c r="AQ280" s="109">
        <f>SUM(AA298:AA303)</f>
        <v>0</v>
      </c>
      <c r="AR280" s="109"/>
      <c r="AS280" s="109"/>
      <c r="AT280" s="109"/>
      <c r="AU280" s="121">
        <f t="shared" si="299"/>
        <v>0</v>
      </c>
    </row>
    <row r="281" spans="1:47" x14ac:dyDescent="0.25">
      <c r="A281" s="114">
        <v>24</v>
      </c>
      <c r="B281" s="120" t="s">
        <v>26</v>
      </c>
      <c r="C281" s="110">
        <f>VLOOKUP($A281,'Trip Switching Model Target TNC'!$AU$290:$BI$325,C$5,FALSE)</f>
        <v>0</v>
      </c>
      <c r="D281" s="110">
        <f>VLOOKUP($A281,'Trip Switching Model Target TNC'!$AU$290:$BI$325,D$5,FALSE)</f>
        <v>0</v>
      </c>
      <c r="E281" s="110">
        <f>VLOOKUP($A281,'Trip Switching Model Target TNC'!$AU$290:$BI$325,E$5,FALSE)</f>
        <v>0</v>
      </c>
      <c r="F281" s="110">
        <f>VLOOKUP($A281,'Trip Switching Model Target TNC'!$AU$290:$BI$325,F$5,FALSE)</f>
        <v>0</v>
      </c>
      <c r="G281" s="110">
        <f>VLOOKUP($A281,'Trip Switching Model Target TNC'!$AU$290:$BI$325,G$5,FALSE)</f>
        <v>0</v>
      </c>
      <c r="H281" s="111">
        <f>VLOOKUP($A281,'Trip Switching Model Target TNC'!$AU$290:$BI$325,H$5,FALSE)</f>
        <v>0</v>
      </c>
      <c r="I281" s="110">
        <f>VLOOKUP($A281,'Trip Switching Model Target TNC'!$AU$290:$BI$325,I$5,FALSE)</f>
        <v>0</v>
      </c>
      <c r="J281" s="110">
        <f>VLOOKUP($A281,'Trip Switching Model Target TNC'!$AU$290:$BI$325,J$5,FALSE)</f>
        <v>0</v>
      </c>
      <c r="K281" s="110">
        <f>VLOOKUP($A281,'Trip Switching Model Target TNC'!$AU$290:$BI$325,K$5,FALSE)</f>
        <v>0</v>
      </c>
      <c r="L281" s="110">
        <f>VLOOKUP($A281,'Trip Switching Model Target TNC'!$AU$290:$BI$325,L$5,FALSE)</f>
        <v>0</v>
      </c>
      <c r="M281" s="110">
        <f>VLOOKUP($A281,'Trip Switching Model Target TNC'!$AU$290:$BI$325,M$5,FALSE)</f>
        <v>0</v>
      </c>
      <c r="N281" s="110">
        <f>VLOOKUP($A281,'Trip Switching Model Target TNC'!$AU$290:$BI$325,N$5,FALSE)</f>
        <v>0</v>
      </c>
      <c r="O281" s="110">
        <f>VLOOKUP($A281,'Trip Switching Model Target TNC'!$AU$290:$BI$325,O$5,FALSE)</f>
        <v>0</v>
      </c>
      <c r="P281" s="122">
        <f t="shared" si="284"/>
        <v>0</v>
      </c>
      <c r="R281" s="120" t="s">
        <v>26</v>
      </c>
      <c r="S281" s="110">
        <v>0</v>
      </c>
      <c r="T281" s="110">
        <v>0</v>
      </c>
      <c r="U281" s="110">
        <v>0</v>
      </c>
      <c r="V281" s="110">
        <v>0</v>
      </c>
      <c r="W281" s="110">
        <v>0</v>
      </c>
      <c r="X281" s="111">
        <f t="shared" si="304"/>
        <v>0</v>
      </c>
      <c r="Y281" s="110">
        <v>0</v>
      </c>
      <c r="Z281" s="110">
        <v>0</v>
      </c>
      <c r="AA281" s="110">
        <f>VLOOKUP($A281,'Trip Switching Model Targets'!$AU$8:$BG$36,AA$5,FALSE)</f>
        <v>0</v>
      </c>
      <c r="AB281" s="110">
        <v>0</v>
      </c>
      <c r="AC281" s="110">
        <v>0</v>
      </c>
      <c r="AD281" s="110">
        <v>0</v>
      </c>
      <c r="AE281" s="110">
        <f t="shared" si="295"/>
        <v>0</v>
      </c>
      <c r="AF281" s="122">
        <f t="shared" si="286"/>
        <v>0</v>
      </c>
      <c r="AH281" s="260" t="s">
        <v>529</v>
      </c>
      <c r="AI281" s="109"/>
      <c r="AJ281" s="109"/>
      <c r="AK281" s="109"/>
      <c r="AL281" s="109"/>
      <c r="AM281" s="109"/>
      <c r="AN281" s="109"/>
      <c r="AO281" s="109"/>
      <c r="AP281" s="109"/>
      <c r="AQ281" s="109"/>
      <c r="AR281" s="109">
        <f>AB295</f>
        <v>0</v>
      </c>
      <c r="AS281" s="109"/>
      <c r="AT281" s="109"/>
      <c r="AU281" s="121">
        <f t="shared" si="299"/>
        <v>0</v>
      </c>
    </row>
    <row r="282" spans="1:47" x14ac:dyDescent="0.25">
      <c r="A282" s="114">
        <v>25</v>
      </c>
      <c r="B282" s="120" t="s">
        <v>27</v>
      </c>
      <c r="C282" s="110">
        <f>VLOOKUP($A282,'Trip Switching Model Target TNC'!$AU$290:$BI$325,C$5,FALSE)</f>
        <v>0</v>
      </c>
      <c r="D282" s="110">
        <f>VLOOKUP($A282,'Trip Switching Model Target TNC'!$AU$290:$BI$325,D$5,FALSE)</f>
        <v>0</v>
      </c>
      <c r="E282" s="110">
        <f>VLOOKUP($A282,'Trip Switching Model Target TNC'!$AU$290:$BI$325,E$5,FALSE)</f>
        <v>0</v>
      </c>
      <c r="F282" s="110">
        <f>VLOOKUP($A282,'Trip Switching Model Target TNC'!$AU$290:$BI$325,F$5,FALSE)</f>
        <v>0</v>
      </c>
      <c r="G282" s="110">
        <f>VLOOKUP($A282,'Trip Switching Model Target TNC'!$AU$290:$BI$325,G$5,FALSE)</f>
        <v>0</v>
      </c>
      <c r="H282" s="111">
        <f>VLOOKUP($A282,'Trip Switching Model Target TNC'!$AU$290:$BI$325,H$5,FALSE)</f>
        <v>0</v>
      </c>
      <c r="I282" s="110">
        <f>VLOOKUP($A282,'Trip Switching Model Target TNC'!$AU$290:$BI$325,I$5,FALSE)</f>
        <v>0</v>
      </c>
      <c r="J282" s="110">
        <f>VLOOKUP($A282,'Trip Switching Model Target TNC'!$AU$290:$BI$325,J$5,FALSE)</f>
        <v>0</v>
      </c>
      <c r="K282" s="110">
        <f>VLOOKUP($A282,'Trip Switching Model Target TNC'!$AU$290:$BI$325,K$5,FALSE)</f>
        <v>0</v>
      </c>
      <c r="L282" s="110">
        <f>VLOOKUP($A282,'Trip Switching Model Target TNC'!$AU$290:$BI$325,L$5,FALSE)</f>
        <v>0</v>
      </c>
      <c r="M282" s="110">
        <f>VLOOKUP($A282,'Trip Switching Model Target TNC'!$AU$290:$BI$325,M$5,FALSE)</f>
        <v>0</v>
      </c>
      <c r="N282" s="110">
        <f>VLOOKUP($A282,'Trip Switching Model Target TNC'!$AU$290:$BI$325,N$5,FALSE)</f>
        <v>0</v>
      </c>
      <c r="O282" s="110">
        <f>VLOOKUP($A282,'Trip Switching Model Target TNC'!$AU$290:$BI$325,O$5,FALSE)</f>
        <v>0</v>
      </c>
      <c r="P282" s="122">
        <f t="shared" si="284"/>
        <v>0</v>
      </c>
      <c r="R282" s="120" t="s">
        <v>27</v>
      </c>
      <c r="S282" s="110">
        <v>0</v>
      </c>
      <c r="T282" s="110">
        <v>0</v>
      </c>
      <c r="U282" s="110">
        <v>0</v>
      </c>
      <c r="V282" s="110">
        <v>0</v>
      </c>
      <c r="W282" s="110">
        <v>0</v>
      </c>
      <c r="X282" s="111">
        <f t="shared" si="304"/>
        <v>0</v>
      </c>
      <c r="Y282" s="110">
        <v>0</v>
      </c>
      <c r="Z282" s="110">
        <v>0</v>
      </c>
      <c r="AA282" s="110">
        <f>VLOOKUP($A282,'Trip Switching Model Targets'!$AU$8:$BG$36,AA$5,FALSE)</f>
        <v>0</v>
      </c>
      <c r="AB282" s="110">
        <v>0</v>
      </c>
      <c r="AC282" s="110">
        <v>0</v>
      </c>
      <c r="AD282" s="110">
        <v>0</v>
      </c>
      <c r="AE282" s="110">
        <f t="shared" si="295"/>
        <v>0</v>
      </c>
      <c r="AF282" s="122">
        <f t="shared" si="286"/>
        <v>0</v>
      </c>
      <c r="AH282" s="260" t="s">
        <v>628</v>
      </c>
      <c r="AI282" s="109"/>
      <c r="AJ282" s="109"/>
      <c r="AK282" s="109"/>
      <c r="AL282" s="109"/>
      <c r="AM282" s="109"/>
      <c r="AN282" s="109">
        <f>X296</f>
        <v>0</v>
      </c>
      <c r="AO282" s="109"/>
      <c r="AP282" s="109"/>
      <c r="AQ282" s="109"/>
      <c r="AR282" s="109"/>
      <c r="AS282" s="109">
        <f>AC296</f>
        <v>0</v>
      </c>
      <c r="AT282" s="109">
        <f>AE296</f>
        <v>0</v>
      </c>
      <c r="AU282" s="121">
        <f t="shared" si="299"/>
        <v>0</v>
      </c>
    </row>
    <row r="283" spans="1:47" x14ac:dyDescent="0.25">
      <c r="A283" s="114">
        <v>13</v>
      </c>
      <c r="B283" s="120" t="s">
        <v>18</v>
      </c>
      <c r="C283" s="110">
        <f>VLOOKUP($A283,'Trip Switching Model Target TNC'!$AU$290:$BI$325,C$5,FALSE)</f>
        <v>0</v>
      </c>
      <c r="D283" s="110">
        <f>VLOOKUP($A283,'Trip Switching Model Target TNC'!$AU$290:$BI$325,D$5,FALSE)</f>
        <v>0</v>
      </c>
      <c r="E283" s="110">
        <f>VLOOKUP($A283,'Trip Switching Model Target TNC'!$AU$290:$BI$325,E$5,FALSE)</f>
        <v>0</v>
      </c>
      <c r="F283" s="110">
        <f>VLOOKUP($A283,'Trip Switching Model Target TNC'!$AU$290:$BI$325,F$5,FALSE)</f>
        <v>0</v>
      </c>
      <c r="G283" s="110">
        <f>VLOOKUP($A283,'Trip Switching Model Target TNC'!$AU$290:$BI$325,G$5,FALSE)</f>
        <v>0</v>
      </c>
      <c r="H283" s="110">
        <f>VLOOKUP($A283,'Trip Switching Model Target TNC'!$AU$290:$BI$325,H$5,FALSE)</f>
        <v>0</v>
      </c>
      <c r="I283" s="111">
        <f>VLOOKUP($A283,'Trip Switching Model Target TNC'!$AU$290:$BI$325,I$5,FALSE)</f>
        <v>0</v>
      </c>
      <c r="J283" s="110">
        <f>VLOOKUP($A283,'Trip Switching Model Target TNC'!$AU$290:$BI$325,J$5,FALSE)</f>
        <v>0</v>
      </c>
      <c r="K283" s="110">
        <f>VLOOKUP($A283,'Trip Switching Model Target TNC'!$AU$290:$BI$325,K$5,FALSE)</f>
        <v>0</v>
      </c>
      <c r="L283" s="110">
        <f>VLOOKUP($A283,'Trip Switching Model Target TNC'!$AU$290:$BI$325,L$5,FALSE)</f>
        <v>0</v>
      </c>
      <c r="M283" s="110">
        <f>VLOOKUP($A283,'Trip Switching Model Target TNC'!$AU$290:$BI$325,M$5,FALSE)</f>
        <v>0</v>
      </c>
      <c r="N283" s="110">
        <f>VLOOKUP($A283,'Trip Switching Model Target TNC'!$AU$290:$BI$325,N$5,FALSE)</f>
        <v>0</v>
      </c>
      <c r="O283" s="110">
        <f>VLOOKUP($A283,'Trip Switching Model Target TNC'!$AU$290:$BI$325,O$5,FALSE)</f>
        <v>0</v>
      </c>
      <c r="P283" s="122">
        <f t="shared" si="284"/>
        <v>0</v>
      </c>
      <c r="R283" s="120" t="s">
        <v>18</v>
      </c>
      <c r="S283" s="110">
        <v>0</v>
      </c>
      <c r="T283" s="110">
        <v>0</v>
      </c>
      <c r="U283" s="110">
        <v>0</v>
      </c>
      <c r="V283" s="110">
        <v>0</v>
      </c>
      <c r="W283" s="110">
        <v>0</v>
      </c>
      <c r="X283" s="110">
        <v>0</v>
      </c>
      <c r="Y283" s="111">
        <f t="shared" ref="Y283:Y288" si="305">C283+D283+E283+F283+G283+H283+I283+J283+L283+M283+O283+K283</f>
        <v>0</v>
      </c>
      <c r="Z283" s="110">
        <v>0</v>
      </c>
      <c r="AA283" s="110">
        <f>VLOOKUP($A283,'Trip Switching Model Targets'!$AU$8:$BG$36,AA$5,FALSE)</f>
        <v>0</v>
      </c>
      <c r="AB283" s="110">
        <v>0</v>
      </c>
      <c r="AC283" s="110">
        <v>0</v>
      </c>
      <c r="AD283" s="110">
        <v>0</v>
      </c>
      <c r="AE283" s="110">
        <f t="shared" si="295"/>
        <v>0</v>
      </c>
      <c r="AF283" s="122">
        <f t="shared" si="286"/>
        <v>0</v>
      </c>
      <c r="AH283" s="260" t="s">
        <v>603</v>
      </c>
      <c r="AI283" s="109"/>
      <c r="AJ283" s="109"/>
      <c r="AK283" s="109"/>
      <c r="AL283" s="109"/>
      <c r="AM283" s="109"/>
      <c r="AN283" s="109">
        <f>X304</f>
        <v>0</v>
      </c>
      <c r="AO283" s="109"/>
      <c r="AP283" s="109"/>
      <c r="AQ283" s="109"/>
      <c r="AR283" s="109"/>
      <c r="AS283" s="109">
        <f>AC304</f>
        <v>0</v>
      </c>
      <c r="AT283" s="109">
        <f>AE304</f>
        <v>0</v>
      </c>
      <c r="AU283" s="121">
        <f t="shared" si="299"/>
        <v>0</v>
      </c>
    </row>
    <row r="284" spans="1:47" ht="15.75" thickBot="1" x14ac:dyDescent="0.3">
      <c r="A284" s="114">
        <v>14</v>
      </c>
      <c r="B284" s="120" t="s">
        <v>19</v>
      </c>
      <c r="C284" s="110">
        <f>VLOOKUP($A284,'Trip Switching Model Target TNC'!$AU$290:$BI$325,C$5,FALSE)</f>
        <v>0</v>
      </c>
      <c r="D284" s="110">
        <f>VLOOKUP($A284,'Trip Switching Model Target TNC'!$AU$290:$BI$325,D$5,FALSE)</f>
        <v>0</v>
      </c>
      <c r="E284" s="110">
        <f>VLOOKUP($A284,'Trip Switching Model Target TNC'!$AU$290:$BI$325,E$5,FALSE)</f>
        <v>0</v>
      </c>
      <c r="F284" s="110">
        <f>VLOOKUP($A284,'Trip Switching Model Target TNC'!$AU$290:$BI$325,F$5,FALSE)</f>
        <v>0</v>
      </c>
      <c r="G284" s="110">
        <f>VLOOKUP($A284,'Trip Switching Model Target TNC'!$AU$290:$BI$325,G$5,FALSE)</f>
        <v>0</v>
      </c>
      <c r="H284" s="110">
        <f>VLOOKUP($A284,'Trip Switching Model Target TNC'!$AU$290:$BI$325,H$5,FALSE)</f>
        <v>0</v>
      </c>
      <c r="I284" s="111">
        <f>VLOOKUP($A284,'Trip Switching Model Target TNC'!$AU$290:$BI$325,I$5,FALSE)</f>
        <v>0</v>
      </c>
      <c r="J284" s="110">
        <f>VLOOKUP($A284,'Trip Switching Model Target TNC'!$AU$290:$BI$325,J$5,FALSE)</f>
        <v>0</v>
      </c>
      <c r="K284" s="110">
        <f>VLOOKUP($A284,'Trip Switching Model Target TNC'!$AU$290:$BI$325,K$5,FALSE)</f>
        <v>0</v>
      </c>
      <c r="L284" s="110">
        <f>VLOOKUP($A284,'Trip Switching Model Target TNC'!$AU$290:$BI$325,L$5,FALSE)</f>
        <v>0</v>
      </c>
      <c r="M284" s="110">
        <f>VLOOKUP($A284,'Trip Switching Model Target TNC'!$AU$290:$BI$325,M$5,FALSE)</f>
        <v>0</v>
      </c>
      <c r="N284" s="110">
        <f>VLOOKUP($A284,'Trip Switching Model Target TNC'!$AU$290:$BI$325,N$5,FALSE)</f>
        <v>0</v>
      </c>
      <c r="O284" s="110">
        <f>VLOOKUP($A284,'Trip Switching Model Target TNC'!$AU$290:$BI$325,O$5,FALSE)</f>
        <v>0</v>
      </c>
      <c r="P284" s="122">
        <f t="shared" si="284"/>
        <v>0</v>
      </c>
      <c r="R284" s="120" t="s">
        <v>19</v>
      </c>
      <c r="S284" s="110">
        <v>0</v>
      </c>
      <c r="T284" s="110">
        <v>0</v>
      </c>
      <c r="U284" s="110">
        <v>0</v>
      </c>
      <c r="V284" s="110">
        <v>0</v>
      </c>
      <c r="W284" s="110">
        <v>0</v>
      </c>
      <c r="X284" s="110">
        <v>0</v>
      </c>
      <c r="Y284" s="111">
        <f t="shared" si="305"/>
        <v>0</v>
      </c>
      <c r="Z284" s="110">
        <v>0</v>
      </c>
      <c r="AA284" s="110">
        <f>VLOOKUP($A284,'Trip Switching Model Targets'!$AU$8:$BG$36,AA$5,FALSE)</f>
        <v>0</v>
      </c>
      <c r="AB284" s="110">
        <v>0</v>
      </c>
      <c r="AC284" s="110">
        <v>0</v>
      </c>
      <c r="AD284" s="110">
        <v>0</v>
      </c>
      <c r="AE284" s="110">
        <f t="shared" si="295"/>
        <v>0</v>
      </c>
      <c r="AF284" s="122">
        <f t="shared" si="286"/>
        <v>0</v>
      </c>
      <c r="AH284" s="124" t="s">
        <v>5</v>
      </c>
      <c r="AI284" s="124">
        <f>SUM(AI272:AI283)</f>
        <v>0</v>
      </c>
      <c r="AJ284" s="124">
        <f t="shared" ref="AJ284" si="306">SUM(AJ272:AJ283)</f>
        <v>506000.64107999997</v>
      </c>
      <c r="AK284" s="124">
        <f t="shared" ref="AK284" si="307">SUM(AK272:AK283)</f>
        <v>456948.98951000004</v>
      </c>
      <c r="AL284" s="124">
        <f t="shared" ref="AL284" si="308">SUM(AL272:AL283)</f>
        <v>0</v>
      </c>
      <c r="AM284" s="124">
        <f t="shared" ref="AM284" si="309">SUM(AM272:AM283)</f>
        <v>1202.8338000000001</v>
      </c>
      <c r="AN284" s="124">
        <f t="shared" ref="AN284" si="310">SUM(AN272:AN283)</f>
        <v>0</v>
      </c>
      <c r="AO284" s="124">
        <f t="shared" ref="AO284" si="311">SUM(AO272:AO283)</f>
        <v>0</v>
      </c>
      <c r="AP284" s="124">
        <f t="shared" ref="AP284" si="312">SUM(AP272:AP283)</f>
        <v>0</v>
      </c>
      <c r="AQ284" s="124">
        <f t="shared" ref="AQ284" si="313">SUM(AQ272:AQ283)</f>
        <v>0</v>
      </c>
      <c r="AR284" s="124">
        <f t="shared" ref="AR284" si="314">SUM(AR272:AR283)</f>
        <v>0</v>
      </c>
      <c r="AS284" s="124">
        <f t="shared" ref="AS284" si="315">SUM(AS272:AS283)</f>
        <v>0</v>
      </c>
      <c r="AT284" s="124">
        <f t="shared" ref="AT284" si="316">SUM(AT272:AT283)</f>
        <v>0</v>
      </c>
      <c r="AU284" s="127">
        <f t="shared" si="299"/>
        <v>964152.46438999998</v>
      </c>
    </row>
    <row r="285" spans="1:47" x14ac:dyDescent="0.25">
      <c r="A285" s="114">
        <v>15</v>
      </c>
      <c r="B285" s="120" t="s">
        <v>20</v>
      </c>
      <c r="C285" s="110">
        <f>VLOOKUP($A285,'Trip Switching Model Target TNC'!$AU$290:$BI$325,C$5,FALSE)</f>
        <v>0</v>
      </c>
      <c r="D285" s="110">
        <f>VLOOKUP($A285,'Trip Switching Model Target TNC'!$AU$290:$BI$325,D$5,FALSE)</f>
        <v>0</v>
      </c>
      <c r="E285" s="110">
        <f>VLOOKUP($A285,'Trip Switching Model Target TNC'!$AU$290:$BI$325,E$5,FALSE)</f>
        <v>0</v>
      </c>
      <c r="F285" s="110">
        <f>VLOOKUP($A285,'Trip Switching Model Target TNC'!$AU$290:$BI$325,F$5,FALSE)</f>
        <v>0</v>
      </c>
      <c r="G285" s="110">
        <f>VLOOKUP($A285,'Trip Switching Model Target TNC'!$AU$290:$BI$325,G$5,FALSE)</f>
        <v>0</v>
      </c>
      <c r="H285" s="110">
        <f>VLOOKUP($A285,'Trip Switching Model Target TNC'!$AU$290:$BI$325,H$5,FALSE)</f>
        <v>0</v>
      </c>
      <c r="I285" s="111">
        <f>VLOOKUP($A285,'Trip Switching Model Target TNC'!$AU$290:$BI$325,I$5,FALSE)</f>
        <v>0</v>
      </c>
      <c r="J285" s="110">
        <f>VLOOKUP($A285,'Trip Switching Model Target TNC'!$AU$290:$BI$325,J$5,FALSE)</f>
        <v>0</v>
      </c>
      <c r="K285" s="110">
        <f>VLOOKUP($A285,'Trip Switching Model Target TNC'!$AU$290:$BI$325,K$5,FALSE)</f>
        <v>0</v>
      </c>
      <c r="L285" s="110">
        <f>VLOOKUP($A285,'Trip Switching Model Target TNC'!$AU$290:$BI$325,L$5,FALSE)</f>
        <v>0</v>
      </c>
      <c r="M285" s="110">
        <f>VLOOKUP($A285,'Trip Switching Model Target TNC'!$AU$290:$BI$325,M$5,FALSE)</f>
        <v>0</v>
      </c>
      <c r="N285" s="110">
        <f>VLOOKUP($A285,'Trip Switching Model Target TNC'!$AU$290:$BI$325,N$5,FALSE)</f>
        <v>0</v>
      </c>
      <c r="O285" s="110">
        <f>VLOOKUP($A285,'Trip Switching Model Target TNC'!$AU$290:$BI$325,O$5,FALSE)</f>
        <v>0</v>
      </c>
      <c r="P285" s="122">
        <f t="shared" si="284"/>
        <v>0</v>
      </c>
      <c r="R285" s="120" t="s">
        <v>20</v>
      </c>
      <c r="S285" s="110">
        <v>0</v>
      </c>
      <c r="T285" s="110">
        <v>0</v>
      </c>
      <c r="U285" s="110">
        <v>0</v>
      </c>
      <c r="V285" s="110">
        <v>0</v>
      </c>
      <c r="W285" s="110">
        <v>0</v>
      </c>
      <c r="X285" s="110">
        <v>0</v>
      </c>
      <c r="Y285" s="111">
        <f t="shared" si="305"/>
        <v>0</v>
      </c>
      <c r="Z285" s="110">
        <v>0</v>
      </c>
      <c r="AA285" s="110">
        <f>VLOOKUP($A285,'Trip Switching Model Targets'!$AU$8:$BG$36,AA$5,FALSE)</f>
        <v>0</v>
      </c>
      <c r="AB285" s="110">
        <v>0</v>
      </c>
      <c r="AC285" s="110">
        <v>0</v>
      </c>
      <c r="AD285" s="110">
        <v>0</v>
      </c>
      <c r="AE285" s="110">
        <f t="shared" si="295"/>
        <v>0</v>
      </c>
      <c r="AF285" s="122">
        <f t="shared" si="286"/>
        <v>0</v>
      </c>
    </row>
    <row r="286" spans="1:47" x14ac:dyDescent="0.25">
      <c r="A286" s="114">
        <v>16</v>
      </c>
      <c r="B286" s="120" t="s">
        <v>21</v>
      </c>
      <c r="C286" s="110">
        <f>VLOOKUP($A286,'Trip Switching Model Target TNC'!$AU$290:$BI$325,C$5,FALSE)</f>
        <v>0</v>
      </c>
      <c r="D286" s="110">
        <f>VLOOKUP($A286,'Trip Switching Model Target TNC'!$AU$290:$BI$325,D$5,FALSE)</f>
        <v>0</v>
      </c>
      <c r="E286" s="110">
        <f>VLOOKUP($A286,'Trip Switching Model Target TNC'!$AU$290:$BI$325,E$5,FALSE)</f>
        <v>0</v>
      </c>
      <c r="F286" s="110">
        <f>VLOOKUP($A286,'Trip Switching Model Target TNC'!$AU$290:$BI$325,F$5,FALSE)</f>
        <v>0</v>
      </c>
      <c r="G286" s="110">
        <f>VLOOKUP($A286,'Trip Switching Model Target TNC'!$AU$290:$BI$325,G$5,FALSE)</f>
        <v>0</v>
      </c>
      <c r="H286" s="110">
        <f>VLOOKUP($A286,'Trip Switching Model Target TNC'!$AU$290:$BI$325,H$5,FALSE)</f>
        <v>0</v>
      </c>
      <c r="I286" s="111">
        <f>VLOOKUP($A286,'Trip Switching Model Target TNC'!$AU$290:$BI$325,I$5,FALSE)</f>
        <v>0</v>
      </c>
      <c r="J286" s="110">
        <f>VLOOKUP($A286,'Trip Switching Model Target TNC'!$AU$290:$BI$325,J$5,FALSE)</f>
        <v>0</v>
      </c>
      <c r="K286" s="110">
        <f>VLOOKUP($A286,'Trip Switching Model Target TNC'!$AU$290:$BI$325,K$5,FALSE)</f>
        <v>0</v>
      </c>
      <c r="L286" s="110">
        <f>VLOOKUP($A286,'Trip Switching Model Target TNC'!$AU$290:$BI$325,L$5,FALSE)</f>
        <v>0</v>
      </c>
      <c r="M286" s="110">
        <f>VLOOKUP($A286,'Trip Switching Model Target TNC'!$AU$290:$BI$325,M$5,FALSE)</f>
        <v>0</v>
      </c>
      <c r="N286" s="110">
        <f>VLOOKUP($A286,'Trip Switching Model Target TNC'!$AU$290:$BI$325,N$5,FALSE)</f>
        <v>0</v>
      </c>
      <c r="O286" s="110">
        <f>VLOOKUP($A286,'Trip Switching Model Target TNC'!$AU$290:$BI$325,O$5,FALSE)</f>
        <v>0</v>
      </c>
      <c r="P286" s="122">
        <f t="shared" si="284"/>
        <v>0</v>
      </c>
      <c r="R286" s="120" t="s">
        <v>21</v>
      </c>
      <c r="S286" s="110">
        <v>0</v>
      </c>
      <c r="T286" s="110">
        <v>0</v>
      </c>
      <c r="U286" s="110">
        <v>0</v>
      </c>
      <c r="V286" s="110">
        <v>0</v>
      </c>
      <c r="W286" s="110">
        <v>0</v>
      </c>
      <c r="X286" s="110">
        <v>0</v>
      </c>
      <c r="Y286" s="111">
        <f t="shared" si="305"/>
        <v>0</v>
      </c>
      <c r="Z286" s="110">
        <v>0</v>
      </c>
      <c r="AA286" s="110">
        <f>VLOOKUP($A286,'Trip Switching Model Targets'!$AU$8:$BG$36,AA$5,FALSE)</f>
        <v>0</v>
      </c>
      <c r="AB286" s="110">
        <v>0</v>
      </c>
      <c r="AC286" s="110">
        <v>0</v>
      </c>
      <c r="AD286" s="110">
        <v>0</v>
      </c>
      <c r="AE286" s="110">
        <f t="shared" si="295"/>
        <v>0</v>
      </c>
      <c r="AF286" s="122">
        <f t="shared" si="286"/>
        <v>0</v>
      </c>
    </row>
    <row r="287" spans="1:47" x14ac:dyDescent="0.25">
      <c r="A287" s="114">
        <v>26</v>
      </c>
      <c r="B287" s="120" t="s">
        <v>28</v>
      </c>
      <c r="C287" s="110">
        <f>VLOOKUP($A287,'Trip Switching Model Target TNC'!$AU$290:$BI$325,C$5,FALSE)</f>
        <v>0</v>
      </c>
      <c r="D287" s="110">
        <f>VLOOKUP($A287,'Trip Switching Model Target TNC'!$AU$290:$BI$325,D$5,FALSE)</f>
        <v>0</v>
      </c>
      <c r="E287" s="110">
        <f>VLOOKUP($A287,'Trip Switching Model Target TNC'!$AU$290:$BI$325,E$5,FALSE)</f>
        <v>0</v>
      </c>
      <c r="F287" s="110">
        <f>VLOOKUP($A287,'Trip Switching Model Target TNC'!$AU$290:$BI$325,F$5,FALSE)</f>
        <v>0</v>
      </c>
      <c r="G287" s="110">
        <f>VLOOKUP($A287,'Trip Switching Model Target TNC'!$AU$290:$BI$325,G$5,FALSE)</f>
        <v>0</v>
      </c>
      <c r="H287" s="110">
        <f>VLOOKUP($A287,'Trip Switching Model Target TNC'!$AU$290:$BI$325,H$5,FALSE)</f>
        <v>0</v>
      </c>
      <c r="I287" s="111">
        <f>VLOOKUP($A287,'Trip Switching Model Target TNC'!$AU$290:$BI$325,I$5,FALSE)</f>
        <v>0</v>
      </c>
      <c r="J287" s="110">
        <f>VLOOKUP($A287,'Trip Switching Model Target TNC'!$AU$290:$BI$325,J$5,FALSE)</f>
        <v>0</v>
      </c>
      <c r="K287" s="110">
        <f>VLOOKUP($A287,'Trip Switching Model Target TNC'!$AU$290:$BI$325,K$5,FALSE)</f>
        <v>0</v>
      </c>
      <c r="L287" s="110">
        <f>VLOOKUP($A287,'Trip Switching Model Target TNC'!$AU$290:$BI$325,L$5,FALSE)</f>
        <v>0</v>
      </c>
      <c r="M287" s="110">
        <f>VLOOKUP($A287,'Trip Switching Model Target TNC'!$AU$290:$BI$325,M$5,FALSE)</f>
        <v>0</v>
      </c>
      <c r="N287" s="110">
        <f>VLOOKUP($A287,'Trip Switching Model Target TNC'!$AU$290:$BI$325,N$5,FALSE)</f>
        <v>0</v>
      </c>
      <c r="O287" s="110">
        <f>VLOOKUP($A287,'Trip Switching Model Target TNC'!$AU$290:$BI$325,O$5,FALSE)</f>
        <v>0</v>
      </c>
      <c r="P287" s="122">
        <f t="shared" si="284"/>
        <v>0</v>
      </c>
      <c r="R287" s="120" t="s">
        <v>28</v>
      </c>
      <c r="S287" s="110">
        <v>0</v>
      </c>
      <c r="T287" s="110">
        <v>0</v>
      </c>
      <c r="U287" s="110">
        <v>0</v>
      </c>
      <c r="V287" s="110">
        <v>0</v>
      </c>
      <c r="W287" s="110">
        <v>0</v>
      </c>
      <c r="X287" s="110">
        <v>0</v>
      </c>
      <c r="Y287" s="111">
        <f t="shared" si="305"/>
        <v>0</v>
      </c>
      <c r="Z287" s="110">
        <v>0</v>
      </c>
      <c r="AA287" s="110">
        <f>VLOOKUP($A287,'Trip Switching Model Targets'!$AU$8:$BG$36,AA$5,FALSE)</f>
        <v>0</v>
      </c>
      <c r="AB287" s="110">
        <v>0</v>
      </c>
      <c r="AC287" s="110">
        <v>0</v>
      </c>
      <c r="AD287" s="110">
        <v>0</v>
      </c>
      <c r="AE287" s="110">
        <f t="shared" si="295"/>
        <v>0</v>
      </c>
      <c r="AF287" s="122">
        <f t="shared" si="286"/>
        <v>0</v>
      </c>
    </row>
    <row r="288" spans="1:47" x14ac:dyDescent="0.25">
      <c r="A288" s="114">
        <v>27</v>
      </c>
      <c r="B288" s="120" t="s">
        <v>29</v>
      </c>
      <c r="C288" s="110">
        <f>VLOOKUP($A288,'Trip Switching Model Target TNC'!$AU$290:$BI$325,C$5,FALSE)</f>
        <v>0</v>
      </c>
      <c r="D288" s="110">
        <f>VLOOKUP($A288,'Trip Switching Model Target TNC'!$AU$290:$BI$325,D$5,FALSE)</f>
        <v>0</v>
      </c>
      <c r="E288" s="110">
        <f>VLOOKUP($A288,'Trip Switching Model Target TNC'!$AU$290:$BI$325,E$5,FALSE)</f>
        <v>0</v>
      </c>
      <c r="F288" s="110">
        <f>VLOOKUP($A288,'Trip Switching Model Target TNC'!$AU$290:$BI$325,F$5,FALSE)</f>
        <v>0</v>
      </c>
      <c r="G288" s="110">
        <f>VLOOKUP($A288,'Trip Switching Model Target TNC'!$AU$290:$BI$325,G$5,FALSE)</f>
        <v>0</v>
      </c>
      <c r="H288" s="110">
        <f>VLOOKUP($A288,'Trip Switching Model Target TNC'!$AU$290:$BI$325,H$5,FALSE)</f>
        <v>0</v>
      </c>
      <c r="I288" s="111">
        <f>VLOOKUP($A288,'Trip Switching Model Target TNC'!$AU$290:$BI$325,I$5,FALSE)</f>
        <v>0</v>
      </c>
      <c r="J288" s="110">
        <f>VLOOKUP($A288,'Trip Switching Model Target TNC'!$AU$290:$BI$325,J$5,FALSE)</f>
        <v>0</v>
      </c>
      <c r="K288" s="110">
        <f>VLOOKUP($A288,'Trip Switching Model Target TNC'!$AU$290:$BI$325,K$5,FALSE)</f>
        <v>0</v>
      </c>
      <c r="L288" s="110">
        <f>VLOOKUP($A288,'Trip Switching Model Target TNC'!$AU$290:$BI$325,L$5,FALSE)</f>
        <v>0</v>
      </c>
      <c r="M288" s="110">
        <f>VLOOKUP($A288,'Trip Switching Model Target TNC'!$AU$290:$BI$325,M$5,FALSE)</f>
        <v>0</v>
      </c>
      <c r="N288" s="110">
        <f>VLOOKUP($A288,'Trip Switching Model Target TNC'!$AU$290:$BI$325,N$5,FALSE)</f>
        <v>0</v>
      </c>
      <c r="O288" s="110">
        <f>VLOOKUP($A288,'Trip Switching Model Target TNC'!$AU$290:$BI$325,O$5,FALSE)</f>
        <v>0</v>
      </c>
      <c r="P288" s="122">
        <f t="shared" si="284"/>
        <v>0</v>
      </c>
      <c r="R288" s="120" t="s">
        <v>29</v>
      </c>
      <c r="S288" s="110">
        <v>0</v>
      </c>
      <c r="T288" s="110">
        <v>0</v>
      </c>
      <c r="U288" s="110">
        <v>0</v>
      </c>
      <c r="V288" s="110">
        <v>0</v>
      </c>
      <c r="W288" s="110">
        <v>0</v>
      </c>
      <c r="X288" s="110">
        <v>0</v>
      </c>
      <c r="Y288" s="111">
        <f t="shared" si="305"/>
        <v>0</v>
      </c>
      <c r="Z288" s="110">
        <v>0</v>
      </c>
      <c r="AA288" s="110">
        <f>VLOOKUP($A288,'Trip Switching Model Targets'!$AU$8:$BG$36,AA$5,FALSE)</f>
        <v>0</v>
      </c>
      <c r="AB288" s="110">
        <v>0</v>
      </c>
      <c r="AC288" s="110">
        <v>0</v>
      </c>
      <c r="AD288" s="110">
        <v>0</v>
      </c>
      <c r="AE288" s="110">
        <f t="shared" si="295"/>
        <v>0</v>
      </c>
      <c r="AF288" s="122">
        <f t="shared" si="286"/>
        <v>0</v>
      </c>
    </row>
    <row r="289" spans="1:32" x14ac:dyDescent="0.25">
      <c r="A289" s="114">
        <v>17</v>
      </c>
      <c r="B289" s="120" t="s">
        <v>22</v>
      </c>
      <c r="C289" s="110">
        <f>VLOOKUP($A289,'Trip Switching Model Target TNC'!$AU$290:$BI$325,C$5,FALSE)</f>
        <v>0</v>
      </c>
      <c r="D289" s="110">
        <f>VLOOKUP($A289,'Trip Switching Model Target TNC'!$AU$290:$BI$325,D$5,FALSE)</f>
        <v>0</v>
      </c>
      <c r="E289" s="110">
        <f>VLOOKUP($A289,'Trip Switching Model Target TNC'!$AU$290:$BI$325,E$5,FALSE)</f>
        <v>0</v>
      </c>
      <c r="F289" s="110">
        <f>VLOOKUP($A289,'Trip Switching Model Target TNC'!$AU$290:$BI$325,F$5,FALSE)</f>
        <v>0</v>
      </c>
      <c r="G289" s="110">
        <f>VLOOKUP($A289,'Trip Switching Model Target TNC'!$AU$290:$BI$325,G$5,FALSE)</f>
        <v>0</v>
      </c>
      <c r="H289" s="110">
        <f>VLOOKUP($A289,'Trip Switching Model Target TNC'!$AU$290:$BI$325,H$5,FALSE)</f>
        <v>0</v>
      </c>
      <c r="I289" s="110">
        <f>VLOOKUP($A289,'Trip Switching Model Target TNC'!$AU$290:$BI$325,I$5,FALSE)</f>
        <v>0</v>
      </c>
      <c r="J289" s="111">
        <f>VLOOKUP($A289,'Trip Switching Model Target TNC'!$AU$290:$BI$325,J$5,FALSE)</f>
        <v>0</v>
      </c>
      <c r="K289" s="110">
        <f>VLOOKUP($A289,'Trip Switching Model Target TNC'!$AU$290:$BI$325,K$5,FALSE)</f>
        <v>0</v>
      </c>
      <c r="L289" s="110">
        <f>VLOOKUP($A289,'Trip Switching Model Target TNC'!$AU$290:$BI$325,L$5,FALSE)</f>
        <v>0</v>
      </c>
      <c r="M289" s="110">
        <f>VLOOKUP($A289,'Trip Switching Model Target TNC'!$AU$290:$BI$325,M$5,FALSE)</f>
        <v>0</v>
      </c>
      <c r="N289" s="110">
        <f>VLOOKUP($A289,'Trip Switching Model Target TNC'!$AU$290:$BI$325,N$5,FALSE)</f>
        <v>0</v>
      </c>
      <c r="O289" s="110">
        <f>VLOOKUP($A289,'Trip Switching Model Target TNC'!$AU$290:$BI$325,O$5,FALSE)</f>
        <v>0</v>
      </c>
      <c r="P289" s="122">
        <f t="shared" si="284"/>
        <v>0</v>
      </c>
      <c r="R289" s="120" t="s">
        <v>22</v>
      </c>
      <c r="S289" s="110">
        <v>0</v>
      </c>
      <c r="T289" s="110">
        <v>0</v>
      </c>
      <c r="U289" s="110">
        <v>0</v>
      </c>
      <c r="V289" s="110">
        <v>0</v>
      </c>
      <c r="W289" s="110">
        <v>0</v>
      </c>
      <c r="X289" s="110">
        <v>0</v>
      </c>
      <c r="Y289" s="110">
        <v>0</v>
      </c>
      <c r="Z289" s="111">
        <f t="shared" ref="Z289:Z294" si="317">C289+D289+E289+F289+G289+H289+I289+J289+L289+M289+O289+K289</f>
        <v>0</v>
      </c>
      <c r="AA289" s="110">
        <f>VLOOKUP($A289,'Trip Switching Model Targets'!$AU$8:$BG$36,AA$5,FALSE)</f>
        <v>0</v>
      </c>
      <c r="AB289" s="110">
        <v>0</v>
      </c>
      <c r="AC289" s="110">
        <v>0</v>
      </c>
      <c r="AD289" s="110">
        <v>0</v>
      </c>
      <c r="AE289" s="110">
        <f t="shared" si="295"/>
        <v>0</v>
      </c>
      <c r="AF289" s="122">
        <f t="shared" si="286"/>
        <v>0</v>
      </c>
    </row>
    <row r="290" spans="1:32" x14ac:dyDescent="0.25">
      <c r="A290" s="114">
        <v>18</v>
      </c>
      <c r="B290" s="120" t="s">
        <v>23</v>
      </c>
      <c r="C290" s="110">
        <f>VLOOKUP($A290,'Trip Switching Model Target TNC'!$AU$290:$BI$325,C$5,FALSE)</f>
        <v>0</v>
      </c>
      <c r="D290" s="110">
        <f>VLOOKUP($A290,'Trip Switching Model Target TNC'!$AU$290:$BI$325,D$5,FALSE)</f>
        <v>0</v>
      </c>
      <c r="E290" s="110">
        <f>VLOOKUP($A290,'Trip Switching Model Target TNC'!$AU$290:$BI$325,E$5,FALSE)</f>
        <v>0</v>
      </c>
      <c r="F290" s="110">
        <f>VLOOKUP($A290,'Trip Switching Model Target TNC'!$AU$290:$BI$325,F$5,FALSE)</f>
        <v>0</v>
      </c>
      <c r="G290" s="110">
        <f>VLOOKUP($A290,'Trip Switching Model Target TNC'!$AU$290:$BI$325,G$5,FALSE)</f>
        <v>0</v>
      </c>
      <c r="H290" s="110">
        <f>VLOOKUP($A290,'Trip Switching Model Target TNC'!$AU$290:$BI$325,H$5,FALSE)</f>
        <v>0</v>
      </c>
      <c r="I290" s="110">
        <f>VLOOKUP($A290,'Trip Switching Model Target TNC'!$AU$290:$BI$325,I$5,FALSE)</f>
        <v>0</v>
      </c>
      <c r="J290" s="111">
        <f>VLOOKUP($A290,'Trip Switching Model Target TNC'!$AU$290:$BI$325,J$5,FALSE)</f>
        <v>0</v>
      </c>
      <c r="K290" s="110">
        <f>VLOOKUP($A290,'Trip Switching Model Target TNC'!$AU$290:$BI$325,K$5,FALSE)</f>
        <v>0</v>
      </c>
      <c r="L290" s="110">
        <f>VLOOKUP($A290,'Trip Switching Model Target TNC'!$AU$290:$BI$325,L$5,FALSE)</f>
        <v>0</v>
      </c>
      <c r="M290" s="110">
        <f>VLOOKUP($A290,'Trip Switching Model Target TNC'!$AU$290:$BI$325,M$5,FALSE)</f>
        <v>0</v>
      </c>
      <c r="N290" s="110">
        <f>VLOOKUP($A290,'Trip Switching Model Target TNC'!$AU$290:$BI$325,N$5,FALSE)</f>
        <v>0</v>
      </c>
      <c r="O290" s="110">
        <f>VLOOKUP($A290,'Trip Switching Model Target TNC'!$AU$290:$BI$325,O$5,FALSE)</f>
        <v>0</v>
      </c>
      <c r="P290" s="122">
        <f t="shared" si="284"/>
        <v>0</v>
      </c>
      <c r="R290" s="120" t="s">
        <v>23</v>
      </c>
      <c r="S290" s="110">
        <v>0</v>
      </c>
      <c r="T290" s="110">
        <v>0</v>
      </c>
      <c r="U290" s="110">
        <v>0</v>
      </c>
      <c r="V290" s="110">
        <v>0</v>
      </c>
      <c r="W290" s="110">
        <v>0</v>
      </c>
      <c r="X290" s="110">
        <v>0</v>
      </c>
      <c r="Y290" s="110">
        <v>0</v>
      </c>
      <c r="Z290" s="111">
        <f t="shared" si="317"/>
        <v>0</v>
      </c>
      <c r="AA290" s="110">
        <f>VLOOKUP($A290,'Trip Switching Model Targets'!$AU$8:$BG$36,AA$5,FALSE)</f>
        <v>0</v>
      </c>
      <c r="AB290" s="110">
        <v>0</v>
      </c>
      <c r="AC290" s="110">
        <v>0</v>
      </c>
      <c r="AD290" s="110">
        <v>0</v>
      </c>
      <c r="AE290" s="110">
        <f t="shared" si="295"/>
        <v>0</v>
      </c>
      <c r="AF290" s="122">
        <f t="shared" si="286"/>
        <v>0</v>
      </c>
    </row>
    <row r="291" spans="1:32" x14ac:dyDescent="0.25">
      <c r="A291" s="114">
        <v>19</v>
      </c>
      <c r="B291" s="120" t="s">
        <v>24</v>
      </c>
      <c r="C291" s="110">
        <f>VLOOKUP($A291,'Trip Switching Model Target TNC'!$AU$290:$BI$325,C$5,FALSE)</f>
        <v>0</v>
      </c>
      <c r="D291" s="110">
        <f>VLOOKUP($A291,'Trip Switching Model Target TNC'!$AU$290:$BI$325,D$5,FALSE)</f>
        <v>0</v>
      </c>
      <c r="E291" s="110">
        <f>VLOOKUP($A291,'Trip Switching Model Target TNC'!$AU$290:$BI$325,E$5,FALSE)</f>
        <v>0</v>
      </c>
      <c r="F291" s="110">
        <f>VLOOKUP($A291,'Trip Switching Model Target TNC'!$AU$290:$BI$325,F$5,FALSE)</f>
        <v>0</v>
      </c>
      <c r="G291" s="110">
        <f>VLOOKUP($A291,'Trip Switching Model Target TNC'!$AU$290:$BI$325,G$5,FALSE)</f>
        <v>0</v>
      </c>
      <c r="H291" s="110">
        <f>VLOOKUP($A291,'Trip Switching Model Target TNC'!$AU$290:$BI$325,H$5,FALSE)</f>
        <v>0</v>
      </c>
      <c r="I291" s="110">
        <f>VLOOKUP($A291,'Trip Switching Model Target TNC'!$AU$290:$BI$325,I$5,FALSE)</f>
        <v>0</v>
      </c>
      <c r="J291" s="111">
        <f>VLOOKUP($A291,'Trip Switching Model Target TNC'!$AU$290:$BI$325,J$5,FALSE)</f>
        <v>0</v>
      </c>
      <c r="K291" s="110">
        <f>VLOOKUP($A291,'Trip Switching Model Target TNC'!$AU$290:$BI$325,K$5,FALSE)</f>
        <v>0</v>
      </c>
      <c r="L291" s="110">
        <f>VLOOKUP($A291,'Trip Switching Model Target TNC'!$AU$290:$BI$325,L$5,FALSE)</f>
        <v>0</v>
      </c>
      <c r="M291" s="110">
        <f>VLOOKUP($A291,'Trip Switching Model Target TNC'!$AU$290:$BI$325,M$5,FALSE)</f>
        <v>0</v>
      </c>
      <c r="N291" s="110">
        <f>VLOOKUP($A291,'Trip Switching Model Target TNC'!$AU$290:$BI$325,N$5,FALSE)</f>
        <v>0</v>
      </c>
      <c r="O291" s="110">
        <f>VLOOKUP($A291,'Trip Switching Model Target TNC'!$AU$290:$BI$325,O$5,FALSE)</f>
        <v>0</v>
      </c>
      <c r="P291" s="122">
        <f t="shared" si="284"/>
        <v>0</v>
      </c>
      <c r="R291" s="120" t="s">
        <v>24</v>
      </c>
      <c r="S291" s="110">
        <v>0</v>
      </c>
      <c r="T291" s="110">
        <v>0</v>
      </c>
      <c r="U291" s="110">
        <v>0</v>
      </c>
      <c r="V291" s="110">
        <v>0</v>
      </c>
      <c r="W291" s="110">
        <v>0</v>
      </c>
      <c r="X291" s="110">
        <v>0</v>
      </c>
      <c r="Y291" s="110">
        <v>0</v>
      </c>
      <c r="Z291" s="111">
        <f t="shared" si="317"/>
        <v>0</v>
      </c>
      <c r="AA291" s="110">
        <f>VLOOKUP($A291,'Trip Switching Model Targets'!$AU$8:$BG$36,AA$5,FALSE)</f>
        <v>0</v>
      </c>
      <c r="AB291" s="110">
        <v>0</v>
      </c>
      <c r="AC291" s="110">
        <v>0</v>
      </c>
      <c r="AD291" s="110">
        <v>0</v>
      </c>
      <c r="AE291" s="110">
        <f t="shared" si="295"/>
        <v>0</v>
      </c>
      <c r="AF291" s="122">
        <f t="shared" si="286"/>
        <v>0</v>
      </c>
    </row>
    <row r="292" spans="1:32" x14ac:dyDescent="0.25">
      <c r="A292" s="114">
        <v>20</v>
      </c>
      <c r="B292" s="120" t="s">
        <v>25</v>
      </c>
      <c r="C292" s="110">
        <f>VLOOKUP($A292,'Trip Switching Model Target TNC'!$AU$290:$BI$325,C$5,FALSE)</f>
        <v>0</v>
      </c>
      <c r="D292" s="110">
        <f>VLOOKUP($A292,'Trip Switching Model Target TNC'!$AU$290:$BI$325,D$5,FALSE)</f>
        <v>0</v>
      </c>
      <c r="E292" s="110">
        <f>VLOOKUP($A292,'Trip Switching Model Target TNC'!$AU$290:$BI$325,E$5,FALSE)</f>
        <v>0</v>
      </c>
      <c r="F292" s="110">
        <f>VLOOKUP($A292,'Trip Switching Model Target TNC'!$AU$290:$BI$325,F$5,FALSE)</f>
        <v>0</v>
      </c>
      <c r="G292" s="110">
        <f>VLOOKUP($A292,'Trip Switching Model Target TNC'!$AU$290:$BI$325,G$5,FALSE)</f>
        <v>0</v>
      </c>
      <c r="H292" s="110">
        <f>VLOOKUP($A292,'Trip Switching Model Target TNC'!$AU$290:$BI$325,H$5,FALSE)</f>
        <v>0</v>
      </c>
      <c r="I292" s="110">
        <f>VLOOKUP($A292,'Trip Switching Model Target TNC'!$AU$290:$BI$325,I$5,FALSE)</f>
        <v>0</v>
      </c>
      <c r="J292" s="111">
        <f>VLOOKUP($A292,'Trip Switching Model Target TNC'!$AU$290:$BI$325,J$5,FALSE)</f>
        <v>0</v>
      </c>
      <c r="K292" s="110">
        <f>VLOOKUP($A292,'Trip Switching Model Target TNC'!$AU$290:$BI$325,K$5,FALSE)</f>
        <v>0</v>
      </c>
      <c r="L292" s="110">
        <f>VLOOKUP($A292,'Trip Switching Model Target TNC'!$AU$290:$BI$325,L$5,FALSE)</f>
        <v>0</v>
      </c>
      <c r="M292" s="110">
        <f>VLOOKUP($A292,'Trip Switching Model Target TNC'!$AU$290:$BI$325,M$5,FALSE)</f>
        <v>0</v>
      </c>
      <c r="N292" s="110">
        <f>VLOOKUP($A292,'Trip Switching Model Target TNC'!$AU$290:$BI$325,N$5,FALSE)</f>
        <v>0</v>
      </c>
      <c r="O292" s="110">
        <f>VLOOKUP($A292,'Trip Switching Model Target TNC'!$AU$290:$BI$325,O$5,FALSE)</f>
        <v>0</v>
      </c>
      <c r="P292" s="122">
        <f t="shared" si="284"/>
        <v>0</v>
      </c>
      <c r="R292" s="120" t="s">
        <v>25</v>
      </c>
      <c r="S292" s="110">
        <v>0</v>
      </c>
      <c r="T292" s="110">
        <v>0</v>
      </c>
      <c r="U292" s="110">
        <v>0</v>
      </c>
      <c r="V292" s="110">
        <v>0</v>
      </c>
      <c r="W292" s="110">
        <v>0</v>
      </c>
      <c r="X292" s="110">
        <v>0</v>
      </c>
      <c r="Y292" s="110">
        <v>0</v>
      </c>
      <c r="Z292" s="111">
        <f t="shared" si="317"/>
        <v>0</v>
      </c>
      <c r="AA292" s="110">
        <f>VLOOKUP($A292,'Trip Switching Model Targets'!$AU$8:$BG$36,AA$5,FALSE)</f>
        <v>0</v>
      </c>
      <c r="AB292" s="110">
        <v>0</v>
      </c>
      <c r="AC292" s="110">
        <v>0</v>
      </c>
      <c r="AD292" s="110">
        <v>0</v>
      </c>
      <c r="AE292" s="110">
        <f t="shared" si="295"/>
        <v>0</v>
      </c>
      <c r="AF292" s="122">
        <f t="shared" si="286"/>
        <v>0</v>
      </c>
    </row>
    <row r="293" spans="1:32" x14ac:dyDescent="0.25">
      <c r="A293" s="114">
        <v>28</v>
      </c>
      <c r="B293" s="120" t="s">
        <v>30</v>
      </c>
      <c r="C293" s="110">
        <f>VLOOKUP($A293,'Trip Switching Model Target TNC'!$AU$290:$BI$325,C$5,FALSE)</f>
        <v>0</v>
      </c>
      <c r="D293" s="110">
        <f>VLOOKUP($A293,'Trip Switching Model Target TNC'!$AU$290:$BI$325,D$5,FALSE)</f>
        <v>0</v>
      </c>
      <c r="E293" s="110">
        <f>VLOOKUP($A293,'Trip Switching Model Target TNC'!$AU$290:$BI$325,E$5,FALSE)</f>
        <v>0</v>
      </c>
      <c r="F293" s="110">
        <f>VLOOKUP($A293,'Trip Switching Model Target TNC'!$AU$290:$BI$325,F$5,FALSE)</f>
        <v>0</v>
      </c>
      <c r="G293" s="110">
        <f>VLOOKUP($A293,'Trip Switching Model Target TNC'!$AU$290:$BI$325,G$5,FALSE)</f>
        <v>0</v>
      </c>
      <c r="H293" s="110">
        <f>VLOOKUP($A293,'Trip Switching Model Target TNC'!$AU$290:$BI$325,H$5,FALSE)</f>
        <v>0</v>
      </c>
      <c r="I293" s="110">
        <f>VLOOKUP($A293,'Trip Switching Model Target TNC'!$AU$290:$BI$325,I$5,FALSE)</f>
        <v>0</v>
      </c>
      <c r="J293" s="111">
        <f>VLOOKUP($A293,'Trip Switching Model Target TNC'!$AU$290:$BI$325,J$5,FALSE)</f>
        <v>0</v>
      </c>
      <c r="K293" s="110">
        <f>VLOOKUP($A293,'Trip Switching Model Target TNC'!$AU$290:$BI$325,K$5,FALSE)</f>
        <v>0</v>
      </c>
      <c r="L293" s="110">
        <f>VLOOKUP($A293,'Trip Switching Model Target TNC'!$AU$290:$BI$325,L$5,FALSE)</f>
        <v>0</v>
      </c>
      <c r="M293" s="110">
        <f>VLOOKUP($A293,'Trip Switching Model Target TNC'!$AU$290:$BI$325,M$5,FALSE)</f>
        <v>0</v>
      </c>
      <c r="N293" s="110">
        <f>VLOOKUP($A293,'Trip Switching Model Target TNC'!$AU$290:$BI$325,N$5,FALSE)</f>
        <v>0</v>
      </c>
      <c r="O293" s="110">
        <f>VLOOKUP($A293,'Trip Switching Model Target TNC'!$AU$290:$BI$325,O$5,FALSE)</f>
        <v>0</v>
      </c>
      <c r="P293" s="122">
        <f t="shared" si="284"/>
        <v>0</v>
      </c>
      <c r="R293" s="120" t="s">
        <v>30</v>
      </c>
      <c r="S293" s="110">
        <v>0</v>
      </c>
      <c r="T293" s="110">
        <v>0</v>
      </c>
      <c r="U293" s="110">
        <v>0</v>
      </c>
      <c r="V293" s="110">
        <v>0</v>
      </c>
      <c r="W293" s="110">
        <v>0</v>
      </c>
      <c r="X293" s="110">
        <v>0</v>
      </c>
      <c r="Y293" s="110">
        <v>0</v>
      </c>
      <c r="Z293" s="111">
        <f t="shared" si="317"/>
        <v>0</v>
      </c>
      <c r="AA293" s="110">
        <f>VLOOKUP($A293,'Trip Switching Model Targets'!$AU$8:$BG$36,AA$5,FALSE)</f>
        <v>0</v>
      </c>
      <c r="AB293" s="110">
        <v>0</v>
      </c>
      <c r="AC293" s="110">
        <v>0</v>
      </c>
      <c r="AD293" s="110">
        <v>0</v>
      </c>
      <c r="AE293" s="110">
        <f t="shared" si="295"/>
        <v>0</v>
      </c>
      <c r="AF293" s="122">
        <f t="shared" si="286"/>
        <v>0</v>
      </c>
    </row>
    <row r="294" spans="1:32" x14ac:dyDescent="0.25">
      <c r="A294" s="114">
        <v>29</v>
      </c>
      <c r="B294" s="120" t="s">
        <v>31</v>
      </c>
      <c r="C294" s="110">
        <f>VLOOKUP($A294,'Trip Switching Model Target TNC'!$AU$290:$BI$325,C$5,FALSE)</f>
        <v>0</v>
      </c>
      <c r="D294" s="110">
        <f>VLOOKUP($A294,'Trip Switching Model Target TNC'!$AU$290:$BI$325,D$5,FALSE)</f>
        <v>0</v>
      </c>
      <c r="E294" s="110">
        <f>VLOOKUP($A294,'Trip Switching Model Target TNC'!$AU$290:$BI$325,E$5,FALSE)</f>
        <v>0</v>
      </c>
      <c r="F294" s="110">
        <f>VLOOKUP($A294,'Trip Switching Model Target TNC'!$AU$290:$BI$325,F$5,FALSE)</f>
        <v>0</v>
      </c>
      <c r="G294" s="110">
        <f>VLOOKUP($A294,'Trip Switching Model Target TNC'!$AU$290:$BI$325,G$5,FALSE)</f>
        <v>0</v>
      </c>
      <c r="H294" s="110">
        <f>VLOOKUP($A294,'Trip Switching Model Target TNC'!$AU$290:$BI$325,H$5,FALSE)</f>
        <v>0</v>
      </c>
      <c r="I294" s="110">
        <f>VLOOKUP($A294,'Trip Switching Model Target TNC'!$AU$290:$BI$325,I$5,FALSE)</f>
        <v>0</v>
      </c>
      <c r="J294" s="111">
        <f>VLOOKUP($A294,'Trip Switching Model Target TNC'!$AU$290:$BI$325,J$5,FALSE)</f>
        <v>0</v>
      </c>
      <c r="K294" s="110">
        <f>VLOOKUP($A294,'Trip Switching Model Target TNC'!$AU$290:$BI$325,K$5,FALSE)</f>
        <v>0</v>
      </c>
      <c r="L294" s="110">
        <f>VLOOKUP($A294,'Trip Switching Model Target TNC'!$AU$290:$BI$325,L$5,FALSE)</f>
        <v>0</v>
      </c>
      <c r="M294" s="110">
        <f>VLOOKUP($A294,'Trip Switching Model Target TNC'!$AU$290:$BI$325,M$5,FALSE)</f>
        <v>0</v>
      </c>
      <c r="N294" s="110">
        <f>VLOOKUP($A294,'Trip Switching Model Target TNC'!$AU$290:$BI$325,N$5,FALSE)</f>
        <v>0</v>
      </c>
      <c r="O294" s="110">
        <f>VLOOKUP($A294,'Trip Switching Model Target TNC'!$AU$290:$BI$325,O$5,FALSE)</f>
        <v>0</v>
      </c>
      <c r="P294" s="122">
        <f t="shared" si="284"/>
        <v>0</v>
      </c>
      <c r="R294" s="120" t="s">
        <v>31</v>
      </c>
      <c r="S294" s="110">
        <v>0</v>
      </c>
      <c r="T294" s="110">
        <v>0</v>
      </c>
      <c r="U294" s="110">
        <v>0</v>
      </c>
      <c r="V294" s="110">
        <v>0</v>
      </c>
      <c r="W294" s="110">
        <v>0</v>
      </c>
      <c r="X294" s="110">
        <v>0</v>
      </c>
      <c r="Y294" s="110">
        <v>0</v>
      </c>
      <c r="Z294" s="111">
        <f t="shared" si="317"/>
        <v>0</v>
      </c>
      <c r="AA294" s="110">
        <f>VLOOKUP($A294,'Trip Switching Model Targets'!$AU$8:$BG$36,AA$5,FALSE)</f>
        <v>0</v>
      </c>
      <c r="AB294" s="110">
        <v>0</v>
      </c>
      <c r="AC294" s="110">
        <v>0</v>
      </c>
      <c r="AD294" s="110">
        <v>0</v>
      </c>
      <c r="AE294" s="110">
        <f t="shared" si="295"/>
        <v>0</v>
      </c>
      <c r="AF294" s="122">
        <f t="shared" si="286"/>
        <v>0</v>
      </c>
    </row>
    <row r="295" spans="1:32" x14ac:dyDescent="0.25">
      <c r="A295" s="114">
        <v>21</v>
      </c>
      <c r="B295" s="120" t="s">
        <v>529</v>
      </c>
      <c r="C295" s="110">
        <f>VLOOKUP($A295,'Trip Switching Model Target TNC'!$AU$290:$BI$325,C$5,FALSE)</f>
        <v>0</v>
      </c>
      <c r="D295" s="110">
        <f>VLOOKUP($A295,'Trip Switching Model Target TNC'!$AU$290:$BI$325,D$5,FALSE)</f>
        <v>0</v>
      </c>
      <c r="E295" s="110">
        <f>VLOOKUP($A295,'Trip Switching Model Target TNC'!$AU$290:$BI$325,E$5,FALSE)</f>
        <v>0</v>
      </c>
      <c r="F295" s="110">
        <f>VLOOKUP($A295,'Trip Switching Model Target TNC'!$AU$290:$BI$325,F$5,FALSE)</f>
        <v>0</v>
      </c>
      <c r="G295" s="110">
        <f>VLOOKUP($A295,'Trip Switching Model Target TNC'!$AU$290:$BI$325,G$5,FALSE)</f>
        <v>0</v>
      </c>
      <c r="H295" s="110">
        <f>VLOOKUP($A295,'Trip Switching Model Target TNC'!$AU$290:$BI$325,H$5,FALSE)</f>
        <v>0</v>
      </c>
      <c r="I295" s="110">
        <f>VLOOKUP($A295,'Trip Switching Model Target TNC'!$AU$290:$BI$325,I$5,FALSE)</f>
        <v>0</v>
      </c>
      <c r="J295" s="110">
        <f>VLOOKUP($A295,'Trip Switching Model Target TNC'!$AU$290:$BI$325,J$5,FALSE)</f>
        <v>0</v>
      </c>
      <c r="K295" s="109">
        <f>VLOOKUP($A295,'Trip Switching Model Target TNC'!$AU$290:$BI$325,K$5,FALSE)</f>
        <v>0</v>
      </c>
      <c r="L295" s="109">
        <f>VLOOKUP($A295,'Trip Switching Model Target TNC'!$AU$290:$BI$325,L$5,FALSE)</f>
        <v>0</v>
      </c>
      <c r="M295" s="110">
        <f>VLOOKUP($A295,'Trip Switching Model Target TNC'!$AU$290:$BI$325,M$5,FALSE)</f>
        <v>0</v>
      </c>
      <c r="N295" s="110">
        <f>VLOOKUP($A295,'Trip Switching Model Target TNC'!$AU$290:$BI$325,N$5,FALSE)</f>
        <v>0</v>
      </c>
      <c r="O295" s="110">
        <f>VLOOKUP($A295,'Trip Switching Model Target TNC'!$AU$290:$BI$325,O$5,FALSE)</f>
        <v>0</v>
      </c>
      <c r="P295" s="122">
        <f t="shared" si="284"/>
        <v>0</v>
      </c>
      <c r="R295" s="120" t="s">
        <v>529</v>
      </c>
      <c r="S295" s="110">
        <v>0</v>
      </c>
      <c r="T295" s="110">
        <v>0</v>
      </c>
      <c r="U295" s="110">
        <v>0</v>
      </c>
      <c r="V295" s="110">
        <v>0</v>
      </c>
      <c r="W295" s="110">
        <v>0</v>
      </c>
      <c r="X295" s="110">
        <v>0</v>
      </c>
      <c r="Y295" s="110">
        <v>0</v>
      </c>
      <c r="Z295" s="110">
        <v>0</v>
      </c>
      <c r="AA295" s="110">
        <f>VLOOKUP($A295,'Trip Switching Model Targets'!$AU$8:$BG$36,AA$5,FALSE)</f>
        <v>0</v>
      </c>
      <c r="AB295" s="111">
        <f>C295+D295+E295+F295+G295+H295+I295+J295+L295+M295+O295</f>
        <v>0</v>
      </c>
      <c r="AC295" s="110">
        <v>0</v>
      </c>
      <c r="AD295" s="110">
        <v>0</v>
      </c>
      <c r="AE295" s="110">
        <f t="shared" si="295"/>
        <v>0</v>
      </c>
      <c r="AF295" s="122">
        <f t="shared" si="286"/>
        <v>0</v>
      </c>
    </row>
    <row r="296" spans="1:32" x14ac:dyDescent="0.25">
      <c r="A296" s="114">
        <v>22</v>
      </c>
      <c r="B296" s="120" t="s">
        <v>530</v>
      </c>
      <c r="C296" s="110">
        <f>VLOOKUP($A296,'Trip Switching Model Target TNC'!$AU$290:$BI$325,C$5,FALSE)</f>
        <v>0</v>
      </c>
      <c r="D296" s="110">
        <f>VLOOKUP($A296,'Trip Switching Model Target TNC'!$AU$290:$BI$325,D$5,FALSE)</f>
        <v>0</v>
      </c>
      <c r="E296" s="110">
        <f>VLOOKUP($A296,'Trip Switching Model Target TNC'!$AU$290:$BI$325,E$5,FALSE)</f>
        <v>0</v>
      </c>
      <c r="F296" s="110">
        <f>VLOOKUP($A296,'Trip Switching Model Target TNC'!$AU$290:$BI$325,F$5,FALSE)</f>
        <v>0</v>
      </c>
      <c r="G296" s="110">
        <f>VLOOKUP($A296,'Trip Switching Model Target TNC'!$AU$290:$BI$325,G$5,FALSE)</f>
        <v>0</v>
      </c>
      <c r="H296" s="111">
        <f>VLOOKUP($A296,'Trip Switching Model Target TNC'!$AU$290:$BI$325,H$5,FALSE)</f>
        <v>0</v>
      </c>
      <c r="I296" s="111">
        <f>VLOOKUP($A296,'Trip Switching Model Target TNC'!$AU$290:$BI$325,I$5,FALSE)</f>
        <v>0</v>
      </c>
      <c r="J296" s="111">
        <f>VLOOKUP($A296,'Trip Switching Model Target TNC'!$AU$290:$BI$325,J$5,FALSE)</f>
        <v>0</v>
      </c>
      <c r="K296" s="110">
        <f>VLOOKUP($A296,'Trip Switching Model Target TNC'!$AU$290:$BI$325,K$5,FALSE)</f>
        <v>0</v>
      </c>
      <c r="L296" s="110">
        <f>VLOOKUP($A296,'Trip Switching Model Target TNC'!$AU$290:$BI$325,L$5,FALSE)</f>
        <v>0</v>
      </c>
      <c r="M296" s="109">
        <f>VLOOKUP($A296,'Trip Switching Model Target TNC'!$AU$290:$BI$325,M$5,FALSE)</f>
        <v>0</v>
      </c>
      <c r="N296" s="110">
        <f>VLOOKUP($A296,'Trip Switching Model Target TNC'!$AU$290:$BI$325,N$5,FALSE)</f>
        <v>0</v>
      </c>
      <c r="O296" s="110">
        <f>VLOOKUP($A296,'Trip Switching Model Target TNC'!$AU$290:$BI$325,O$5,FALSE)</f>
        <v>0</v>
      </c>
      <c r="P296" s="122">
        <f t="shared" si="284"/>
        <v>0</v>
      </c>
      <c r="R296" s="120" t="s">
        <v>530</v>
      </c>
      <c r="S296" s="110">
        <v>0</v>
      </c>
      <c r="T296" s="110">
        <v>0</v>
      </c>
      <c r="U296" s="110">
        <v>0</v>
      </c>
      <c r="V296" s="110">
        <v>0</v>
      </c>
      <c r="W296" s="110">
        <v>0</v>
      </c>
      <c r="X296" s="111">
        <f t="shared" ref="X296:X297" si="318">H296</f>
        <v>0</v>
      </c>
      <c r="Y296" s="111">
        <f t="shared" ref="Y296:Y297" si="319">I296</f>
        <v>0</v>
      </c>
      <c r="Z296" s="111">
        <f t="shared" ref="Z296:Z297" si="320">J296</f>
        <v>0</v>
      </c>
      <c r="AA296" s="110">
        <f>VLOOKUP($A296,'Trip Switching Model Targets'!$AU$8:$BG$36,AA$5,FALSE)</f>
        <v>0</v>
      </c>
      <c r="AB296" s="110">
        <v>0</v>
      </c>
      <c r="AC296" s="109">
        <f>C296+D296+E296+F296+G296+L296+O296+M296+K296</f>
        <v>0</v>
      </c>
      <c r="AD296" s="110">
        <v>0</v>
      </c>
      <c r="AE296" s="109">
        <f t="shared" si="295"/>
        <v>0</v>
      </c>
      <c r="AF296" s="122">
        <f t="shared" si="286"/>
        <v>0</v>
      </c>
    </row>
    <row r="297" spans="1:32" x14ac:dyDescent="0.25">
      <c r="A297" s="114">
        <v>23</v>
      </c>
      <c r="B297" s="120" t="s">
        <v>531</v>
      </c>
      <c r="C297" s="109">
        <f>VLOOKUP($A297,'Trip Switching Model Target TNC'!$AU$290:$BI$325,C$5,FALSE)</f>
        <v>0</v>
      </c>
      <c r="D297" s="109">
        <f>VLOOKUP($A297,'Trip Switching Model Target TNC'!$AU$290:$BI$325,D$5,FALSE)</f>
        <v>0</v>
      </c>
      <c r="E297" s="109">
        <f>VLOOKUP($A297,'Trip Switching Model Target TNC'!$AU$290:$BI$325,E$5,FALSE)</f>
        <v>0</v>
      </c>
      <c r="F297" s="109">
        <f>VLOOKUP($A297,'Trip Switching Model Target TNC'!$AU$290:$BI$325,F$5,FALSE)</f>
        <v>0</v>
      </c>
      <c r="G297" s="109">
        <f>VLOOKUP($A297,'Trip Switching Model Target TNC'!$AU$290:$BI$325,G$5,FALSE)</f>
        <v>0</v>
      </c>
      <c r="H297" s="113">
        <f>VLOOKUP($A297,'Trip Switching Model Target TNC'!$AU$290:$BI$325,H$5,FALSE)</f>
        <v>0</v>
      </c>
      <c r="I297" s="113">
        <f>VLOOKUP($A297,'Trip Switching Model Target TNC'!$AU$290:$BI$325,I$5,FALSE)</f>
        <v>0</v>
      </c>
      <c r="J297" s="113">
        <f>VLOOKUP($A297,'Trip Switching Model Target TNC'!$AU$290:$BI$325,J$5,FALSE)</f>
        <v>0</v>
      </c>
      <c r="K297" s="109">
        <f>VLOOKUP($A297,'Trip Switching Model Target TNC'!$AU$290:$BI$325,K$5,FALSE)</f>
        <v>0</v>
      </c>
      <c r="L297" s="109">
        <f>VLOOKUP($A297,'Trip Switching Model Target TNC'!$AU$290:$BI$325,L$5,FALSE)</f>
        <v>0</v>
      </c>
      <c r="M297" s="109">
        <f>VLOOKUP($A297,'Trip Switching Model Target TNC'!$AU$290:$BI$325,M$5,FALSE)</f>
        <v>0</v>
      </c>
      <c r="N297" s="109">
        <f>VLOOKUP($A297,'Trip Switching Model Target TNC'!$AU$290:$BI$325,N$5,FALSE)</f>
        <v>457.04921999999999</v>
      </c>
      <c r="O297" s="110">
        <f>VLOOKUP($A297,'Trip Switching Model Target TNC'!$AU$290:$BI$325,O$5,FALSE)</f>
        <v>0</v>
      </c>
      <c r="P297" s="122">
        <f t="shared" si="284"/>
        <v>457.04921999999999</v>
      </c>
      <c r="R297" s="120" t="s">
        <v>531</v>
      </c>
      <c r="S297" s="109">
        <f>C297</f>
        <v>0</v>
      </c>
      <c r="T297" s="109">
        <f>D297</f>
        <v>0</v>
      </c>
      <c r="U297" s="109">
        <f>E297</f>
        <v>0</v>
      </c>
      <c r="V297" s="109">
        <f>F297</f>
        <v>0</v>
      </c>
      <c r="W297" s="109">
        <f>G297</f>
        <v>0</v>
      </c>
      <c r="X297" s="113">
        <f t="shared" si="318"/>
        <v>0</v>
      </c>
      <c r="Y297" s="113">
        <f t="shared" si="319"/>
        <v>0</v>
      </c>
      <c r="Z297" s="113">
        <f t="shared" si="320"/>
        <v>0</v>
      </c>
      <c r="AA297" s="109">
        <f>K297</f>
        <v>0</v>
      </c>
      <c r="AB297" s="109">
        <f>L297</f>
        <v>0</v>
      </c>
      <c r="AC297" s="109">
        <f>M297</f>
        <v>0</v>
      </c>
      <c r="AD297" s="109">
        <f>N297</f>
        <v>457.04921999999999</v>
      </c>
      <c r="AE297" s="110">
        <f t="shared" si="295"/>
        <v>0</v>
      </c>
      <c r="AF297" s="122">
        <f t="shared" si="286"/>
        <v>457.04921999999999</v>
      </c>
    </row>
    <row r="298" spans="1:32" x14ac:dyDescent="0.25">
      <c r="A298">
        <v>30</v>
      </c>
      <c r="B298" s="46" t="s">
        <v>604</v>
      </c>
      <c r="C298" s="110">
        <f>VLOOKUP($A298,'Trip Switching Model Target TNC'!$AU$290:$BI$325,C$5,FALSE)</f>
        <v>0</v>
      </c>
      <c r="D298" s="110">
        <f>VLOOKUP($A298,'Trip Switching Model Target TNC'!$AU$290:$BI$325,D$5,FALSE)</f>
        <v>0</v>
      </c>
      <c r="E298" s="110">
        <f>VLOOKUP($A298,'Trip Switching Model Target TNC'!$AU$290:$BI$325,E$5,FALSE)</f>
        <v>0</v>
      </c>
      <c r="F298" s="110">
        <f>VLOOKUP($A298,'Trip Switching Model Target TNC'!$AU$290:$BI$325,F$5,FALSE)</f>
        <v>0</v>
      </c>
      <c r="G298" s="110">
        <f>VLOOKUP($A298,'Trip Switching Model Target TNC'!$AU$290:$BI$325,G$5,FALSE)</f>
        <v>0</v>
      </c>
      <c r="H298" s="110">
        <f>VLOOKUP($A298,'Trip Switching Model Target TNC'!$AU$290:$BI$325,H$5,FALSE)</f>
        <v>0</v>
      </c>
      <c r="I298" s="110">
        <f>VLOOKUP($A298,'Trip Switching Model Target TNC'!$AU$290:$BI$325,I$5,FALSE)</f>
        <v>0</v>
      </c>
      <c r="J298" s="110">
        <f>VLOOKUP($A298,'Trip Switching Model Target TNC'!$AU$290:$BI$325,J$5,FALSE)</f>
        <v>0</v>
      </c>
      <c r="K298" s="47">
        <f>VLOOKUP($A298,'Trip Switching Model Target TNC'!$AU$290:$BI$325,K$5,FALSE)</f>
        <v>0</v>
      </c>
      <c r="L298" s="110">
        <f>VLOOKUP($A298,'Trip Switching Model Target TNC'!$AU$290:$BI$325,L$5,FALSE)</f>
        <v>0</v>
      </c>
      <c r="M298" s="110">
        <f>VLOOKUP($A298,'Trip Switching Model Target TNC'!$AU$290:$BI$325,M$5,FALSE)</f>
        <v>0</v>
      </c>
      <c r="N298" s="110">
        <f>VLOOKUP($A298,'Trip Switching Model Target TNC'!$AU$290:$BI$325,N$5,FALSE)</f>
        <v>0</v>
      </c>
      <c r="O298" s="110">
        <f>VLOOKUP($A298,'Trip Switching Model Target TNC'!$AU$290:$BI$325,O$5,FALSE)</f>
        <v>0</v>
      </c>
      <c r="P298" s="50">
        <f t="shared" si="284"/>
        <v>0</v>
      </c>
      <c r="R298" s="46" t="s">
        <v>604</v>
      </c>
      <c r="S298" s="110">
        <v>0</v>
      </c>
      <c r="T298" s="110">
        <v>0</v>
      </c>
      <c r="U298" s="110">
        <v>0</v>
      </c>
      <c r="V298" s="110">
        <v>0</v>
      </c>
      <c r="W298" s="110">
        <v>0</v>
      </c>
      <c r="X298" s="110">
        <v>0</v>
      </c>
      <c r="Y298" s="110">
        <v>0</v>
      </c>
      <c r="Z298" s="110">
        <v>0</v>
      </c>
      <c r="AA298" s="47">
        <f>K298</f>
        <v>0</v>
      </c>
      <c r="AB298" s="110">
        <f>L298</f>
        <v>0</v>
      </c>
      <c r="AC298" s="110">
        <v>0</v>
      </c>
      <c r="AD298" s="110">
        <v>0</v>
      </c>
      <c r="AE298" s="110">
        <f t="shared" si="295"/>
        <v>0</v>
      </c>
      <c r="AF298" s="121">
        <f t="shared" ref="AF298:AF305" si="321">SUM(S298:AE298)</f>
        <v>0</v>
      </c>
    </row>
    <row r="299" spans="1:32" x14ac:dyDescent="0.25">
      <c r="A299">
        <v>31</v>
      </c>
      <c r="B299" s="46" t="s">
        <v>605</v>
      </c>
      <c r="C299" s="110">
        <f>VLOOKUP($A299,'Trip Switching Model Target TNC'!$AU$290:$BI$325,C$5,FALSE)</f>
        <v>0</v>
      </c>
      <c r="D299" s="110">
        <f>VLOOKUP($A299,'Trip Switching Model Target TNC'!$AU$290:$BI$325,D$5,FALSE)</f>
        <v>0</v>
      </c>
      <c r="E299" s="110">
        <f>VLOOKUP($A299,'Trip Switching Model Target TNC'!$AU$290:$BI$325,E$5,FALSE)</f>
        <v>0</v>
      </c>
      <c r="F299" s="110">
        <f>VLOOKUP($A299,'Trip Switching Model Target TNC'!$AU$290:$BI$325,F$5,FALSE)</f>
        <v>0</v>
      </c>
      <c r="G299" s="110">
        <f>VLOOKUP($A299,'Trip Switching Model Target TNC'!$AU$290:$BI$325,G$5,FALSE)</f>
        <v>0</v>
      </c>
      <c r="H299" s="110">
        <f>VLOOKUP($A299,'Trip Switching Model Target TNC'!$AU$290:$BI$325,H$5,FALSE)</f>
        <v>0</v>
      </c>
      <c r="I299" s="110">
        <f>VLOOKUP($A299,'Trip Switching Model Target TNC'!$AU$290:$BI$325,I$5,FALSE)</f>
        <v>0</v>
      </c>
      <c r="J299" s="110">
        <f>VLOOKUP($A299,'Trip Switching Model Target TNC'!$AU$290:$BI$325,J$5,FALSE)</f>
        <v>0</v>
      </c>
      <c r="K299" s="47">
        <f>VLOOKUP($A299,'Trip Switching Model Target TNC'!$AU$290:$BI$325,K$5,FALSE)</f>
        <v>0</v>
      </c>
      <c r="L299" s="110">
        <f>VLOOKUP($A299,'Trip Switching Model Target TNC'!$AU$290:$BI$325,L$5,FALSE)</f>
        <v>0</v>
      </c>
      <c r="M299" s="110">
        <f>VLOOKUP($A299,'Trip Switching Model Target TNC'!$AU$290:$BI$325,M$5,FALSE)</f>
        <v>0</v>
      </c>
      <c r="N299" s="110">
        <f>VLOOKUP($A299,'Trip Switching Model Target TNC'!$AU$290:$BI$325,N$5,FALSE)</f>
        <v>0</v>
      </c>
      <c r="O299" s="110">
        <f>VLOOKUP($A299,'Trip Switching Model Target TNC'!$AU$290:$BI$325,O$5,FALSE)</f>
        <v>0</v>
      </c>
      <c r="P299" s="50">
        <f t="shared" ref="P299:P304" si="322">SUM(C299:O299)</f>
        <v>0</v>
      </c>
      <c r="R299" s="46" t="s">
        <v>605</v>
      </c>
      <c r="S299" s="110">
        <v>0</v>
      </c>
      <c r="T299" s="110">
        <v>0</v>
      </c>
      <c r="U299" s="110">
        <v>0</v>
      </c>
      <c r="V299" s="110">
        <v>0</v>
      </c>
      <c r="W299" s="110">
        <v>0</v>
      </c>
      <c r="X299" s="110">
        <v>0</v>
      </c>
      <c r="Y299" s="110">
        <v>0</v>
      </c>
      <c r="Z299" s="110">
        <v>0</v>
      </c>
      <c r="AA299" s="47">
        <f t="shared" ref="AA299:AA304" si="323">K299</f>
        <v>0</v>
      </c>
      <c r="AB299" s="110">
        <f t="shared" ref="AB299:AB304" si="324">L299</f>
        <v>0</v>
      </c>
      <c r="AC299" s="110">
        <v>0</v>
      </c>
      <c r="AD299" s="110">
        <v>0</v>
      </c>
      <c r="AE299" s="110">
        <f t="shared" si="295"/>
        <v>0</v>
      </c>
      <c r="AF299" s="121">
        <f t="shared" si="321"/>
        <v>0</v>
      </c>
    </row>
    <row r="300" spans="1:32" x14ac:dyDescent="0.25">
      <c r="A300">
        <v>32</v>
      </c>
      <c r="B300" s="46" t="s">
        <v>606</v>
      </c>
      <c r="C300" s="110">
        <f>VLOOKUP($A300,'Trip Switching Model Target TNC'!$AU$290:$BI$325,C$5,FALSE)</f>
        <v>0</v>
      </c>
      <c r="D300" s="110">
        <f>VLOOKUP($A300,'Trip Switching Model Target TNC'!$AU$290:$BI$325,D$5,FALSE)</f>
        <v>0</v>
      </c>
      <c r="E300" s="110">
        <f>VLOOKUP($A300,'Trip Switching Model Target TNC'!$AU$290:$BI$325,E$5,FALSE)</f>
        <v>0</v>
      </c>
      <c r="F300" s="110">
        <f>VLOOKUP($A300,'Trip Switching Model Target TNC'!$AU$290:$BI$325,F$5,FALSE)</f>
        <v>0</v>
      </c>
      <c r="G300" s="110">
        <f>VLOOKUP($A300,'Trip Switching Model Target TNC'!$AU$290:$BI$325,G$5,FALSE)</f>
        <v>0</v>
      </c>
      <c r="H300" s="110">
        <f>VLOOKUP($A300,'Trip Switching Model Target TNC'!$AU$290:$BI$325,H$5,FALSE)</f>
        <v>0</v>
      </c>
      <c r="I300" s="110">
        <f>VLOOKUP($A300,'Trip Switching Model Target TNC'!$AU$290:$BI$325,I$5,FALSE)</f>
        <v>0</v>
      </c>
      <c r="J300" s="110">
        <f>VLOOKUP($A300,'Trip Switching Model Target TNC'!$AU$290:$BI$325,J$5,FALSE)</f>
        <v>0</v>
      </c>
      <c r="K300" s="47">
        <f>VLOOKUP($A300,'Trip Switching Model Target TNC'!$AU$290:$BI$325,K$5,FALSE)</f>
        <v>0</v>
      </c>
      <c r="L300" s="110">
        <f>VLOOKUP($A300,'Trip Switching Model Target TNC'!$AU$290:$BI$325,L$5,FALSE)</f>
        <v>0</v>
      </c>
      <c r="M300" s="110">
        <f>VLOOKUP($A300,'Trip Switching Model Target TNC'!$AU$290:$BI$325,M$5,FALSE)</f>
        <v>0</v>
      </c>
      <c r="N300" s="110">
        <f>VLOOKUP($A300,'Trip Switching Model Target TNC'!$AU$290:$BI$325,N$5,FALSE)</f>
        <v>0</v>
      </c>
      <c r="O300" s="110">
        <f>VLOOKUP($A300,'Trip Switching Model Target TNC'!$AU$290:$BI$325,O$5,FALSE)</f>
        <v>0</v>
      </c>
      <c r="P300" s="50">
        <f t="shared" si="322"/>
        <v>0</v>
      </c>
      <c r="R300" s="46" t="s">
        <v>606</v>
      </c>
      <c r="S300" s="110">
        <v>0</v>
      </c>
      <c r="T300" s="110">
        <v>0</v>
      </c>
      <c r="U300" s="110">
        <v>0</v>
      </c>
      <c r="V300" s="110">
        <v>0</v>
      </c>
      <c r="W300" s="110">
        <v>0</v>
      </c>
      <c r="X300" s="110">
        <v>0</v>
      </c>
      <c r="Y300" s="110">
        <v>0</v>
      </c>
      <c r="Z300" s="110">
        <v>0</v>
      </c>
      <c r="AA300" s="47">
        <f t="shared" si="323"/>
        <v>0</v>
      </c>
      <c r="AB300" s="110">
        <f t="shared" si="324"/>
        <v>0</v>
      </c>
      <c r="AC300" s="110">
        <v>0</v>
      </c>
      <c r="AD300" s="110">
        <v>0</v>
      </c>
      <c r="AE300" s="110">
        <f t="shared" si="295"/>
        <v>0</v>
      </c>
      <c r="AF300" s="121">
        <f t="shared" si="321"/>
        <v>0</v>
      </c>
    </row>
    <row r="301" spans="1:32" x14ac:dyDescent="0.25">
      <c r="A301">
        <v>33</v>
      </c>
      <c r="B301" s="46" t="s">
        <v>607</v>
      </c>
      <c r="C301" s="110">
        <f>VLOOKUP($A301,'Trip Switching Model Target TNC'!$AU$290:$BI$325,C$5,FALSE)</f>
        <v>0</v>
      </c>
      <c r="D301" s="110">
        <f>VLOOKUP($A301,'Trip Switching Model Target TNC'!$AU$290:$BI$325,D$5,FALSE)</f>
        <v>0</v>
      </c>
      <c r="E301" s="110">
        <f>VLOOKUP($A301,'Trip Switching Model Target TNC'!$AU$290:$BI$325,E$5,FALSE)</f>
        <v>0</v>
      </c>
      <c r="F301" s="110">
        <f>VLOOKUP($A301,'Trip Switching Model Target TNC'!$AU$290:$BI$325,F$5,FALSE)</f>
        <v>0</v>
      </c>
      <c r="G301" s="110">
        <f>VLOOKUP($A301,'Trip Switching Model Target TNC'!$AU$290:$BI$325,G$5,FALSE)</f>
        <v>0</v>
      </c>
      <c r="H301" s="110">
        <f>VLOOKUP($A301,'Trip Switching Model Target TNC'!$AU$290:$BI$325,H$5,FALSE)</f>
        <v>0</v>
      </c>
      <c r="I301" s="110">
        <f>VLOOKUP($A301,'Trip Switching Model Target TNC'!$AU$290:$BI$325,I$5,FALSE)</f>
        <v>0</v>
      </c>
      <c r="J301" s="110">
        <f>VLOOKUP($A301,'Trip Switching Model Target TNC'!$AU$290:$BI$325,J$5,FALSE)</f>
        <v>0</v>
      </c>
      <c r="K301" s="47">
        <f>VLOOKUP($A301,'Trip Switching Model Target TNC'!$AU$290:$BI$325,K$5,FALSE)</f>
        <v>0</v>
      </c>
      <c r="L301" s="110">
        <f>VLOOKUP($A301,'Trip Switching Model Target TNC'!$AU$290:$BI$325,L$5,FALSE)</f>
        <v>0</v>
      </c>
      <c r="M301" s="110">
        <f>VLOOKUP($A301,'Trip Switching Model Target TNC'!$AU$290:$BI$325,M$5,FALSE)</f>
        <v>0</v>
      </c>
      <c r="N301" s="110">
        <f>VLOOKUP($A301,'Trip Switching Model Target TNC'!$AU$290:$BI$325,N$5,FALSE)</f>
        <v>0</v>
      </c>
      <c r="O301" s="110">
        <f>VLOOKUP($A301,'Trip Switching Model Target TNC'!$AU$290:$BI$325,O$5,FALSE)</f>
        <v>0</v>
      </c>
      <c r="P301" s="50">
        <f t="shared" si="322"/>
        <v>0</v>
      </c>
      <c r="R301" s="46" t="s">
        <v>607</v>
      </c>
      <c r="S301" s="110">
        <v>0</v>
      </c>
      <c r="T301" s="110">
        <v>0</v>
      </c>
      <c r="U301" s="110">
        <v>0</v>
      </c>
      <c r="V301" s="110">
        <v>0</v>
      </c>
      <c r="W301" s="110">
        <v>0</v>
      </c>
      <c r="X301" s="110">
        <v>0</v>
      </c>
      <c r="Y301" s="110">
        <v>0</v>
      </c>
      <c r="Z301" s="110">
        <v>0</v>
      </c>
      <c r="AA301" s="47">
        <f t="shared" si="323"/>
        <v>0</v>
      </c>
      <c r="AB301" s="110">
        <f t="shared" si="324"/>
        <v>0</v>
      </c>
      <c r="AC301" s="110">
        <v>0</v>
      </c>
      <c r="AD301" s="110">
        <v>0</v>
      </c>
      <c r="AE301" s="110">
        <f t="shared" si="295"/>
        <v>0</v>
      </c>
      <c r="AF301" s="121">
        <f t="shared" si="321"/>
        <v>0</v>
      </c>
    </row>
    <row r="302" spans="1:32" x14ac:dyDescent="0.25">
      <c r="A302">
        <v>34</v>
      </c>
      <c r="B302" s="46" t="s">
        <v>608</v>
      </c>
      <c r="C302" s="110">
        <f>VLOOKUP($A302,'Trip Switching Model Target TNC'!$AU$290:$BI$325,C$5,FALSE)</f>
        <v>0</v>
      </c>
      <c r="D302" s="110">
        <f>VLOOKUP($A302,'Trip Switching Model Target TNC'!$AU$290:$BI$325,D$5,FALSE)</f>
        <v>0</v>
      </c>
      <c r="E302" s="110">
        <f>VLOOKUP($A302,'Trip Switching Model Target TNC'!$AU$290:$BI$325,E$5,FALSE)</f>
        <v>0</v>
      </c>
      <c r="F302" s="110">
        <f>VLOOKUP($A302,'Trip Switching Model Target TNC'!$AU$290:$BI$325,F$5,FALSE)</f>
        <v>0</v>
      </c>
      <c r="G302" s="110">
        <f>VLOOKUP($A302,'Trip Switching Model Target TNC'!$AU$290:$BI$325,G$5,FALSE)</f>
        <v>0</v>
      </c>
      <c r="H302" s="110">
        <f>VLOOKUP($A302,'Trip Switching Model Target TNC'!$AU$290:$BI$325,H$5,FALSE)</f>
        <v>0</v>
      </c>
      <c r="I302" s="110">
        <f>VLOOKUP($A302,'Trip Switching Model Target TNC'!$AU$290:$BI$325,I$5,FALSE)</f>
        <v>0</v>
      </c>
      <c r="J302" s="110">
        <f>VLOOKUP($A302,'Trip Switching Model Target TNC'!$AU$290:$BI$325,J$5,FALSE)</f>
        <v>0</v>
      </c>
      <c r="K302" s="47">
        <f>VLOOKUP($A302,'Trip Switching Model Target TNC'!$AU$290:$BI$325,K$5,FALSE)</f>
        <v>0</v>
      </c>
      <c r="L302" s="110">
        <f>VLOOKUP($A302,'Trip Switching Model Target TNC'!$AU$290:$BI$325,L$5,FALSE)</f>
        <v>0</v>
      </c>
      <c r="M302" s="110">
        <f>VLOOKUP($A302,'Trip Switching Model Target TNC'!$AU$290:$BI$325,M$5,FALSE)</f>
        <v>0</v>
      </c>
      <c r="N302" s="110">
        <f>VLOOKUP($A302,'Trip Switching Model Target TNC'!$AU$290:$BI$325,N$5,FALSE)</f>
        <v>0</v>
      </c>
      <c r="O302" s="110">
        <f>VLOOKUP($A302,'Trip Switching Model Target TNC'!$AU$290:$BI$325,O$5,FALSE)</f>
        <v>0</v>
      </c>
      <c r="P302" s="50">
        <f t="shared" si="322"/>
        <v>0</v>
      </c>
      <c r="R302" s="46" t="s">
        <v>608</v>
      </c>
      <c r="S302" s="110">
        <v>0</v>
      </c>
      <c r="T302" s="110">
        <v>0</v>
      </c>
      <c r="U302" s="110">
        <v>0</v>
      </c>
      <c r="V302" s="110">
        <v>0</v>
      </c>
      <c r="W302" s="110">
        <v>0</v>
      </c>
      <c r="X302" s="110">
        <v>0</v>
      </c>
      <c r="Y302" s="110">
        <v>0</v>
      </c>
      <c r="Z302" s="110">
        <v>0</v>
      </c>
      <c r="AA302" s="47">
        <f t="shared" si="323"/>
        <v>0</v>
      </c>
      <c r="AB302" s="110">
        <f t="shared" si="324"/>
        <v>0</v>
      </c>
      <c r="AC302" s="110">
        <v>0</v>
      </c>
      <c r="AD302" s="110">
        <v>0</v>
      </c>
      <c r="AE302" s="110">
        <f t="shared" si="295"/>
        <v>0</v>
      </c>
      <c r="AF302" s="121">
        <f t="shared" si="321"/>
        <v>0</v>
      </c>
    </row>
    <row r="303" spans="1:32" x14ac:dyDescent="0.25">
      <c r="A303">
        <v>35</v>
      </c>
      <c r="B303" s="46" t="s">
        <v>609</v>
      </c>
      <c r="C303" s="110">
        <f>VLOOKUP($A303,'Trip Switching Model Target TNC'!$AU$290:$BI$325,C$5,FALSE)</f>
        <v>0</v>
      </c>
      <c r="D303" s="110">
        <f>VLOOKUP($A303,'Trip Switching Model Target TNC'!$AU$290:$BI$325,D$5,FALSE)</f>
        <v>0</v>
      </c>
      <c r="E303" s="110">
        <f>VLOOKUP($A303,'Trip Switching Model Target TNC'!$AU$290:$BI$325,E$5,FALSE)</f>
        <v>0</v>
      </c>
      <c r="F303" s="110">
        <f>VLOOKUP($A303,'Trip Switching Model Target TNC'!$AU$290:$BI$325,F$5,FALSE)</f>
        <v>0</v>
      </c>
      <c r="G303" s="110">
        <f>VLOOKUP($A303,'Trip Switching Model Target TNC'!$AU$290:$BI$325,G$5,FALSE)</f>
        <v>0</v>
      </c>
      <c r="H303" s="110">
        <f>VLOOKUP($A303,'Trip Switching Model Target TNC'!$AU$290:$BI$325,H$5,FALSE)</f>
        <v>0</v>
      </c>
      <c r="I303" s="110">
        <f>VLOOKUP($A303,'Trip Switching Model Target TNC'!$AU$290:$BI$325,I$5,FALSE)</f>
        <v>0</v>
      </c>
      <c r="J303" s="110">
        <f>VLOOKUP($A303,'Trip Switching Model Target TNC'!$AU$290:$BI$325,J$5,FALSE)</f>
        <v>0</v>
      </c>
      <c r="K303" s="47">
        <f>VLOOKUP($A303,'Trip Switching Model Target TNC'!$AU$290:$BI$325,K$5,FALSE)</f>
        <v>0</v>
      </c>
      <c r="L303" s="110">
        <f>VLOOKUP($A303,'Trip Switching Model Target TNC'!$AU$290:$BI$325,L$5,FALSE)</f>
        <v>0</v>
      </c>
      <c r="M303" s="110">
        <f>VLOOKUP($A303,'Trip Switching Model Target TNC'!$AU$290:$BI$325,M$5,FALSE)</f>
        <v>0</v>
      </c>
      <c r="N303" s="110">
        <f>VLOOKUP($A303,'Trip Switching Model Target TNC'!$AU$290:$BI$325,N$5,FALSE)</f>
        <v>0</v>
      </c>
      <c r="O303" s="110">
        <f>VLOOKUP($A303,'Trip Switching Model Target TNC'!$AU$290:$BI$325,O$5,FALSE)</f>
        <v>0</v>
      </c>
      <c r="P303" s="50">
        <f t="shared" si="322"/>
        <v>0</v>
      </c>
      <c r="R303" s="46" t="s">
        <v>609</v>
      </c>
      <c r="S303" s="110">
        <v>0</v>
      </c>
      <c r="T303" s="110">
        <v>0</v>
      </c>
      <c r="U303" s="110">
        <v>0</v>
      </c>
      <c r="V303" s="110">
        <v>0</v>
      </c>
      <c r="W303" s="110">
        <v>0</v>
      </c>
      <c r="X303" s="110">
        <v>0</v>
      </c>
      <c r="Y303" s="110">
        <v>0</v>
      </c>
      <c r="Z303" s="110">
        <v>0</v>
      </c>
      <c r="AA303" s="47">
        <f t="shared" si="323"/>
        <v>0</v>
      </c>
      <c r="AB303" s="110">
        <f t="shared" si="324"/>
        <v>0</v>
      </c>
      <c r="AC303" s="110">
        <v>0</v>
      </c>
      <c r="AD303" s="110">
        <v>0</v>
      </c>
      <c r="AE303" s="110">
        <f t="shared" si="295"/>
        <v>0</v>
      </c>
      <c r="AF303" s="121">
        <f t="shared" si="321"/>
        <v>0</v>
      </c>
    </row>
    <row r="304" spans="1:32" x14ac:dyDescent="0.25">
      <c r="A304">
        <v>36</v>
      </c>
      <c r="B304" s="46" t="s">
        <v>603</v>
      </c>
      <c r="C304" s="110">
        <f>VLOOKUP($A304,'Trip Switching Model Target TNC'!$AU$290:$BI$325,C$5,FALSE)</f>
        <v>0</v>
      </c>
      <c r="D304" s="110">
        <f>VLOOKUP($A304,'Trip Switching Model Target TNC'!$AU$290:$BI$325,D$5,FALSE)</f>
        <v>0</v>
      </c>
      <c r="E304" s="110">
        <f>VLOOKUP($A304,'Trip Switching Model Target TNC'!$AU$290:$BI$325,E$5,FALSE)</f>
        <v>0</v>
      </c>
      <c r="F304" s="110">
        <f>VLOOKUP($A304,'Trip Switching Model Target TNC'!$AU$290:$BI$325,F$5,FALSE)</f>
        <v>0</v>
      </c>
      <c r="G304" s="110">
        <f>VLOOKUP($A304,'Trip Switching Model Target TNC'!$AU$290:$BI$325,G$5,FALSE)</f>
        <v>0</v>
      </c>
      <c r="H304" s="110">
        <f>VLOOKUP($A304,'Trip Switching Model Target TNC'!$AU$290:$BI$325,H$5,FALSE)</f>
        <v>0</v>
      </c>
      <c r="I304" s="110">
        <f>VLOOKUP($A304,'Trip Switching Model Target TNC'!$AU$290:$BI$325,I$5,FALSE)</f>
        <v>0</v>
      </c>
      <c r="J304" s="110">
        <f>VLOOKUP($A304,'Trip Switching Model Target TNC'!$AU$290:$BI$325,J$5,FALSE)</f>
        <v>0</v>
      </c>
      <c r="K304" s="110">
        <f>VLOOKUP($A304,'Trip Switching Model Target TNC'!$AU$290:$BI$325,K$5,FALSE)</f>
        <v>0</v>
      </c>
      <c r="L304" s="110">
        <f>VLOOKUP($A304,'Trip Switching Model Target TNC'!$AU$290:$BI$325,L$5,FALSE)</f>
        <v>0</v>
      </c>
      <c r="M304" s="110">
        <f>VLOOKUP($A304,'Trip Switching Model Target TNC'!$AU$290:$BI$325,M$5,FALSE)</f>
        <v>0</v>
      </c>
      <c r="N304" s="110">
        <f>VLOOKUP($A304,'Trip Switching Model Target TNC'!$AU$290:$BI$325,N$5,FALSE)</f>
        <v>0</v>
      </c>
      <c r="O304" s="113">
        <f>VLOOKUP($A304,'Trip Switching Model Target TNC'!$AU$290:$BI$325,O$5,FALSE)</f>
        <v>0</v>
      </c>
      <c r="P304" s="50">
        <f t="shared" si="322"/>
        <v>0</v>
      </c>
      <c r="R304" s="46" t="s">
        <v>603</v>
      </c>
      <c r="S304" s="110">
        <f t="shared" ref="S304" si="325">C304</f>
        <v>0</v>
      </c>
      <c r="T304" s="110">
        <f t="shared" ref="T304" si="326">D304</f>
        <v>0</v>
      </c>
      <c r="U304" s="110">
        <f t="shared" ref="U304" si="327">E304</f>
        <v>0</v>
      </c>
      <c r="V304" s="110">
        <f t="shared" ref="V304" si="328">F304</f>
        <v>0</v>
      </c>
      <c r="W304" s="110">
        <f t="shared" ref="W304" si="329">G304</f>
        <v>0</v>
      </c>
      <c r="X304" s="109">
        <f>H304+J304</f>
        <v>0</v>
      </c>
      <c r="Y304" s="110">
        <f t="shared" ref="Y304" si="330">I304</f>
        <v>0</v>
      </c>
      <c r="Z304" s="110">
        <v>0</v>
      </c>
      <c r="AA304" s="110">
        <f t="shared" si="323"/>
        <v>0</v>
      </c>
      <c r="AB304" s="110">
        <f t="shared" si="324"/>
        <v>0</v>
      </c>
      <c r="AC304" s="109">
        <f t="shared" ref="AC304" si="331">M304</f>
        <v>0</v>
      </c>
      <c r="AD304" s="110">
        <f t="shared" ref="AD304" si="332">N304</f>
        <v>0</v>
      </c>
      <c r="AE304" s="109">
        <f>O304</f>
        <v>0</v>
      </c>
      <c r="AF304" s="121">
        <f t="shared" si="321"/>
        <v>0</v>
      </c>
    </row>
    <row r="305" spans="1:47" ht="15.75" thickBot="1" x14ac:dyDescent="0.3">
      <c r="B305" s="123" t="s">
        <v>5</v>
      </c>
      <c r="C305" s="124">
        <f t="shared" ref="C305:O305" si="333">SUM(C272:C304)</f>
        <v>0</v>
      </c>
      <c r="D305" s="124">
        <f t="shared" si="333"/>
        <v>506000.64107999997</v>
      </c>
      <c r="E305" s="124">
        <f t="shared" si="333"/>
        <v>456948.98951000004</v>
      </c>
      <c r="F305" s="124">
        <f t="shared" si="333"/>
        <v>0</v>
      </c>
      <c r="G305" s="124">
        <f t="shared" si="333"/>
        <v>1202.8338000000001</v>
      </c>
      <c r="H305" s="124">
        <f t="shared" si="333"/>
        <v>0</v>
      </c>
      <c r="I305" s="124">
        <f t="shared" si="333"/>
        <v>0</v>
      </c>
      <c r="J305" s="124">
        <f t="shared" si="333"/>
        <v>0</v>
      </c>
      <c r="K305" s="124">
        <f t="shared" si="333"/>
        <v>0</v>
      </c>
      <c r="L305" s="124">
        <f t="shared" si="333"/>
        <v>0</v>
      </c>
      <c r="M305" s="124">
        <f t="shared" si="333"/>
        <v>0</v>
      </c>
      <c r="N305" s="124">
        <f t="shared" si="333"/>
        <v>457.04921999999999</v>
      </c>
      <c r="O305" s="124">
        <f t="shared" si="333"/>
        <v>0</v>
      </c>
      <c r="P305" s="127">
        <f>SUM(C305:O305)</f>
        <v>964609.51361000002</v>
      </c>
      <c r="R305" s="123" t="s">
        <v>5</v>
      </c>
      <c r="S305" s="124">
        <f t="shared" ref="S305:AE305" si="334">SUM(S272:S304)</f>
        <v>0</v>
      </c>
      <c r="T305" s="124">
        <f t="shared" si="334"/>
        <v>506000.64107999997</v>
      </c>
      <c r="U305" s="124">
        <f t="shared" si="334"/>
        <v>456948.98951000004</v>
      </c>
      <c r="V305" s="124">
        <f t="shared" si="334"/>
        <v>0</v>
      </c>
      <c r="W305" s="124">
        <f t="shared" si="334"/>
        <v>1202.8338000000001</v>
      </c>
      <c r="X305" s="124">
        <f t="shared" si="334"/>
        <v>0</v>
      </c>
      <c r="Y305" s="124">
        <f t="shared" si="334"/>
        <v>0</v>
      </c>
      <c r="Z305" s="124">
        <f t="shared" si="334"/>
        <v>0</v>
      </c>
      <c r="AA305" s="125">
        <f t="shared" si="334"/>
        <v>0</v>
      </c>
      <c r="AB305" s="124">
        <f t="shared" si="334"/>
        <v>0</v>
      </c>
      <c r="AC305" s="124">
        <f t="shared" si="334"/>
        <v>0</v>
      </c>
      <c r="AD305" s="124">
        <f t="shared" si="334"/>
        <v>457.04921999999999</v>
      </c>
      <c r="AE305" s="124">
        <f t="shared" si="334"/>
        <v>0</v>
      </c>
      <c r="AF305" s="127">
        <f t="shared" si="321"/>
        <v>964609.51361000002</v>
      </c>
    </row>
    <row r="306" spans="1:47" x14ac:dyDescent="0.25">
      <c r="B306" s="128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R306" s="128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29"/>
      <c r="AC306" s="129"/>
      <c r="AD306" s="129"/>
      <c r="AE306" s="129"/>
      <c r="AF306" s="129"/>
    </row>
    <row r="307" spans="1:47" x14ac:dyDescent="0.25">
      <c r="B307" s="128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R307" s="128"/>
      <c r="S307" s="129"/>
      <c r="T307" s="129"/>
      <c r="U307" s="129"/>
      <c r="V307" s="129"/>
      <c r="W307" s="129"/>
      <c r="X307" s="129"/>
      <c r="Y307" s="129"/>
      <c r="Z307" s="129"/>
      <c r="AA307" s="129"/>
      <c r="AB307" s="129"/>
      <c r="AC307" s="129"/>
      <c r="AD307" s="129"/>
      <c r="AE307" s="129"/>
      <c r="AF307" s="129"/>
    </row>
    <row r="308" spans="1:47" x14ac:dyDescent="0.25">
      <c r="B308" s="128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R308" s="128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29"/>
      <c r="AC308" s="129"/>
      <c r="AD308" s="129"/>
      <c r="AE308" s="129"/>
      <c r="AF308" s="129"/>
    </row>
    <row r="309" spans="1:47" x14ac:dyDescent="0.25">
      <c r="B309" s="128"/>
      <c r="C309" s="130"/>
      <c r="D309" s="130"/>
      <c r="E309" s="130"/>
      <c r="F309" s="130"/>
      <c r="G309" s="130"/>
      <c r="H309" s="130"/>
      <c r="I309" s="130"/>
      <c r="J309" s="130"/>
      <c r="K309" s="130"/>
      <c r="L309" s="130"/>
      <c r="M309" s="130"/>
      <c r="N309" s="130"/>
      <c r="O309" s="130"/>
      <c r="P309" s="129"/>
      <c r="R309" s="128"/>
      <c r="S309" s="130"/>
      <c r="T309" s="130"/>
      <c r="U309" s="130"/>
      <c r="V309" s="130"/>
      <c r="W309" s="130"/>
      <c r="X309" s="130"/>
      <c r="Y309" s="130"/>
      <c r="Z309" s="130"/>
      <c r="AA309" s="130"/>
      <c r="AB309" s="130"/>
      <c r="AC309" s="130"/>
      <c r="AD309" s="130"/>
      <c r="AE309" s="130"/>
      <c r="AF309" s="129"/>
    </row>
    <row r="310" spans="1:47" x14ac:dyDescent="0.25">
      <c r="B310" s="128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R310" s="128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  <c r="AC310" s="129"/>
      <c r="AD310" s="129"/>
      <c r="AE310" s="129"/>
      <c r="AF310" s="129"/>
    </row>
    <row r="311" spans="1:47" x14ac:dyDescent="0.25">
      <c r="B311" s="128"/>
      <c r="C311" s="129"/>
      <c r="D311" s="129"/>
      <c r="E311" s="129"/>
      <c r="F311" s="129"/>
      <c r="G311" s="129"/>
      <c r="H311" s="131"/>
      <c r="I311" s="131"/>
      <c r="J311" s="131"/>
      <c r="K311" s="129"/>
      <c r="L311" s="129"/>
      <c r="M311" s="129"/>
      <c r="N311" s="129"/>
      <c r="O311" s="129"/>
      <c r="P311" s="129"/>
      <c r="R311" s="128"/>
      <c r="S311" s="129"/>
      <c r="T311" s="129"/>
      <c r="U311" s="129"/>
      <c r="V311" s="129"/>
      <c r="W311" s="129"/>
      <c r="X311" s="131"/>
      <c r="Y311" s="131"/>
      <c r="Z311" s="131"/>
      <c r="AA311" s="129"/>
      <c r="AB311" s="129"/>
      <c r="AC311" s="129"/>
      <c r="AD311" s="129"/>
      <c r="AE311" s="129"/>
      <c r="AF311" s="129"/>
    </row>
    <row r="314" spans="1:47" x14ac:dyDescent="0.25">
      <c r="B314" s="114" t="s">
        <v>548</v>
      </c>
      <c r="R314" s="114" t="s">
        <v>548</v>
      </c>
      <c r="AH314" s="114" t="str">
        <f>R314</f>
        <v>Purpose: At-work subtours</v>
      </c>
    </row>
    <row r="315" spans="1:47" ht="39" x14ac:dyDescent="0.25">
      <c r="B315" s="115" t="s">
        <v>524</v>
      </c>
      <c r="C315" s="116" t="s">
        <v>525</v>
      </c>
      <c r="D315" s="117" t="s">
        <v>526</v>
      </c>
      <c r="E315" s="117" t="s">
        <v>527</v>
      </c>
      <c r="F315" s="117" t="s">
        <v>465</v>
      </c>
      <c r="G315" s="117" t="s">
        <v>528</v>
      </c>
      <c r="H315" s="117" t="s">
        <v>14</v>
      </c>
      <c r="I315" s="117" t="s">
        <v>18</v>
      </c>
      <c r="J315" s="117" t="s">
        <v>22</v>
      </c>
      <c r="K315" s="117" t="s">
        <v>604</v>
      </c>
      <c r="L315" s="117" t="s">
        <v>529</v>
      </c>
      <c r="M315" s="117" t="s">
        <v>530</v>
      </c>
      <c r="N315" s="118" t="s">
        <v>531</v>
      </c>
      <c r="O315" s="118" t="s">
        <v>603</v>
      </c>
      <c r="P315" s="119" t="s">
        <v>5</v>
      </c>
      <c r="R315" s="115" t="s">
        <v>524</v>
      </c>
      <c r="S315" s="116" t="s">
        <v>525</v>
      </c>
      <c r="T315" s="117" t="s">
        <v>526</v>
      </c>
      <c r="U315" s="117" t="s">
        <v>527</v>
      </c>
      <c r="V315" s="117" t="s">
        <v>465</v>
      </c>
      <c r="W315" s="117" t="s">
        <v>528</v>
      </c>
      <c r="X315" s="117" t="s">
        <v>14</v>
      </c>
      <c r="Y315" s="117" t="s">
        <v>18</v>
      </c>
      <c r="Z315" s="117" t="s">
        <v>22</v>
      </c>
      <c r="AA315" s="117" t="s">
        <v>604</v>
      </c>
      <c r="AB315" s="117" t="s">
        <v>529</v>
      </c>
      <c r="AC315" s="117" t="s">
        <v>530</v>
      </c>
      <c r="AD315" s="118" t="s">
        <v>531</v>
      </c>
      <c r="AE315" s="118" t="s">
        <v>603</v>
      </c>
      <c r="AF315" s="119" t="s">
        <v>5</v>
      </c>
      <c r="AH315" s="115" t="s">
        <v>524</v>
      </c>
      <c r="AI315" s="116" t="s">
        <v>525</v>
      </c>
      <c r="AJ315" s="117" t="s">
        <v>526</v>
      </c>
      <c r="AK315" s="117" t="s">
        <v>527</v>
      </c>
      <c r="AL315" s="117" t="s">
        <v>465</v>
      </c>
      <c r="AM315" s="117" t="s">
        <v>528</v>
      </c>
      <c r="AN315" s="117" t="s">
        <v>14</v>
      </c>
      <c r="AO315" s="117" t="s">
        <v>18</v>
      </c>
      <c r="AP315" s="117" t="s">
        <v>22</v>
      </c>
      <c r="AQ315" s="117" t="s">
        <v>604</v>
      </c>
      <c r="AR315" s="117" t="s">
        <v>529</v>
      </c>
      <c r="AS315" s="117" t="s">
        <v>530</v>
      </c>
      <c r="AT315" s="118" t="s">
        <v>603</v>
      </c>
      <c r="AU315" s="119" t="s">
        <v>5</v>
      </c>
    </row>
    <row r="316" spans="1:47" x14ac:dyDescent="0.25">
      <c r="A316" s="114">
        <v>1</v>
      </c>
      <c r="B316" s="120" t="s">
        <v>532</v>
      </c>
      <c r="C316" s="109">
        <f>VLOOKUP($A316,'Trip Switching Model Target TNC'!$AU$337:$BI$373,C$5,FALSE)</f>
        <v>417653.51582999999</v>
      </c>
      <c r="D316" s="109">
        <f>VLOOKUP($A316,'Trip Switching Model Target TNC'!$AU$337:$BI$373,D$5,FALSE)</f>
        <v>33561.357380000001</v>
      </c>
      <c r="E316" s="109">
        <f>VLOOKUP($A316,'Trip Switching Model Target TNC'!$AU$337:$BI$373,E$5,FALSE)</f>
        <v>10223.696</v>
      </c>
      <c r="F316" s="110">
        <f>VLOOKUP($A316,'Trip Switching Model Target TNC'!$AU$337:$BI$373,F$5,FALSE)</f>
        <v>0</v>
      </c>
      <c r="G316" s="110">
        <f>VLOOKUP($A316,'Trip Switching Model Target TNC'!$AU$337:$BI$373,G$5,FALSE)</f>
        <v>0</v>
      </c>
      <c r="H316" s="110">
        <f>VLOOKUP($A316,'Trip Switching Model Target TNC'!$AU$337:$BI$373,H$5,FALSE)</f>
        <v>1342.4155460978241</v>
      </c>
      <c r="I316" s="110">
        <f>VLOOKUP($A316,'Trip Switching Model Target TNC'!$AU$337:$BI$373,I$5,FALSE)</f>
        <v>0</v>
      </c>
      <c r="J316" s="110">
        <f>VLOOKUP($A316,'Trip Switching Model Target TNC'!$AU$337:$BI$373,J$5,FALSE)</f>
        <v>0</v>
      </c>
      <c r="K316" s="110">
        <f>VLOOKUP($A316,'Trip Switching Model Target TNC'!$AU$337:$BI$373,K$5,FALSE)</f>
        <v>0</v>
      </c>
      <c r="L316" s="110">
        <f>VLOOKUP($A316,'Trip Switching Model Target TNC'!$AU$337:$BI$373,L$5,FALSE)</f>
        <v>0</v>
      </c>
      <c r="M316" s="110">
        <f>VLOOKUP($A316,'Trip Switching Model Target TNC'!$AU$337:$BI$373,M$5,FALSE)</f>
        <v>0</v>
      </c>
      <c r="N316" s="110">
        <f>VLOOKUP($A316,'Trip Switching Model Target TNC'!$AU$337:$BI$373,N$5,FALSE)</f>
        <v>0</v>
      </c>
      <c r="O316" s="110">
        <f>VLOOKUP($A316,'Trip Switching Model Target TNC'!$AU$337:$BI$373,O$5,FALSE)</f>
        <v>0</v>
      </c>
      <c r="P316" s="121">
        <f t="shared" ref="P316:P342" si="335">SUM(C316:O316)</f>
        <v>462780.98475609784</v>
      </c>
      <c r="R316" s="120" t="s">
        <v>532</v>
      </c>
      <c r="S316" s="109">
        <f>C316+F316+G316+H316+I316+J316+L316+M316+O316+K316</f>
        <v>418995.93137609784</v>
      </c>
      <c r="T316" s="109">
        <f>D316</f>
        <v>33561.357380000001</v>
      </c>
      <c r="U316" s="109">
        <f>E316</f>
        <v>10223.696</v>
      </c>
      <c r="V316" s="110">
        <v>0</v>
      </c>
      <c r="W316" s="110">
        <v>0</v>
      </c>
      <c r="X316" s="110">
        <f>0</f>
        <v>0</v>
      </c>
      <c r="Y316" s="110">
        <f t="shared" ref="Y316:Y319" si="336">I316</f>
        <v>0</v>
      </c>
      <c r="Z316" s="110">
        <f>0</f>
        <v>0</v>
      </c>
      <c r="AA316" s="110">
        <f>0</f>
        <v>0</v>
      </c>
      <c r="AB316" s="110">
        <v>0</v>
      </c>
      <c r="AC316" s="110">
        <v>0</v>
      </c>
      <c r="AD316" s="110">
        <v>0</v>
      </c>
      <c r="AE316" s="110">
        <f>O316</f>
        <v>0</v>
      </c>
      <c r="AF316" s="121">
        <f t="shared" ref="AF316:AF341" si="337">SUM(S316:AD316)</f>
        <v>462780.98475609784</v>
      </c>
      <c r="AH316" s="120" t="s">
        <v>532</v>
      </c>
      <c r="AI316" s="109">
        <f>S316</f>
        <v>418995.93137609784</v>
      </c>
      <c r="AJ316" s="109">
        <f t="shared" ref="AJ316:AJ320" si="338">T316</f>
        <v>33561.357380000001</v>
      </c>
      <c r="AK316" s="109">
        <f t="shared" ref="AK316:AK320" si="339">U316</f>
        <v>10223.696</v>
      </c>
      <c r="AL316" s="109">
        <f t="shared" ref="AL316:AL320" si="340">V316</f>
        <v>0</v>
      </c>
      <c r="AM316" s="109">
        <f t="shared" ref="AM316:AM320" si="341">W316</f>
        <v>0</v>
      </c>
      <c r="AN316" s="109">
        <f>X316</f>
        <v>0</v>
      </c>
      <c r="AO316" s="109">
        <f t="shared" ref="AO316:AO320" si="342">Y316</f>
        <v>0</v>
      </c>
      <c r="AP316" s="109">
        <f t="shared" ref="AP316:AP320" si="343">Z316</f>
        <v>0</v>
      </c>
      <c r="AQ316" s="109">
        <f t="shared" ref="AQ316:AQ320" si="344">AA316</f>
        <v>0</v>
      </c>
      <c r="AR316" s="109">
        <f t="shared" ref="AR316:AR320" si="345">AB316</f>
        <v>0</v>
      </c>
      <c r="AS316" s="109">
        <f>AC316</f>
        <v>0</v>
      </c>
      <c r="AT316" s="109">
        <f>AE316</f>
        <v>0</v>
      </c>
      <c r="AU316" s="121">
        <f>SUM(AI316:AT316)</f>
        <v>462780.98475609784</v>
      </c>
    </row>
    <row r="317" spans="1:47" x14ac:dyDescent="0.25">
      <c r="A317" s="114">
        <v>3</v>
      </c>
      <c r="B317" s="120" t="s">
        <v>526</v>
      </c>
      <c r="C317" s="110">
        <f>VLOOKUP($A317,'Trip Switching Model Target TNC'!$AU$337:$BI$373,C$5,FALSE)</f>
        <v>0</v>
      </c>
      <c r="D317" s="109">
        <f>VLOOKUP($A317,'Trip Switching Model Target TNC'!$AU$337:$BI$373,D$5,FALSE)</f>
        <v>130331.12891</v>
      </c>
      <c r="E317" s="109">
        <f>VLOOKUP($A317,'Trip Switching Model Target TNC'!$AU$337:$BI$373,E$5,FALSE)</f>
        <v>2576.3114999999998</v>
      </c>
      <c r="F317" s="110">
        <f>VLOOKUP($A317,'Trip Switching Model Target TNC'!$AU$337:$BI$373,F$5,FALSE)</f>
        <v>0</v>
      </c>
      <c r="G317" s="110">
        <f>VLOOKUP($A317,'Trip Switching Model Target TNC'!$AU$337:$BI$373,G$5,FALSE)</f>
        <v>0</v>
      </c>
      <c r="H317" s="109">
        <f>VLOOKUP($A317,'Trip Switching Model Target TNC'!$AU$337:$BI$373,H$5,FALSE)</f>
        <v>1342.4155460978241</v>
      </c>
      <c r="I317" s="110">
        <f>VLOOKUP($A317,'Trip Switching Model Target TNC'!$AU$337:$BI$373,I$5,FALSE)</f>
        <v>0</v>
      </c>
      <c r="J317" s="110">
        <f>VLOOKUP($A317,'Trip Switching Model Target TNC'!$AU$337:$BI$373,J$5,FALSE)</f>
        <v>0</v>
      </c>
      <c r="K317" s="110">
        <f>VLOOKUP($A317,'Trip Switching Model Target TNC'!$AU$337:$BI$373,K$5,FALSE)</f>
        <v>0</v>
      </c>
      <c r="L317" s="110">
        <f>VLOOKUP($A317,'Trip Switching Model Target TNC'!$AU$337:$BI$373,L$5,FALSE)</f>
        <v>0</v>
      </c>
      <c r="M317" s="109">
        <f>VLOOKUP($A317,'Trip Switching Model Target TNC'!$AU$337:$BI$373,M$5,FALSE)</f>
        <v>163.74590000000001</v>
      </c>
      <c r="N317" s="110">
        <f>VLOOKUP($A317,'Trip Switching Model Target TNC'!$AU$337:$BI$373,N$5,FALSE)</f>
        <v>0</v>
      </c>
      <c r="O317" s="110">
        <f>VLOOKUP($A317,'Trip Switching Model Target TNC'!$AU$337:$BI$373,O$5,FALSE)</f>
        <v>736.85655000000008</v>
      </c>
      <c r="P317" s="122">
        <f t="shared" si="335"/>
        <v>135150.45840609784</v>
      </c>
      <c r="R317" s="120" t="s">
        <v>526</v>
      </c>
      <c r="S317" s="110">
        <v>0</v>
      </c>
      <c r="T317" s="109">
        <f>D317+F317+G317+I317+J317+L317+O317+K317</f>
        <v>131067.98546</v>
      </c>
      <c r="U317" s="109">
        <f>E317</f>
        <v>2576.3114999999998</v>
      </c>
      <c r="V317" s="110">
        <v>0</v>
      </c>
      <c r="W317" s="110">
        <v>0</v>
      </c>
      <c r="X317" s="110">
        <f>H316+H317</f>
        <v>2684.8310921956481</v>
      </c>
      <c r="Y317" s="110">
        <f t="shared" si="336"/>
        <v>0</v>
      </c>
      <c r="Z317" s="110">
        <f>J316+J317</f>
        <v>0</v>
      </c>
      <c r="AA317" s="110">
        <f>K316+K317</f>
        <v>0</v>
      </c>
      <c r="AB317" s="110">
        <v>0</v>
      </c>
      <c r="AC317" s="109">
        <f>M317</f>
        <v>163.74590000000001</v>
      </c>
      <c r="AD317" s="110">
        <v>0</v>
      </c>
      <c r="AE317" s="109">
        <f t="shared" ref="AE317:AE347" si="346">O317</f>
        <v>736.85655000000008</v>
      </c>
      <c r="AF317" s="122">
        <f t="shared" si="337"/>
        <v>136492.87395219566</v>
      </c>
      <c r="AH317" s="120" t="s">
        <v>526</v>
      </c>
      <c r="AI317" s="109">
        <f t="shared" ref="AI317:AI320" si="347">S317</f>
        <v>0</v>
      </c>
      <c r="AJ317" s="109">
        <f t="shared" si="338"/>
        <v>131067.98546</v>
      </c>
      <c r="AK317" s="109">
        <f t="shared" si="339"/>
        <v>2576.3114999999998</v>
      </c>
      <c r="AL317" s="109">
        <f t="shared" si="340"/>
        <v>0</v>
      </c>
      <c r="AM317" s="109">
        <f t="shared" si="341"/>
        <v>0</v>
      </c>
      <c r="AN317" s="109">
        <f>X317</f>
        <v>2684.8310921956481</v>
      </c>
      <c r="AO317" s="109">
        <f t="shared" si="342"/>
        <v>0</v>
      </c>
      <c r="AP317" s="109">
        <f t="shared" si="343"/>
        <v>0</v>
      </c>
      <c r="AQ317" s="109">
        <f t="shared" si="344"/>
        <v>0</v>
      </c>
      <c r="AR317" s="109">
        <f t="shared" si="345"/>
        <v>0</v>
      </c>
      <c r="AS317" s="109">
        <f t="shared" ref="AS317:AS320" si="348">AC317</f>
        <v>163.74590000000001</v>
      </c>
      <c r="AT317" s="109">
        <f t="shared" ref="AT317:AT320" si="349">AE317</f>
        <v>736.85655000000008</v>
      </c>
      <c r="AU317" s="121">
        <f t="shared" ref="AU317:AU328" si="350">SUM(AI317:AT317)</f>
        <v>137229.73050219566</v>
      </c>
    </row>
    <row r="318" spans="1:47" x14ac:dyDescent="0.25">
      <c r="A318" s="114">
        <v>5</v>
      </c>
      <c r="B318" s="120" t="s">
        <v>527</v>
      </c>
      <c r="C318" s="110">
        <f>VLOOKUP($A318,'Trip Switching Model Target TNC'!$AU$337:$BI$373,C$5,FALSE)</f>
        <v>0</v>
      </c>
      <c r="D318" s="110">
        <f>VLOOKUP($A318,'Trip Switching Model Target TNC'!$AU$337:$BI$373,D$5,FALSE)</f>
        <v>0</v>
      </c>
      <c r="E318" s="109">
        <f>VLOOKUP($A318,'Trip Switching Model Target TNC'!$AU$337:$BI$373,E$5,FALSE)</f>
        <v>45629.561470000001</v>
      </c>
      <c r="F318" s="110">
        <f>VLOOKUP($A318,'Trip Switching Model Target TNC'!$AU$337:$BI$373,F$5,FALSE)</f>
        <v>0</v>
      </c>
      <c r="G318" s="110">
        <f>VLOOKUP($A318,'Trip Switching Model Target TNC'!$AU$337:$BI$373,G$5,FALSE)</f>
        <v>0</v>
      </c>
      <c r="H318" s="109">
        <f>VLOOKUP($A318,'Trip Switching Model Target TNC'!$AU$337:$BI$373,H$5,FALSE)</f>
        <v>0</v>
      </c>
      <c r="I318" s="110">
        <f>VLOOKUP($A318,'Trip Switching Model Target TNC'!$AU$337:$BI$373,I$5,FALSE)</f>
        <v>0</v>
      </c>
      <c r="J318" s="110">
        <f>VLOOKUP($A318,'Trip Switching Model Target TNC'!$AU$337:$BI$373,J$5,FALSE)</f>
        <v>0</v>
      </c>
      <c r="K318" s="110">
        <f>VLOOKUP($A318,'Trip Switching Model Target TNC'!$AU$337:$BI$373,K$5,FALSE)</f>
        <v>0</v>
      </c>
      <c r="L318" s="110">
        <f>VLOOKUP($A318,'Trip Switching Model Target TNC'!$AU$337:$BI$373,L$5,FALSE)</f>
        <v>0</v>
      </c>
      <c r="M318" s="109">
        <f>VLOOKUP($A318,'Trip Switching Model Target TNC'!$AU$337:$BI$373,M$5,FALSE)</f>
        <v>0</v>
      </c>
      <c r="N318" s="110">
        <f>VLOOKUP($A318,'Trip Switching Model Target TNC'!$AU$337:$BI$373,N$5,FALSE)</f>
        <v>0</v>
      </c>
      <c r="O318" s="110">
        <f>VLOOKUP($A318,'Trip Switching Model Target TNC'!$AU$337:$BI$373,O$5,FALSE)</f>
        <v>0</v>
      </c>
      <c r="P318" s="122">
        <f t="shared" si="335"/>
        <v>45629.561470000001</v>
      </c>
      <c r="R318" s="120" t="s">
        <v>527</v>
      </c>
      <c r="S318" s="110">
        <v>0</v>
      </c>
      <c r="T318" s="110"/>
      <c r="U318" s="109">
        <f>E318+F318+G318+I318+J318+L318+O318+K318</f>
        <v>45629.561470000001</v>
      </c>
      <c r="V318" s="110">
        <v>0</v>
      </c>
      <c r="W318" s="110">
        <v>0</v>
      </c>
      <c r="X318" s="110">
        <f t="shared" ref="X318:X319" si="351">H318</f>
        <v>0</v>
      </c>
      <c r="Y318" s="110">
        <f t="shared" si="336"/>
        <v>0</v>
      </c>
      <c r="Z318" s="110">
        <f t="shared" ref="Z318:Z319" si="352">J318</f>
        <v>0</v>
      </c>
      <c r="AA318" s="110">
        <f t="shared" ref="AA318:AA319" si="353">K318</f>
        <v>0</v>
      </c>
      <c r="AB318" s="110">
        <v>0</v>
      </c>
      <c r="AC318" s="109">
        <f>M318</f>
        <v>0</v>
      </c>
      <c r="AD318" s="110">
        <v>0</v>
      </c>
      <c r="AE318" s="110">
        <f t="shared" si="346"/>
        <v>0</v>
      </c>
      <c r="AF318" s="122">
        <f t="shared" si="337"/>
        <v>45629.561470000001</v>
      </c>
      <c r="AH318" s="120" t="s">
        <v>527</v>
      </c>
      <c r="AI318" s="109">
        <f t="shared" si="347"/>
        <v>0</v>
      </c>
      <c r="AJ318" s="109">
        <f t="shared" si="338"/>
        <v>0</v>
      </c>
      <c r="AK318" s="109">
        <f t="shared" si="339"/>
        <v>45629.561470000001</v>
      </c>
      <c r="AL318" s="109">
        <f t="shared" si="340"/>
        <v>0</v>
      </c>
      <c r="AM318" s="109">
        <f t="shared" si="341"/>
        <v>0</v>
      </c>
      <c r="AN318" s="109">
        <f t="shared" ref="AN318:AN320" si="354">X318</f>
        <v>0</v>
      </c>
      <c r="AO318" s="109">
        <f t="shared" si="342"/>
        <v>0</v>
      </c>
      <c r="AP318" s="109">
        <f t="shared" si="343"/>
        <v>0</v>
      </c>
      <c r="AQ318" s="109">
        <f t="shared" si="344"/>
        <v>0</v>
      </c>
      <c r="AR318" s="109">
        <f t="shared" si="345"/>
        <v>0</v>
      </c>
      <c r="AS318" s="109">
        <f t="shared" si="348"/>
        <v>0</v>
      </c>
      <c r="AT318" s="109">
        <f t="shared" si="349"/>
        <v>0</v>
      </c>
      <c r="AU318" s="121">
        <f t="shared" si="350"/>
        <v>45629.561470000001</v>
      </c>
    </row>
    <row r="319" spans="1:47" x14ac:dyDescent="0.25">
      <c r="A319" s="114">
        <v>7</v>
      </c>
      <c r="B319" s="120" t="s">
        <v>465</v>
      </c>
      <c r="C319" s="110">
        <f>VLOOKUP($A319,'Trip Switching Model Target TNC'!$AU$337:$BI$373,C$5,FALSE)</f>
        <v>4121.5253199999997</v>
      </c>
      <c r="D319" s="109">
        <f>VLOOKUP($A319,'Trip Switching Model Target TNC'!$AU$337:$BI$373,D$5,FALSE)</f>
        <v>313.57398999999998</v>
      </c>
      <c r="E319" s="109">
        <f>VLOOKUP($A319,'Trip Switching Model Target TNC'!$AU$337:$BI$373,E$5,FALSE)</f>
        <v>138.14750000000001</v>
      </c>
      <c r="F319" s="109">
        <f>VLOOKUP($A319,'Trip Switching Model Target TNC'!$AU$337:$BI$373,F$5,FALSE)</f>
        <v>283095.01062999998</v>
      </c>
      <c r="G319" s="110">
        <f>VLOOKUP($A319,'Trip Switching Model Target TNC'!$AU$337:$BI$373,G$5,FALSE)</f>
        <v>152.34974</v>
      </c>
      <c r="H319" s="109">
        <f>VLOOKUP($A319,'Trip Switching Model Target TNC'!$AU$337:$BI$373,H$5,FALSE)</f>
        <v>1066.5138292747295</v>
      </c>
      <c r="I319" s="110">
        <f>VLOOKUP($A319,'Trip Switching Model Target TNC'!$AU$337:$BI$373,I$5,FALSE)</f>
        <v>0</v>
      </c>
      <c r="J319" s="110">
        <f>VLOOKUP($A319,'Trip Switching Model Target TNC'!$AU$337:$BI$373,J$5,FALSE)</f>
        <v>0</v>
      </c>
      <c r="K319" s="110">
        <f>VLOOKUP($A319,'Trip Switching Model Target TNC'!$AU$337:$BI$373,K$5,FALSE)</f>
        <v>0</v>
      </c>
      <c r="L319" s="110">
        <f>VLOOKUP($A319,'Trip Switching Model Target TNC'!$AU$337:$BI$373,L$5,FALSE)</f>
        <v>0</v>
      </c>
      <c r="M319" s="109">
        <f>VLOOKUP($A319,'Trip Switching Model Target TNC'!$AU$337:$BI$373,M$5,FALSE)</f>
        <v>229.96451999999999</v>
      </c>
      <c r="N319" s="110">
        <f>VLOOKUP($A319,'Trip Switching Model Target TNC'!$AU$337:$BI$373,N$5,FALSE)</f>
        <v>0</v>
      </c>
      <c r="O319" s="110">
        <f>VLOOKUP($A319,'Trip Switching Model Target TNC'!$AU$337:$BI$373,O$5,FALSE)</f>
        <v>1034.84034</v>
      </c>
      <c r="P319" s="122">
        <f t="shared" si="335"/>
        <v>290151.92586927465</v>
      </c>
      <c r="R319" s="120" t="s">
        <v>465</v>
      </c>
      <c r="S319" s="110">
        <v>0</v>
      </c>
      <c r="T319" s="109">
        <f>D319</f>
        <v>313.57398999999998</v>
      </c>
      <c r="U319" s="109">
        <f>E319</f>
        <v>138.14750000000001</v>
      </c>
      <c r="V319" s="109">
        <f>C319+F319+G319</f>
        <v>287368.88568999997</v>
      </c>
      <c r="W319" s="110">
        <v>0</v>
      </c>
      <c r="X319" s="110">
        <f t="shared" si="351"/>
        <v>1066.5138292747295</v>
      </c>
      <c r="Y319" s="110">
        <f t="shared" si="336"/>
        <v>0</v>
      </c>
      <c r="Z319" s="110">
        <f t="shared" si="352"/>
        <v>0</v>
      </c>
      <c r="AA319" s="110">
        <f t="shared" si="353"/>
        <v>0</v>
      </c>
      <c r="AB319" s="110">
        <v>0</v>
      </c>
      <c r="AC319" s="109">
        <f>M319</f>
        <v>229.96451999999999</v>
      </c>
      <c r="AD319" s="110">
        <v>0</v>
      </c>
      <c r="AE319" s="109">
        <f t="shared" si="346"/>
        <v>1034.84034</v>
      </c>
      <c r="AF319" s="122">
        <f t="shared" si="337"/>
        <v>289117.08552927471</v>
      </c>
      <c r="AH319" s="120" t="s">
        <v>465</v>
      </c>
      <c r="AI319" s="109">
        <f t="shared" si="347"/>
        <v>0</v>
      </c>
      <c r="AJ319" s="109">
        <f t="shared" si="338"/>
        <v>313.57398999999998</v>
      </c>
      <c r="AK319" s="109">
        <f t="shared" si="339"/>
        <v>138.14750000000001</v>
      </c>
      <c r="AL319" s="109">
        <f t="shared" si="340"/>
        <v>287368.88568999997</v>
      </c>
      <c r="AM319" s="109">
        <f t="shared" si="341"/>
        <v>0</v>
      </c>
      <c r="AN319" s="109">
        <f t="shared" si="354"/>
        <v>1066.5138292747295</v>
      </c>
      <c r="AO319" s="109">
        <f t="shared" si="342"/>
        <v>0</v>
      </c>
      <c r="AP319" s="109">
        <f t="shared" si="343"/>
        <v>0</v>
      </c>
      <c r="AQ319" s="109">
        <f t="shared" si="344"/>
        <v>0</v>
      </c>
      <c r="AR319" s="109">
        <f t="shared" si="345"/>
        <v>0</v>
      </c>
      <c r="AS319" s="109">
        <f t="shared" si="348"/>
        <v>229.96451999999999</v>
      </c>
      <c r="AT319" s="109">
        <f t="shared" si="349"/>
        <v>1034.84034</v>
      </c>
      <c r="AU319" s="121">
        <f t="shared" si="350"/>
        <v>290151.92586927471</v>
      </c>
    </row>
    <row r="320" spans="1:47" x14ac:dyDescent="0.25">
      <c r="A320" s="114">
        <v>8</v>
      </c>
      <c r="B320" s="120" t="s">
        <v>528</v>
      </c>
      <c r="C320" s="110">
        <f>VLOOKUP($A320,'Trip Switching Model Target TNC'!$AU$337:$BI$373,C$5,FALSE)</f>
        <v>0</v>
      </c>
      <c r="D320" s="110">
        <f>VLOOKUP($A320,'Trip Switching Model Target TNC'!$AU$337:$BI$373,D$5,FALSE)</f>
        <v>0</v>
      </c>
      <c r="E320" s="110">
        <f>VLOOKUP($A320,'Trip Switching Model Target TNC'!$AU$337:$BI$373,E$5,FALSE)</f>
        <v>0</v>
      </c>
      <c r="F320" s="110">
        <f>VLOOKUP($A320,'Trip Switching Model Target TNC'!$AU$337:$BI$373,F$5,FALSE)</f>
        <v>0</v>
      </c>
      <c r="G320" s="109">
        <f>VLOOKUP($A320,'Trip Switching Model Target TNC'!$AU$337:$BI$373,G$5,FALSE)</f>
        <v>20110.177749999999</v>
      </c>
      <c r="H320" s="110">
        <f>VLOOKUP($A320,'Trip Switching Model Target TNC'!$AU$337:$BI$373,H$5,FALSE)</f>
        <v>0</v>
      </c>
      <c r="I320" s="110">
        <f>VLOOKUP($A320,'Trip Switching Model Target TNC'!$AU$337:$BI$373,I$5,FALSE)</f>
        <v>0</v>
      </c>
      <c r="J320" s="110">
        <f>VLOOKUP($A320,'Trip Switching Model Target TNC'!$AU$337:$BI$373,J$5,FALSE)</f>
        <v>0</v>
      </c>
      <c r="K320" s="110">
        <f>VLOOKUP($A320,'Trip Switching Model Target TNC'!$AU$337:$BI$373,K$5,FALSE)</f>
        <v>0</v>
      </c>
      <c r="L320" s="110">
        <f>VLOOKUP($A320,'Trip Switching Model Target TNC'!$AU$337:$BI$373,L$5,FALSE)</f>
        <v>0</v>
      </c>
      <c r="M320" s="110">
        <f>VLOOKUP($A320,'Trip Switching Model Target TNC'!$AU$337:$BI$373,M$5,FALSE)</f>
        <v>0</v>
      </c>
      <c r="N320" s="110">
        <f>VLOOKUP($A320,'Trip Switching Model Target TNC'!$AU$337:$BI$373,N$5,FALSE)</f>
        <v>0</v>
      </c>
      <c r="O320" s="110">
        <f>VLOOKUP($A320,'Trip Switching Model Target TNC'!$AU$337:$BI$373,O$5,FALSE)</f>
        <v>0</v>
      </c>
      <c r="P320" s="122">
        <f t="shared" si="335"/>
        <v>20110.177749999999</v>
      </c>
      <c r="R320" s="120" t="s">
        <v>528</v>
      </c>
      <c r="S320" s="110">
        <v>0</v>
      </c>
      <c r="T320" s="110">
        <v>0</v>
      </c>
      <c r="U320" s="110">
        <v>0</v>
      </c>
      <c r="V320" s="110">
        <v>0</v>
      </c>
      <c r="W320" s="109">
        <f>C320+D320+E320+F320+G320+H320+I320+J320+L320+M320+O320+K320</f>
        <v>20110.177749999999</v>
      </c>
      <c r="X320" s="110">
        <v>0</v>
      </c>
      <c r="Y320" s="110">
        <v>0</v>
      </c>
      <c r="Z320" s="110">
        <v>0</v>
      </c>
      <c r="AA320" s="110">
        <f>VLOOKUP($A320,'Trip Switching Model Targets'!$AU$8:$BG$36,AA$5,FALSE)</f>
        <v>0</v>
      </c>
      <c r="AB320" s="110">
        <v>0</v>
      </c>
      <c r="AC320" s="110">
        <v>0</v>
      </c>
      <c r="AD320" s="110">
        <v>0</v>
      </c>
      <c r="AE320" s="110">
        <f t="shared" si="346"/>
        <v>0</v>
      </c>
      <c r="AF320" s="122">
        <f t="shared" si="337"/>
        <v>20110.177749999999</v>
      </c>
      <c r="AH320" s="120" t="s">
        <v>528</v>
      </c>
      <c r="AI320" s="109">
        <f t="shared" si="347"/>
        <v>0</v>
      </c>
      <c r="AJ320" s="109">
        <f t="shared" si="338"/>
        <v>0</v>
      </c>
      <c r="AK320" s="109">
        <f t="shared" si="339"/>
        <v>0</v>
      </c>
      <c r="AL320" s="109">
        <f t="shared" si="340"/>
        <v>0</v>
      </c>
      <c r="AM320" s="109">
        <f t="shared" si="341"/>
        <v>20110.177749999999</v>
      </c>
      <c r="AN320" s="109">
        <f t="shared" si="354"/>
        <v>0</v>
      </c>
      <c r="AO320" s="109">
        <f t="shared" si="342"/>
        <v>0</v>
      </c>
      <c r="AP320" s="109">
        <f t="shared" si="343"/>
        <v>0</v>
      </c>
      <c r="AQ320" s="109">
        <f t="shared" si="344"/>
        <v>0</v>
      </c>
      <c r="AR320" s="109">
        <f t="shared" si="345"/>
        <v>0</v>
      </c>
      <c r="AS320" s="109">
        <f t="shared" si="348"/>
        <v>0</v>
      </c>
      <c r="AT320" s="109">
        <f t="shared" si="349"/>
        <v>0</v>
      </c>
      <c r="AU320" s="121">
        <f t="shared" si="350"/>
        <v>20110.177749999999</v>
      </c>
    </row>
    <row r="321" spans="1:47" x14ac:dyDescent="0.25">
      <c r="A321" s="114">
        <v>9</v>
      </c>
      <c r="B321" s="120" t="s">
        <v>14</v>
      </c>
      <c r="C321" s="110">
        <f>VLOOKUP($A321,'Trip Switching Model Target TNC'!$AU$337:$BI$373,C$5,FALSE)</f>
        <v>0</v>
      </c>
      <c r="D321" s="110">
        <f>VLOOKUP($A321,'Trip Switching Model Target TNC'!$AU$337:$BI$373,D$5,FALSE)</f>
        <v>0</v>
      </c>
      <c r="E321" s="110">
        <f>VLOOKUP($A321,'Trip Switching Model Target TNC'!$AU$337:$BI$373,E$5,FALSE)</f>
        <v>0</v>
      </c>
      <c r="F321" s="110">
        <f>VLOOKUP($A321,'Trip Switching Model Target TNC'!$AU$337:$BI$373,F$5,FALSE)</f>
        <v>0</v>
      </c>
      <c r="G321" s="110">
        <f>VLOOKUP($A321,'Trip Switching Model Target TNC'!$AU$337:$BI$373,G$5,FALSE)</f>
        <v>0</v>
      </c>
      <c r="H321" s="111">
        <f>VLOOKUP($A321,'Trip Switching Model Target TNC'!$AU$337:$BI$373,H$5,FALSE)</f>
        <v>8036.4144099070108</v>
      </c>
      <c r="I321" s="110">
        <f>VLOOKUP($A321,'Trip Switching Model Target TNC'!$AU$337:$BI$373,I$5,FALSE)</f>
        <v>0</v>
      </c>
      <c r="J321" s="110">
        <f>VLOOKUP($A321,'Trip Switching Model Target TNC'!$AU$337:$BI$373,J$5,FALSE)</f>
        <v>0</v>
      </c>
      <c r="K321" s="110">
        <f>VLOOKUP($A321,'Trip Switching Model Target TNC'!$AU$337:$BI$373,K$5,FALSE)</f>
        <v>0</v>
      </c>
      <c r="L321" s="110">
        <f>VLOOKUP($A321,'Trip Switching Model Target TNC'!$AU$337:$BI$373,L$5,FALSE)</f>
        <v>0</v>
      </c>
      <c r="M321" s="110">
        <f>VLOOKUP($A321,'Trip Switching Model Target TNC'!$AU$337:$BI$373,M$5,FALSE)</f>
        <v>0</v>
      </c>
      <c r="N321" s="110">
        <f>VLOOKUP($A321,'Trip Switching Model Target TNC'!$AU$337:$BI$373,N$5,FALSE)</f>
        <v>0</v>
      </c>
      <c r="O321" s="110">
        <f>VLOOKUP($A321,'Trip Switching Model Target TNC'!$AU$337:$BI$373,O$5,FALSE)</f>
        <v>0</v>
      </c>
      <c r="P321" s="122">
        <f t="shared" si="335"/>
        <v>8036.4144099070108</v>
      </c>
      <c r="R321" s="120" t="s">
        <v>14</v>
      </c>
      <c r="S321" s="110">
        <v>0</v>
      </c>
      <c r="T321" s="110">
        <v>0</v>
      </c>
      <c r="U321" s="110">
        <v>0</v>
      </c>
      <c r="V321" s="110">
        <v>0</v>
      </c>
      <c r="W321" s="110">
        <v>0</v>
      </c>
      <c r="X321" s="111">
        <f t="shared" ref="X321:X326" si="355">C321+D321+E321+F321+G321+H321+I321+J321+L321+M321+O321+K321</f>
        <v>8036.4144099070108</v>
      </c>
      <c r="Y321" s="110">
        <v>0</v>
      </c>
      <c r="Z321" s="110">
        <v>0</v>
      </c>
      <c r="AA321" s="110">
        <f>VLOOKUP($A321,'Trip Switching Model Targets'!$AU$8:$BG$36,AA$5,FALSE)</f>
        <v>0</v>
      </c>
      <c r="AB321" s="110">
        <v>0</v>
      </c>
      <c r="AC321" s="110">
        <v>0</v>
      </c>
      <c r="AD321" s="110">
        <v>0</v>
      </c>
      <c r="AE321" s="110">
        <f t="shared" si="346"/>
        <v>0</v>
      </c>
      <c r="AF321" s="122">
        <f t="shared" si="337"/>
        <v>8036.4144099070108</v>
      </c>
      <c r="AH321" s="120" t="s">
        <v>14</v>
      </c>
      <c r="AI321" s="109"/>
      <c r="AJ321" s="109"/>
      <c r="AK321" s="109"/>
      <c r="AL321" s="109"/>
      <c r="AM321" s="109"/>
      <c r="AN321" s="109">
        <f>SUM(X321:X326)</f>
        <v>17709.73850883952</v>
      </c>
      <c r="AO321" s="109"/>
      <c r="AP321" s="109"/>
      <c r="AQ321" s="109"/>
      <c r="AR321" s="109"/>
      <c r="AS321" s="109"/>
      <c r="AT321" s="109"/>
      <c r="AU321" s="121">
        <f t="shared" si="350"/>
        <v>17709.73850883952</v>
      </c>
    </row>
    <row r="322" spans="1:47" x14ac:dyDescent="0.25">
      <c r="A322" s="114">
        <v>10</v>
      </c>
      <c r="B322" s="120" t="s">
        <v>15</v>
      </c>
      <c r="C322" s="110">
        <f>VLOOKUP($A322,'Trip Switching Model Target TNC'!$AU$337:$BI$373,C$5,FALSE)</f>
        <v>0</v>
      </c>
      <c r="D322" s="110">
        <f>VLOOKUP($A322,'Trip Switching Model Target TNC'!$AU$337:$BI$373,D$5,FALSE)</f>
        <v>0</v>
      </c>
      <c r="E322" s="110">
        <f>VLOOKUP($A322,'Trip Switching Model Target TNC'!$AU$337:$BI$373,E$5,FALSE)</f>
        <v>0</v>
      </c>
      <c r="F322" s="110">
        <f>VLOOKUP($A322,'Trip Switching Model Target TNC'!$AU$337:$BI$373,F$5,FALSE)</f>
        <v>0</v>
      </c>
      <c r="G322" s="110">
        <f>VLOOKUP($A322,'Trip Switching Model Target TNC'!$AU$337:$BI$373,G$5,FALSE)</f>
        <v>0</v>
      </c>
      <c r="H322" s="111">
        <f>VLOOKUP($A322,'Trip Switching Model Target TNC'!$AU$337:$BI$373,H$5,FALSE)</f>
        <v>34.646019026452215</v>
      </c>
      <c r="I322" s="110">
        <f>VLOOKUP($A322,'Trip Switching Model Target TNC'!$AU$337:$BI$373,I$5,FALSE)</f>
        <v>0</v>
      </c>
      <c r="J322" s="110">
        <f>VLOOKUP($A322,'Trip Switching Model Target TNC'!$AU$337:$BI$373,J$5,FALSE)</f>
        <v>0</v>
      </c>
      <c r="K322" s="110">
        <f>VLOOKUP($A322,'Trip Switching Model Target TNC'!$AU$337:$BI$373,K$5,FALSE)</f>
        <v>0</v>
      </c>
      <c r="L322" s="110">
        <f>VLOOKUP($A322,'Trip Switching Model Target TNC'!$AU$337:$BI$373,L$5,FALSE)</f>
        <v>0</v>
      </c>
      <c r="M322" s="110">
        <f>VLOOKUP($A322,'Trip Switching Model Target TNC'!$AU$337:$BI$373,M$5,FALSE)</f>
        <v>0</v>
      </c>
      <c r="N322" s="110">
        <f>VLOOKUP($A322,'Trip Switching Model Target TNC'!$AU$337:$BI$373,N$5,FALSE)</f>
        <v>0</v>
      </c>
      <c r="O322" s="110">
        <f>VLOOKUP($A322,'Trip Switching Model Target TNC'!$AU$337:$BI$373,O$5,FALSE)</f>
        <v>0</v>
      </c>
      <c r="P322" s="122">
        <f t="shared" si="335"/>
        <v>34.646019026452215</v>
      </c>
      <c r="R322" s="120" t="s">
        <v>15</v>
      </c>
      <c r="S322" s="110">
        <v>0</v>
      </c>
      <c r="T322" s="110">
        <v>0</v>
      </c>
      <c r="U322" s="110">
        <v>0</v>
      </c>
      <c r="V322" s="110">
        <v>0</v>
      </c>
      <c r="W322" s="110">
        <v>0</v>
      </c>
      <c r="X322" s="111">
        <f t="shared" si="355"/>
        <v>34.646019026452215</v>
      </c>
      <c r="Y322" s="110">
        <v>0</v>
      </c>
      <c r="Z322" s="110">
        <v>0</v>
      </c>
      <c r="AA322" s="110">
        <f>VLOOKUP($A322,'Trip Switching Model Targets'!$AU$8:$BG$36,AA$5,FALSE)</f>
        <v>0</v>
      </c>
      <c r="AB322" s="110">
        <v>0</v>
      </c>
      <c r="AC322" s="110">
        <v>0</v>
      </c>
      <c r="AD322" s="110">
        <v>0</v>
      </c>
      <c r="AE322" s="110">
        <f t="shared" si="346"/>
        <v>0</v>
      </c>
      <c r="AF322" s="122">
        <f t="shared" si="337"/>
        <v>34.646019026452215</v>
      </c>
      <c r="AH322" s="120" t="s">
        <v>18</v>
      </c>
      <c r="AI322" s="109"/>
      <c r="AJ322" s="109"/>
      <c r="AK322" s="109"/>
      <c r="AL322" s="109"/>
      <c r="AM322" s="109"/>
      <c r="AN322" s="109"/>
      <c r="AO322" s="109">
        <f>SUM(Y327:Y332)</f>
        <v>0</v>
      </c>
      <c r="AP322" s="109"/>
      <c r="AQ322" s="109"/>
      <c r="AR322" s="109"/>
      <c r="AS322" s="109"/>
      <c r="AT322" s="109"/>
      <c r="AU322" s="121">
        <f t="shared" si="350"/>
        <v>0</v>
      </c>
    </row>
    <row r="323" spans="1:47" x14ac:dyDescent="0.25">
      <c r="A323" s="114">
        <v>11</v>
      </c>
      <c r="B323" s="120" t="s">
        <v>16</v>
      </c>
      <c r="C323" s="110">
        <f>VLOOKUP($A323,'Trip Switching Model Target TNC'!$AU$337:$BI$373,C$5,FALSE)</f>
        <v>0</v>
      </c>
      <c r="D323" s="110">
        <f>VLOOKUP($A323,'Trip Switching Model Target TNC'!$AU$337:$BI$373,D$5,FALSE)</f>
        <v>0</v>
      </c>
      <c r="E323" s="110">
        <f>VLOOKUP($A323,'Trip Switching Model Target TNC'!$AU$337:$BI$373,E$5,FALSE)</f>
        <v>0</v>
      </c>
      <c r="F323" s="110">
        <f>VLOOKUP($A323,'Trip Switching Model Target TNC'!$AU$337:$BI$373,F$5,FALSE)</f>
        <v>0</v>
      </c>
      <c r="G323" s="110">
        <f>VLOOKUP($A323,'Trip Switching Model Target TNC'!$AU$337:$BI$373,G$5,FALSE)</f>
        <v>0</v>
      </c>
      <c r="H323" s="111">
        <f>VLOOKUP($A323,'Trip Switching Model Target TNC'!$AU$337:$BI$373,H$5,FALSE)</f>
        <v>0</v>
      </c>
      <c r="I323" s="110">
        <f>VLOOKUP($A323,'Trip Switching Model Target TNC'!$AU$337:$BI$373,I$5,FALSE)</f>
        <v>0</v>
      </c>
      <c r="J323" s="110">
        <f>VLOOKUP($A323,'Trip Switching Model Target TNC'!$AU$337:$BI$373,J$5,FALSE)</f>
        <v>0</v>
      </c>
      <c r="K323" s="110">
        <f>VLOOKUP($A323,'Trip Switching Model Target TNC'!$AU$337:$BI$373,K$5,FALSE)</f>
        <v>0</v>
      </c>
      <c r="L323" s="110">
        <f>VLOOKUP($A323,'Trip Switching Model Target TNC'!$AU$337:$BI$373,L$5,FALSE)</f>
        <v>0</v>
      </c>
      <c r="M323" s="110">
        <f>VLOOKUP($A323,'Trip Switching Model Target TNC'!$AU$337:$BI$373,M$5,FALSE)</f>
        <v>0</v>
      </c>
      <c r="N323" s="110">
        <f>VLOOKUP($A323,'Trip Switching Model Target TNC'!$AU$337:$BI$373,N$5,FALSE)</f>
        <v>0</v>
      </c>
      <c r="O323" s="110">
        <f>VLOOKUP($A323,'Trip Switching Model Target TNC'!$AU$337:$BI$373,O$5,FALSE)</f>
        <v>0</v>
      </c>
      <c r="P323" s="122">
        <f t="shared" si="335"/>
        <v>0</v>
      </c>
      <c r="R323" s="120" t="s">
        <v>16</v>
      </c>
      <c r="S323" s="110">
        <v>0</v>
      </c>
      <c r="T323" s="110">
        <v>0</v>
      </c>
      <c r="U323" s="110">
        <v>0</v>
      </c>
      <c r="V323" s="110">
        <v>0</v>
      </c>
      <c r="W323" s="110">
        <v>0</v>
      </c>
      <c r="X323" s="111">
        <f t="shared" si="355"/>
        <v>0</v>
      </c>
      <c r="Y323" s="110">
        <v>0</v>
      </c>
      <c r="Z323" s="110">
        <v>0</v>
      </c>
      <c r="AA323" s="110">
        <f>VLOOKUP($A323,'Trip Switching Model Targets'!$AU$8:$BG$36,AA$5,FALSE)</f>
        <v>0</v>
      </c>
      <c r="AB323" s="110">
        <v>0</v>
      </c>
      <c r="AC323" s="110">
        <v>0</v>
      </c>
      <c r="AD323" s="110">
        <v>0</v>
      </c>
      <c r="AE323" s="110">
        <f t="shared" si="346"/>
        <v>0</v>
      </c>
      <c r="AF323" s="122">
        <f t="shared" si="337"/>
        <v>0</v>
      </c>
      <c r="AH323" s="120" t="s">
        <v>22</v>
      </c>
      <c r="AI323" s="109"/>
      <c r="AJ323" s="109"/>
      <c r="AK323" s="109"/>
      <c r="AL323" s="109"/>
      <c r="AM323" s="109"/>
      <c r="AN323" s="109"/>
      <c r="AO323" s="109"/>
      <c r="AP323" s="109">
        <f>SUM(Z333:Z338)</f>
        <v>0</v>
      </c>
      <c r="AQ323" s="109"/>
      <c r="AR323" s="109"/>
      <c r="AS323" s="109"/>
      <c r="AT323" s="109"/>
      <c r="AU323" s="121">
        <f t="shared" si="350"/>
        <v>0</v>
      </c>
    </row>
    <row r="324" spans="1:47" x14ac:dyDescent="0.25">
      <c r="A324" s="114">
        <v>12</v>
      </c>
      <c r="B324" s="120" t="s">
        <v>17</v>
      </c>
      <c r="C324" s="110">
        <f>VLOOKUP($A324,'Trip Switching Model Target TNC'!$AU$337:$BI$373,C$5,FALSE)</f>
        <v>0</v>
      </c>
      <c r="D324" s="110">
        <f>VLOOKUP($A324,'Trip Switching Model Target TNC'!$AU$337:$BI$373,D$5,FALSE)</f>
        <v>0</v>
      </c>
      <c r="E324" s="110">
        <f>VLOOKUP($A324,'Trip Switching Model Target TNC'!$AU$337:$BI$373,E$5,FALSE)</f>
        <v>0</v>
      </c>
      <c r="F324" s="110">
        <f>VLOOKUP($A324,'Trip Switching Model Target TNC'!$AU$337:$BI$373,F$5,FALSE)</f>
        <v>0</v>
      </c>
      <c r="G324" s="110">
        <f>VLOOKUP($A324,'Trip Switching Model Target TNC'!$AU$337:$BI$373,G$5,FALSE)</f>
        <v>0</v>
      </c>
      <c r="H324" s="111">
        <f>VLOOKUP($A324,'Trip Switching Model Target TNC'!$AU$337:$BI$373,H$5,FALSE)</f>
        <v>5785.0335489346999</v>
      </c>
      <c r="I324" s="110">
        <f>VLOOKUP($A324,'Trip Switching Model Target TNC'!$AU$337:$BI$373,I$5,FALSE)</f>
        <v>0</v>
      </c>
      <c r="J324" s="110">
        <f>VLOOKUP($A324,'Trip Switching Model Target TNC'!$AU$337:$BI$373,J$5,FALSE)</f>
        <v>0</v>
      </c>
      <c r="K324" s="110">
        <f>VLOOKUP($A324,'Trip Switching Model Target TNC'!$AU$337:$BI$373,K$5,FALSE)</f>
        <v>0</v>
      </c>
      <c r="L324" s="110">
        <f>VLOOKUP($A324,'Trip Switching Model Target TNC'!$AU$337:$BI$373,L$5,FALSE)</f>
        <v>0</v>
      </c>
      <c r="M324" s="110">
        <f>VLOOKUP($A324,'Trip Switching Model Target TNC'!$AU$337:$BI$373,M$5,FALSE)</f>
        <v>0</v>
      </c>
      <c r="N324" s="110">
        <f>VLOOKUP($A324,'Trip Switching Model Target TNC'!$AU$337:$BI$373,N$5,FALSE)</f>
        <v>0</v>
      </c>
      <c r="O324" s="110">
        <f>VLOOKUP($A324,'Trip Switching Model Target TNC'!$AU$337:$BI$373,O$5,FALSE)</f>
        <v>0</v>
      </c>
      <c r="P324" s="122">
        <f t="shared" si="335"/>
        <v>5785.0335489346999</v>
      </c>
      <c r="R324" s="120" t="s">
        <v>17</v>
      </c>
      <c r="S324" s="110">
        <v>0</v>
      </c>
      <c r="T324" s="110">
        <v>0</v>
      </c>
      <c r="U324" s="110">
        <v>0</v>
      </c>
      <c r="V324" s="110">
        <v>0</v>
      </c>
      <c r="W324" s="110">
        <v>0</v>
      </c>
      <c r="X324" s="111">
        <f t="shared" si="355"/>
        <v>5785.0335489346999</v>
      </c>
      <c r="Y324" s="110">
        <v>0</v>
      </c>
      <c r="Z324" s="110">
        <v>0</v>
      </c>
      <c r="AA324" s="110">
        <f>VLOOKUP($A324,'Trip Switching Model Targets'!$AU$8:$BG$36,AA$5,FALSE)</f>
        <v>0</v>
      </c>
      <c r="AB324" s="110">
        <v>0</v>
      </c>
      <c r="AC324" s="110">
        <v>0</v>
      </c>
      <c r="AD324" s="110">
        <v>0</v>
      </c>
      <c r="AE324" s="110">
        <f t="shared" si="346"/>
        <v>0</v>
      </c>
      <c r="AF324" s="122">
        <f t="shared" si="337"/>
        <v>5785.0335489346999</v>
      </c>
      <c r="AH324" s="207" t="s">
        <v>604</v>
      </c>
      <c r="AI324" s="109"/>
      <c r="AJ324" s="109"/>
      <c r="AK324" s="109"/>
      <c r="AL324" s="109"/>
      <c r="AM324" s="109"/>
      <c r="AN324" s="109"/>
      <c r="AO324" s="109"/>
      <c r="AP324" s="109"/>
      <c r="AQ324" s="109">
        <f>SUM(AA342:AA347)</f>
        <v>0</v>
      </c>
      <c r="AR324" s="109"/>
      <c r="AS324" s="109"/>
      <c r="AT324" s="109"/>
      <c r="AU324" s="121">
        <f t="shared" si="350"/>
        <v>0</v>
      </c>
    </row>
    <row r="325" spans="1:47" x14ac:dyDescent="0.25">
      <c r="A325" s="114">
        <v>24</v>
      </c>
      <c r="B325" s="120" t="s">
        <v>26</v>
      </c>
      <c r="C325" s="110">
        <f>VLOOKUP($A325,'Trip Switching Model Target TNC'!$AU$337:$BI$373,C$5,FALSE)</f>
        <v>0</v>
      </c>
      <c r="D325" s="110">
        <f>VLOOKUP($A325,'Trip Switching Model Target TNC'!$AU$337:$BI$373,D$5,FALSE)</f>
        <v>0</v>
      </c>
      <c r="E325" s="110">
        <f>VLOOKUP($A325,'Trip Switching Model Target TNC'!$AU$337:$BI$373,E$5,FALSE)</f>
        <v>0</v>
      </c>
      <c r="F325" s="110">
        <f>VLOOKUP($A325,'Trip Switching Model Target TNC'!$AU$337:$BI$373,F$5,FALSE)</f>
        <v>0</v>
      </c>
      <c r="G325" s="110">
        <f>VLOOKUP($A325,'Trip Switching Model Target TNC'!$AU$337:$BI$373,G$5,FALSE)</f>
        <v>0</v>
      </c>
      <c r="H325" s="111">
        <f>VLOOKUP($A325,'Trip Switching Model Target TNC'!$AU$337:$BI$373,H$5,FALSE)</f>
        <v>3617.280965401058</v>
      </c>
      <c r="I325" s="110">
        <f>VLOOKUP($A325,'Trip Switching Model Target TNC'!$AU$337:$BI$373,I$5,FALSE)</f>
        <v>0</v>
      </c>
      <c r="J325" s="110">
        <f>VLOOKUP($A325,'Trip Switching Model Target TNC'!$AU$337:$BI$373,J$5,FALSE)</f>
        <v>0</v>
      </c>
      <c r="K325" s="110">
        <f>VLOOKUP($A325,'Trip Switching Model Target TNC'!$AU$337:$BI$373,K$5,FALSE)</f>
        <v>0</v>
      </c>
      <c r="L325" s="110">
        <f>VLOOKUP($A325,'Trip Switching Model Target TNC'!$AU$337:$BI$373,L$5,FALSE)</f>
        <v>0</v>
      </c>
      <c r="M325" s="110">
        <f>VLOOKUP($A325,'Trip Switching Model Target TNC'!$AU$337:$BI$373,M$5,FALSE)</f>
        <v>0</v>
      </c>
      <c r="N325" s="110">
        <f>VLOOKUP($A325,'Trip Switching Model Target TNC'!$AU$337:$BI$373,N$5,FALSE)</f>
        <v>0</v>
      </c>
      <c r="O325" s="110">
        <f>VLOOKUP($A325,'Trip Switching Model Target TNC'!$AU$337:$BI$373,O$5,FALSE)</f>
        <v>0</v>
      </c>
      <c r="P325" s="122">
        <f t="shared" si="335"/>
        <v>3617.280965401058</v>
      </c>
      <c r="R325" s="120" t="s">
        <v>26</v>
      </c>
      <c r="S325" s="110">
        <v>0</v>
      </c>
      <c r="T325" s="110">
        <v>0</v>
      </c>
      <c r="U325" s="110">
        <v>0</v>
      </c>
      <c r="V325" s="110">
        <v>0</v>
      </c>
      <c r="W325" s="110">
        <v>0</v>
      </c>
      <c r="X325" s="111">
        <f t="shared" si="355"/>
        <v>3617.280965401058</v>
      </c>
      <c r="Y325" s="110">
        <v>0</v>
      </c>
      <c r="Z325" s="110">
        <v>0</v>
      </c>
      <c r="AA325" s="110">
        <f>VLOOKUP($A325,'Trip Switching Model Targets'!$AU$8:$BG$36,AA$5,FALSE)</f>
        <v>0</v>
      </c>
      <c r="AB325" s="110">
        <v>0</v>
      </c>
      <c r="AC325" s="110">
        <v>0</v>
      </c>
      <c r="AD325" s="110">
        <v>0</v>
      </c>
      <c r="AE325" s="110">
        <f t="shared" si="346"/>
        <v>0</v>
      </c>
      <c r="AF325" s="122">
        <f t="shared" si="337"/>
        <v>3617.280965401058</v>
      </c>
      <c r="AH325" s="260" t="s">
        <v>529</v>
      </c>
      <c r="AI325" s="109"/>
      <c r="AJ325" s="109"/>
      <c r="AK325" s="109"/>
      <c r="AL325" s="109"/>
      <c r="AM325" s="109"/>
      <c r="AN325" s="109"/>
      <c r="AO325" s="109"/>
      <c r="AP325" s="109"/>
      <c r="AQ325" s="109"/>
      <c r="AR325" s="109">
        <f>AB339</f>
        <v>0</v>
      </c>
      <c r="AS325" s="109"/>
      <c r="AT325" s="109"/>
      <c r="AU325" s="121">
        <f t="shared" si="350"/>
        <v>0</v>
      </c>
    </row>
    <row r="326" spans="1:47" x14ac:dyDescent="0.25">
      <c r="A326" s="114">
        <v>25</v>
      </c>
      <c r="B326" s="120" t="s">
        <v>27</v>
      </c>
      <c r="C326" s="110">
        <f>VLOOKUP($A326,'Trip Switching Model Target TNC'!$AU$337:$BI$373,C$5,FALSE)</f>
        <v>0</v>
      </c>
      <c r="D326" s="110">
        <f>VLOOKUP($A326,'Trip Switching Model Target TNC'!$AU$337:$BI$373,D$5,FALSE)</f>
        <v>0</v>
      </c>
      <c r="E326" s="110">
        <f>VLOOKUP($A326,'Trip Switching Model Target TNC'!$AU$337:$BI$373,E$5,FALSE)</f>
        <v>0</v>
      </c>
      <c r="F326" s="110">
        <f>VLOOKUP($A326,'Trip Switching Model Target TNC'!$AU$337:$BI$373,F$5,FALSE)</f>
        <v>0</v>
      </c>
      <c r="G326" s="110">
        <f>VLOOKUP($A326,'Trip Switching Model Target TNC'!$AU$337:$BI$373,G$5,FALSE)</f>
        <v>0</v>
      </c>
      <c r="H326" s="111">
        <f>VLOOKUP($A326,'Trip Switching Model Target TNC'!$AU$337:$BI$373,H$5,FALSE)</f>
        <v>236.3635655702999</v>
      </c>
      <c r="I326" s="110">
        <f>VLOOKUP($A326,'Trip Switching Model Target TNC'!$AU$337:$BI$373,I$5,FALSE)</f>
        <v>0</v>
      </c>
      <c r="J326" s="110">
        <f>VLOOKUP($A326,'Trip Switching Model Target TNC'!$AU$337:$BI$373,J$5,FALSE)</f>
        <v>0</v>
      </c>
      <c r="K326" s="110">
        <f>VLOOKUP($A326,'Trip Switching Model Target TNC'!$AU$337:$BI$373,K$5,FALSE)</f>
        <v>0</v>
      </c>
      <c r="L326" s="110">
        <f>VLOOKUP($A326,'Trip Switching Model Target TNC'!$AU$337:$BI$373,L$5,FALSE)</f>
        <v>0</v>
      </c>
      <c r="M326" s="110">
        <f>VLOOKUP($A326,'Trip Switching Model Target TNC'!$AU$337:$BI$373,M$5,FALSE)</f>
        <v>0</v>
      </c>
      <c r="N326" s="110">
        <f>VLOOKUP($A326,'Trip Switching Model Target TNC'!$AU$337:$BI$373,N$5,FALSE)</f>
        <v>0</v>
      </c>
      <c r="O326" s="110">
        <f>VLOOKUP($A326,'Trip Switching Model Target TNC'!$AU$337:$BI$373,O$5,FALSE)</f>
        <v>0</v>
      </c>
      <c r="P326" s="122">
        <f t="shared" si="335"/>
        <v>236.3635655702999</v>
      </c>
      <c r="R326" s="120" t="s">
        <v>27</v>
      </c>
      <c r="S326" s="110">
        <v>0</v>
      </c>
      <c r="T326" s="110">
        <v>0</v>
      </c>
      <c r="U326" s="110">
        <v>0</v>
      </c>
      <c r="V326" s="110">
        <v>0</v>
      </c>
      <c r="W326" s="110">
        <v>0</v>
      </c>
      <c r="X326" s="111">
        <f t="shared" si="355"/>
        <v>236.3635655702999</v>
      </c>
      <c r="Y326" s="110">
        <v>0</v>
      </c>
      <c r="Z326" s="110">
        <v>0</v>
      </c>
      <c r="AA326" s="110">
        <f>VLOOKUP($A326,'Trip Switching Model Targets'!$AU$8:$BG$36,AA$5,FALSE)</f>
        <v>0</v>
      </c>
      <c r="AB326" s="110">
        <v>0</v>
      </c>
      <c r="AC326" s="110">
        <v>0</v>
      </c>
      <c r="AD326" s="110">
        <v>0</v>
      </c>
      <c r="AE326" s="110">
        <f t="shared" si="346"/>
        <v>0</v>
      </c>
      <c r="AF326" s="122">
        <f t="shared" si="337"/>
        <v>236.3635655702999</v>
      </c>
      <c r="AH326" s="260" t="s">
        <v>628</v>
      </c>
      <c r="AI326" s="109"/>
      <c r="AJ326" s="109"/>
      <c r="AK326" s="109"/>
      <c r="AL326" s="109"/>
      <c r="AM326" s="109"/>
      <c r="AN326" s="109">
        <f>X340</f>
        <v>284.10708253739375</v>
      </c>
      <c r="AO326" s="109"/>
      <c r="AP326" s="109"/>
      <c r="AQ326" s="109"/>
      <c r="AR326" s="109"/>
      <c r="AS326" s="109">
        <f>AC340</f>
        <v>1789.755005</v>
      </c>
      <c r="AT326" s="109">
        <f>AE340</f>
        <v>233.446305</v>
      </c>
      <c r="AU326" s="121">
        <f t="shared" si="350"/>
        <v>2307.3083925373935</v>
      </c>
    </row>
    <row r="327" spans="1:47" x14ac:dyDescent="0.25">
      <c r="A327" s="114">
        <v>13</v>
      </c>
      <c r="B327" s="120" t="s">
        <v>18</v>
      </c>
      <c r="C327" s="110">
        <f>VLOOKUP($A327,'Trip Switching Model Target TNC'!$AU$337:$BI$373,C$5,FALSE)</f>
        <v>0</v>
      </c>
      <c r="D327" s="110">
        <f>VLOOKUP($A327,'Trip Switching Model Target TNC'!$AU$337:$BI$373,D$5,FALSE)</f>
        <v>0</v>
      </c>
      <c r="E327" s="110">
        <f>VLOOKUP($A327,'Trip Switching Model Target TNC'!$AU$337:$BI$373,E$5,FALSE)</f>
        <v>0</v>
      </c>
      <c r="F327" s="110">
        <f>VLOOKUP($A327,'Trip Switching Model Target TNC'!$AU$337:$BI$373,F$5,FALSE)</f>
        <v>0</v>
      </c>
      <c r="G327" s="110">
        <f>VLOOKUP($A327,'Trip Switching Model Target TNC'!$AU$337:$BI$373,G$5,FALSE)</f>
        <v>0</v>
      </c>
      <c r="H327" s="110">
        <f>VLOOKUP($A327,'Trip Switching Model Target TNC'!$AU$337:$BI$373,H$5,FALSE)</f>
        <v>0</v>
      </c>
      <c r="I327" s="111">
        <f>VLOOKUP($A327,'Trip Switching Model Target TNC'!$AU$337:$BI$373,I$5,FALSE)</f>
        <v>0</v>
      </c>
      <c r="J327" s="110">
        <f>VLOOKUP($A327,'Trip Switching Model Target TNC'!$AU$337:$BI$373,J$5,FALSE)</f>
        <v>0</v>
      </c>
      <c r="K327" s="110">
        <f>VLOOKUP($A327,'Trip Switching Model Target TNC'!$AU$337:$BI$373,K$5,FALSE)</f>
        <v>0</v>
      </c>
      <c r="L327" s="110">
        <f>VLOOKUP($A327,'Trip Switching Model Target TNC'!$AU$337:$BI$373,L$5,FALSE)</f>
        <v>0</v>
      </c>
      <c r="M327" s="110">
        <f>VLOOKUP($A327,'Trip Switching Model Target TNC'!$AU$337:$BI$373,M$5,FALSE)</f>
        <v>0</v>
      </c>
      <c r="N327" s="110">
        <f>VLOOKUP($A327,'Trip Switching Model Target TNC'!$AU$337:$BI$373,N$5,FALSE)</f>
        <v>0</v>
      </c>
      <c r="O327" s="110">
        <f>VLOOKUP($A327,'Trip Switching Model Target TNC'!$AU$337:$BI$373,O$5,FALSE)</f>
        <v>0</v>
      </c>
      <c r="P327" s="122">
        <f t="shared" si="335"/>
        <v>0</v>
      </c>
      <c r="R327" s="120" t="s">
        <v>18</v>
      </c>
      <c r="S327" s="110">
        <v>0</v>
      </c>
      <c r="T327" s="110">
        <v>0</v>
      </c>
      <c r="U327" s="110">
        <v>0</v>
      </c>
      <c r="V327" s="110">
        <v>0</v>
      </c>
      <c r="W327" s="110">
        <v>0</v>
      </c>
      <c r="X327" s="110">
        <v>0</v>
      </c>
      <c r="Y327" s="111">
        <f t="shared" ref="Y327:Y332" si="356">C327+D327+E327+F327+G327+H327+I327+J327+L327+M327+O327+K327</f>
        <v>0</v>
      </c>
      <c r="Z327" s="110">
        <v>0</v>
      </c>
      <c r="AA327" s="110">
        <f>VLOOKUP($A327,'Trip Switching Model Targets'!$AU$8:$BG$36,AA$5,FALSE)</f>
        <v>0</v>
      </c>
      <c r="AB327" s="110">
        <v>0</v>
      </c>
      <c r="AC327" s="110">
        <v>0</v>
      </c>
      <c r="AD327" s="110">
        <v>0</v>
      </c>
      <c r="AE327" s="110">
        <f t="shared" si="346"/>
        <v>0</v>
      </c>
      <c r="AF327" s="122">
        <f t="shared" si="337"/>
        <v>0</v>
      </c>
      <c r="AH327" s="260" t="s">
        <v>603</v>
      </c>
      <c r="AI327" s="109"/>
      <c r="AJ327" s="109"/>
      <c r="AK327" s="109"/>
      <c r="AL327" s="109"/>
      <c r="AM327" s="109"/>
      <c r="AN327" s="109">
        <f>X348</f>
        <v>986.41501988967718</v>
      </c>
      <c r="AO327" s="109"/>
      <c r="AP327" s="109"/>
      <c r="AQ327" s="109"/>
      <c r="AR327" s="109"/>
      <c r="AS327" s="109">
        <f>AC348</f>
        <v>77.815435000000008</v>
      </c>
      <c r="AT327" s="109">
        <f>AE348</f>
        <v>7548.0971950000003</v>
      </c>
      <c r="AU327" s="121">
        <f t="shared" si="350"/>
        <v>8612.3276498896776</v>
      </c>
    </row>
    <row r="328" spans="1:47" ht="15.75" thickBot="1" x14ac:dyDescent="0.3">
      <c r="A328" s="114">
        <v>14</v>
      </c>
      <c r="B328" s="120" t="s">
        <v>19</v>
      </c>
      <c r="C328" s="110">
        <f>VLOOKUP($A328,'Trip Switching Model Target TNC'!$AU$337:$BI$373,C$5,FALSE)</f>
        <v>0</v>
      </c>
      <c r="D328" s="110">
        <f>VLOOKUP($A328,'Trip Switching Model Target TNC'!$AU$337:$BI$373,D$5,FALSE)</f>
        <v>0</v>
      </c>
      <c r="E328" s="110">
        <f>VLOOKUP($A328,'Trip Switching Model Target TNC'!$AU$337:$BI$373,E$5,FALSE)</f>
        <v>0</v>
      </c>
      <c r="F328" s="110">
        <f>VLOOKUP($A328,'Trip Switching Model Target TNC'!$AU$337:$BI$373,F$5,FALSE)</f>
        <v>0</v>
      </c>
      <c r="G328" s="110">
        <f>VLOOKUP($A328,'Trip Switching Model Target TNC'!$AU$337:$BI$373,G$5,FALSE)</f>
        <v>0</v>
      </c>
      <c r="H328" s="110">
        <f>VLOOKUP($A328,'Trip Switching Model Target TNC'!$AU$337:$BI$373,H$5,FALSE)</f>
        <v>0</v>
      </c>
      <c r="I328" s="111">
        <f>VLOOKUP($A328,'Trip Switching Model Target TNC'!$AU$337:$BI$373,I$5,FALSE)</f>
        <v>0</v>
      </c>
      <c r="J328" s="110">
        <f>VLOOKUP($A328,'Trip Switching Model Target TNC'!$AU$337:$BI$373,J$5,FALSE)</f>
        <v>0</v>
      </c>
      <c r="K328" s="110">
        <f>VLOOKUP($A328,'Trip Switching Model Target TNC'!$AU$337:$BI$373,K$5,FALSE)</f>
        <v>0</v>
      </c>
      <c r="L328" s="110">
        <f>VLOOKUP($A328,'Trip Switching Model Target TNC'!$AU$337:$BI$373,L$5,FALSE)</f>
        <v>0</v>
      </c>
      <c r="M328" s="110">
        <f>VLOOKUP($A328,'Trip Switching Model Target TNC'!$AU$337:$BI$373,M$5,FALSE)</f>
        <v>0</v>
      </c>
      <c r="N328" s="110">
        <f>VLOOKUP($A328,'Trip Switching Model Target TNC'!$AU$337:$BI$373,N$5,FALSE)</f>
        <v>0</v>
      </c>
      <c r="O328" s="110">
        <f>VLOOKUP($A328,'Trip Switching Model Target TNC'!$AU$337:$BI$373,O$5,FALSE)</f>
        <v>0</v>
      </c>
      <c r="P328" s="122">
        <f t="shared" si="335"/>
        <v>0</v>
      </c>
      <c r="R328" s="120" t="s">
        <v>19</v>
      </c>
      <c r="S328" s="110">
        <v>0</v>
      </c>
      <c r="T328" s="110">
        <v>0</v>
      </c>
      <c r="U328" s="110">
        <v>0</v>
      </c>
      <c r="V328" s="110">
        <v>0</v>
      </c>
      <c r="W328" s="110">
        <v>0</v>
      </c>
      <c r="X328" s="110">
        <v>0</v>
      </c>
      <c r="Y328" s="111">
        <f t="shared" si="356"/>
        <v>0</v>
      </c>
      <c r="Z328" s="110">
        <v>0</v>
      </c>
      <c r="AA328" s="110">
        <f>VLOOKUP($A328,'Trip Switching Model Targets'!$AU$8:$BG$36,AA$5,FALSE)</f>
        <v>0</v>
      </c>
      <c r="AB328" s="110">
        <v>0</v>
      </c>
      <c r="AC328" s="110">
        <v>0</v>
      </c>
      <c r="AD328" s="110">
        <v>0</v>
      </c>
      <c r="AE328" s="110">
        <f t="shared" si="346"/>
        <v>0</v>
      </c>
      <c r="AF328" s="122">
        <f t="shared" si="337"/>
        <v>0</v>
      </c>
      <c r="AH328" s="124" t="s">
        <v>5</v>
      </c>
      <c r="AI328" s="124">
        <f>SUM(AI316:AI327)</f>
        <v>418995.93137609784</v>
      </c>
      <c r="AJ328" s="124">
        <f t="shared" ref="AJ328" si="357">SUM(AJ316:AJ327)</f>
        <v>164942.91683</v>
      </c>
      <c r="AK328" s="124">
        <f t="shared" ref="AK328" si="358">SUM(AK316:AK327)</f>
        <v>58567.716469999999</v>
      </c>
      <c r="AL328" s="124">
        <f t="shared" ref="AL328" si="359">SUM(AL316:AL327)</f>
        <v>287368.88568999997</v>
      </c>
      <c r="AM328" s="124">
        <f t="shared" ref="AM328" si="360">SUM(AM316:AM327)</f>
        <v>20110.177749999999</v>
      </c>
      <c r="AN328" s="124">
        <f t="shared" ref="AN328" si="361">SUM(AN316:AN327)</f>
        <v>22731.605532736969</v>
      </c>
      <c r="AO328" s="124">
        <f t="shared" ref="AO328" si="362">SUM(AO316:AO327)</f>
        <v>0</v>
      </c>
      <c r="AP328" s="124">
        <f t="shared" ref="AP328" si="363">SUM(AP316:AP327)</f>
        <v>0</v>
      </c>
      <c r="AQ328" s="124">
        <f t="shared" ref="AQ328" si="364">SUM(AQ316:AQ327)</f>
        <v>0</v>
      </c>
      <c r="AR328" s="124">
        <f t="shared" ref="AR328" si="365">SUM(AR316:AR327)</f>
        <v>0</v>
      </c>
      <c r="AS328" s="124">
        <f t="shared" ref="AS328" si="366">SUM(AS316:AS327)</f>
        <v>2261.2808599999998</v>
      </c>
      <c r="AT328" s="124">
        <f t="shared" ref="AT328" si="367">SUM(AT316:AT327)</f>
        <v>9553.2403900000008</v>
      </c>
      <c r="AU328" s="127">
        <f t="shared" si="350"/>
        <v>984531.75489883486</v>
      </c>
    </row>
    <row r="329" spans="1:47" x14ac:dyDescent="0.25">
      <c r="A329" s="114">
        <v>15</v>
      </c>
      <c r="B329" s="120" t="s">
        <v>20</v>
      </c>
      <c r="C329" s="110">
        <f>VLOOKUP($A329,'Trip Switching Model Target TNC'!$AU$337:$BI$373,C$5,FALSE)</f>
        <v>0</v>
      </c>
      <c r="D329" s="110">
        <f>VLOOKUP($A329,'Trip Switching Model Target TNC'!$AU$337:$BI$373,D$5,FALSE)</f>
        <v>0</v>
      </c>
      <c r="E329" s="110">
        <f>VLOOKUP($A329,'Trip Switching Model Target TNC'!$AU$337:$BI$373,E$5,FALSE)</f>
        <v>0</v>
      </c>
      <c r="F329" s="110">
        <f>VLOOKUP($A329,'Trip Switching Model Target TNC'!$AU$337:$BI$373,F$5,FALSE)</f>
        <v>0</v>
      </c>
      <c r="G329" s="110">
        <f>VLOOKUP($A329,'Trip Switching Model Target TNC'!$AU$337:$BI$373,G$5,FALSE)</f>
        <v>0</v>
      </c>
      <c r="H329" s="110">
        <f>VLOOKUP($A329,'Trip Switching Model Target TNC'!$AU$337:$BI$373,H$5,FALSE)</f>
        <v>0</v>
      </c>
      <c r="I329" s="111">
        <f>VLOOKUP($A329,'Trip Switching Model Target TNC'!$AU$337:$BI$373,I$5,FALSE)</f>
        <v>0</v>
      </c>
      <c r="J329" s="110">
        <f>VLOOKUP($A329,'Trip Switching Model Target TNC'!$AU$337:$BI$373,J$5,FALSE)</f>
        <v>0</v>
      </c>
      <c r="K329" s="110">
        <f>VLOOKUP($A329,'Trip Switching Model Target TNC'!$AU$337:$BI$373,K$5,FALSE)</f>
        <v>0</v>
      </c>
      <c r="L329" s="110">
        <f>VLOOKUP($A329,'Trip Switching Model Target TNC'!$AU$337:$BI$373,L$5,FALSE)</f>
        <v>0</v>
      </c>
      <c r="M329" s="110">
        <f>VLOOKUP($A329,'Trip Switching Model Target TNC'!$AU$337:$BI$373,M$5,FALSE)</f>
        <v>0</v>
      </c>
      <c r="N329" s="110">
        <f>VLOOKUP($A329,'Trip Switching Model Target TNC'!$AU$337:$BI$373,N$5,FALSE)</f>
        <v>0</v>
      </c>
      <c r="O329" s="110">
        <f>VLOOKUP($A329,'Trip Switching Model Target TNC'!$AU$337:$BI$373,O$5,FALSE)</f>
        <v>0</v>
      </c>
      <c r="P329" s="122">
        <f t="shared" si="335"/>
        <v>0</v>
      </c>
      <c r="R329" s="120" t="s">
        <v>20</v>
      </c>
      <c r="S329" s="110">
        <v>0</v>
      </c>
      <c r="T329" s="110">
        <v>0</v>
      </c>
      <c r="U329" s="110">
        <v>0</v>
      </c>
      <c r="V329" s="110">
        <v>0</v>
      </c>
      <c r="W329" s="110">
        <v>0</v>
      </c>
      <c r="X329" s="110">
        <v>0</v>
      </c>
      <c r="Y329" s="111">
        <f t="shared" si="356"/>
        <v>0</v>
      </c>
      <c r="Z329" s="110">
        <v>0</v>
      </c>
      <c r="AA329" s="110">
        <f>VLOOKUP($A329,'Trip Switching Model Targets'!$AU$8:$BG$36,AA$5,FALSE)</f>
        <v>0</v>
      </c>
      <c r="AB329" s="110">
        <v>0</v>
      </c>
      <c r="AC329" s="110">
        <v>0</v>
      </c>
      <c r="AD329" s="110">
        <v>0</v>
      </c>
      <c r="AE329" s="110">
        <f t="shared" si="346"/>
        <v>0</v>
      </c>
      <c r="AF329" s="122">
        <f t="shared" si="337"/>
        <v>0</v>
      </c>
    </row>
    <row r="330" spans="1:47" x14ac:dyDescent="0.25">
      <c r="A330" s="114">
        <v>16</v>
      </c>
      <c r="B330" s="120" t="s">
        <v>21</v>
      </c>
      <c r="C330" s="110">
        <f>VLOOKUP($A330,'Trip Switching Model Target TNC'!$AU$337:$BI$373,C$5,FALSE)</f>
        <v>0</v>
      </c>
      <c r="D330" s="110">
        <f>VLOOKUP($A330,'Trip Switching Model Target TNC'!$AU$337:$BI$373,D$5,FALSE)</f>
        <v>0</v>
      </c>
      <c r="E330" s="110">
        <f>VLOOKUP($A330,'Trip Switching Model Target TNC'!$AU$337:$BI$373,E$5,FALSE)</f>
        <v>0</v>
      </c>
      <c r="F330" s="110">
        <f>VLOOKUP($A330,'Trip Switching Model Target TNC'!$AU$337:$BI$373,F$5,FALSE)</f>
        <v>0</v>
      </c>
      <c r="G330" s="110">
        <f>VLOOKUP($A330,'Trip Switching Model Target TNC'!$AU$337:$BI$373,G$5,FALSE)</f>
        <v>0</v>
      </c>
      <c r="H330" s="110">
        <f>VLOOKUP($A330,'Trip Switching Model Target TNC'!$AU$337:$BI$373,H$5,FALSE)</f>
        <v>0</v>
      </c>
      <c r="I330" s="111">
        <f>VLOOKUP($A330,'Trip Switching Model Target TNC'!$AU$337:$BI$373,I$5,FALSE)</f>
        <v>0</v>
      </c>
      <c r="J330" s="110">
        <f>VLOOKUP($A330,'Trip Switching Model Target TNC'!$AU$337:$BI$373,J$5,FALSE)</f>
        <v>0</v>
      </c>
      <c r="K330" s="110">
        <f>VLOOKUP($A330,'Trip Switching Model Target TNC'!$AU$337:$BI$373,K$5,FALSE)</f>
        <v>0</v>
      </c>
      <c r="L330" s="110">
        <f>VLOOKUP($A330,'Trip Switching Model Target TNC'!$AU$337:$BI$373,L$5,FALSE)</f>
        <v>0</v>
      </c>
      <c r="M330" s="110">
        <f>VLOOKUP($A330,'Trip Switching Model Target TNC'!$AU$337:$BI$373,M$5,FALSE)</f>
        <v>0</v>
      </c>
      <c r="N330" s="110">
        <f>VLOOKUP($A330,'Trip Switching Model Target TNC'!$AU$337:$BI$373,N$5,FALSE)</f>
        <v>0</v>
      </c>
      <c r="O330" s="110">
        <f>VLOOKUP($A330,'Trip Switching Model Target TNC'!$AU$337:$BI$373,O$5,FALSE)</f>
        <v>0</v>
      </c>
      <c r="P330" s="122">
        <f t="shared" si="335"/>
        <v>0</v>
      </c>
      <c r="R330" s="120" t="s">
        <v>21</v>
      </c>
      <c r="S330" s="110">
        <v>0</v>
      </c>
      <c r="T330" s="110">
        <v>0</v>
      </c>
      <c r="U330" s="110">
        <v>0</v>
      </c>
      <c r="V330" s="110">
        <v>0</v>
      </c>
      <c r="W330" s="110">
        <v>0</v>
      </c>
      <c r="X330" s="110">
        <v>0</v>
      </c>
      <c r="Y330" s="111">
        <f t="shared" si="356"/>
        <v>0</v>
      </c>
      <c r="Z330" s="110">
        <v>0</v>
      </c>
      <c r="AA330" s="110">
        <f>VLOOKUP($A330,'Trip Switching Model Targets'!$AU$8:$BG$36,AA$5,FALSE)</f>
        <v>0</v>
      </c>
      <c r="AB330" s="110">
        <v>0</v>
      </c>
      <c r="AC330" s="110">
        <v>0</v>
      </c>
      <c r="AD330" s="110">
        <v>0</v>
      </c>
      <c r="AE330" s="110">
        <f t="shared" si="346"/>
        <v>0</v>
      </c>
      <c r="AF330" s="122">
        <f t="shared" si="337"/>
        <v>0</v>
      </c>
    </row>
    <row r="331" spans="1:47" x14ac:dyDescent="0.25">
      <c r="A331" s="114">
        <v>26</v>
      </c>
      <c r="B331" s="120" t="s">
        <v>28</v>
      </c>
      <c r="C331" s="110">
        <f>VLOOKUP($A331,'Trip Switching Model Target TNC'!$AU$337:$BI$373,C$5,FALSE)</f>
        <v>0</v>
      </c>
      <c r="D331" s="110">
        <f>VLOOKUP($A331,'Trip Switching Model Target TNC'!$AU$337:$BI$373,D$5,FALSE)</f>
        <v>0</v>
      </c>
      <c r="E331" s="110">
        <f>VLOOKUP($A331,'Trip Switching Model Target TNC'!$AU$337:$BI$373,E$5,FALSE)</f>
        <v>0</v>
      </c>
      <c r="F331" s="110">
        <f>VLOOKUP($A331,'Trip Switching Model Target TNC'!$AU$337:$BI$373,F$5,FALSE)</f>
        <v>0</v>
      </c>
      <c r="G331" s="110">
        <f>VLOOKUP($A331,'Trip Switching Model Target TNC'!$AU$337:$BI$373,G$5,FALSE)</f>
        <v>0</v>
      </c>
      <c r="H331" s="110">
        <f>VLOOKUP($A331,'Trip Switching Model Target TNC'!$AU$337:$BI$373,H$5,FALSE)</f>
        <v>0</v>
      </c>
      <c r="I331" s="111">
        <f>VLOOKUP($A331,'Trip Switching Model Target TNC'!$AU$337:$BI$373,I$5,FALSE)</f>
        <v>0</v>
      </c>
      <c r="J331" s="110">
        <f>VLOOKUP($A331,'Trip Switching Model Target TNC'!$AU$337:$BI$373,J$5,FALSE)</f>
        <v>0</v>
      </c>
      <c r="K331" s="110">
        <f>VLOOKUP($A331,'Trip Switching Model Target TNC'!$AU$337:$BI$373,K$5,FALSE)</f>
        <v>0</v>
      </c>
      <c r="L331" s="110">
        <f>VLOOKUP($A331,'Trip Switching Model Target TNC'!$AU$337:$BI$373,L$5,FALSE)</f>
        <v>0</v>
      </c>
      <c r="M331" s="110">
        <f>VLOOKUP($A331,'Trip Switching Model Target TNC'!$AU$337:$BI$373,M$5,FALSE)</f>
        <v>0</v>
      </c>
      <c r="N331" s="110">
        <f>VLOOKUP($A331,'Trip Switching Model Target TNC'!$AU$337:$BI$373,N$5,FALSE)</f>
        <v>0</v>
      </c>
      <c r="O331" s="110">
        <f>VLOOKUP($A331,'Trip Switching Model Target TNC'!$AU$337:$BI$373,O$5,FALSE)</f>
        <v>0</v>
      </c>
      <c r="P331" s="122">
        <f t="shared" si="335"/>
        <v>0</v>
      </c>
      <c r="R331" s="120" t="s">
        <v>28</v>
      </c>
      <c r="S331" s="110">
        <v>0</v>
      </c>
      <c r="T331" s="110">
        <v>0</v>
      </c>
      <c r="U331" s="110">
        <v>0</v>
      </c>
      <c r="V331" s="110">
        <v>0</v>
      </c>
      <c r="W331" s="110">
        <v>0</v>
      </c>
      <c r="X331" s="110">
        <v>0</v>
      </c>
      <c r="Y331" s="111">
        <f t="shared" si="356"/>
        <v>0</v>
      </c>
      <c r="Z331" s="110">
        <v>0</v>
      </c>
      <c r="AA331" s="110">
        <f>VLOOKUP($A331,'Trip Switching Model Targets'!$AU$8:$BG$36,AA$5,FALSE)</f>
        <v>0</v>
      </c>
      <c r="AB331" s="110">
        <v>0</v>
      </c>
      <c r="AC331" s="110">
        <v>0</v>
      </c>
      <c r="AD331" s="110">
        <v>0</v>
      </c>
      <c r="AE331" s="110">
        <f t="shared" si="346"/>
        <v>0</v>
      </c>
      <c r="AF331" s="122">
        <f t="shared" si="337"/>
        <v>0</v>
      </c>
    </row>
    <row r="332" spans="1:47" x14ac:dyDescent="0.25">
      <c r="A332" s="114">
        <v>27</v>
      </c>
      <c r="B332" s="120" t="s">
        <v>29</v>
      </c>
      <c r="C332" s="110">
        <f>VLOOKUP($A332,'Trip Switching Model Target TNC'!$AU$337:$BI$373,C$5,FALSE)</f>
        <v>0</v>
      </c>
      <c r="D332" s="110">
        <f>VLOOKUP($A332,'Trip Switching Model Target TNC'!$AU$337:$BI$373,D$5,FALSE)</f>
        <v>0</v>
      </c>
      <c r="E332" s="110">
        <f>VLOOKUP($A332,'Trip Switching Model Target TNC'!$AU$337:$BI$373,E$5,FALSE)</f>
        <v>0</v>
      </c>
      <c r="F332" s="110">
        <f>VLOOKUP($A332,'Trip Switching Model Target TNC'!$AU$337:$BI$373,F$5,FALSE)</f>
        <v>0</v>
      </c>
      <c r="G332" s="110">
        <f>VLOOKUP($A332,'Trip Switching Model Target TNC'!$AU$337:$BI$373,G$5,FALSE)</f>
        <v>0</v>
      </c>
      <c r="H332" s="110">
        <f>VLOOKUP($A332,'Trip Switching Model Target TNC'!$AU$337:$BI$373,H$5,FALSE)</f>
        <v>0</v>
      </c>
      <c r="I332" s="111">
        <f>VLOOKUP($A332,'Trip Switching Model Target TNC'!$AU$337:$BI$373,I$5,FALSE)</f>
        <v>0</v>
      </c>
      <c r="J332" s="110">
        <f>VLOOKUP($A332,'Trip Switching Model Target TNC'!$AU$337:$BI$373,J$5,FALSE)</f>
        <v>0</v>
      </c>
      <c r="K332" s="110">
        <f>VLOOKUP($A332,'Trip Switching Model Target TNC'!$AU$337:$BI$373,K$5,FALSE)</f>
        <v>0</v>
      </c>
      <c r="L332" s="110">
        <f>VLOOKUP($A332,'Trip Switching Model Target TNC'!$AU$337:$BI$373,L$5,FALSE)</f>
        <v>0</v>
      </c>
      <c r="M332" s="110">
        <f>VLOOKUP($A332,'Trip Switching Model Target TNC'!$AU$337:$BI$373,M$5,FALSE)</f>
        <v>0</v>
      </c>
      <c r="N332" s="110">
        <f>VLOOKUP($A332,'Trip Switching Model Target TNC'!$AU$337:$BI$373,N$5,FALSE)</f>
        <v>0</v>
      </c>
      <c r="O332" s="110">
        <f>VLOOKUP($A332,'Trip Switching Model Target TNC'!$AU$337:$BI$373,O$5,FALSE)</f>
        <v>0</v>
      </c>
      <c r="P332" s="122">
        <f t="shared" si="335"/>
        <v>0</v>
      </c>
      <c r="R332" s="120" t="s">
        <v>29</v>
      </c>
      <c r="S332" s="110">
        <v>0</v>
      </c>
      <c r="T332" s="110">
        <v>0</v>
      </c>
      <c r="U332" s="110">
        <v>0</v>
      </c>
      <c r="V332" s="110">
        <v>0</v>
      </c>
      <c r="W332" s="110">
        <v>0</v>
      </c>
      <c r="X332" s="110">
        <v>0</v>
      </c>
      <c r="Y332" s="111">
        <f t="shared" si="356"/>
        <v>0</v>
      </c>
      <c r="Z332" s="110">
        <v>0</v>
      </c>
      <c r="AA332" s="110">
        <f>VLOOKUP($A332,'Trip Switching Model Targets'!$AU$8:$BG$36,AA$5,FALSE)</f>
        <v>0</v>
      </c>
      <c r="AB332" s="110">
        <v>0</v>
      </c>
      <c r="AC332" s="110">
        <v>0</v>
      </c>
      <c r="AD332" s="110">
        <v>0</v>
      </c>
      <c r="AE332" s="110">
        <f t="shared" si="346"/>
        <v>0</v>
      </c>
      <c r="AF332" s="122">
        <f t="shared" si="337"/>
        <v>0</v>
      </c>
    </row>
    <row r="333" spans="1:47" x14ac:dyDescent="0.25">
      <c r="A333" s="114">
        <v>17</v>
      </c>
      <c r="B333" s="120" t="s">
        <v>22</v>
      </c>
      <c r="C333" s="110">
        <f>VLOOKUP($A333,'Trip Switching Model Target TNC'!$AU$337:$BI$373,C$5,FALSE)</f>
        <v>0</v>
      </c>
      <c r="D333" s="110">
        <f>VLOOKUP($A333,'Trip Switching Model Target TNC'!$AU$337:$BI$373,D$5,FALSE)</f>
        <v>0</v>
      </c>
      <c r="E333" s="110">
        <f>VLOOKUP($A333,'Trip Switching Model Target TNC'!$AU$337:$BI$373,E$5,FALSE)</f>
        <v>0</v>
      </c>
      <c r="F333" s="110">
        <f>VLOOKUP($A333,'Trip Switching Model Target TNC'!$AU$337:$BI$373,F$5,FALSE)</f>
        <v>0</v>
      </c>
      <c r="G333" s="110">
        <f>VLOOKUP($A333,'Trip Switching Model Target TNC'!$AU$337:$BI$373,G$5,FALSE)</f>
        <v>0</v>
      </c>
      <c r="H333" s="110">
        <f>VLOOKUP($A333,'Trip Switching Model Target TNC'!$AU$337:$BI$373,H$5,FALSE)</f>
        <v>0</v>
      </c>
      <c r="I333" s="110">
        <f>VLOOKUP($A333,'Trip Switching Model Target TNC'!$AU$337:$BI$373,I$5,FALSE)</f>
        <v>0</v>
      </c>
      <c r="J333" s="111">
        <f>VLOOKUP($A333,'Trip Switching Model Target TNC'!$AU$337:$BI$373,J$5,FALSE)</f>
        <v>0</v>
      </c>
      <c r="K333" s="110">
        <f>VLOOKUP($A333,'Trip Switching Model Target TNC'!$AU$337:$BI$373,K$5,FALSE)</f>
        <v>0</v>
      </c>
      <c r="L333" s="110">
        <f>VLOOKUP($A333,'Trip Switching Model Target TNC'!$AU$337:$BI$373,L$5,FALSE)</f>
        <v>0</v>
      </c>
      <c r="M333" s="110">
        <f>VLOOKUP($A333,'Trip Switching Model Target TNC'!$AU$337:$BI$373,M$5,FALSE)</f>
        <v>0</v>
      </c>
      <c r="N333" s="110">
        <f>VLOOKUP($A333,'Trip Switching Model Target TNC'!$AU$337:$BI$373,N$5,FALSE)</f>
        <v>0</v>
      </c>
      <c r="O333" s="110">
        <f>VLOOKUP($A333,'Trip Switching Model Target TNC'!$AU$337:$BI$373,O$5,FALSE)</f>
        <v>0</v>
      </c>
      <c r="P333" s="122">
        <f t="shared" si="335"/>
        <v>0</v>
      </c>
      <c r="R333" s="120" t="s">
        <v>22</v>
      </c>
      <c r="S333" s="110">
        <v>0</v>
      </c>
      <c r="T333" s="110">
        <v>0</v>
      </c>
      <c r="U333" s="110">
        <v>0</v>
      </c>
      <c r="V333" s="110">
        <v>0</v>
      </c>
      <c r="W333" s="110">
        <v>0</v>
      </c>
      <c r="X333" s="110">
        <v>0</v>
      </c>
      <c r="Y333" s="110">
        <v>0</v>
      </c>
      <c r="Z333" s="111">
        <f t="shared" ref="Z333:Z338" si="368">C333+D333+E333+F333+G333+H333+I333+J333+L333+M333+O333+K333</f>
        <v>0</v>
      </c>
      <c r="AA333" s="110">
        <f>VLOOKUP($A333,'Trip Switching Model Targets'!$AU$8:$BG$36,AA$5,FALSE)</f>
        <v>0</v>
      </c>
      <c r="AB333" s="110">
        <v>0</v>
      </c>
      <c r="AC333" s="110">
        <v>0</v>
      </c>
      <c r="AD333" s="110">
        <v>0</v>
      </c>
      <c r="AE333" s="110">
        <f t="shared" si="346"/>
        <v>0</v>
      </c>
      <c r="AF333" s="122">
        <f t="shared" si="337"/>
        <v>0</v>
      </c>
    </row>
    <row r="334" spans="1:47" x14ac:dyDescent="0.25">
      <c r="A334" s="114">
        <v>18</v>
      </c>
      <c r="B334" s="120" t="s">
        <v>23</v>
      </c>
      <c r="C334" s="110">
        <f>VLOOKUP($A334,'Trip Switching Model Target TNC'!$AU$337:$BI$373,C$5,FALSE)</f>
        <v>0</v>
      </c>
      <c r="D334" s="110">
        <f>VLOOKUP($A334,'Trip Switching Model Target TNC'!$AU$337:$BI$373,D$5,FALSE)</f>
        <v>0</v>
      </c>
      <c r="E334" s="110">
        <f>VLOOKUP($A334,'Trip Switching Model Target TNC'!$AU$337:$BI$373,E$5,FALSE)</f>
        <v>0</v>
      </c>
      <c r="F334" s="110">
        <f>VLOOKUP($A334,'Trip Switching Model Target TNC'!$AU$337:$BI$373,F$5,FALSE)</f>
        <v>0</v>
      </c>
      <c r="G334" s="110">
        <f>VLOOKUP($A334,'Trip Switching Model Target TNC'!$AU$337:$BI$373,G$5,FALSE)</f>
        <v>0</v>
      </c>
      <c r="H334" s="110">
        <f>VLOOKUP($A334,'Trip Switching Model Target TNC'!$AU$337:$BI$373,H$5,FALSE)</f>
        <v>0</v>
      </c>
      <c r="I334" s="110">
        <f>VLOOKUP($A334,'Trip Switching Model Target TNC'!$AU$337:$BI$373,I$5,FALSE)</f>
        <v>0</v>
      </c>
      <c r="J334" s="111">
        <f>VLOOKUP($A334,'Trip Switching Model Target TNC'!$AU$337:$BI$373,J$5,FALSE)</f>
        <v>0</v>
      </c>
      <c r="K334" s="110">
        <f>VLOOKUP($A334,'Trip Switching Model Target TNC'!$AU$337:$BI$373,K$5,FALSE)</f>
        <v>0</v>
      </c>
      <c r="L334" s="110">
        <f>VLOOKUP($A334,'Trip Switching Model Target TNC'!$AU$337:$BI$373,L$5,FALSE)</f>
        <v>0</v>
      </c>
      <c r="M334" s="110">
        <f>VLOOKUP($A334,'Trip Switching Model Target TNC'!$AU$337:$BI$373,M$5,FALSE)</f>
        <v>0</v>
      </c>
      <c r="N334" s="110">
        <f>VLOOKUP($A334,'Trip Switching Model Target TNC'!$AU$337:$BI$373,N$5,FALSE)</f>
        <v>0</v>
      </c>
      <c r="O334" s="110">
        <f>VLOOKUP($A334,'Trip Switching Model Target TNC'!$AU$337:$BI$373,O$5,FALSE)</f>
        <v>0</v>
      </c>
      <c r="P334" s="122">
        <f t="shared" si="335"/>
        <v>0</v>
      </c>
      <c r="R334" s="120" t="s">
        <v>23</v>
      </c>
      <c r="S334" s="110">
        <v>0</v>
      </c>
      <c r="T334" s="110">
        <v>0</v>
      </c>
      <c r="U334" s="110">
        <v>0</v>
      </c>
      <c r="V334" s="110">
        <v>0</v>
      </c>
      <c r="W334" s="110">
        <v>0</v>
      </c>
      <c r="X334" s="110">
        <v>0</v>
      </c>
      <c r="Y334" s="110">
        <v>0</v>
      </c>
      <c r="Z334" s="111">
        <f t="shared" si="368"/>
        <v>0</v>
      </c>
      <c r="AA334" s="110">
        <f>VLOOKUP($A334,'Trip Switching Model Targets'!$AU$8:$BG$36,AA$5,FALSE)</f>
        <v>0</v>
      </c>
      <c r="AB334" s="110">
        <v>0</v>
      </c>
      <c r="AC334" s="110">
        <v>0</v>
      </c>
      <c r="AD334" s="110">
        <v>0</v>
      </c>
      <c r="AE334" s="110">
        <f t="shared" si="346"/>
        <v>0</v>
      </c>
      <c r="AF334" s="122">
        <f t="shared" si="337"/>
        <v>0</v>
      </c>
    </row>
    <row r="335" spans="1:47" x14ac:dyDescent="0.25">
      <c r="A335" s="114">
        <v>19</v>
      </c>
      <c r="B335" s="120" t="s">
        <v>24</v>
      </c>
      <c r="C335" s="110">
        <f>VLOOKUP($A335,'Trip Switching Model Target TNC'!$AU$337:$BI$373,C$5,FALSE)</f>
        <v>0</v>
      </c>
      <c r="D335" s="110">
        <f>VLOOKUP($A335,'Trip Switching Model Target TNC'!$AU$337:$BI$373,D$5,FALSE)</f>
        <v>0</v>
      </c>
      <c r="E335" s="110">
        <f>VLOOKUP($A335,'Trip Switching Model Target TNC'!$AU$337:$BI$373,E$5,FALSE)</f>
        <v>0</v>
      </c>
      <c r="F335" s="110">
        <f>VLOOKUP($A335,'Trip Switching Model Target TNC'!$AU$337:$BI$373,F$5,FALSE)</f>
        <v>0</v>
      </c>
      <c r="G335" s="110">
        <f>VLOOKUP($A335,'Trip Switching Model Target TNC'!$AU$337:$BI$373,G$5,FALSE)</f>
        <v>0</v>
      </c>
      <c r="H335" s="110">
        <f>VLOOKUP($A335,'Trip Switching Model Target TNC'!$AU$337:$BI$373,H$5,FALSE)</f>
        <v>0</v>
      </c>
      <c r="I335" s="110">
        <f>VLOOKUP($A335,'Trip Switching Model Target TNC'!$AU$337:$BI$373,I$5,FALSE)</f>
        <v>0</v>
      </c>
      <c r="J335" s="111">
        <f>VLOOKUP($A335,'Trip Switching Model Target TNC'!$AU$337:$BI$373,J$5,FALSE)</f>
        <v>0</v>
      </c>
      <c r="K335" s="110">
        <f>VLOOKUP($A335,'Trip Switching Model Target TNC'!$AU$337:$BI$373,K$5,FALSE)</f>
        <v>0</v>
      </c>
      <c r="L335" s="110">
        <f>VLOOKUP($A335,'Trip Switching Model Target TNC'!$AU$337:$BI$373,L$5,FALSE)</f>
        <v>0</v>
      </c>
      <c r="M335" s="110">
        <f>VLOOKUP($A335,'Trip Switching Model Target TNC'!$AU$337:$BI$373,M$5,FALSE)</f>
        <v>0</v>
      </c>
      <c r="N335" s="110">
        <f>VLOOKUP($A335,'Trip Switching Model Target TNC'!$AU$337:$BI$373,N$5,FALSE)</f>
        <v>0</v>
      </c>
      <c r="O335" s="110">
        <f>VLOOKUP($A335,'Trip Switching Model Target TNC'!$AU$337:$BI$373,O$5,FALSE)</f>
        <v>0</v>
      </c>
      <c r="P335" s="122">
        <f t="shared" si="335"/>
        <v>0</v>
      </c>
      <c r="R335" s="120" t="s">
        <v>24</v>
      </c>
      <c r="S335" s="110">
        <v>0</v>
      </c>
      <c r="T335" s="110">
        <v>0</v>
      </c>
      <c r="U335" s="110">
        <v>0</v>
      </c>
      <c r="V335" s="110">
        <v>0</v>
      </c>
      <c r="W335" s="110">
        <v>0</v>
      </c>
      <c r="X335" s="110">
        <v>0</v>
      </c>
      <c r="Y335" s="110">
        <v>0</v>
      </c>
      <c r="Z335" s="111">
        <f t="shared" si="368"/>
        <v>0</v>
      </c>
      <c r="AA335" s="110">
        <f>VLOOKUP($A335,'Trip Switching Model Targets'!$AU$8:$BG$36,AA$5,FALSE)</f>
        <v>0</v>
      </c>
      <c r="AB335" s="110">
        <v>0</v>
      </c>
      <c r="AC335" s="110">
        <v>0</v>
      </c>
      <c r="AD335" s="110">
        <v>0</v>
      </c>
      <c r="AE335" s="110">
        <f t="shared" si="346"/>
        <v>0</v>
      </c>
      <c r="AF335" s="122">
        <f t="shared" si="337"/>
        <v>0</v>
      </c>
    </row>
    <row r="336" spans="1:47" x14ac:dyDescent="0.25">
      <c r="A336" s="114">
        <v>20</v>
      </c>
      <c r="B336" s="120" t="s">
        <v>25</v>
      </c>
      <c r="C336" s="110">
        <f>VLOOKUP($A336,'Trip Switching Model Target TNC'!$AU$337:$BI$373,C$5,FALSE)</f>
        <v>0</v>
      </c>
      <c r="D336" s="110">
        <f>VLOOKUP($A336,'Trip Switching Model Target TNC'!$AU$337:$BI$373,D$5,FALSE)</f>
        <v>0</v>
      </c>
      <c r="E336" s="110">
        <f>VLOOKUP($A336,'Trip Switching Model Target TNC'!$AU$337:$BI$373,E$5,FALSE)</f>
        <v>0</v>
      </c>
      <c r="F336" s="110">
        <f>VLOOKUP($A336,'Trip Switching Model Target TNC'!$AU$337:$BI$373,F$5,FALSE)</f>
        <v>0</v>
      </c>
      <c r="G336" s="110">
        <f>VLOOKUP($A336,'Trip Switching Model Target TNC'!$AU$337:$BI$373,G$5,FALSE)</f>
        <v>0</v>
      </c>
      <c r="H336" s="110">
        <f>VLOOKUP($A336,'Trip Switching Model Target TNC'!$AU$337:$BI$373,H$5,FALSE)</f>
        <v>0</v>
      </c>
      <c r="I336" s="110">
        <f>VLOOKUP($A336,'Trip Switching Model Target TNC'!$AU$337:$BI$373,I$5,FALSE)</f>
        <v>0</v>
      </c>
      <c r="J336" s="111">
        <f>VLOOKUP($A336,'Trip Switching Model Target TNC'!$AU$337:$BI$373,J$5,FALSE)</f>
        <v>0</v>
      </c>
      <c r="K336" s="110">
        <f>VLOOKUP($A336,'Trip Switching Model Target TNC'!$AU$337:$BI$373,K$5,FALSE)</f>
        <v>0</v>
      </c>
      <c r="L336" s="110">
        <f>VLOOKUP($A336,'Trip Switching Model Target TNC'!$AU$337:$BI$373,L$5,FALSE)</f>
        <v>0</v>
      </c>
      <c r="M336" s="110">
        <f>VLOOKUP($A336,'Trip Switching Model Target TNC'!$AU$337:$BI$373,M$5,FALSE)</f>
        <v>0</v>
      </c>
      <c r="N336" s="110">
        <f>VLOOKUP($A336,'Trip Switching Model Target TNC'!$AU$337:$BI$373,N$5,FALSE)</f>
        <v>0</v>
      </c>
      <c r="O336" s="110">
        <f>VLOOKUP($A336,'Trip Switching Model Target TNC'!$AU$337:$BI$373,O$5,FALSE)</f>
        <v>0</v>
      </c>
      <c r="P336" s="122">
        <f t="shared" si="335"/>
        <v>0</v>
      </c>
      <c r="R336" s="120" t="s">
        <v>25</v>
      </c>
      <c r="S336" s="110">
        <v>0</v>
      </c>
      <c r="T336" s="110">
        <v>0</v>
      </c>
      <c r="U336" s="110">
        <v>0</v>
      </c>
      <c r="V336" s="110">
        <v>0</v>
      </c>
      <c r="W336" s="110">
        <v>0</v>
      </c>
      <c r="X336" s="110">
        <v>0</v>
      </c>
      <c r="Y336" s="110">
        <v>0</v>
      </c>
      <c r="Z336" s="111">
        <f t="shared" si="368"/>
        <v>0</v>
      </c>
      <c r="AA336" s="110">
        <f>VLOOKUP($A336,'Trip Switching Model Targets'!$AU$8:$BG$36,AA$5,FALSE)</f>
        <v>0</v>
      </c>
      <c r="AB336" s="110">
        <v>0</v>
      </c>
      <c r="AC336" s="110">
        <v>0</v>
      </c>
      <c r="AD336" s="110">
        <v>0</v>
      </c>
      <c r="AE336" s="110">
        <f t="shared" si="346"/>
        <v>0</v>
      </c>
      <c r="AF336" s="122">
        <f t="shared" si="337"/>
        <v>0</v>
      </c>
    </row>
    <row r="337" spans="1:32" x14ac:dyDescent="0.25">
      <c r="A337" s="114">
        <v>28</v>
      </c>
      <c r="B337" s="120" t="s">
        <v>30</v>
      </c>
      <c r="C337" s="110">
        <f>VLOOKUP($A337,'Trip Switching Model Target TNC'!$AU$337:$BI$373,C$5,FALSE)</f>
        <v>0</v>
      </c>
      <c r="D337" s="110">
        <f>VLOOKUP($A337,'Trip Switching Model Target TNC'!$AU$337:$BI$373,D$5,FALSE)</f>
        <v>0</v>
      </c>
      <c r="E337" s="110">
        <f>VLOOKUP($A337,'Trip Switching Model Target TNC'!$AU$337:$BI$373,E$5,FALSE)</f>
        <v>0</v>
      </c>
      <c r="F337" s="110">
        <f>VLOOKUP($A337,'Trip Switching Model Target TNC'!$AU$337:$BI$373,F$5,FALSE)</f>
        <v>0</v>
      </c>
      <c r="G337" s="110">
        <f>VLOOKUP($A337,'Trip Switching Model Target TNC'!$AU$337:$BI$373,G$5,FALSE)</f>
        <v>0</v>
      </c>
      <c r="H337" s="110">
        <f>VLOOKUP($A337,'Trip Switching Model Target TNC'!$AU$337:$BI$373,H$5,FALSE)</f>
        <v>0</v>
      </c>
      <c r="I337" s="110">
        <f>VLOOKUP($A337,'Trip Switching Model Target TNC'!$AU$337:$BI$373,I$5,FALSE)</f>
        <v>0</v>
      </c>
      <c r="J337" s="111">
        <f>VLOOKUP($A337,'Trip Switching Model Target TNC'!$AU$337:$BI$373,J$5,FALSE)</f>
        <v>0</v>
      </c>
      <c r="K337" s="110">
        <f>VLOOKUP($A337,'Trip Switching Model Target TNC'!$AU$337:$BI$373,K$5,FALSE)</f>
        <v>0</v>
      </c>
      <c r="L337" s="110">
        <f>VLOOKUP($A337,'Trip Switching Model Target TNC'!$AU$337:$BI$373,L$5,FALSE)</f>
        <v>0</v>
      </c>
      <c r="M337" s="110">
        <f>VLOOKUP($A337,'Trip Switching Model Target TNC'!$AU$337:$BI$373,M$5,FALSE)</f>
        <v>0</v>
      </c>
      <c r="N337" s="110">
        <f>VLOOKUP($A337,'Trip Switching Model Target TNC'!$AU$337:$BI$373,N$5,FALSE)</f>
        <v>0</v>
      </c>
      <c r="O337" s="110">
        <f>VLOOKUP($A337,'Trip Switching Model Target TNC'!$AU$337:$BI$373,O$5,FALSE)</f>
        <v>0</v>
      </c>
      <c r="P337" s="122">
        <f t="shared" si="335"/>
        <v>0</v>
      </c>
      <c r="R337" s="120" t="s">
        <v>30</v>
      </c>
      <c r="S337" s="110">
        <v>0</v>
      </c>
      <c r="T337" s="110">
        <v>0</v>
      </c>
      <c r="U337" s="110">
        <v>0</v>
      </c>
      <c r="V337" s="110">
        <v>0</v>
      </c>
      <c r="W337" s="110">
        <v>0</v>
      </c>
      <c r="X337" s="110">
        <v>0</v>
      </c>
      <c r="Y337" s="110">
        <v>0</v>
      </c>
      <c r="Z337" s="111">
        <f t="shared" si="368"/>
        <v>0</v>
      </c>
      <c r="AA337" s="110">
        <f>VLOOKUP($A337,'Trip Switching Model Targets'!$AU$8:$BG$36,AA$5,FALSE)</f>
        <v>0</v>
      </c>
      <c r="AB337" s="110">
        <v>0</v>
      </c>
      <c r="AC337" s="110">
        <v>0</v>
      </c>
      <c r="AD337" s="110">
        <v>0</v>
      </c>
      <c r="AE337" s="110">
        <f t="shared" si="346"/>
        <v>0</v>
      </c>
      <c r="AF337" s="122">
        <f t="shared" si="337"/>
        <v>0</v>
      </c>
    </row>
    <row r="338" spans="1:32" x14ac:dyDescent="0.25">
      <c r="A338" s="114">
        <v>29</v>
      </c>
      <c r="B338" s="120" t="s">
        <v>31</v>
      </c>
      <c r="C338" s="110">
        <f>VLOOKUP($A338,'Trip Switching Model Target TNC'!$AU$337:$BI$373,C$5,FALSE)</f>
        <v>0</v>
      </c>
      <c r="D338" s="110">
        <f>VLOOKUP($A338,'Trip Switching Model Target TNC'!$AU$337:$BI$373,D$5,FALSE)</f>
        <v>0</v>
      </c>
      <c r="E338" s="110">
        <f>VLOOKUP($A338,'Trip Switching Model Target TNC'!$AU$337:$BI$373,E$5,FALSE)</f>
        <v>0</v>
      </c>
      <c r="F338" s="110">
        <f>VLOOKUP($A338,'Trip Switching Model Target TNC'!$AU$337:$BI$373,F$5,FALSE)</f>
        <v>0</v>
      </c>
      <c r="G338" s="110">
        <f>VLOOKUP($A338,'Trip Switching Model Target TNC'!$AU$337:$BI$373,G$5,FALSE)</f>
        <v>0</v>
      </c>
      <c r="H338" s="110">
        <f>VLOOKUP($A338,'Trip Switching Model Target TNC'!$AU$337:$BI$373,H$5,FALSE)</f>
        <v>0</v>
      </c>
      <c r="I338" s="110">
        <f>VLOOKUP($A338,'Trip Switching Model Target TNC'!$AU$337:$BI$373,I$5,FALSE)</f>
        <v>0</v>
      </c>
      <c r="J338" s="111">
        <f>VLOOKUP($A338,'Trip Switching Model Target TNC'!$AU$337:$BI$373,J$5,FALSE)</f>
        <v>0</v>
      </c>
      <c r="K338" s="110">
        <f>VLOOKUP($A338,'Trip Switching Model Target TNC'!$AU$337:$BI$373,K$5,FALSE)</f>
        <v>0</v>
      </c>
      <c r="L338" s="110">
        <f>VLOOKUP($A338,'Trip Switching Model Target TNC'!$AU$337:$BI$373,L$5,FALSE)</f>
        <v>0</v>
      </c>
      <c r="M338" s="110">
        <f>VLOOKUP($A338,'Trip Switching Model Target TNC'!$AU$337:$BI$373,M$5,FALSE)</f>
        <v>0</v>
      </c>
      <c r="N338" s="110">
        <f>VLOOKUP($A338,'Trip Switching Model Target TNC'!$AU$337:$BI$373,N$5,FALSE)</f>
        <v>0</v>
      </c>
      <c r="O338" s="110">
        <f>VLOOKUP($A338,'Trip Switching Model Target TNC'!$AU$337:$BI$373,O$5,FALSE)</f>
        <v>0</v>
      </c>
      <c r="P338" s="122">
        <f t="shared" si="335"/>
        <v>0</v>
      </c>
      <c r="R338" s="120" t="s">
        <v>31</v>
      </c>
      <c r="S338" s="110">
        <v>0</v>
      </c>
      <c r="T338" s="110">
        <v>0</v>
      </c>
      <c r="U338" s="110">
        <v>0</v>
      </c>
      <c r="V338" s="110">
        <v>0</v>
      </c>
      <c r="W338" s="110">
        <v>0</v>
      </c>
      <c r="X338" s="110">
        <v>0</v>
      </c>
      <c r="Y338" s="110">
        <v>0</v>
      </c>
      <c r="Z338" s="111">
        <f t="shared" si="368"/>
        <v>0</v>
      </c>
      <c r="AA338" s="110">
        <f>VLOOKUP($A338,'Trip Switching Model Targets'!$AU$8:$BG$36,AA$5,FALSE)</f>
        <v>0</v>
      </c>
      <c r="AB338" s="110">
        <v>0</v>
      </c>
      <c r="AC338" s="110">
        <v>0</v>
      </c>
      <c r="AD338" s="110">
        <v>0</v>
      </c>
      <c r="AE338" s="110">
        <f t="shared" si="346"/>
        <v>0</v>
      </c>
      <c r="AF338" s="122">
        <f t="shared" si="337"/>
        <v>0</v>
      </c>
    </row>
    <row r="339" spans="1:32" x14ac:dyDescent="0.25">
      <c r="A339" s="114">
        <v>21</v>
      </c>
      <c r="B339" s="120" t="s">
        <v>529</v>
      </c>
      <c r="C339" s="110">
        <f>VLOOKUP($A339,'Trip Switching Model Target TNC'!$AU$337:$BI$373,C$5,FALSE)</f>
        <v>0</v>
      </c>
      <c r="D339" s="110">
        <f>VLOOKUP($A339,'Trip Switching Model Target TNC'!$AU$337:$BI$373,D$5,FALSE)</f>
        <v>0</v>
      </c>
      <c r="E339" s="110">
        <f>VLOOKUP($A339,'Trip Switching Model Target TNC'!$AU$337:$BI$373,E$5,FALSE)</f>
        <v>0</v>
      </c>
      <c r="F339" s="110">
        <f>VLOOKUP($A339,'Trip Switching Model Target TNC'!$AU$337:$BI$373,F$5,FALSE)</f>
        <v>0</v>
      </c>
      <c r="G339" s="110">
        <f>VLOOKUP($A339,'Trip Switching Model Target TNC'!$AU$337:$BI$373,G$5,FALSE)</f>
        <v>0</v>
      </c>
      <c r="H339" s="110">
        <f>VLOOKUP($A339,'Trip Switching Model Target TNC'!$AU$337:$BI$373,H$5,FALSE)</f>
        <v>0</v>
      </c>
      <c r="I339" s="110">
        <f>VLOOKUP($A339,'Trip Switching Model Target TNC'!$AU$337:$BI$373,I$5,FALSE)</f>
        <v>0</v>
      </c>
      <c r="J339" s="110">
        <f>VLOOKUP($A339,'Trip Switching Model Target TNC'!$AU$337:$BI$373,J$5,FALSE)</f>
        <v>0</v>
      </c>
      <c r="K339" s="109">
        <f>VLOOKUP($A339,'Trip Switching Model Target TNC'!$AU$337:$BI$373,K$5,FALSE)</f>
        <v>0</v>
      </c>
      <c r="L339" s="109">
        <f>VLOOKUP($A339,'Trip Switching Model Target TNC'!$AU$337:$BI$373,L$5,FALSE)</f>
        <v>0</v>
      </c>
      <c r="M339" s="110">
        <f>VLOOKUP($A339,'Trip Switching Model Target TNC'!$AU$337:$BI$373,M$5,FALSE)</f>
        <v>0</v>
      </c>
      <c r="N339" s="110">
        <f>VLOOKUP($A339,'Trip Switching Model Target TNC'!$AU$337:$BI$373,N$5,FALSE)</f>
        <v>0</v>
      </c>
      <c r="O339" s="110">
        <f>VLOOKUP($A339,'Trip Switching Model Target TNC'!$AU$337:$BI$373,O$5,FALSE)</f>
        <v>0</v>
      </c>
      <c r="P339" s="122">
        <f t="shared" si="335"/>
        <v>0</v>
      </c>
      <c r="R339" s="120" t="s">
        <v>529</v>
      </c>
      <c r="S339" s="110">
        <v>0</v>
      </c>
      <c r="T339" s="110">
        <v>0</v>
      </c>
      <c r="U339" s="110">
        <v>0</v>
      </c>
      <c r="V339" s="110">
        <v>0</v>
      </c>
      <c r="W339" s="110">
        <v>0</v>
      </c>
      <c r="X339" s="110">
        <v>0</v>
      </c>
      <c r="Y339" s="110">
        <v>0</v>
      </c>
      <c r="Z339" s="110">
        <v>0</v>
      </c>
      <c r="AA339" s="110">
        <f>VLOOKUP($A339,'Trip Switching Model Targets'!$AU$8:$BG$36,AA$5,FALSE)</f>
        <v>0</v>
      </c>
      <c r="AB339" s="111">
        <f>C339+D339+E339+F339+G339+H339+I339+J339+L339+M339+O339</f>
        <v>0</v>
      </c>
      <c r="AC339" s="110">
        <v>0</v>
      </c>
      <c r="AD339" s="110">
        <v>0</v>
      </c>
      <c r="AE339" s="110">
        <f t="shared" si="346"/>
        <v>0</v>
      </c>
      <c r="AF339" s="122">
        <f t="shared" si="337"/>
        <v>0</v>
      </c>
    </row>
    <row r="340" spans="1:32" x14ac:dyDescent="0.25">
      <c r="A340" s="114">
        <v>22</v>
      </c>
      <c r="B340" s="120" t="s">
        <v>530</v>
      </c>
      <c r="C340" s="110">
        <f>VLOOKUP($A340,'Trip Switching Model Target TNC'!$AU$337:$BI$373,C$5,FALSE)</f>
        <v>0</v>
      </c>
      <c r="D340" s="110">
        <f>VLOOKUP($A340,'Trip Switching Model Target TNC'!$AU$337:$BI$373,D$5,FALSE)</f>
        <v>0</v>
      </c>
      <c r="E340" s="110">
        <f>VLOOKUP($A340,'Trip Switching Model Target TNC'!$AU$337:$BI$373,E$5,FALSE)</f>
        <v>0</v>
      </c>
      <c r="F340" s="110">
        <f>VLOOKUP($A340,'Trip Switching Model Target TNC'!$AU$337:$BI$373,F$5,FALSE)</f>
        <v>0</v>
      </c>
      <c r="G340" s="110">
        <f>VLOOKUP($A340,'Trip Switching Model Target TNC'!$AU$337:$BI$373,G$5,FALSE)</f>
        <v>0</v>
      </c>
      <c r="H340" s="111">
        <f>VLOOKUP($A340,'Trip Switching Model Target TNC'!$AU$337:$BI$373,H$5,FALSE)</f>
        <v>284.10708253739375</v>
      </c>
      <c r="I340" s="111">
        <f>VLOOKUP($A340,'Trip Switching Model Target TNC'!$AU$337:$BI$373,I$5,FALSE)</f>
        <v>0</v>
      </c>
      <c r="J340" s="111">
        <f>VLOOKUP($A340,'Trip Switching Model Target TNC'!$AU$337:$BI$373,J$5,FALSE)</f>
        <v>0</v>
      </c>
      <c r="K340" s="110">
        <f>VLOOKUP($A340,'Trip Switching Model Target TNC'!$AU$337:$BI$373,K$5,FALSE)</f>
        <v>0</v>
      </c>
      <c r="L340" s="110">
        <f>VLOOKUP($A340,'Trip Switching Model Target TNC'!$AU$337:$BI$373,L$5,FALSE)</f>
        <v>0</v>
      </c>
      <c r="M340" s="109">
        <f>VLOOKUP($A340,'Trip Switching Model Target TNC'!$AU$337:$BI$373,M$5,FALSE)</f>
        <v>1556.3087</v>
      </c>
      <c r="N340" s="110">
        <f>VLOOKUP($A340,'Trip Switching Model Target TNC'!$AU$337:$BI$373,N$5,FALSE)</f>
        <v>0</v>
      </c>
      <c r="O340" s="110">
        <f>VLOOKUP($A340,'Trip Switching Model Target TNC'!$AU$337:$BI$373,O$5,FALSE)</f>
        <v>233.446305</v>
      </c>
      <c r="P340" s="122">
        <f t="shared" si="335"/>
        <v>2073.862087537394</v>
      </c>
      <c r="R340" s="120" t="s">
        <v>530</v>
      </c>
      <c r="S340" s="110">
        <v>0</v>
      </c>
      <c r="T340" s="110">
        <v>0</v>
      </c>
      <c r="U340" s="110">
        <v>0</v>
      </c>
      <c r="V340" s="110">
        <v>0</v>
      </c>
      <c r="W340" s="110">
        <v>0</v>
      </c>
      <c r="X340" s="111">
        <f t="shared" ref="X340:X341" si="369">H340</f>
        <v>284.10708253739375</v>
      </c>
      <c r="Y340" s="111">
        <f t="shared" ref="Y340:Y341" si="370">I340</f>
        <v>0</v>
      </c>
      <c r="Z340" s="111">
        <f t="shared" ref="Z340:Z341" si="371">J340</f>
        <v>0</v>
      </c>
      <c r="AA340" s="110">
        <f>VLOOKUP($A340,'Trip Switching Model Targets'!$AU$8:$BG$36,AA$5,FALSE)</f>
        <v>0</v>
      </c>
      <c r="AB340" s="110">
        <v>0</v>
      </c>
      <c r="AC340" s="109">
        <f>C340+D340+E340+F340+G340+L340+O340+M340+K340</f>
        <v>1789.755005</v>
      </c>
      <c r="AD340" s="110">
        <v>0</v>
      </c>
      <c r="AE340" s="109">
        <f t="shared" si="346"/>
        <v>233.446305</v>
      </c>
      <c r="AF340" s="122">
        <f t="shared" si="337"/>
        <v>2073.8620875373936</v>
      </c>
    </row>
    <row r="341" spans="1:32" x14ac:dyDescent="0.25">
      <c r="A341" s="114">
        <v>23</v>
      </c>
      <c r="B341" s="120" t="s">
        <v>531</v>
      </c>
      <c r="C341" s="109">
        <f>VLOOKUP($A341,'Trip Switching Model Target TNC'!$AU$337:$BI$373,C$5,FALSE)</f>
        <v>152.34974</v>
      </c>
      <c r="D341" s="109">
        <f>VLOOKUP($A341,'Trip Switching Model Target TNC'!$AU$337:$BI$373,D$5,FALSE)</f>
        <v>0</v>
      </c>
      <c r="E341" s="109">
        <f>VLOOKUP($A341,'Trip Switching Model Target TNC'!$AU$337:$BI$373,E$5,FALSE)</f>
        <v>0</v>
      </c>
      <c r="F341" s="109">
        <f>VLOOKUP($A341,'Trip Switching Model Target TNC'!$AU$337:$BI$373,F$5,FALSE)</f>
        <v>0</v>
      </c>
      <c r="G341" s="109">
        <f>VLOOKUP($A341,'Trip Switching Model Target TNC'!$AU$337:$BI$373,G$5,FALSE)</f>
        <v>0</v>
      </c>
      <c r="H341" s="113">
        <f>VLOOKUP($A341,'Trip Switching Model Target TNC'!$AU$337:$BI$373,H$5,FALSE)</f>
        <v>0</v>
      </c>
      <c r="I341" s="113">
        <f>VLOOKUP($A341,'Trip Switching Model Target TNC'!$AU$337:$BI$373,I$5,FALSE)</f>
        <v>0</v>
      </c>
      <c r="J341" s="113">
        <f>VLOOKUP($A341,'Trip Switching Model Target TNC'!$AU$337:$BI$373,J$5,FALSE)</f>
        <v>0</v>
      </c>
      <c r="K341" s="109">
        <f>VLOOKUP($A341,'Trip Switching Model Target TNC'!$AU$337:$BI$373,K$5,FALSE)</f>
        <v>0</v>
      </c>
      <c r="L341" s="109">
        <f>VLOOKUP($A341,'Trip Switching Model Target TNC'!$AU$337:$BI$373,L$5,FALSE)</f>
        <v>0</v>
      </c>
      <c r="M341" s="109">
        <f>VLOOKUP($A341,'Trip Switching Model Target TNC'!$AU$337:$BI$373,M$5,FALSE)</f>
        <v>0</v>
      </c>
      <c r="N341" s="109">
        <f>VLOOKUP($A341,'Trip Switching Model Target TNC'!$AU$337:$BI$373,N$5,FALSE)</f>
        <v>6101.5966099999996</v>
      </c>
      <c r="O341" s="110">
        <f>VLOOKUP($A341,'Trip Switching Model Target TNC'!$AU$337:$BI$373,O$5,FALSE)</f>
        <v>0</v>
      </c>
      <c r="P341" s="122">
        <f t="shared" si="335"/>
        <v>6253.9463499999993</v>
      </c>
      <c r="R341" s="120" t="s">
        <v>531</v>
      </c>
      <c r="S341" s="109">
        <f>C341</f>
        <v>152.34974</v>
      </c>
      <c r="T341" s="109">
        <f>D341</f>
        <v>0</v>
      </c>
      <c r="U341" s="109">
        <f>E341</f>
        <v>0</v>
      </c>
      <c r="V341" s="109">
        <f>F341</f>
        <v>0</v>
      </c>
      <c r="W341" s="109">
        <f>G341</f>
        <v>0</v>
      </c>
      <c r="X341" s="113">
        <f t="shared" si="369"/>
        <v>0</v>
      </c>
      <c r="Y341" s="113">
        <f t="shared" si="370"/>
        <v>0</v>
      </c>
      <c r="Z341" s="113">
        <f t="shared" si="371"/>
        <v>0</v>
      </c>
      <c r="AA341" s="109">
        <f>K341</f>
        <v>0</v>
      </c>
      <c r="AB341" s="109">
        <f>L341</f>
        <v>0</v>
      </c>
      <c r="AC341" s="109">
        <f>M341</f>
        <v>0</v>
      </c>
      <c r="AD341" s="109">
        <f>N341</f>
        <v>6101.5966099999996</v>
      </c>
      <c r="AE341" s="110">
        <f t="shared" si="346"/>
        <v>0</v>
      </c>
      <c r="AF341" s="122">
        <f t="shared" si="337"/>
        <v>6253.9463499999993</v>
      </c>
    </row>
    <row r="342" spans="1:32" x14ac:dyDescent="0.25">
      <c r="A342">
        <v>30</v>
      </c>
      <c r="B342" s="46" t="s">
        <v>604</v>
      </c>
      <c r="C342" s="110">
        <f>VLOOKUP($A342,'Trip Switching Model Target TNC'!$AU$337:$BI$373,C$5,FALSE)</f>
        <v>0</v>
      </c>
      <c r="D342" s="110">
        <f>VLOOKUP($A342,'Trip Switching Model Target TNC'!$AU$337:$BI$373,D$5,FALSE)</f>
        <v>0</v>
      </c>
      <c r="E342" s="110">
        <f>VLOOKUP($A342,'Trip Switching Model Target TNC'!$AU$337:$BI$373,E$5,FALSE)</f>
        <v>0</v>
      </c>
      <c r="F342" s="110">
        <f>VLOOKUP($A342,'Trip Switching Model Target TNC'!$AU$337:$BI$373,F$5,FALSE)</f>
        <v>0</v>
      </c>
      <c r="G342" s="110">
        <f>VLOOKUP($A342,'Trip Switching Model Target TNC'!$AU$337:$BI$373,G$5,FALSE)</f>
        <v>0</v>
      </c>
      <c r="H342" s="110">
        <f>VLOOKUP($A342,'Trip Switching Model Target TNC'!$AU$337:$BI$373,H$5,FALSE)</f>
        <v>0</v>
      </c>
      <c r="I342" s="110">
        <f>VLOOKUP($A342,'Trip Switching Model Target TNC'!$AU$337:$BI$373,I$5,FALSE)</f>
        <v>0</v>
      </c>
      <c r="J342" s="110">
        <f>VLOOKUP($A342,'Trip Switching Model Target TNC'!$AU$337:$BI$373,J$5,FALSE)</f>
        <v>0</v>
      </c>
      <c r="K342" s="47">
        <f>VLOOKUP($A342,'Trip Switching Model Target TNC'!$AU$337:$BI$373,K$5,FALSE)</f>
        <v>0</v>
      </c>
      <c r="L342" s="110">
        <f>VLOOKUP($A342,'Trip Switching Model Target TNC'!$AU$337:$BI$373,L$5,FALSE)</f>
        <v>0</v>
      </c>
      <c r="M342" s="110">
        <f>VLOOKUP($A342,'Trip Switching Model Target TNC'!$AU$337:$BI$373,M$5,FALSE)</f>
        <v>0</v>
      </c>
      <c r="N342" s="110">
        <f>VLOOKUP($A342,'Trip Switching Model Target TNC'!$AU$337:$BI$373,N$5,FALSE)</f>
        <v>0</v>
      </c>
      <c r="O342" s="110">
        <f>VLOOKUP($A342,'Trip Switching Model Target TNC'!$AU$337:$BI$373,O$5,FALSE)</f>
        <v>0</v>
      </c>
      <c r="P342" s="50">
        <f t="shared" si="335"/>
        <v>0</v>
      </c>
      <c r="R342" s="46" t="s">
        <v>604</v>
      </c>
      <c r="S342" s="110">
        <v>0</v>
      </c>
      <c r="T342" s="110">
        <v>0</v>
      </c>
      <c r="U342" s="110">
        <v>0</v>
      </c>
      <c r="V342" s="110">
        <v>0</v>
      </c>
      <c r="W342" s="110">
        <v>0</v>
      </c>
      <c r="X342" s="110">
        <v>0</v>
      </c>
      <c r="Y342" s="110">
        <v>0</v>
      </c>
      <c r="Z342" s="110">
        <v>0</v>
      </c>
      <c r="AA342" s="47">
        <f>K342</f>
        <v>0</v>
      </c>
      <c r="AB342" s="110">
        <f>L342</f>
        <v>0</v>
      </c>
      <c r="AC342" s="110">
        <v>0</v>
      </c>
      <c r="AD342" s="110">
        <v>0</v>
      </c>
      <c r="AE342" s="110">
        <f t="shared" si="346"/>
        <v>0</v>
      </c>
      <c r="AF342" s="121">
        <f t="shared" ref="AF342:AF349" si="372">SUM(S342:AE342)</f>
        <v>0</v>
      </c>
    </row>
    <row r="343" spans="1:32" x14ac:dyDescent="0.25">
      <c r="A343">
        <v>31</v>
      </c>
      <c r="B343" s="46" t="s">
        <v>605</v>
      </c>
      <c r="C343" s="110">
        <f>VLOOKUP($A343,'Trip Switching Model Target TNC'!$AU$337:$BI$373,C$5,FALSE)</f>
        <v>0</v>
      </c>
      <c r="D343" s="110">
        <f>VLOOKUP($A343,'Trip Switching Model Target TNC'!$AU$337:$BI$373,D$5,FALSE)</f>
        <v>0</v>
      </c>
      <c r="E343" s="110">
        <f>VLOOKUP($A343,'Trip Switching Model Target TNC'!$AU$337:$BI$373,E$5,FALSE)</f>
        <v>0</v>
      </c>
      <c r="F343" s="110">
        <f>VLOOKUP($A343,'Trip Switching Model Target TNC'!$AU$337:$BI$373,F$5,FALSE)</f>
        <v>0</v>
      </c>
      <c r="G343" s="110">
        <f>VLOOKUP($A343,'Trip Switching Model Target TNC'!$AU$337:$BI$373,G$5,FALSE)</f>
        <v>0</v>
      </c>
      <c r="H343" s="110">
        <f>VLOOKUP($A343,'Trip Switching Model Target TNC'!$AU$337:$BI$373,H$5,FALSE)</f>
        <v>0</v>
      </c>
      <c r="I343" s="110">
        <f>VLOOKUP($A343,'Trip Switching Model Target TNC'!$AU$337:$BI$373,I$5,FALSE)</f>
        <v>0</v>
      </c>
      <c r="J343" s="110">
        <f>VLOOKUP($A343,'Trip Switching Model Target TNC'!$AU$337:$BI$373,J$5,FALSE)</f>
        <v>0</v>
      </c>
      <c r="K343" s="47">
        <f>VLOOKUP($A343,'Trip Switching Model Target TNC'!$AU$337:$BI$373,K$5,FALSE)</f>
        <v>0</v>
      </c>
      <c r="L343" s="110">
        <f>VLOOKUP($A343,'Trip Switching Model Target TNC'!$AU$337:$BI$373,L$5,FALSE)</f>
        <v>0</v>
      </c>
      <c r="M343" s="110">
        <f>VLOOKUP($A343,'Trip Switching Model Target TNC'!$AU$337:$BI$373,M$5,FALSE)</f>
        <v>0</v>
      </c>
      <c r="N343" s="110">
        <f>VLOOKUP($A343,'Trip Switching Model Target TNC'!$AU$337:$BI$373,N$5,FALSE)</f>
        <v>0</v>
      </c>
      <c r="O343" s="110">
        <f>VLOOKUP($A343,'Trip Switching Model Target TNC'!$AU$337:$BI$373,O$5,FALSE)</f>
        <v>0</v>
      </c>
      <c r="P343" s="50">
        <f t="shared" ref="P343:P348" si="373">SUM(C343:O343)</f>
        <v>0</v>
      </c>
      <c r="R343" s="46" t="s">
        <v>605</v>
      </c>
      <c r="S343" s="110">
        <v>0</v>
      </c>
      <c r="T343" s="110">
        <v>0</v>
      </c>
      <c r="U343" s="110">
        <v>0</v>
      </c>
      <c r="V343" s="110">
        <v>0</v>
      </c>
      <c r="W343" s="110">
        <v>0</v>
      </c>
      <c r="X343" s="110">
        <v>0</v>
      </c>
      <c r="Y343" s="110">
        <v>0</v>
      </c>
      <c r="Z343" s="110">
        <v>0</v>
      </c>
      <c r="AA343" s="47">
        <f t="shared" ref="AA343:AA348" si="374">K343</f>
        <v>0</v>
      </c>
      <c r="AB343" s="110">
        <f t="shared" ref="AB343:AB348" si="375">L343</f>
        <v>0</v>
      </c>
      <c r="AC343" s="110">
        <v>0</v>
      </c>
      <c r="AD343" s="110">
        <v>0</v>
      </c>
      <c r="AE343" s="110">
        <f t="shared" si="346"/>
        <v>0</v>
      </c>
      <c r="AF343" s="121">
        <f t="shared" si="372"/>
        <v>0</v>
      </c>
    </row>
    <row r="344" spans="1:32" x14ac:dyDescent="0.25">
      <c r="A344">
        <v>32</v>
      </c>
      <c r="B344" s="46" t="s">
        <v>606</v>
      </c>
      <c r="C344" s="110">
        <f>VLOOKUP($A344,'Trip Switching Model Target TNC'!$AU$337:$BI$373,C$5,FALSE)</f>
        <v>0</v>
      </c>
      <c r="D344" s="110">
        <f>VLOOKUP($A344,'Trip Switching Model Target TNC'!$AU$337:$BI$373,D$5,FALSE)</f>
        <v>0</v>
      </c>
      <c r="E344" s="110">
        <f>VLOOKUP($A344,'Trip Switching Model Target TNC'!$AU$337:$BI$373,E$5,FALSE)</f>
        <v>0</v>
      </c>
      <c r="F344" s="110">
        <f>VLOOKUP($A344,'Trip Switching Model Target TNC'!$AU$337:$BI$373,F$5,FALSE)</f>
        <v>0</v>
      </c>
      <c r="G344" s="110">
        <f>VLOOKUP($A344,'Trip Switching Model Target TNC'!$AU$337:$BI$373,G$5,FALSE)</f>
        <v>0</v>
      </c>
      <c r="H344" s="110">
        <f>VLOOKUP($A344,'Trip Switching Model Target TNC'!$AU$337:$BI$373,H$5,FALSE)</f>
        <v>0</v>
      </c>
      <c r="I344" s="110">
        <f>VLOOKUP($A344,'Trip Switching Model Target TNC'!$AU$337:$BI$373,I$5,FALSE)</f>
        <v>0</v>
      </c>
      <c r="J344" s="110">
        <f>VLOOKUP($A344,'Trip Switching Model Target TNC'!$AU$337:$BI$373,J$5,FALSE)</f>
        <v>0</v>
      </c>
      <c r="K344" s="47">
        <f>VLOOKUP($A344,'Trip Switching Model Target TNC'!$AU$337:$BI$373,K$5,FALSE)</f>
        <v>0</v>
      </c>
      <c r="L344" s="110">
        <f>VLOOKUP($A344,'Trip Switching Model Target TNC'!$AU$337:$BI$373,L$5,FALSE)</f>
        <v>0</v>
      </c>
      <c r="M344" s="110">
        <f>VLOOKUP($A344,'Trip Switching Model Target TNC'!$AU$337:$BI$373,M$5,FALSE)</f>
        <v>0</v>
      </c>
      <c r="N344" s="110">
        <f>VLOOKUP($A344,'Trip Switching Model Target TNC'!$AU$337:$BI$373,N$5,FALSE)</f>
        <v>0</v>
      </c>
      <c r="O344" s="110">
        <f>VLOOKUP($A344,'Trip Switching Model Target TNC'!$AU$337:$BI$373,O$5,FALSE)</f>
        <v>0</v>
      </c>
      <c r="P344" s="50">
        <f t="shared" si="373"/>
        <v>0</v>
      </c>
      <c r="R344" s="46" t="s">
        <v>606</v>
      </c>
      <c r="S344" s="110">
        <v>0</v>
      </c>
      <c r="T344" s="110">
        <v>0</v>
      </c>
      <c r="U344" s="110">
        <v>0</v>
      </c>
      <c r="V344" s="110">
        <v>0</v>
      </c>
      <c r="W344" s="110">
        <v>0</v>
      </c>
      <c r="X344" s="110">
        <v>0</v>
      </c>
      <c r="Y344" s="110">
        <v>0</v>
      </c>
      <c r="Z344" s="110">
        <v>0</v>
      </c>
      <c r="AA344" s="47">
        <f t="shared" si="374"/>
        <v>0</v>
      </c>
      <c r="AB344" s="110">
        <f t="shared" si="375"/>
        <v>0</v>
      </c>
      <c r="AC344" s="110">
        <v>0</v>
      </c>
      <c r="AD344" s="110">
        <v>0</v>
      </c>
      <c r="AE344" s="110">
        <f t="shared" si="346"/>
        <v>0</v>
      </c>
      <c r="AF344" s="121">
        <f t="shared" si="372"/>
        <v>0</v>
      </c>
    </row>
    <row r="345" spans="1:32" x14ac:dyDescent="0.25">
      <c r="A345">
        <v>33</v>
      </c>
      <c r="B345" s="46" t="s">
        <v>607</v>
      </c>
      <c r="C345" s="110">
        <f>VLOOKUP($A345,'Trip Switching Model Target TNC'!$AU$337:$BI$373,C$5,FALSE)</f>
        <v>0</v>
      </c>
      <c r="D345" s="110">
        <f>VLOOKUP($A345,'Trip Switching Model Target TNC'!$AU$337:$BI$373,D$5,FALSE)</f>
        <v>0</v>
      </c>
      <c r="E345" s="110">
        <f>VLOOKUP($A345,'Trip Switching Model Target TNC'!$AU$337:$BI$373,E$5,FALSE)</f>
        <v>0</v>
      </c>
      <c r="F345" s="110">
        <f>VLOOKUP($A345,'Trip Switching Model Target TNC'!$AU$337:$BI$373,F$5,FALSE)</f>
        <v>0</v>
      </c>
      <c r="G345" s="110">
        <f>VLOOKUP($A345,'Trip Switching Model Target TNC'!$AU$337:$BI$373,G$5,FALSE)</f>
        <v>0</v>
      </c>
      <c r="H345" s="110">
        <f>VLOOKUP($A345,'Trip Switching Model Target TNC'!$AU$337:$BI$373,H$5,FALSE)</f>
        <v>0</v>
      </c>
      <c r="I345" s="110">
        <f>VLOOKUP($A345,'Trip Switching Model Target TNC'!$AU$337:$BI$373,I$5,FALSE)</f>
        <v>0</v>
      </c>
      <c r="J345" s="110">
        <f>VLOOKUP($A345,'Trip Switching Model Target TNC'!$AU$337:$BI$373,J$5,FALSE)</f>
        <v>0</v>
      </c>
      <c r="K345" s="47">
        <f>VLOOKUP($A345,'Trip Switching Model Target TNC'!$AU$337:$BI$373,K$5,FALSE)</f>
        <v>0</v>
      </c>
      <c r="L345" s="110">
        <f>VLOOKUP($A345,'Trip Switching Model Target TNC'!$AU$337:$BI$373,L$5,FALSE)</f>
        <v>0</v>
      </c>
      <c r="M345" s="110">
        <f>VLOOKUP($A345,'Trip Switching Model Target TNC'!$AU$337:$BI$373,M$5,FALSE)</f>
        <v>0</v>
      </c>
      <c r="N345" s="110">
        <f>VLOOKUP($A345,'Trip Switching Model Target TNC'!$AU$337:$BI$373,N$5,FALSE)</f>
        <v>0</v>
      </c>
      <c r="O345" s="110">
        <f>VLOOKUP($A345,'Trip Switching Model Target TNC'!$AU$337:$BI$373,O$5,FALSE)</f>
        <v>0</v>
      </c>
      <c r="P345" s="50">
        <f t="shared" si="373"/>
        <v>0</v>
      </c>
      <c r="R345" s="46" t="s">
        <v>607</v>
      </c>
      <c r="S345" s="110">
        <v>0</v>
      </c>
      <c r="T345" s="110">
        <v>0</v>
      </c>
      <c r="U345" s="110">
        <v>0</v>
      </c>
      <c r="V345" s="110">
        <v>0</v>
      </c>
      <c r="W345" s="110">
        <v>0</v>
      </c>
      <c r="X345" s="110">
        <v>0</v>
      </c>
      <c r="Y345" s="110">
        <v>0</v>
      </c>
      <c r="Z345" s="110">
        <v>0</v>
      </c>
      <c r="AA345" s="47">
        <f t="shared" si="374"/>
        <v>0</v>
      </c>
      <c r="AB345" s="110">
        <f t="shared" si="375"/>
        <v>0</v>
      </c>
      <c r="AC345" s="110">
        <v>0</v>
      </c>
      <c r="AD345" s="110">
        <v>0</v>
      </c>
      <c r="AE345" s="110">
        <f t="shared" si="346"/>
        <v>0</v>
      </c>
      <c r="AF345" s="121">
        <f t="shared" si="372"/>
        <v>0</v>
      </c>
    </row>
    <row r="346" spans="1:32" x14ac:dyDescent="0.25">
      <c r="A346">
        <v>34</v>
      </c>
      <c r="B346" s="46" t="s">
        <v>608</v>
      </c>
      <c r="C346" s="110">
        <f>VLOOKUP($A346,'Trip Switching Model Target TNC'!$AU$337:$BI$373,C$5,FALSE)</f>
        <v>0</v>
      </c>
      <c r="D346" s="110">
        <f>VLOOKUP($A346,'Trip Switching Model Target TNC'!$AU$337:$BI$373,D$5,FALSE)</f>
        <v>0</v>
      </c>
      <c r="E346" s="110">
        <f>VLOOKUP($A346,'Trip Switching Model Target TNC'!$AU$337:$BI$373,E$5,FALSE)</f>
        <v>0</v>
      </c>
      <c r="F346" s="110">
        <f>VLOOKUP($A346,'Trip Switching Model Target TNC'!$AU$337:$BI$373,F$5,FALSE)</f>
        <v>0</v>
      </c>
      <c r="G346" s="110">
        <f>VLOOKUP($A346,'Trip Switching Model Target TNC'!$AU$337:$BI$373,G$5,FALSE)</f>
        <v>0</v>
      </c>
      <c r="H346" s="110">
        <f>VLOOKUP($A346,'Trip Switching Model Target TNC'!$AU$337:$BI$373,H$5,FALSE)</f>
        <v>0</v>
      </c>
      <c r="I346" s="110">
        <f>VLOOKUP($A346,'Trip Switching Model Target TNC'!$AU$337:$BI$373,I$5,FALSE)</f>
        <v>0</v>
      </c>
      <c r="J346" s="110">
        <f>VLOOKUP($A346,'Trip Switching Model Target TNC'!$AU$337:$BI$373,J$5,FALSE)</f>
        <v>0</v>
      </c>
      <c r="K346" s="47">
        <f>VLOOKUP($A346,'Trip Switching Model Target TNC'!$AU$337:$BI$373,K$5,FALSE)</f>
        <v>0</v>
      </c>
      <c r="L346" s="110">
        <f>VLOOKUP($A346,'Trip Switching Model Target TNC'!$AU$337:$BI$373,L$5,FALSE)</f>
        <v>0</v>
      </c>
      <c r="M346" s="110">
        <f>VLOOKUP($A346,'Trip Switching Model Target TNC'!$AU$337:$BI$373,M$5,FALSE)</f>
        <v>0</v>
      </c>
      <c r="N346" s="110">
        <f>VLOOKUP($A346,'Trip Switching Model Target TNC'!$AU$337:$BI$373,N$5,FALSE)</f>
        <v>0</v>
      </c>
      <c r="O346" s="110">
        <f>VLOOKUP($A346,'Trip Switching Model Target TNC'!$AU$337:$BI$373,O$5,FALSE)</f>
        <v>0</v>
      </c>
      <c r="P346" s="50">
        <f t="shared" si="373"/>
        <v>0</v>
      </c>
      <c r="R346" s="46" t="s">
        <v>608</v>
      </c>
      <c r="S346" s="110">
        <v>0</v>
      </c>
      <c r="T346" s="110">
        <v>0</v>
      </c>
      <c r="U346" s="110">
        <v>0</v>
      </c>
      <c r="V346" s="110">
        <v>0</v>
      </c>
      <c r="W346" s="110">
        <v>0</v>
      </c>
      <c r="X346" s="110">
        <v>0</v>
      </c>
      <c r="Y346" s="110">
        <v>0</v>
      </c>
      <c r="Z346" s="110">
        <v>0</v>
      </c>
      <c r="AA346" s="47">
        <f t="shared" si="374"/>
        <v>0</v>
      </c>
      <c r="AB346" s="110">
        <f t="shared" si="375"/>
        <v>0</v>
      </c>
      <c r="AC346" s="110">
        <v>0</v>
      </c>
      <c r="AD346" s="110">
        <v>0</v>
      </c>
      <c r="AE346" s="110">
        <f t="shared" si="346"/>
        <v>0</v>
      </c>
      <c r="AF346" s="121">
        <f t="shared" si="372"/>
        <v>0</v>
      </c>
    </row>
    <row r="347" spans="1:32" x14ac:dyDescent="0.25">
      <c r="A347">
        <v>35</v>
      </c>
      <c r="B347" s="46" t="s">
        <v>609</v>
      </c>
      <c r="C347" s="110">
        <f>VLOOKUP($A347,'Trip Switching Model Target TNC'!$AU$337:$BI$373,C$5,FALSE)</f>
        <v>0</v>
      </c>
      <c r="D347" s="110">
        <f>VLOOKUP($A347,'Trip Switching Model Target TNC'!$AU$337:$BI$373,D$5,FALSE)</f>
        <v>0</v>
      </c>
      <c r="E347" s="110">
        <f>VLOOKUP($A347,'Trip Switching Model Target TNC'!$AU$337:$BI$373,E$5,FALSE)</f>
        <v>0</v>
      </c>
      <c r="F347" s="110">
        <f>VLOOKUP($A347,'Trip Switching Model Target TNC'!$AU$337:$BI$373,F$5,FALSE)</f>
        <v>0</v>
      </c>
      <c r="G347" s="110">
        <f>VLOOKUP($A347,'Trip Switching Model Target TNC'!$AU$337:$BI$373,G$5,FALSE)</f>
        <v>0</v>
      </c>
      <c r="H347" s="110">
        <f>VLOOKUP($A347,'Trip Switching Model Target TNC'!$AU$337:$BI$373,H$5,FALSE)</f>
        <v>0</v>
      </c>
      <c r="I347" s="110">
        <f>VLOOKUP($A347,'Trip Switching Model Target TNC'!$AU$337:$BI$373,I$5,FALSE)</f>
        <v>0</v>
      </c>
      <c r="J347" s="110">
        <f>VLOOKUP($A347,'Trip Switching Model Target TNC'!$AU$337:$BI$373,J$5,FALSE)</f>
        <v>0</v>
      </c>
      <c r="K347" s="47">
        <f>VLOOKUP($A347,'Trip Switching Model Target TNC'!$AU$337:$BI$373,K$5,FALSE)</f>
        <v>0</v>
      </c>
      <c r="L347" s="110">
        <f>VLOOKUP($A347,'Trip Switching Model Target TNC'!$AU$337:$BI$373,L$5,FALSE)</f>
        <v>0</v>
      </c>
      <c r="M347" s="110">
        <f>VLOOKUP($A347,'Trip Switching Model Target TNC'!$AU$337:$BI$373,M$5,FALSE)</f>
        <v>0</v>
      </c>
      <c r="N347" s="110">
        <f>VLOOKUP($A347,'Trip Switching Model Target TNC'!$AU$337:$BI$373,N$5,FALSE)</f>
        <v>0</v>
      </c>
      <c r="O347" s="110">
        <f>VLOOKUP($A347,'Trip Switching Model Target TNC'!$AU$337:$BI$373,O$5,FALSE)</f>
        <v>0</v>
      </c>
      <c r="P347" s="50">
        <f t="shared" si="373"/>
        <v>0</v>
      </c>
      <c r="R347" s="46" t="s">
        <v>609</v>
      </c>
      <c r="S347" s="110">
        <v>0</v>
      </c>
      <c r="T347" s="110">
        <v>0</v>
      </c>
      <c r="U347" s="110">
        <v>0</v>
      </c>
      <c r="V347" s="110">
        <v>0</v>
      </c>
      <c r="W347" s="110">
        <v>0</v>
      </c>
      <c r="X347" s="110">
        <v>0</v>
      </c>
      <c r="Y347" s="110">
        <v>0</v>
      </c>
      <c r="Z347" s="110">
        <v>0</v>
      </c>
      <c r="AA347" s="47">
        <f t="shared" si="374"/>
        <v>0</v>
      </c>
      <c r="AB347" s="110">
        <f t="shared" si="375"/>
        <v>0</v>
      </c>
      <c r="AC347" s="110">
        <v>0</v>
      </c>
      <c r="AD347" s="110">
        <v>0</v>
      </c>
      <c r="AE347" s="110">
        <f t="shared" si="346"/>
        <v>0</v>
      </c>
      <c r="AF347" s="121">
        <f t="shared" si="372"/>
        <v>0</v>
      </c>
    </row>
    <row r="348" spans="1:32" x14ac:dyDescent="0.25">
      <c r="A348">
        <v>36</v>
      </c>
      <c r="B348" s="46" t="s">
        <v>603</v>
      </c>
      <c r="C348" s="110">
        <f>VLOOKUP($A348,'Trip Switching Model Target TNC'!$AU$337:$BI$373,C$5,FALSE)</f>
        <v>0</v>
      </c>
      <c r="D348" s="110">
        <f>VLOOKUP($A348,'Trip Switching Model Target TNC'!$AU$337:$BI$373,D$5,FALSE)</f>
        <v>0</v>
      </c>
      <c r="E348" s="110">
        <f>VLOOKUP($A348,'Trip Switching Model Target TNC'!$AU$337:$BI$373,E$5,FALSE)</f>
        <v>0</v>
      </c>
      <c r="F348" s="110">
        <f>VLOOKUP($A348,'Trip Switching Model Target TNC'!$AU$337:$BI$373,F$5,FALSE)</f>
        <v>0</v>
      </c>
      <c r="G348" s="110">
        <f>VLOOKUP($A348,'Trip Switching Model Target TNC'!$AU$337:$BI$373,G$5,FALSE)</f>
        <v>0</v>
      </c>
      <c r="H348" s="110">
        <f>VLOOKUP($A348,'Trip Switching Model Target TNC'!$AU$337:$BI$373,H$5,FALSE)</f>
        <v>986.41501988967718</v>
      </c>
      <c r="I348" s="110">
        <f>VLOOKUP($A348,'Trip Switching Model Target TNC'!$AU$337:$BI$373,I$5,FALSE)</f>
        <v>0</v>
      </c>
      <c r="J348" s="110">
        <f>VLOOKUP($A348,'Trip Switching Model Target TNC'!$AU$337:$BI$373,J$5,FALSE)</f>
        <v>0</v>
      </c>
      <c r="K348" s="110">
        <f>VLOOKUP($A348,'Trip Switching Model Target TNC'!$AU$337:$BI$373,K$5,FALSE)</f>
        <v>0</v>
      </c>
      <c r="L348" s="110">
        <f>VLOOKUP($A348,'Trip Switching Model Target TNC'!$AU$337:$BI$373,L$5,FALSE)</f>
        <v>0</v>
      </c>
      <c r="M348" s="110">
        <f>VLOOKUP($A348,'Trip Switching Model Target TNC'!$AU$337:$BI$373,M$5,FALSE)</f>
        <v>77.815435000000008</v>
      </c>
      <c r="N348" s="110">
        <f>VLOOKUP($A348,'Trip Switching Model Target TNC'!$AU$337:$BI$373,N$5,FALSE)</f>
        <v>0</v>
      </c>
      <c r="O348" s="113">
        <f>VLOOKUP($A348,'Trip Switching Model Target TNC'!$AU$337:$BI$373,O$5,FALSE)</f>
        <v>7548.0971950000003</v>
      </c>
      <c r="P348" s="50">
        <f t="shared" si="373"/>
        <v>8612.3276498896776</v>
      </c>
      <c r="R348" s="46" t="s">
        <v>603</v>
      </c>
      <c r="S348" s="110">
        <f t="shared" ref="S348" si="376">C348</f>
        <v>0</v>
      </c>
      <c r="T348" s="110">
        <f t="shared" ref="T348" si="377">D348</f>
        <v>0</v>
      </c>
      <c r="U348" s="110">
        <f t="shared" ref="U348" si="378">E348</f>
        <v>0</v>
      </c>
      <c r="V348" s="110">
        <f t="shared" ref="V348" si="379">F348</f>
        <v>0</v>
      </c>
      <c r="W348" s="110">
        <f t="shared" ref="W348" si="380">G348</f>
        <v>0</v>
      </c>
      <c r="X348" s="109">
        <f>H348+J348</f>
        <v>986.41501988967718</v>
      </c>
      <c r="Y348" s="110">
        <f t="shared" ref="Y348" si="381">I348</f>
        <v>0</v>
      </c>
      <c r="Z348" s="110">
        <v>0</v>
      </c>
      <c r="AA348" s="110">
        <f t="shared" si="374"/>
        <v>0</v>
      </c>
      <c r="AB348" s="110">
        <f t="shared" si="375"/>
        <v>0</v>
      </c>
      <c r="AC348" s="109">
        <f t="shared" ref="AC348" si="382">M348</f>
        <v>77.815435000000008</v>
      </c>
      <c r="AD348" s="110">
        <f t="shared" ref="AD348" si="383">N348</f>
        <v>0</v>
      </c>
      <c r="AE348" s="109">
        <f>O348</f>
        <v>7548.0971950000003</v>
      </c>
      <c r="AF348" s="121">
        <f t="shared" si="372"/>
        <v>8612.3276498896776</v>
      </c>
    </row>
    <row r="349" spans="1:32" ht="15.75" thickBot="1" x14ac:dyDescent="0.3">
      <c r="B349" s="123" t="s">
        <v>5</v>
      </c>
      <c r="C349" s="124">
        <f t="shared" ref="C349:O349" si="384">SUM(C316:C348)</f>
        <v>421927.39088999998</v>
      </c>
      <c r="D349" s="124">
        <f t="shared" si="384"/>
        <v>164206.06028000001</v>
      </c>
      <c r="E349" s="124">
        <f t="shared" si="384"/>
        <v>58567.716469999999</v>
      </c>
      <c r="F349" s="124">
        <f t="shared" si="384"/>
        <v>283095.01062999998</v>
      </c>
      <c r="G349" s="124">
        <f t="shared" si="384"/>
        <v>20262.52749</v>
      </c>
      <c r="H349" s="124">
        <f t="shared" si="384"/>
        <v>22731.605532736972</v>
      </c>
      <c r="I349" s="124">
        <f t="shared" si="384"/>
        <v>0</v>
      </c>
      <c r="J349" s="124">
        <f t="shared" si="384"/>
        <v>0</v>
      </c>
      <c r="K349" s="124">
        <f t="shared" si="384"/>
        <v>0</v>
      </c>
      <c r="L349" s="124">
        <f t="shared" si="384"/>
        <v>0</v>
      </c>
      <c r="M349" s="124">
        <f t="shared" si="384"/>
        <v>2027.8345549999999</v>
      </c>
      <c r="N349" s="124">
        <f t="shared" si="384"/>
        <v>6101.5966099999996</v>
      </c>
      <c r="O349" s="124">
        <f t="shared" si="384"/>
        <v>9553.2403900000008</v>
      </c>
      <c r="P349" s="127">
        <f>SUM(C349:O349)</f>
        <v>988472.98284773703</v>
      </c>
      <c r="R349" s="123" t="s">
        <v>5</v>
      </c>
      <c r="S349" s="124">
        <f t="shared" ref="S349:AE349" si="385">SUM(S316:S348)</f>
        <v>419148.28111609782</v>
      </c>
      <c r="T349" s="124">
        <f t="shared" si="385"/>
        <v>164942.91683</v>
      </c>
      <c r="U349" s="124">
        <f t="shared" si="385"/>
        <v>58567.716469999999</v>
      </c>
      <c r="V349" s="124">
        <f t="shared" si="385"/>
        <v>287368.88568999997</v>
      </c>
      <c r="W349" s="124">
        <f t="shared" si="385"/>
        <v>20110.177749999999</v>
      </c>
      <c r="X349" s="124">
        <f t="shared" si="385"/>
        <v>22731.605532736972</v>
      </c>
      <c r="Y349" s="124">
        <f t="shared" si="385"/>
        <v>0</v>
      </c>
      <c r="Z349" s="124">
        <f t="shared" si="385"/>
        <v>0</v>
      </c>
      <c r="AA349" s="125">
        <f t="shared" si="385"/>
        <v>0</v>
      </c>
      <c r="AB349" s="124">
        <f t="shared" si="385"/>
        <v>0</v>
      </c>
      <c r="AC349" s="124">
        <f t="shared" si="385"/>
        <v>2261.2808599999998</v>
      </c>
      <c r="AD349" s="124">
        <f t="shared" si="385"/>
        <v>6101.5966099999996</v>
      </c>
      <c r="AE349" s="124">
        <f t="shared" si="385"/>
        <v>9553.2403900000008</v>
      </c>
      <c r="AF349" s="127">
        <f t="shared" si="372"/>
        <v>990785.70124883484</v>
      </c>
    </row>
    <row r="350" spans="1:32" x14ac:dyDescent="0.25">
      <c r="B350" s="128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R350" s="128"/>
      <c r="S350" s="129"/>
      <c r="T350" s="129"/>
      <c r="U350" s="129"/>
      <c r="V350" s="129"/>
      <c r="W350" s="129"/>
      <c r="X350" s="129"/>
      <c r="Y350" s="129"/>
      <c r="Z350" s="129"/>
      <c r="AA350" s="129"/>
      <c r="AB350" s="129"/>
      <c r="AC350" s="129"/>
      <c r="AD350" s="129"/>
      <c r="AE350" s="129"/>
      <c r="AF350" s="129"/>
    </row>
    <row r="351" spans="1:32" x14ac:dyDescent="0.25">
      <c r="B351" s="128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R351" s="128"/>
      <c r="S351" s="129"/>
      <c r="T351" s="129"/>
      <c r="U351" s="129"/>
      <c r="V351" s="129"/>
      <c r="W351" s="129"/>
      <c r="X351" s="129"/>
      <c r="Y351" s="129"/>
      <c r="Z351" s="129"/>
      <c r="AA351" s="129"/>
      <c r="AB351" s="129"/>
      <c r="AC351" s="129"/>
      <c r="AD351" s="129"/>
      <c r="AE351" s="129"/>
      <c r="AF351" s="129"/>
    </row>
    <row r="352" spans="1:32" x14ac:dyDescent="0.25">
      <c r="B352" s="128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R352" s="128"/>
      <c r="S352" s="129"/>
      <c r="T352" s="129"/>
      <c r="U352" s="129"/>
      <c r="V352" s="129"/>
      <c r="W352" s="129"/>
      <c r="X352" s="129"/>
      <c r="Y352" s="129"/>
      <c r="Z352" s="129"/>
      <c r="AA352" s="129"/>
      <c r="AB352" s="129"/>
      <c r="AC352" s="129"/>
      <c r="AD352" s="129"/>
      <c r="AE352" s="129"/>
      <c r="AF352" s="129"/>
    </row>
    <row r="353" spans="1:47" x14ac:dyDescent="0.25">
      <c r="B353" s="128"/>
      <c r="C353" s="130"/>
      <c r="D353" s="130"/>
      <c r="E353" s="130"/>
      <c r="F353" s="130"/>
      <c r="G353" s="130"/>
      <c r="H353" s="130"/>
      <c r="I353" s="130"/>
      <c r="J353" s="130"/>
      <c r="K353" s="130"/>
      <c r="L353" s="130"/>
      <c r="M353" s="130"/>
      <c r="N353" s="130"/>
      <c r="O353" s="130"/>
      <c r="P353" s="129"/>
      <c r="R353" s="128"/>
      <c r="S353" s="130"/>
      <c r="T353" s="130"/>
      <c r="U353" s="130"/>
      <c r="V353" s="130"/>
      <c r="W353" s="130"/>
      <c r="X353" s="130"/>
      <c r="Y353" s="130"/>
      <c r="Z353" s="130"/>
      <c r="AA353" s="130"/>
      <c r="AB353" s="130"/>
      <c r="AC353" s="130"/>
      <c r="AD353" s="130"/>
      <c r="AE353" s="130"/>
      <c r="AF353" s="129"/>
    </row>
    <row r="354" spans="1:47" x14ac:dyDescent="0.25">
      <c r="B354" s="128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R354" s="128"/>
      <c r="S354" s="129"/>
      <c r="T354" s="129"/>
      <c r="U354" s="129"/>
      <c r="V354" s="129"/>
      <c r="W354" s="129"/>
      <c r="X354" s="129"/>
      <c r="Y354" s="129"/>
      <c r="Z354" s="129"/>
      <c r="AA354" s="129"/>
      <c r="AB354" s="129"/>
      <c r="AC354" s="129"/>
      <c r="AD354" s="129"/>
      <c r="AE354" s="129"/>
      <c r="AF354" s="129"/>
    </row>
    <row r="355" spans="1:47" x14ac:dyDescent="0.25">
      <c r="B355" s="128"/>
      <c r="C355" s="129"/>
      <c r="D355" s="129"/>
      <c r="E355" s="129"/>
      <c r="F355" s="129"/>
      <c r="G355" s="129"/>
      <c r="H355" s="131"/>
      <c r="I355" s="131"/>
      <c r="J355" s="131"/>
      <c r="K355" s="129"/>
      <c r="L355" s="129"/>
      <c r="M355" s="129"/>
      <c r="N355" s="129"/>
      <c r="O355" s="129"/>
      <c r="P355" s="129"/>
      <c r="R355" s="128"/>
      <c r="S355" s="129"/>
      <c r="T355" s="129"/>
      <c r="U355" s="129"/>
      <c r="V355" s="129"/>
      <c r="W355" s="129"/>
      <c r="X355" s="131"/>
      <c r="Y355" s="131"/>
      <c r="Z355" s="131"/>
      <c r="AA355" s="129"/>
      <c r="AB355" s="129"/>
      <c r="AC355" s="129"/>
      <c r="AD355" s="129"/>
      <c r="AE355" s="129"/>
      <c r="AF355" s="129"/>
    </row>
    <row r="358" spans="1:47" x14ac:dyDescent="0.25">
      <c r="B358" s="114" t="s">
        <v>549</v>
      </c>
      <c r="R358" s="114" t="s">
        <v>549</v>
      </c>
      <c r="AH358" s="114" t="str">
        <f>R358</f>
        <v>Purpose: Total</v>
      </c>
    </row>
    <row r="359" spans="1:47" ht="39" x14ac:dyDescent="0.25">
      <c r="B359" s="115" t="s">
        <v>524</v>
      </c>
      <c r="C359" s="116" t="s">
        <v>525</v>
      </c>
      <c r="D359" s="117" t="s">
        <v>526</v>
      </c>
      <c r="E359" s="117" t="s">
        <v>527</v>
      </c>
      <c r="F359" s="117" t="s">
        <v>465</v>
      </c>
      <c r="G359" s="117" t="s">
        <v>528</v>
      </c>
      <c r="H359" s="117" t="s">
        <v>14</v>
      </c>
      <c r="I359" s="117" t="s">
        <v>18</v>
      </c>
      <c r="J359" s="117" t="s">
        <v>22</v>
      </c>
      <c r="K359" s="117" t="s">
        <v>604</v>
      </c>
      <c r="L359" s="117" t="s">
        <v>529</v>
      </c>
      <c r="M359" s="117" t="s">
        <v>530</v>
      </c>
      <c r="N359" s="118" t="s">
        <v>531</v>
      </c>
      <c r="O359" s="118" t="s">
        <v>603</v>
      </c>
      <c r="P359" s="119" t="s">
        <v>5</v>
      </c>
      <c r="R359" s="115" t="s">
        <v>524</v>
      </c>
      <c r="S359" s="116" t="s">
        <v>525</v>
      </c>
      <c r="T359" s="117" t="s">
        <v>526</v>
      </c>
      <c r="U359" s="117" t="s">
        <v>527</v>
      </c>
      <c r="V359" s="117" t="s">
        <v>465</v>
      </c>
      <c r="W359" s="117" t="s">
        <v>528</v>
      </c>
      <c r="X359" s="117" t="s">
        <v>14</v>
      </c>
      <c r="Y359" s="117" t="s">
        <v>18</v>
      </c>
      <c r="Z359" s="117" t="s">
        <v>22</v>
      </c>
      <c r="AA359" s="117" t="s">
        <v>604</v>
      </c>
      <c r="AB359" s="117" t="s">
        <v>529</v>
      </c>
      <c r="AC359" s="117" t="s">
        <v>530</v>
      </c>
      <c r="AD359" s="118" t="s">
        <v>531</v>
      </c>
      <c r="AE359" s="118" t="s">
        <v>603</v>
      </c>
      <c r="AF359" s="119" t="s">
        <v>5</v>
      </c>
      <c r="AH359" s="115" t="s">
        <v>524</v>
      </c>
      <c r="AI359" s="116" t="s">
        <v>525</v>
      </c>
      <c r="AJ359" s="117" t="s">
        <v>526</v>
      </c>
      <c r="AK359" s="117" t="s">
        <v>527</v>
      </c>
      <c r="AL359" s="117" t="s">
        <v>465</v>
      </c>
      <c r="AM359" s="117" t="s">
        <v>528</v>
      </c>
      <c r="AN359" s="117" t="s">
        <v>14</v>
      </c>
      <c r="AO359" s="117" t="s">
        <v>18</v>
      </c>
      <c r="AP359" s="117" t="s">
        <v>22</v>
      </c>
      <c r="AQ359" s="117" t="s">
        <v>604</v>
      </c>
      <c r="AR359" s="117" t="s">
        <v>529</v>
      </c>
      <c r="AS359" s="117" t="s">
        <v>530</v>
      </c>
      <c r="AT359" s="118" t="s">
        <v>603</v>
      </c>
      <c r="AU359" s="119" t="s">
        <v>5</v>
      </c>
    </row>
    <row r="360" spans="1:47" x14ac:dyDescent="0.25">
      <c r="A360" s="114">
        <v>1</v>
      </c>
      <c r="B360" s="120" t="s">
        <v>532</v>
      </c>
      <c r="C360" s="109">
        <f>C8+C52+C96+C140+C184+C228+C272+C316</f>
        <v>7108479.6458700011</v>
      </c>
      <c r="D360" s="109">
        <f t="shared" ref="D360:O360" si="386">D8+D52+D96+D140+D184+D228+D272+D316</f>
        <v>1489463.44181</v>
      </c>
      <c r="E360" s="109">
        <f t="shared" si="386"/>
        <v>701869.69232000003</v>
      </c>
      <c r="F360" s="110">
        <f t="shared" si="386"/>
        <v>0</v>
      </c>
      <c r="G360" s="110">
        <f t="shared" si="386"/>
        <v>9846.8604599999999</v>
      </c>
      <c r="H360" s="110">
        <f t="shared" si="386"/>
        <v>12956.976717081779</v>
      </c>
      <c r="I360" s="110">
        <f t="shared" si="386"/>
        <v>39341.440151811774</v>
      </c>
      <c r="J360" s="110">
        <f t="shared" si="386"/>
        <v>10154.249607177586</v>
      </c>
      <c r="K360" s="110">
        <f t="shared" si="386"/>
        <v>586.5026808276142</v>
      </c>
      <c r="L360" s="110">
        <f t="shared" si="386"/>
        <v>629.91520000000003</v>
      </c>
      <c r="M360" s="110">
        <f t="shared" si="386"/>
        <v>3387.63744</v>
      </c>
      <c r="N360" s="110">
        <f t="shared" si="386"/>
        <v>0</v>
      </c>
      <c r="O360" s="110">
        <f t="shared" si="386"/>
        <v>0</v>
      </c>
      <c r="P360" s="121">
        <f t="shared" ref="P360:P386" si="387">SUM(C360:O360)</f>
        <v>9376716.3622568995</v>
      </c>
      <c r="R360" s="120" t="s">
        <v>532</v>
      </c>
      <c r="S360" s="109">
        <f>C360+F360+G360+H360+I360+J360+L360+M360+O360+K360</f>
        <v>7185383.2281268993</v>
      </c>
      <c r="T360" s="109">
        <f>D360</f>
        <v>1489463.44181</v>
      </c>
      <c r="U360" s="109">
        <f>E360</f>
        <v>701869.69232000003</v>
      </c>
      <c r="V360" s="110">
        <v>0</v>
      </c>
      <c r="W360" s="110">
        <v>0</v>
      </c>
      <c r="X360" s="110">
        <f>0</f>
        <v>0</v>
      </c>
      <c r="Y360" s="110">
        <f t="shared" ref="Y360:Y363" si="388">I360</f>
        <v>39341.440151811774</v>
      </c>
      <c r="Z360" s="110">
        <f>0</f>
        <v>0</v>
      </c>
      <c r="AA360" s="110">
        <f>0</f>
        <v>0</v>
      </c>
      <c r="AB360" s="110">
        <v>0</v>
      </c>
      <c r="AC360" s="110">
        <v>0</v>
      </c>
      <c r="AD360" s="110">
        <v>0</v>
      </c>
      <c r="AE360" s="110">
        <f>O360</f>
        <v>0</v>
      </c>
      <c r="AF360" s="121">
        <f t="shared" ref="AF360:AF385" si="389">SUM(S360:AD360)</f>
        <v>9416057.802408712</v>
      </c>
      <c r="AH360" s="120" t="s">
        <v>532</v>
      </c>
      <c r="AI360" s="109">
        <f>S360</f>
        <v>7185383.2281268993</v>
      </c>
      <c r="AJ360" s="109">
        <f t="shared" ref="AJ360:AJ364" si="390">T360</f>
        <v>1489463.44181</v>
      </c>
      <c r="AK360" s="109">
        <f t="shared" ref="AK360:AK364" si="391">U360</f>
        <v>701869.69232000003</v>
      </c>
      <c r="AL360" s="109">
        <f t="shared" ref="AL360:AL364" si="392">V360</f>
        <v>0</v>
      </c>
      <c r="AM360" s="109">
        <f t="shared" ref="AM360:AM364" si="393">W360</f>
        <v>0</v>
      </c>
      <c r="AN360" s="109">
        <f>X360</f>
        <v>0</v>
      </c>
      <c r="AO360" s="109">
        <f t="shared" ref="AO360:AO364" si="394">Y360</f>
        <v>39341.440151811774</v>
      </c>
      <c r="AP360" s="109">
        <f t="shared" ref="AP360:AP364" si="395">Z360</f>
        <v>0</v>
      </c>
      <c r="AQ360" s="109">
        <f t="shared" ref="AQ360:AQ364" si="396">AA360</f>
        <v>0</v>
      </c>
      <c r="AR360" s="109">
        <f t="shared" ref="AR360:AR364" si="397">AB360</f>
        <v>0</v>
      </c>
      <c r="AS360" s="109">
        <f>AC360</f>
        <v>0</v>
      </c>
      <c r="AT360" s="109">
        <f>AE360</f>
        <v>0</v>
      </c>
      <c r="AU360" s="121">
        <f>SUM(AI360:AT360)</f>
        <v>9416057.802408712</v>
      </c>
    </row>
    <row r="361" spans="1:47" x14ac:dyDescent="0.25">
      <c r="A361" s="114">
        <v>3</v>
      </c>
      <c r="B361" s="120" t="s">
        <v>526</v>
      </c>
      <c r="C361" s="110">
        <f t="shared" ref="C361:O361" si="398">C9+C53+C97+C141+C185+C229+C273+C317</f>
        <v>0</v>
      </c>
      <c r="D361" s="109">
        <f t="shared" si="398"/>
        <v>4103337.3705099998</v>
      </c>
      <c r="E361" s="109">
        <f t="shared" si="398"/>
        <v>1012344.82459</v>
      </c>
      <c r="F361" s="110">
        <f t="shared" si="398"/>
        <v>0</v>
      </c>
      <c r="G361" s="110">
        <f t="shared" si="398"/>
        <v>15499.674589999999</v>
      </c>
      <c r="H361" s="109">
        <f t="shared" si="398"/>
        <v>95925.708384470403</v>
      </c>
      <c r="I361" s="110">
        <f t="shared" si="398"/>
        <v>18087.089777649362</v>
      </c>
      <c r="J361" s="110">
        <f t="shared" si="398"/>
        <v>66835.081517531682</v>
      </c>
      <c r="K361" s="110">
        <f t="shared" si="398"/>
        <v>4927.3462696373354</v>
      </c>
      <c r="L361" s="110">
        <f t="shared" si="398"/>
        <v>21161.79319</v>
      </c>
      <c r="M361" s="109">
        <f t="shared" si="398"/>
        <v>7943.3331899999985</v>
      </c>
      <c r="N361" s="110">
        <f t="shared" si="398"/>
        <v>0</v>
      </c>
      <c r="O361" s="110">
        <f t="shared" si="398"/>
        <v>50989.367834999946</v>
      </c>
      <c r="P361" s="122">
        <f t="shared" si="387"/>
        <v>5397051.5898542879</v>
      </c>
      <c r="R361" s="120" t="s">
        <v>526</v>
      </c>
      <c r="S361" s="110">
        <v>0</v>
      </c>
      <c r="T361" s="109">
        <f>D361+F361+G361+I361+J361+L361+O361+K361</f>
        <v>4280837.7236898178</v>
      </c>
      <c r="U361" s="109">
        <f>E361</f>
        <v>1012344.82459</v>
      </c>
      <c r="V361" s="110">
        <v>0</v>
      </c>
      <c r="W361" s="110">
        <v>0</v>
      </c>
      <c r="X361" s="110">
        <f>H360+H361</f>
        <v>108882.68510155218</v>
      </c>
      <c r="Y361" s="110">
        <f t="shared" si="388"/>
        <v>18087.089777649362</v>
      </c>
      <c r="Z361" s="110">
        <f>J360+J361</f>
        <v>76989.331124709264</v>
      </c>
      <c r="AA361" s="110">
        <f>K360+K361</f>
        <v>5513.8489504649497</v>
      </c>
      <c r="AB361" s="110">
        <v>0</v>
      </c>
      <c r="AC361" s="109">
        <f>M361</f>
        <v>7943.3331899999985</v>
      </c>
      <c r="AD361" s="110">
        <v>0</v>
      </c>
      <c r="AE361" s="109">
        <f t="shared" ref="AE361:AE391" si="399">O361</f>
        <v>50989.367834999946</v>
      </c>
      <c r="AF361" s="122">
        <f t="shared" si="389"/>
        <v>5510598.8364241933</v>
      </c>
      <c r="AH361" s="120" t="s">
        <v>526</v>
      </c>
      <c r="AI361" s="109">
        <f t="shared" ref="AI361:AI364" si="400">S361</f>
        <v>0</v>
      </c>
      <c r="AJ361" s="109">
        <f t="shared" si="390"/>
        <v>4280837.7236898178</v>
      </c>
      <c r="AK361" s="109">
        <f t="shared" si="391"/>
        <v>1012344.82459</v>
      </c>
      <c r="AL361" s="109">
        <f t="shared" si="392"/>
        <v>0</v>
      </c>
      <c r="AM361" s="109">
        <f t="shared" si="393"/>
        <v>0</v>
      </c>
      <c r="AN361" s="109">
        <f>X361</f>
        <v>108882.68510155218</v>
      </c>
      <c r="AO361" s="109">
        <f t="shared" si="394"/>
        <v>18087.089777649362</v>
      </c>
      <c r="AP361" s="109">
        <f t="shared" si="395"/>
        <v>76989.331124709264</v>
      </c>
      <c r="AQ361" s="109">
        <f t="shared" si="396"/>
        <v>5513.8489504649497</v>
      </c>
      <c r="AR361" s="109">
        <f t="shared" si="397"/>
        <v>0</v>
      </c>
      <c r="AS361" s="109">
        <f t="shared" ref="AS361:AS364" si="401">AC361</f>
        <v>7943.3331899999985</v>
      </c>
      <c r="AT361" s="109">
        <f t="shared" ref="AT361:AT364" si="402">AE361</f>
        <v>50989.367834999946</v>
      </c>
      <c r="AU361" s="121">
        <f t="shared" ref="AU361:AU372" si="403">SUM(AI361:AT361)</f>
        <v>5561588.2042591935</v>
      </c>
    </row>
    <row r="362" spans="1:47" x14ac:dyDescent="0.25">
      <c r="A362" s="114">
        <v>5</v>
      </c>
      <c r="B362" s="120" t="s">
        <v>527</v>
      </c>
      <c r="C362" s="110">
        <f t="shared" ref="C362:O362" si="404">C10+C54+C98+C142+C186+C230+C274+C318</f>
        <v>0</v>
      </c>
      <c r="D362" s="110">
        <f t="shared" si="404"/>
        <v>0</v>
      </c>
      <c r="E362" s="109">
        <f t="shared" si="404"/>
        <v>3299973.9671600005</v>
      </c>
      <c r="F362" s="110">
        <f t="shared" si="404"/>
        <v>0</v>
      </c>
      <c r="G362" s="110">
        <f t="shared" si="404"/>
        <v>7832.5617700000003</v>
      </c>
      <c r="H362" s="109">
        <f t="shared" si="404"/>
        <v>45264.998177420493</v>
      </c>
      <c r="I362" s="110">
        <f t="shared" si="404"/>
        <v>13446.357935930519</v>
      </c>
      <c r="J362" s="110">
        <f t="shared" si="404"/>
        <v>21568.043452885213</v>
      </c>
      <c r="K362" s="110">
        <f t="shared" si="404"/>
        <v>1377.6212266406171</v>
      </c>
      <c r="L362" s="110">
        <f t="shared" si="404"/>
        <v>23768.55545</v>
      </c>
      <c r="M362" s="109">
        <f t="shared" si="404"/>
        <v>2439.3765600000002</v>
      </c>
      <c r="N362" s="110">
        <f t="shared" si="404"/>
        <v>0</v>
      </c>
      <c r="O362" s="110">
        <f t="shared" si="404"/>
        <v>10977.194520000001</v>
      </c>
      <c r="P362" s="122">
        <f t="shared" si="387"/>
        <v>3426648.6762528764</v>
      </c>
      <c r="R362" s="120" t="s">
        <v>527</v>
      </c>
      <c r="S362" s="110">
        <v>0</v>
      </c>
      <c r="T362" s="110"/>
      <c r="U362" s="109">
        <f>E362+F362+G362+I362+J362+L362+O362+K362</f>
        <v>3378944.3015154563</v>
      </c>
      <c r="V362" s="110">
        <v>0</v>
      </c>
      <c r="W362" s="110">
        <v>0</v>
      </c>
      <c r="X362" s="110">
        <f t="shared" ref="X362:X363" si="405">H362</f>
        <v>45264.998177420493</v>
      </c>
      <c r="Y362" s="110">
        <f t="shared" si="388"/>
        <v>13446.357935930519</v>
      </c>
      <c r="Z362" s="110">
        <f t="shared" ref="Z362:Z363" si="406">J362</f>
        <v>21568.043452885213</v>
      </c>
      <c r="AA362" s="110">
        <f t="shared" ref="AA362:AA363" si="407">K362</f>
        <v>1377.6212266406171</v>
      </c>
      <c r="AB362" s="110">
        <v>0</v>
      </c>
      <c r="AC362" s="109">
        <f>M362</f>
        <v>2439.3765600000002</v>
      </c>
      <c r="AD362" s="110">
        <v>0</v>
      </c>
      <c r="AE362" s="109">
        <f t="shared" si="399"/>
        <v>10977.194520000001</v>
      </c>
      <c r="AF362" s="122">
        <f t="shared" si="389"/>
        <v>3463040.6988683324</v>
      </c>
      <c r="AH362" s="120" t="s">
        <v>527</v>
      </c>
      <c r="AI362" s="109">
        <f t="shared" si="400"/>
        <v>0</v>
      </c>
      <c r="AJ362" s="109">
        <f t="shared" si="390"/>
        <v>0</v>
      </c>
      <c r="AK362" s="109">
        <f t="shared" si="391"/>
        <v>3378944.3015154563</v>
      </c>
      <c r="AL362" s="109">
        <f t="shared" si="392"/>
        <v>0</v>
      </c>
      <c r="AM362" s="109">
        <f t="shared" si="393"/>
        <v>0</v>
      </c>
      <c r="AN362" s="109">
        <f t="shared" ref="AN362:AN364" si="408">X362</f>
        <v>45264.998177420493</v>
      </c>
      <c r="AO362" s="109">
        <f t="shared" si="394"/>
        <v>13446.357935930519</v>
      </c>
      <c r="AP362" s="109">
        <f t="shared" si="395"/>
        <v>21568.043452885213</v>
      </c>
      <c r="AQ362" s="109">
        <f t="shared" si="396"/>
        <v>1377.6212266406171</v>
      </c>
      <c r="AR362" s="109">
        <f t="shared" si="397"/>
        <v>0</v>
      </c>
      <c r="AS362" s="109">
        <f t="shared" si="401"/>
        <v>2439.3765600000002</v>
      </c>
      <c r="AT362" s="109">
        <f t="shared" si="402"/>
        <v>10977.194520000001</v>
      </c>
      <c r="AU362" s="121">
        <f t="shared" si="403"/>
        <v>3474017.8933883323</v>
      </c>
    </row>
    <row r="363" spans="1:47" x14ac:dyDescent="0.25">
      <c r="A363" s="114">
        <v>7</v>
      </c>
      <c r="B363" s="120" t="s">
        <v>465</v>
      </c>
      <c r="C363" s="110">
        <f t="shared" ref="C363:O363" si="409">C11+C55+C99+C143+C187+C231+C275+C319</f>
        <v>89921.842489999995</v>
      </c>
      <c r="D363" s="109">
        <f t="shared" si="409"/>
        <v>93436.562940000003</v>
      </c>
      <c r="E363" s="109">
        <f t="shared" si="409"/>
        <v>132043.92173999999</v>
      </c>
      <c r="F363" s="109">
        <f t="shared" si="409"/>
        <v>2044949.14705</v>
      </c>
      <c r="G363" s="110">
        <f t="shared" si="409"/>
        <v>18477.092350000003</v>
      </c>
      <c r="H363" s="109">
        <f t="shared" si="409"/>
        <v>316928.20290828205</v>
      </c>
      <c r="I363" s="110">
        <f t="shared" si="409"/>
        <v>21415.778279286766</v>
      </c>
      <c r="J363" s="110">
        <f t="shared" si="409"/>
        <v>35139.1938269452</v>
      </c>
      <c r="K363" s="110">
        <f t="shared" si="409"/>
        <v>3934.701213507542</v>
      </c>
      <c r="L363" s="110">
        <f t="shared" si="409"/>
        <v>3131.5689000000002</v>
      </c>
      <c r="M363" s="109">
        <f t="shared" si="409"/>
        <v>6096.5415200000007</v>
      </c>
      <c r="N363" s="110">
        <f t="shared" si="409"/>
        <v>0</v>
      </c>
      <c r="O363" s="110">
        <f t="shared" si="409"/>
        <v>27434.436840000002</v>
      </c>
      <c r="P363" s="122">
        <f t="shared" si="387"/>
        <v>2792908.9900580216</v>
      </c>
      <c r="R363" s="120" t="s">
        <v>465</v>
      </c>
      <c r="S363" s="110">
        <v>0</v>
      </c>
      <c r="T363" s="109">
        <f>D363</f>
        <v>93436.562940000003</v>
      </c>
      <c r="U363" s="109">
        <f>E363</f>
        <v>132043.92173999999</v>
      </c>
      <c r="V363" s="109">
        <f>C363+F363+G363</f>
        <v>2153348.08189</v>
      </c>
      <c r="W363" s="110">
        <v>0</v>
      </c>
      <c r="X363" s="110">
        <f t="shared" si="405"/>
        <v>316928.20290828205</v>
      </c>
      <c r="Y363" s="110">
        <f t="shared" si="388"/>
        <v>21415.778279286766</v>
      </c>
      <c r="Z363" s="110">
        <f t="shared" si="406"/>
        <v>35139.1938269452</v>
      </c>
      <c r="AA363" s="110">
        <f t="shared" si="407"/>
        <v>3934.701213507542</v>
      </c>
      <c r="AB363" s="110">
        <v>0</v>
      </c>
      <c r="AC363" s="109">
        <f>M363</f>
        <v>6096.5415200000007</v>
      </c>
      <c r="AD363" s="110">
        <v>0</v>
      </c>
      <c r="AE363" s="109">
        <f t="shared" si="399"/>
        <v>27434.436840000002</v>
      </c>
      <c r="AF363" s="122">
        <f t="shared" si="389"/>
        <v>2762342.9843180212</v>
      </c>
      <c r="AH363" s="120" t="s">
        <v>465</v>
      </c>
      <c r="AI363" s="109">
        <f t="shared" si="400"/>
        <v>0</v>
      </c>
      <c r="AJ363" s="109">
        <f t="shared" si="390"/>
        <v>93436.562940000003</v>
      </c>
      <c r="AK363" s="109">
        <f t="shared" si="391"/>
        <v>132043.92173999999</v>
      </c>
      <c r="AL363" s="109">
        <f t="shared" si="392"/>
        <v>2153348.08189</v>
      </c>
      <c r="AM363" s="109">
        <f t="shared" si="393"/>
        <v>0</v>
      </c>
      <c r="AN363" s="109">
        <f t="shared" si="408"/>
        <v>316928.20290828205</v>
      </c>
      <c r="AO363" s="109">
        <f t="shared" si="394"/>
        <v>21415.778279286766</v>
      </c>
      <c r="AP363" s="109">
        <f t="shared" si="395"/>
        <v>35139.1938269452</v>
      </c>
      <c r="AQ363" s="109">
        <f t="shared" si="396"/>
        <v>3934.701213507542</v>
      </c>
      <c r="AR363" s="109">
        <f t="shared" si="397"/>
        <v>0</v>
      </c>
      <c r="AS363" s="109">
        <f t="shared" si="401"/>
        <v>6096.5415200000007</v>
      </c>
      <c r="AT363" s="109">
        <f t="shared" si="402"/>
        <v>27434.436840000002</v>
      </c>
      <c r="AU363" s="121">
        <f t="shared" si="403"/>
        <v>2789777.4211580213</v>
      </c>
    </row>
    <row r="364" spans="1:47" x14ac:dyDescent="0.25">
      <c r="A364" s="114">
        <v>8</v>
      </c>
      <c r="B364" s="120" t="s">
        <v>528</v>
      </c>
      <c r="C364" s="110">
        <f t="shared" ref="C364:O364" si="410">C12+C56+C100+C144+C188+C232+C276+C320</f>
        <v>0</v>
      </c>
      <c r="D364" s="110">
        <f t="shared" si="410"/>
        <v>0</v>
      </c>
      <c r="E364" s="110">
        <f t="shared" si="410"/>
        <v>0</v>
      </c>
      <c r="F364" s="110">
        <f t="shared" si="410"/>
        <v>0</v>
      </c>
      <c r="G364" s="109">
        <f t="shared" si="410"/>
        <v>455513.51113999996</v>
      </c>
      <c r="H364" s="110">
        <f t="shared" si="410"/>
        <v>14511.346382994245</v>
      </c>
      <c r="I364" s="110">
        <f t="shared" si="410"/>
        <v>0</v>
      </c>
      <c r="J364" s="110">
        <f t="shared" si="410"/>
        <v>1081.3147042316177</v>
      </c>
      <c r="K364" s="110">
        <f t="shared" si="410"/>
        <v>0</v>
      </c>
      <c r="L364" s="110">
        <f t="shared" si="410"/>
        <v>199.57656</v>
      </c>
      <c r="M364" s="110">
        <f t="shared" si="410"/>
        <v>0</v>
      </c>
      <c r="N364" s="110">
        <f t="shared" si="410"/>
        <v>0</v>
      </c>
      <c r="O364" s="110">
        <f t="shared" si="410"/>
        <v>0</v>
      </c>
      <c r="P364" s="122">
        <f t="shared" si="387"/>
        <v>471305.74878722586</v>
      </c>
      <c r="R364" s="120" t="s">
        <v>528</v>
      </c>
      <c r="S364" s="110">
        <v>0</v>
      </c>
      <c r="T364" s="110">
        <v>0</v>
      </c>
      <c r="U364" s="110">
        <v>0</v>
      </c>
      <c r="V364" s="110">
        <v>0</v>
      </c>
      <c r="W364" s="109">
        <f>C364+D364+E364+F364+G364+H364+I364+J364+L364+M364+O364+K364</f>
        <v>471305.74878722586</v>
      </c>
      <c r="X364" s="110">
        <v>0</v>
      </c>
      <c r="Y364" s="110">
        <v>0</v>
      </c>
      <c r="Z364" s="110">
        <v>0</v>
      </c>
      <c r="AA364" s="110">
        <f>VLOOKUP($A364,'Trip Switching Model Targets'!$AU$8:$BG$36,AA$5,FALSE)</f>
        <v>0</v>
      </c>
      <c r="AB364" s="110">
        <v>0</v>
      </c>
      <c r="AC364" s="110">
        <v>0</v>
      </c>
      <c r="AD364" s="110">
        <v>0</v>
      </c>
      <c r="AE364" s="110">
        <f t="shared" si="399"/>
        <v>0</v>
      </c>
      <c r="AF364" s="122">
        <f t="shared" si="389"/>
        <v>471305.74878722586</v>
      </c>
      <c r="AH364" s="120" t="s">
        <v>528</v>
      </c>
      <c r="AI364" s="109">
        <f t="shared" si="400"/>
        <v>0</v>
      </c>
      <c r="AJ364" s="109">
        <f t="shared" si="390"/>
        <v>0</v>
      </c>
      <c r="AK364" s="109">
        <f t="shared" si="391"/>
        <v>0</v>
      </c>
      <c r="AL364" s="109">
        <f t="shared" si="392"/>
        <v>0</v>
      </c>
      <c r="AM364" s="109">
        <f t="shared" si="393"/>
        <v>471305.74878722586</v>
      </c>
      <c r="AN364" s="109">
        <f t="shared" si="408"/>
        <v>0</v>
      </c>
      <c r="AO364" s="109">
        <f t="shared" si="394"/>
        <v>0</v>
      </c>
      <c r="AP364" s="109">
        <f t="shared" si="395"/>
        <v>0</v>
      </c>
      <c r="AQ364" s="109">
        <f t="shared" si="396"/>
        <v>0</v>
      </c>
      <c r="AR364" s="109">
        <f t="shared" si="397"/>
        <v>0</v>
      </c>
      <c r="AS364" s="109">
        <f t="shared" si="401"/>
        <v>0</v>
      </c>
      <c r="AT364" s="109">
        <f t="shared" si="402"/>
        <v>0</v>
      </c>
      <c r="AU364" s="121">
        <f t="shared" si="403"/>
        <v>471305.74878722586</v>
      </c>
    </row>
    <row r="365" spans="1:47" x14ac:dyDescent="0.25">
      <c r="A365" s="114">
        <v>9</v>
      </c>
      <c r="B365" s="120" t="s">
        <v>14</v>
      </c>
      <c r="C365" s="110">
        <f t="shared" ref="C365:O365" si="411">C13+C57+C101+C145+C189+C233+C277+C321</f>
        <v>0</v>
      </c>
      <c r="D365" s="110">
        <f t="shared" si="411"/>
        <v>0</v>
      </c>
      <c r="E365" s="110">
        <f t="shared" si="411"/>
        <v>0</v>
      </c>
      <c r="F365" s="110">
        <f t="shared" si="411"/>
        <v>0</v>
      </c>
      <c r="G365" s="110">
        <f t="shared" si="411"/>
        <v>0</v>
      </c>
      <c r="H365" s="111">
        <f t="shared" si="411"/>
        <v>717962.25037556025</v>
      </c>
      <c r="I365" s="110">
        <f t="shared" si="411"/>
        <v>0</v>
      </c>
      <c r="J365" s="110">
        <f t="shared" si="411"/>
        <v>0</v>
      </c>
      <c r="K365" s="110">
        <f t="shared" si="411"/>
        <v>0</v>
      </c>
      <c r="L365" s="110">
        <f t="shared" si="411"/>
        <v>0</v>
      </c>
      <c r="M365" s="110">
        <f t="shared" si="411"/>
        <v>0</v>
      </c>
      <c r="N365" s="110">
        <f t="shared" si="411"/>
        <v>0</v>
      </c>
      <c r="O365" s="110">
        <f t="shared" si="411"/>
        <v>0</v>
      </c>
      <c r="P365" s="122">
        <f t="shared" si="387"/>
        <v>717962.25037556025</v>
      </c>
      <c r="R365" s="120" t="s">
        <v>14</v>
      </c>
      <c r="S365" s="110">
        <v>0</v>
      </c>
      <c r="T365" s="110">
        <v>0</v>
      </c>
      <c r="U365" s="110">
        <v>0</v>
      </c>
      <c r="V365" s="110">
        <v>0</v>
      </c>
      <c r="W365" s="110">
        <v>0</v>
      </c>
      <c r="X365" s="111">
        <f t="shared" ref="X365:X370" si="412">C365+D365+E365+F365+G365+H365+I365+J365+L365+M365+O365+K365</f>
        <v>717962.25037556025</v>
      </c>
      <c r="Y365" s="110">
        <v>0</v>
      </c>
      <c r="Z365" s="110">
        <v>0</v>
      </c>
      <c r="AA365" s="110">
        <f>VLOOKUP($A365,'Trip Switching Model Targets'!$AU$8:$BG$36,AA$5,FALSE)</f>
        <v>0</v>
      </c>
      <c r="AB365" s="110">
        <v>0</v>
      </c>
      <c r="AC365" s="110">
        <v>0</v>
      </c>
      <c r="AD365" s="110">
        <v>0</v>
      </c>
      <c r="AE365" s="110">
        <f t="shared" si="399"/>
        <v>0</v>
      </c>
      <c r="AF365" s="122">
        <f t="shared" si="389"/>
        <v>717962.25037556025</v>
      </c>
      <c r="AH365" s="120" t="s">
        <v>14</v>
      </c>
      <c r="AI365" s="109"/>
      <c r="AJ365" s="109"/>
      <c r="AK365" s="109"/>
      <c r="AL365" s="109"/>
      <c r="AM365" s="109"/>
      <c r="AN365" s="109">
        <f>SUM(X365:X370)</f>
        <v>1095171.1226539242</v>
      </c>
      <c r="AO365" s="109"/>
      <c r="AP365" s="109"/>
      <c r="AQ365" s="109"/>
      <c r="AR365" s="109"/>
      <c r="AS365" s="109"/>
      <c r="AT365" s="109"/>
      <c r="AU365" s="121">
        <f t="shared" si="403"/>
        <v>1095171.1226539242</v>
      </c>
    </row>
    <row r="366" spans="1:47" x14ac:dyDescent="0.25">
      <c r="A366" s="114">
        <v>10</v>
      </c>
      <c r="B366" s="120" t="s">
        <v>15</v>
      </c>
      <c r="C366" s="110">
        <f t="shared" ref="C366:O366" si="413">C14+C58+C102+C146+C190+C234+C278+C322</f>
        <v>0</v>
      </c>
      <c r="D366" s="110">
        <f t="shared" si="413"/>
        <v>0</v>
      </c>
      <c r="E366" s="110">
        <f t="shared" si="413"/>
        <v>0</v>
      </c>
      <c r="F366" s="110">
        <f t="shared" si="413"/>
        <v>0</v>
      </c>
      <c r="G366" s="110">
        <f t="shared" si="413"/>
        <v>0</v>
      </c>
      <c r="H366" s="111">
        <f t="shared" si="413"/>
        <v>2987.6986401873123</v>
      </c>
      <c r="I366" s="110">
        <f t="shared" si="413"/>
        <v>0</v>
      </c>
      <c r="J366" s="110">
        <f t="shared" si="413"/>
        <v>0</v>
      </c>
      <c r="K366" s="110">
        <f t="shared" si="413"/>
        <v>0</v>
      </c>
      <c r="L366" s="110">
        <f t="shared" si="413"/>
        <v>0</v>
      </c>
      <c r="M366" s="110">
        <f t="shared" si="413"/>
        <v>0</v>
      </c>
      <c r="N366" s="110">
        <f t="shared" si="413"/>
        <v>0</v>
      </c>
      <c r="O366" s="110">
        <f t="shared" si="413"/>
        <v>0</v>
      </c>
      <c r="P366" s="122">
        <f t="shared" si="387"/>
        <v>2987.6986401873123</v>
      </c>
      <c r="R366" s="120" t="s">
        <v>15</v>
      </c>
      <c r="S366" s="110">
        <v>0</v>
      </c>
      <c r="T366" s="110">
        <v>0</v>
      </c>
      <c r="U366" s="110">
        <v>0</v>
      </c>
      <c r="V366" s="110">
        <v>0</v>
      </c>
      <c r="W366" s="110">
        <v>0</v>
      </c>
      <c r="X366" s="111">
        <f t="shared" si="412"/>
        <v>2987.6986401873123</v>
      </c>
      <c r="Y366" s="110">
        <v>0</v>
      </c>
      <c r="Z366" s="110">
        <v>0</v>
      </c>
      <c r="AA366" s="110">
        <f>VLOOKUP($A366,'Trip Switching Model Targets'!$AU$8:$BG$36,AA$5,FALSE)</f>
        <v>0</v>
      </c>
      <c r="AB366" s="110">
        <v>0</v>
      </c>
      <c r="AC366" s="110">
        <v>0</v>
      </c>
      <c r="AD366" s="110">
        <v>0</v>
      </c>
      <c r="AE366" s="110">
        <f t="shared" si="399"/>
        <v>0</v>
      </c>
      <c r="AF366" s="122">
        <f t="shared" si="389"/>
        <v>2987.6986401873123</v>
      </c>
      <c r="AH366" s="120" t="s">
        <v>18</v>
      </c>
      <c r="AI366" s="109"/>
      <c r="AJ366" s="109"/>
      <c r="AK366" s="109"/>
      <c r="AL366" s="109"/>
      <c r="AM366" s="109"/>
      <c r="AN366" s="109"/>
      <c r="AO366" s="109">
        <f>SUM(Y371:Y376)</f>
        <v>152002.34282472564</v>
      </c>
      <c r="AP366" s="109"/>
      <c r="AQ366" s="109"/>
      <c r="AR366" s="109"/>
      <c r="AS366" s="109"/>
      <c r="AT366" s="109"/>
      <c r="AU366" s="121">
        <f t="shared" si="403"/>
        <v>152002.34282472564</v>
      </c>
    </row>
    <row r="367" spans="1:47" x14ac:dyDescent="0.25">
      <c r="A367" s="114">
        <v>11</v>
      </c>
      <c r="B367" s="120" t="s">
        <v>16</v>
      </c>
      <c r="C367" s="110">
        <f t="shared" ref="C367:O367" si="414">C15+C59+C103+C147+C191+C235+C279+C323</f>
        <v>0</v>
      </c>
      <c r="D367" s="110">
        <f t="shared" si="414"/>
        <v>0</v>
      </c>
      <c r="E367" s="110">
        <f t="shared" si="414"/>
        <v>0</v>
      </c>
      <c r="F367" s="110">
        <f t="shared" si="414"/>
        <v>0</v>
      </c>
      <c r="G367" s="110">
        <f t="shared" si="414"/>
        <v>0</v>
      </c>
      <c r="H367" s="111">
        <f t="shared" si="414"/>
        <v>0</v>
      </c>
      <c r="I367" s="110">
        <f t="shared" si="414"/>
        <v>0</v>
      </c>
      <c r="J367" s="110">
        <f t="shared" si="414"/>
        <v>0</v>
      </c>
      <c r="K367" s="110">
        <f t="shared" si="414"/>
        <v>0</v>
      </c>
      <c r="L367" s="110">
        <f t="shared" si="414"/>
        <v>0</v>
      </c>
      <c r="M367" s="110">
        <f t="shared" si="414"/>
        <v>0</v>
      </c>
      <c r="N367" s="110">
        <f t="shared" si="414"/>
        <v>0</v>
      </c>
      <c r="O367" s="110">
        <f t="shared" si="414"/>
        <v>0</v>
      </c>
      <c r="P367" s="122">
        <f t="shared" si="387"/>
        <v>0</v>
      </c>
      <c r="R367" s="120" t="s">
        <v>16</v>
      </c>
      <c r="S367" s="110">
        <v>0</v>
      </c>
      <c r="T367" s="110">
        <v>0</v>
      </c>
      <c r="U367" s="110">
        <v>0</v>
      </c>
      <c r="V367" s="110">
        <v>0</v>
      </c>
      <c r="W367" s="110">
        <v>0</v>
      </c>
      <c r="X367" s="111">
        <f t="shared" si="412"/>
        <v>0</v>
      </c>
      <c r="Y367" s="110">
        <v>0</v>
      </c>
      <c r="Z367" s="110">
        <v>0</v>
      </c>
      <c r="AA367" s="110">
        <f>VLOOKUP($A367,'Trip Switching Model Targets'!$AU$8:$BG$36,AA$5,FALSE)</f>
        <v>0</v>
      </c>
      <c r="AB367" s="110">
        <v>0</v>
      </c>
      <c r="AC367" s="110">
        <v>0</v>
      </c>
      <c r="AD367" s="110">
        <v>0</v>
      </c>
      <c r="AE367" s="110">
        <f t="shared" si="399"/>
        <v>0</v>
      </c>
      <c r="AF367" s="122">
        <f t="shared" si="389"/>
        <v>0</v>
      </c>
      <c r="AH367" s="120" t="s">
        <v>22</v>
      </c>
      <c r="AI367" s="109"/>
      <c r="AJ367" s="109"/>
      <c r="AK367" s="109"/>
      <c r="AL367" s="109"/>
      <c r="AM367" s="109"/>
      <c r="AN367" s="109"/>
      <c r="AO367" s="109"/>
      <c r="AP367" s="109">
        <f>SUM(Z377:Z382)</f>
        <v>174675.17333828559</v>
      </c>
      <c r="AQ367" s="109"/>
      <c r="AR367" s="109"/>
      <c r="AS367" s="109"/>
      <c r="AT367" s="109"/>
      <c r="AU367" s="121">
        <f t="shared" si="403"/>
        <v>174675.17333828559</v>
      </c>
    </row>
    <row r="368" spans="1:47" x14ac:dyDescent="0.25">
      <c r="A368" s="114">
        <v>12</v>
      </c>
      <c r="B368" s="120" t="s">
        <v>17</v>
      </c>
      <c r="C368" s="110">
        <f t="shared" ref="C368:O368" si="415">C16+C60+C104+C148+C192+C236+C280+C324</f>
        <v>0</v>
      </c>
      <c r="D368" s="110">
        <f t="shared" si="415"/>
        <v>0</v>
      </c>
      <c r="E368" s="110">
        <f t="shared" si="415"/>
        <v>0</v>
      </c>
      <c r="F368" s="110">
        <f t="shared" si="415"/>
        <v>0</v>
      </c>
      <c r="G368" s="110">
        <f t="shared" si="415"/>
        <v>0</v>
      </c>
      <c r="H368" s="111">
        <f t="shared" si="415"/>
        <v>187460.33835883776</v>
      </c>
      <c r="I368" s="110">
        <f t="shared" si="415"/>
        <v>0</v>
      </c>
      <c r="J368" s="110">
        <f t="shared" si="415"/>
        <v>0</v>
      </c>
      <c r="K368" s="110">
        <f t="shared" si="415"/>
        <v>0</v>
      </c>
      <c r="L368" s="110">
        <f t="shared" si="415"/>
        <v>0</v>
      </c>
      <c r="M368" s="110">
        <f t="shared" si="415"/>
        <v>0</v>
      </c>
      <c r="N368" s="110">
        <f t="shared" si="415"/>
        <v>0</v>
      </c>
      <c r="O368" s="110">
        <f t="shared" si="415"/>
        <v>0</v>
      </c>
      <c r="P368" s="122">
        <f t="shared" si="387"/>
        <v>187460.33835883776</v>
      </c>
      <c r="R368" s="120" t="s">
        <v>17</v>
      </c>
      <c r="S368" s="110">
        <v>0</v>
      </c>
      <c r="T368" s="110">
        <v>0</v>
      </c>
      <c r="U368" s="110">
        <v>0</v>
      </c>
      <c r="V368" s="110">
        <v>0</v>
      </c>
      <c r="W368" s="110">
        <v>0</v>
      </c>
      <c r="X368" s="111">
        <f t="shared" si="412"/>
        <v>187460.33835883776</v>
      </c>
      <c r="Y368" s="110">
        <v>0</v>
      </c>
      <c r="Z368" s="110">
        <v>0</v>
      </c>
      <c r="AA368" s="110">
        <f>VLOOKUP($A368,'Trip Switching Model Targets'!$AU$8:$BG$36,AA$5,FALSE)</f>
        <v>0</v>
      </c>
      <c r="AB368" s="110">
        <v>0</v>
      </c>
      <c r="AC368" s="110">
        <v>0</v>
      </c>
      <c r="AD368" s="110">
        <v>0</v>
      </c>
      <c r="AE368" s="110">
        <f t="shared" si="399"/>
        <v>0</v>
      </c>
      <c r="AF368" s="122">
        <f t="shared" si="389"/>
        <v>187460.33835883776</v>
      </c>
      <c r="AH368" s="207" t="s">
        <v>604</v>
      </c>
      <c r="AI368" s="109"/>
      <c r="AJ368" s="109"/>
      <c r="AK368" s="109"/>
      <c r="AL368" s="109"/>
      <c r="AM368" s="109"/>
      <c r="AN368" s="109"/>
      <c r="AO368" s="109"/>
      <c r="AP368" s="109"/>
      <c r="AQ368" s="109">
        <f>SUM(AA386:AA391)</f>
        <v>13609.52013477481</v>
      </c>
      <c r="AR368" s="109"/>
      <c r="AS368" s="109"/>
      <c r="AT368" s="109"/>
      <c r="AU368" s="121">
        <f t="shared" si="403"/>
        <v>13609.52013477481</v>
      </c>
    </row>
    <row r="369" spans="1:47" x14ac:dyDescent="0.25">
      <c r="A369" s="114">
        <v>24</v>
      </c>
      <c r="B369" s="120" t="s">
        <v>26</v>
      </c>
      <c r="C369" s="110">
        <f t="shared" ref="C369:O369" si="416">C17+C61+C105+C149+C193+C237+C281+C325</f>
        <v>0</v>
      </c>
      <c r="D369" s="110">
        <f t="shared" si="416"/>
        <v>0</v>
      </c>
      <c r="E369" s="110">
        <f t="shared" si="416"/>
        <v>0</v>
      </c>
      <c r="F369" s="110">
        <f t="shared" si="416"/>
        <v>0</v>
      </c>
      <c r="G369" s="110">
        <f t="shared" si="416"/>
        <v>0</v>
      </c>
      <c r="H369" s="111">
        <f t="shared" si="416"/>
        <v>175040.20178992013</v>
      </c>
      <c r="I369" s="110">
        <f t="shared" si="416"/>
        <v>0</v>
      </c>
      <c r="J369" s="110">
        <f t="shared" si="416"/>
        <v>0</v>
      </c>
      <c r="K369" s="110">
        <f t="shared" si="416"/>
        <v>0</v>
      </c>
      <c r="L369" s="110">
        <f t="shared" si="416"/>
        <v>0</v>
      </c>
      <c r="M369" s="110">
        <f t="shared" si="416"/>
        <v>0</v>
      </c>
      <c r="N369" s="110">
        <f t="shared" si="416"/>
        <v>0</v>
      </c>
      <c r="O369" s="110">
        <f t="shared" si="416"/>
        <v>0</v>
      </c>
      <c r="P369" s="122">
        <f t="shared" si="387"/>
        <v>175040.20178992013</v>
      </c>
      <c r="R369" s="120" t="s">
        <v>26</v>
      </c>
      <c r="S369" s="110">
        <v>0</v>
      </c>
      <c r="T369" s="110">
        <v>0</v>
      </c>
      <c r="U369" s="110">
        <v>0</v>
      </c>
      <c r="V369" s="110">
        <v>0</v>
      </c>
      <c r="W369" s="110">
        <v>0</v>
      </c>
      <c r="X369" s="111">
        <f t="shared" si="412"/>
        <v>175040.20178992013</v>
      </c>
      <c r="Y369" s="110">
        <v>0</v>
      </c>
      <c r="Z369" s="110">
        <v>0</v>
      </c>
      <c r="AA369" s="110">
        <f>VLOOKUP($A369,'Trip Switching Model Targets'!$AU$8:$BG$36,AA$5,FALSE)</f>
        <v>0</v>
      </c>
      <c r="AB369" s="110">
        <v>0</v>
      </c>
      <c r="AC369" s="110">
        <v>0</v>
      </c>
      <c r="AD369" s="110">
        <v>0</v>
      </c>
      <c r="AE369" s="110">
        <f t="shared" si="399"/>
        <v>0</v>
      </c>
      <c r="AF369" s="122">
        <f t="shared" si="389"/>
        <v>175040.20178992013</v>
      </c>
      <c r="AH369" s="260" t="s">
        <v>529</v>
      </c>
      <c r="AI369" s="109"/>
      <c r="AJ369" s="109"/>
      <c r="AK369" s="109"/>
      <c r="AL369" s="109"/>
      <c r="AM369" s="109"/>
      <c r="AN369" s="109"/>
      <c r="AO369" s="109"/>
      <c r="AP369" s="109"/>
      <c r="AQ369" s="109"/>
      <c r="AR369" s="109">
        <f>AB383</f>
        <v>94406.189022778402</v>
      </c>
      <c r="AS369" s="109"/>
      <c r="AT369" s="109"/>
      <c r="AU369" s="121">
        <f t="shared" si="403"/>
        <v>94406.189022778402</v>
      </c>
    </row>
    <row r="370" spans="1:47" x14ac:dyDescent="0.25">
      <c r="A370" s="114">
        <v>25</v>
      </c>
      <c r="B370" s="120" t="s">
        <v>27</v>
      </c>
      <c r="C370" s="110">
        <f t="shared" ref="C370:O370" si="417">C18+C62+C106+C150+C194+C238+C282+C326</f>
        <v>0</v>
      </c>
      <c r="D370" s="110">
        <f t="shared" si="417"/>
        <v>0</v>
      </c>
      <c r="E370" s="110">
        <f t="shared" si="417"/>
        <v>0</v>
      </c>
      <c r="F370" s="110">
        <f t="shared" si="417"/>
        <v>0</v>
      </c>
      <c r="G370" s="110">
        <f t="shared" si="417"/>
        <v>0</v>
      </c>
      <c r="H370" s="111">
        <f t="shared" si="417"/>
        <v>11720.63348941876</v>
      </c>
      <c r="I370" s="110">
        <f t="shared" si="417"/>
        <v>0</v>
      </c>
      <c r="J370" s="110">
        <f t="shared" si="417"/>
        <v>0</v>
      </c>
      <c r="K370" s="110">
        <f t="shared" si="417"/>
        <v>0</v>
      </c>
      <c r="L370" s="110">
        <f t="shared" si="417"/>
        <v>0</v>
      </c>
      <c r="M370" s="110">
        <f t="shared" si="417"/>
        <v>0</v>
      </c>
      <c r="N370" s="110">
        <f t="shared" si="417"/>
        <v>0</v>
      </c>
      <c r="O370" s="110">
        <f t="shared" si="417"/>
        <v>0</v>
      </c>
      <c r="P370" s="122">
        <f t="shared" si="387"/>
        <v>11720.63348941876</v>
      </c>
      <c r="R370" s="120" t="s">
        <v>27</v>
      </c>
      <c r="S370" s="110">
        <v>0</v>
      </c>
      <c r="T370" s="110">
        <v>0</v>
      </c>
      <c r="U370" s="110">
        <v>0</v>
      </c>
      <c r="V370" s="110">
        <v>0</v>
      </c>
      <c r="W370" s="110">
        <v>0</v>
      </c>
      <c r="X370" s="111">
        <f t="shared" si="412"/>
        <v>11720.63348941876</v>
      </c>
      <c r="Y370" s="110">
        <v>0</v>
      </c>
      <c r="Z370" s="110">
        <v>0</v>
      </c>
      <c r="AA370" s="110">
        <f>VLOOKUP($A370,'Trip Switching Model Targets'!$AU$8:$BG$36,AA$5,FALSE)</f>
        <v>0</v>
      </c>
      <c r="AB370" s="110">
        <v>0</v>
      </c>
      <c r="AC370" s="110">
        <v>0</v>
      </c>
      <c r="AD370" s="110">
        <v>0</v>
      </c>
      <c r="AE370" s="110">
        <f t="shared" si="399"/>
        <v>0</v>
      </c>
      <c r="AF370" s="122">
        <f t="shared" si="389"/>
        <v>11720.63348941876</v>
      </c>
      <c r="AH370" s="260" t="s">
        <v>628</v>
      </c>
      <c r="AI370" s="109"/>
      <c r="AJ370" s="109"/>
      <c r="AK370" s="109"/>
      <c r="AL370" s="109"/>
      <c r="AM370" s="109"/>
      <c r="AN370" s="109">
        <f>X384</f>
        <v>11542.43734443301</v>
      </c>
      <c r="AO370" s="109"/>
      <c r="AP370" s="109"/>
      <c r="AQ370" s="109"/>
      <c r="AR370" s="109"/>
      <c r="AS370" s="109">
        <f>AC384</f>
        <v>39262.358770999999</v>
      </c>
      <c r="AT370" s="109">
        <f>AE384</f>
        <v>5121.1772309999978</v>
      </c>
      <c r="AU370" s="121">
        <f t="shared" si="403"/>
        <v>55925.973346433006</v>
      </c>
    </row>
    <row r="371" spans="1:47" x14ac:dyDescent="0.25">
      <c r="A371" s="114">
        <v>13</v>
      </c>
      <c r="B371" s="120" t="s">
        <v>18</v>
      </c>
      <c r="C371" s="110">
        <f t="shared" ref="C371:O371" si="418">C19+C63+C107+C151+C195+C239+C283+C327</f>
        <v>0</v>
      </c>
      <c r="D371" s="110">
        <f t="shared" si="418"/>
        <v>0</v>
      </c>
      <c r="E371" s="110">
        <f t="shared" si="418"/>
        <v>0</v>
      </c>
      <c r="F371" s="110">
        <f t="shared" si="418"/>
        <v>0</v>
      </c>
      <c r="G371" s="110">
        <f t="shared" si="418"/>
        <v>0</v>
      </c>
      <c r="H371" s="110">
        <f t="shared" si="418"/>
        <v>0</v>
      </c>
      <c r="I371" s="111">
        <f t="shared" si="418"/>
        <v>14426.790614740972</v>
      </c>
      <c r="J371" s="110">
        <f t="shared" si="418"/>
        <v>0</v>
      </c>
      <c r="K371" s="110">
        <f t="shared" si="418"/>
        <v>0</v>
      </c>
      <c r="L371" s="110">
        <f t="shared" si="418"/>
        <v>0</v>
      </c>
      <c r="M371" s="110">
        <f t="shared" si="418"/>
        <v>0</v>
      </c>
      <c r="N371" s="110">
        <f t="shared" si="418"/>
        <v>0</v>
      </c>
      <c r="O371" s="110">
        <f t="shared" si="418"/>
        <v>0</v>
      </c>
      <c r="P371" s="122">
        <f t="shared" si="387"/>
        <v>14426.790614740972</v>
      </c>
      <c r="R371" s="120" t="s">
        <v>18</v>
      </c>
      <c r="S371" s="110">
        <v>0</v>
      </c>
      <c r="T371" s="110">
        <v>0</v>
      </c>
      <c r="U371" s="110">
        <v>0</v>
      </c>
      <c r="V371" s="110">
        <v>0</v>
      </c>
      <c r="W371" s="110">
        <v>0</v>
      </c>
      <c r="X371" s="110">
        <v>0</v>
      </c>
      <c r="Y371" s="111">
        <f t="shared" ref="Y371:Y376" si="419">C371+D371+E371+F371+G371+H371+I371+J371+L371+M371+O371+K371</f>
        <v>14426.790614740972</v>
      </c>
      <c r="Z371" s="110">
        <v>0</v>
      </c>
      <c r="AA371" s="110">
        <f>VLOOKUP($A371,'Trip Switching Model Targets'!$AU$8:$BG$36,AA$5,FALSE)</f>
        <v>0</v>
      </c>
      <c r="AB371" s="110">
        <v>0</v>
      </c>
      <c r="AC371" s="110">
        <v>0</v>
      </c>
      <c r="AD371" s="110">
        <v>0</v>
      </c>
      <c r="AE371" s="110">
        <f t="shared" si="399"/>
        <v>0</v>
      </c>
      <c r="AF371" s="122">
        <f t="shared" si="389"/>
        <v>14426.790614740972</v>
      </c>
      <c r="AH371" s="260" t="s">
        <v>603</v>
      </c>
      <c r="AI371" s="109"/>
      <c r="AJ371" s="109"/>
      <c r="AK371" s="109"/>
      <c r="AL371" s="109"/>
      <c r="AM371" s="109"/>
      <c r="AN371" s="109">
        <f>X392</f>
        <v>62338.183485032401</v>
      </c>
      <c r="AO371" s="109"/>
      <c r="AP371" s="109"/>
      <c r="AQ371" s="109"/>
      <c r="AR371" s="109"/>
      <c r="AS371" s="109">
        <f>AC392</f>
        <v>1707.0590769999994</v>
      </c>
      <c r="AT371" s="109">
        <f>AE392</f>
        <v>165584.73046899991</v>
      </c>
      <c r="AU371" s="121">
        <f t="shared" si="403"/>
        <v>229629.97303103231</v>
      </c>
    </row>
    <row r="372" spans="1:47" ht="15.75" thickBot="1" x14ac:dyDescent="0.3">
      <c r="A372" s="114">
        <v>14</v>
      </c>
      <c r="B372" s="120" t="s">
        <v>19</v>
      </c>
      <c r="C372" s="110">
        <f t="shared" ref="C372:O372" si="420">C20+C64+C108+C152+C196+C240+C284+C328</f>
        <v>0</v>
      </c>
      <c r="D372" s="110">
        <f t="shared" si="420"/>
        <v>0</v>
      </c>
      <c r="E372" s="110">
        <f t="shared" si="420"/>
        <v>0</v>
      </c>
      <c r="F372" s="110">
        <f t="shared" si="420"/>
        <v>0</v>
      </c>
      <c r="G372" s="110">
        <f t="shared" si="420"/>
        <v>0</v>
      </c>
      <c r="H372" s="110">
        <f t="shared" si="420"/>
        <v>0</v>
      </c>
      <c r="I372" s="111">
        <f t="shared" si="420"/>
        <v>7265.4281707546588</v>
      </c>
      <c r="J372" s="110">
        <f t="shared" si="420"/>
        <v>0</v>
      </c>
      <c r="K372" s="110">
        <f t="shared" si="420"/>
        <v>0</v>
      </c>
      <c r="L372" s="110">
        <f t="shared" si="420"/>
        <v>0</v>
      </c>
      <c r="M372" s="110">
        <f t="shared" si="420"/>
        <v>0</v>
      </c>
      <c r="N372" s="110">
        <f t="shared" si="420"/>
        <v>0</v>
      </c>
      <c r="O372" s="110">
        <f t="shared" si="420"/>
        <v>0</v>
      </c>
      <c r="P372" s="122">
        <f t="shared" si="387"/>
        <v>7265.4281707546588</v>
      </c>
      <c r="R372" s="120" t="s">
        <v>19</v>
      </c>
      <c r="S372" s="110">
        <v>0</v>
      </c>
      <c r="T372" s="110">
        <v>0</v>
      </c>
      <c r="U372" s="110">
        <v>0</v>
      </c>
      <c r="V372" s="110">
        <v>0</v>
      </c>
      <c r="W372" s="110">
        <v>0</v>
      </c>
      <c r="X372" s="110">
        <v>0</v>
      </c>
      <c r="Y372" s="111">
        <f t="shared" si="419"/>
        <v>7265.4281707546588</v>
      </c>
      <c r="Z372" s="110">
        <v>0</v>
      </c>
      <c r="AA372" s="110">
        <f>VLOOKUP($A372,'Trip Switching Model Targets'!$AU$8:$BG$36,AA$5,FALSE)</f>
        <v>0</v>
      </c>
      <c r="AB372" s="110">
        <v>0</v>
      </c>
      <c r="AC372" s="110">
        <v>0</v>
      </c>
      <c r="AD372" s="110">
        <v>0</v>
      </c>
      <c r="AE372" s="110">
        <f t="shared" si="399"/>
        <v>0</v>
      </c>
      <c r="AF372" s="122">
        <f t="shared" si="389"/>
        <v>7265.4281707546588</v>
      </c>
      <c r="AH372" s="124" t="s">
        <v>5</v>
      </c>
      <c r="AI372" s="124">
        <f>SUM(AI360:AI371)</f>
        <v>7185383.2281268993</v>
      </c>
      <c r="AJ372" s="124">
        <f t="shared" ref="AJ372" si="421">SUM(AJ360:AJ371)</f>
        <v>5863737.7284398172</v>
      </c>
      <c r="AK372" s="124">
        <f t="shared" ref="AK372" si="422">SUM(AK360:AK371)</f>
        <v>5225202.7401654562</v>
      </c>
      <c r="AL372" s="124">
        <f t="shared" ref="AL372" si="423">SUM(AL360:AL371)</f>
        <v>2153348.08189</v>
      </c>
      <c r="AM372" s="124">
        <f t="shared" ref="AM372" si="424">SUM(AM360:AM371)</f>
        <v>471305.74878722586</v>
      </c>
      <c r="AN372" s="124">
        <f t="shared" ref="AN372" si="425">SUM(AN360:AN371)</f>
        <v>1640127.6296706442</v>
      </c>
      <c r="AO372" s="124">
        <f t="shared" ref="AO372" si="426">SUM(AO360:AO371)</f>
        <v>244293.00896940404</v>
      </c>
      <c r="AP372" s="124">
        <f t="shared" ref="AP372" si="427">SUM(AP360:AP371)</f>
        <v>308371.74174282525</v>
      </c>
      <c r="AQ372" s="124">
        <f t="shared" ref="AQ372" si="428">SUM(AQ360:AQ371)</f>
        <v>24435.69152538792</v>
      </c>
      <c r="AR372" s="124">
        <f t="shared" ref="AR372" si="429">SUM(AR360:AR371)</f>
        <v>94406.189022778402</v>
      </c>
      <c r="AS372" s="124">
        <f t="shared" ref="AS372" si="430">SUM(AS360:AS371)</f>
        <v>57448.669117999998</v>
      </c>
      <c r="AT372" s="124">
        <f t="shared" ref="AT372" si="431">SUM(AT360:AT371)</f>
        <v>260106.90689499985</v>
      </c>
      <c r="AU372" s="127">
        <f t="shared" si="403"/>
        <v>23528167.364353437</v>
      </c>
    </row>
    <row r="373" spans="1:47" x14ac:dyDescent="0.25">
      <c r="A373" s="114">
        <v>15</v>
      </c>
      <c r="B373" s="120" t="s">
        <v>20</v>
      </c>
      <c r="C373" s="110">
        <f t="shared" ref="C373:O373" si="432">C21+C65+C109+C153+C197+C241+C285+C329</f>
        <v>0</v>
      </c>
      <c r="D373" s="110">
        <f t="shared" si="432"/>
        <v>0</v>
      </c>
      <c r="E373" s="110">
        <f t="shared" si="432"/>
        <v>0</v>
      </c>
      <c r="F373" s="110">
        <f t="shared" si="432"/>
        <v>0</v>
      </c>
      <c r="G373" s="110">
        <f t="shared" si="432"/>
        <v>0</v>
      </c>
      <c r="H373" s="110">
        <f t="shared" si="432"/>
        <v>0</v>
      </c>
      <c r="I373" s="111">
        <f t="shared" si="432"/>
        <v>0</v>
      </c>
      <c r="J373" s="110">
        <f t="shared" si="432"/>
        <v>0</v>
      </c>
      <c r="K373" s="110">
        <f t="shared" si="432"/>
        <v>0</v>
      </c>
      <c r="L373" s="110">
        <f t="shared" si="432"/>
        <v>0</v>
      </c>
      <c r="M373" s="110">
        <f t="shared" si="432"/>
        <v>0</v>
      </c>
      <c r="N373" s="110">
        <f t="shared" si="432"/>
        <v>0</v>
      </c>
      <c r="O373" s="110">
        <f t="shared" si="432"/>
        <v>0</v>
      </c>
      <c r="P373" s="122">
        <f t="shared" si="387"/>
        <v>0</v>
      </c>
      <c r="R373" s="120" t="s">
        <v>20</v>
      </c>
      <c r="S373" s="110">
        <v>0</v>
      </c>
      <c r="T373" s="110">
        <v>0</v>
      </c>
      <c r="U373" s="110">
        <v>0</v>
      </c>
      <c r="V373" s="110">
        <v>0</v>
      </c>
      <c r="W373" s="110">
        <v>0</v>
      </c>
      <c r="X373" s="110">
        <v>0</v>
      </c>
      <c r="Y373" s="111">
        <f t="shared" si="419"/>
        <v>0</v>
      </c>
      <c r="Z373" s="110">
        <v>0</v>
      </c>
      <c r="AA373" s="110">
        <f>VLOOKUP($A373,'Trip Switching Model Targets'!$AU$8:$BG$36,AA$5,FALSE)</f>
        <v>0</v>
      </c>
      <c r="AB373" s="110">
        <v>0</v>
      </c>
      <c r="AC373" s="110">
        <v>0</v>
      </c>
      <c r="AD373" s="110">
        <v>0</v>
      </c>
      <c r="AE373" s="110">
        <f t="shared" si="399"/>
        <v>0</v>
      </c>
      <c r="AF373" s="122">
        <f t="shared" si="389"/>
        <v>0</v>
      </c>
    </row>
    <row r="374" spans="1:47" x14ac:dyDescent="0.25">
      <c r="A374" s="114">
        <v>16</v>
      </c>
      <c r="B374" s="120" t="s">
        <v>21</v>
      </c>
      <c r="C374" s="110">
        <f t="shared" ref="C374:O374" si="433">C22+C66+C110+C154+C198+C242+C286+C330</f>
        <v>0</v>
      </c>
      <c r="D374" s="110">
        <f t="shared" si="433"/>
        <v>0</v>
      </c>
      <c r="E374" s="110">
        <f t="shared" si="433"/>
        <v>0</v>
      </c>
      <c r="F374" s="110">
        <f t="shared" si="433"/>
        <v>0</v>
      </c>
      <c r="G374" s="110">
        <f t="shared" si="433"/>
        <v>0</v>
      </c>
      <c r="H374" s="110">
        <f t="shared" si="433"/>
        <v>0</v>
      </c>
      <c r="I374" s="111">
        <f t="shared" si="433"/>
        <v>6360.4944446657064</v>
      </c>
      <c r="J374" s="110">
        <f t="shared" si="433"/>
        <v>0</v>
      </c>
      <c r="K374" s="110">
        <f t="shared" si="433"/>
        <v>0</v>
      </c>
      <c r="L374" s="110">
        <f t="shared" si="433"/>
        <v>0</v>
      </c>
      <c r="M374" s="110">
        <f t="shared" si="433"/>
        <v>0</v>
      </c>
      <c r="N374" s="110">
        <f t="shared" si="433"/>
        <v>0</v>
      </c>
      <c r="O374" s="110">
        <f t="shared" si="433"/>
        <v>0</v>
      </c>
      <c r="P374" s="122">
        <f t="shared" si="387"/>
        <v>6360.4944446657064</v>
      </c>
      <c r="R374" s="120" t="s">
        <v>21</v>
      </c>
      <c r="S374" s="110">
        <v>0</v>
      </c>
      <c r="T374" s="110">
        <v>0</v>
      </c>
      <c r="U374" s="110">
        <v>0</v>
      </c>
      <c r="V374" s="110">
        <v>0</v>
      </c>
      <c r="W374" s="110">
        <v>0</v>
      </c>
      <c r="X374" s="110">
        <v>0</v>
      </c>
      <c r="Y374" s="111">
        <f t="shared" si="419"/>
        <v>6360.4944446657064</v>
      </c>
      <c r="Z374" s="110">
        <v>0</v>
      </c>
      <c r="AA374" s="110">
        <f>VLOOKUP($A374,'Trip Switching Model Targets'!$AU$8:$BG$36,AA$5,FALSE)</f>
        <v>0</v>
      </c>
      <c r="AB374" s="110">
        <v>0</v>
      </c>
      <c r="AC374" s="110">
        <v>0</v>
      </c>
      <c r="AD374" s="110">
        <v>0</v>
      </c>
      <c r="AE374" s="110">
        <f t="shared" si="399"/>
        <v>0</v>
      </c>
      <c r="AF374" s="122">
        <f t="shared" si="389"/>
        <v>6360.4944446657064</v>
      </c>
    </row>
    <row r="375" spans="1:47" x14ac:dyDescent="0.25">
      <c r="A375" s="114">
        <v>26</v>
      </c>
      <c r="B375" s="120" t="s">
        <v>28</v>
      </c>
      <c r="C375" s="110">
        <f t="shared" ref="C375:O375" si="434">C23+C67+C111+C155+C199+C243+C287+C331</f>
        <v>0</v>
      </c>
      <c r="D375" s="110">
        <f t="shared" si="434"/>
        <v>0</v>
      </c>
      <c r="E375" s="110">
        <f t="shared" si="434"/>
        <v>0</v>
      </c>
      <c r="F375" s="110">
        <f t="shared" si="434"/>
        <v>0</v>
      </c>
      <c r="G375" s="110">
        <f t="shared" si="434"/>
        <v>0</v>
      </c>
      <c r="H375" s="110">
        <f t="shared" si="434"/>
        <v>0</v>
      </c>
      <c r="I375" s="111">
        <f t="shared" si="434"/>
        <v>109236.03760292841</v>
      </c>
      <c r="J375" s="110">
        <f t="shared" si="434"/>
        <v>0</v>
      </c>
      <c r="K375" s="110">
        <f t="shared" si="434"/>
        <v>0</v>
      </c>
      <c r="L375" s="110">
        <f t="shared" si="434"/>
        <v>0</v>
      </c>
      <c r="M375" s="110">
        <f t="shared" si="434"/>
        <v>0</v>
      </c>
      <c r="N375" s="110">
        <f t="shared" si="434"/>
        <v>0</v>
      </c>
      <c r="O375" s="110">
        <f t="shared" si="434"/>
        <v>0</v>
      </c>
      <c r="P375" s="122">
        <f t="shared" si="387"/>
        <v>109236.03760292841</v>
      </c>
      <c r="R375" s="120" t="s">
        <v>28</v>
      </c>
      <c r="S375" s="110">
        <v>0</v>
      </c>
      <c r="T375" s="110">
        <v>0</v>
      </c>
      <c r="U375" s="110">
        <v>0</v>
      </c>
      <c r="V375" s="110">
        <v>0</v>
      </c>
      <c r="W375" s="110">
        <v>0</v>
      </c>
      <c r="X375" s="110">
        <v>0</v>
      </c>
      <c r="Y375" s="111">
        <f t="shared" si="419"/>
        <v>109236.03760292841</v>
      </c>
      <c r="Z375" s="110">
        <v>0</v>
      </c>
      <c r="AA375" s="110">
        <f>VLOOKUP($A375,'Trip Switching Model Targets'!$AU$8:$BG$36,AA$5,FALSE)</f>
        <v>0</v>
      </c>
      <c r="AB375" s="110">
        <v>0</v>
      </c>
      <c r="AC375" s="110">
        <v>0</v>
      </c>
      <c r="AD375" s="110">
        <v>0</v>
      </c>
      <c r="AE375" s="110">
        <f t="shared" si="399"/>
        <v>0</v>
      </c>
      <c r="AF375" s="122">
        <f t="shared" si="389"/>
        <v>109236.03760292841</v>
      </c>
    </row>
    <row r="376" spans="1:47" x14ac:dyDescent="0.25">
      <c r="A376" s="114">
        <v>27</v>
      </c>
      <c r="B376" s="120" t="s">
        <v>29</v>
      </c>
      <c r="C376" s="110">
        <f t="shared" ref="C376:O376" si="435">C24+C68+C112+C156+C200+C244+C288+C332</f>
        <v>0</v>
      </c>
      <c r="D376" s="110">
        <f t="shared" si="435"/>
        <v>0</v>
      </c>
      <c r="E376" s="110">
        <f t="shared" si="435"/>
        <v>0</v>
      </c>
      <c r="F376" s="110">
        <f t="shared" si="435"/>
        <v>0</v>
      </c>
      <c r="G376" s="110">
        <f t="shared" si="435"/>
        <v>0</v>
      </c>
      <c r="H376" s="110">
        <f t="shared" si="435"/>
        <v>0</v>
      </c>
      <c r="I376" s="111">
        <f t="shared" si="435"/>
        <v>14713.591991635887</v>
      </c>
      <c r="J376" s="110">
        <f t="shared" si="435"/>
        <v>0</v>
      </c>
      <c r="K376" s="110">
        <f t="shared" si="435"/>
        <v>0</v>
      </c>
      <c r="L376" s="110">
        <f t="shared" si="435"/>
        <v>0</v>
      </c>
      <c r="M376" s="110">
        <f t="shared" si="435"/>
        <v>0</v>
      </c>
      <c r="N376" s="110">
        <f t="shared" si="435"/>
        <v>0</v>
      </c>
      <c r="O376" s="110">
        <f t="shared" si="435"/>
        <v>0</v>
      </c>
      <c r="P376" s="122">
        <f t="shared" si="387"/>
        <v>14713.591991635887</v>
      </c>
      <c r="R376" s="120" t="s">
        <v>29</v>
      </c>
      <c r="S376" s="110">
        <v>0</v>
      </c>
      <c r="T376" s="110">
        <v>0</v>
      </c>
      <c r="U376" s="110">
        <v>0</v>
      </c>
      <c r="V376" s="110">
        <v>0</v>
      </c>
      <c r="W376" s="110">
        <v>0</v>
      </c>
      <c r="X376" s="110">
        <v>0</v>
      </c>
      <c r="Y376" s="111">
        <f t="shared" si="419"/>
        <v>14713.591991635887</v>
      </c>
      <c r="Z376" s="110">
        <v>0</v>
      </c>
      <c r="AA376" s="110">
        <f>VLOOKUP($A376,'Trip Switching Model Targets'!$AU$8:$BG$36,AA$5,FALSE)</f>
        <v>0</v>
      </c>
      <c r="AB376" s="110">
        <v>0</v>
      </c>
      <c r="AC376" s="110">
        <v>0</v>
      </c>
      <c r="AD376" s="110">
        <v>0</v>
      </c>
      <c r="AE376" s="110">
        <f t="shared" si="399"/>
        <v>0</v>
      </c>
      <c r="AF376" s="122">
        <f t="shared" si="389"/>
        <v>14713.591991635887</v>
      </c>
    </row>
    <row r="377" spans="1:47" x14ac:dyDescent="0.25">
      <c r="A377" s="114">
        <v>17</v>
      </c>
      <c r="B377" s="120" t="s">
        <v>22</v>
      </c>
      <c r="C377" s="110">
        <f t="shared" ref="C377:O377" si="436">C25+C69+C113+C157+C201+C245+C289+C333</f>
        <v>0</v>
      </c>
      <c r="D377" s="110">
        <f t="shared" si="436"/>
        <v>0</v>
      </c>
      <c r="E377" s="110">
        <f t="shared" si="436"/>
        <v>0</v>
      </c>
      <c r="F377" s="110">
        <f t="shared" si="436"/>
        <v>0</v>
      </c>
      <c r="G377" s="110">
        <f t="shared" si="436"/>
        <v>0</v>
      </c>
      <c r="H377" s="110">
        <f t="shared" si="436"/>
        <v>0</v>
      </c>
      <c r="I377" s="110">
        <f t="shared" si="436"/>
        <v>0</v>
      </c>
      <c r="J377" s="111">
        <f t="shared" si="436"/>
        <v>41137.340914948938</v>
      </c>
      <c r="K377" s="110">
        <f t="shared" si="436"/>
        <v>0</v>
      </c>
      <c r="L377" s="110">
        <f t="shared" si="436"/>
        <v>0</v>
      </c>
      <c r="M377" s="110">
        <f t="shared" si="436"/>
        <v>0</v>
      </c>
      <c r="N377" s="110">
        <f t="shared" si="436"/>
        <v>0</v>
      </c>
      <c r="O377" s="110">
        <f t="shared" si="436"/>
        <v>0</v>
      </c>
      <c r="P377" s="122">
        <f t="shared" si="387"/>
        <v>41137.340914948938</v>
      </c>
      <c r="R377" s="120" t="s">
        <v>22</v>
      </c>
      <c r="S377" s="110">
        <v>0</v>
      </c>
      <c r="T377" s="110">
        <v>0</v>
      </c>
      <c r="U377" s="110">
        <v>0</v>
      </c>
      <c r="V377" s="110">
        <v>0</v>
      </c>
      <c r="W377" s="110">
        <v>0</v>
      </c>
      <c r="X377" s="110">
        <v>0</v>
      </c>
      <c r="Y377" s="110">
        <v>0</v>
      </c>
      <c r="Z377" s="111">
        <f t="shared" ref="Z377:Z382" si="437">C377+D377+E377+F377+G377+H377+I377+J377+L377+M377+O377+K377</f>
        <v>41137.340914948938</v>
      </c>
      <c r="AA377" s="110">
        <f>VLOOKUP($A377,'Trip Switching Model Targets'!$AU$8:$BG$36,AA$5,FALSE)</f>
        <v>0</v>
      </c>
      <c r="AB377" s="110">
        <v>0</v>
      </c>
      <c r="AC377" s="110">
        <v>0</v>
      </c>
      <c r="AD377" s="110">
        <v>0</v>
      </c>
      <c r="AE377" s="110">
        <f t="shared" si="399"/>
        <v>0</v>
      </c>
      <c r="AF377" s="122">
        <f t="shared" si="389"/>
        <v>41137.340914948938</v>
      </c>
    </row>
    <row r="378" spans="1:47" x14ac:dyDescent="0.25">
      <c r="A378" s="114">
        <v>18</v>
      </c>
      <c r="B378" s="120" t="s">
        <v>23</v>
      </c>
      <c r="C378" s="110">
        <f t="shared" ref="C378:O378" si="438">C26+C70+C114+C158+C202+C246+C290+C334</f>
        <v>0</v>
      </c>
      <c r="D378" s="110">
        <f t="shared" si="438"/>
        <v>0</v>
      </c>
      <c r="E378" s="110">
        <f t="shared" si="438"/>
        <v>0</v>
      </c>
      <c r="F378" s="110">
        <f t="shared" si="438"/>
        <v>0</v>
      </c>
      <c r="G378" s="110">
        <f t="shared" si="438"/>
        <v>0</v>
      </c>
      <c r="H378" s="110">
        <f t="shared" si="438"/>
        <v>0</v>
      </c>
      <c r="I378" s="110">
        <f t="shared" si="438"/>
        <v>0</v>
      </c>
      <c r="J378" s="111">
        <f t="shared" si="438"/>
        <v>4575.3686735239098</v>
      </c>
      <c r="K378" s="110">
        <f t="shared" si="438"/>
        <v>0</v>
      </c>
      <c r="L378" s="110">
        <f t="shared" si="438"/>
        <v>0</v>
      </c>
      <c r="M378" s="110">
        <f t="shared" si="438"/>
        <v>0</v>
      </c>
      <c r="N378" s="110">
        <f t="shared" si="438"/>
        <v>0</v>
      </c>
      <c r="O378" s="110">
        <f t="shared" si="438"/>
        <v>0</v>
      </c>
      <c r="P378" s="122">
        <f t="shared" si="387"/>
        <v>4575.3686735239098</v>
      </c>
      <c r="R378" s="120" t="s">
        <v>23</v>
      </c>
      <c r="S378" s="110">
        <v>0</v>
      </c>
      <c r="T378" s="110">
        <v>0</v>
      </c>
      <c r="U378" s="110">
        <v>0</v>
      </c>
      <c r="V378" s="110">
        <v>0</v>
      </c>
      <c r="W378" s="110">
        <v>0</v>
      </c>
      <c r="X378" s="110">
        <v>0</v>
      </c>
      <c r="Y378" s="110">
        <v>0</v>
      </c>
      <c r="Z378" s="111">
        <f t="shared" si="437"/>
        <v>4575.3686735239098</v>
      </c>
      <c r="AA378" s="110">
        <f>VLOOKUP($A378,'Trip Switching Model Targets'!$AU$8:$BG$36,AA$5,FALSE)</f>
        <v>0</v>
      </c>
      <c r="AB378" s="110">
        <v>0</v>
      </c>
      <c r="AC378" s="110">
        <v>0</v>
      </c>
      <c r="AD378" s="110">
        <v>0</v>
      </c>
      <c r="AE378" s="110">
        <f t="shared" si="399"/>
        <v>0</v>
      </c>
      <c r="AF378" s="122">
        <f t="shared" si="389"/>
        <v>4575.3686735239098</v>
      </c>
    </row>
    <row r="379" spans="1:47" x14ac:dyDescent="0.25">
      <c r="A379" s="114">
        <v>19</v>
      </c>
      <c r="B379" s="120" t="s">
        <v>24</v>
      </c>
      <c r="C379" s="110">
        <f t="shared" ref="C379:O379" si="439">C27+C71+C115+C159+C203+C247+C291+C335</f>
        <v>0</v>
      </c>
      <c r="D379" s="110">
        <f t="shared" si="439"/>
        <v>0</v>
      </c>
      <c r="E379" s="110">
        <f t="shared" si="439"/>
        <v>0</v>
      </c>
      <c r="F379" s="110">
        <f t="shared" si="439"/>
        <v>0</v>
      </c>
      <c r="G379" s="110">
        <f t="shared" si="439"/>
        <v>0</v>
      </c>
      <c r="H379" s="110">
        <f t="shared" si="439"/>
        <v>0</v>
      </c>
      <c r="I379" s="110">
        <f t="shared" si="439"/>
        <v>0</v>
      </c>
      <c r="J379" s="111">
        <f t="shared" si="439"/>
        <v>0</v>
      </c>
      <c r="K379" s="110">
        <f t="shared" si="439"/>
        <v>0</v>
      </c>
      <c r="L379" s="110">
        <f t="shared" si="439"/>
        <v>0</v>
      </c>
      <c r="M379" s="110">
        <f t="shared" si="439"/>
        <v>0</v>
      </c>
      <c r="N379" s="110">
        <f t="shared" si="439"/>
        <v>0</v>
      </c>
      <c r="O379" s="110">
        <f t="shared" si="439"/>
        <v>0</v>
      </c>
      <c r="P379" s="122">
        <f t="shared" si="387"/>
        <v>0</v>
      </c>
      <c r="R379" s="120" t="s">
        <v>24</v>
      </c>
      <c r="S379" s="110">
        <v>0</v>
      </c>
      <c r="T379" s="110">
        <v>0</v>
      </c>
      <c r="U379" s="110">
        <v>0</v>
      </c>
      <c r="V379" s="110">
        <v>0</v>
      </c>
      <c r="W379" s="110">
        <v>0</v>
      </c>
      <c r="X379" s="110">
        <v>0</v>
      </c>
      <c r="Y379" s="110">
        <v>0</v>
      </c>
      <c r="Z379" s="111">
        <f t="shared" si="437"/>
        <v>0</v>
      </c>
      <c r="AA379" s="110">
        <f>VLOOKUP($A379,'Trip Switching Model Targets'!$AU$8:$BG$36,AA$5,FALSE)</f>
        <v>0</v>
      </c>
      <c r="AB379" s="110">
        <v>0</v>
      </c>
      <c r="AC379" s="110">
        <v>0</v>
      </c>
      <c r="AD379" s="110">
        <v>0</v>
      </c>
      <c r="AE379" s="110">
        <f t="shared" si="399"/>
        <v>0</v>
      </c>
      <c r="AF379" s="122">
        <f t="shared" si="389"/>
        <v>0</v>
      </c>
    </row>
    <row r="380" spans="1:47" x14ac:dyDescent="0.25">
      <c r="A380" s="114">
        <v>20</v>
      </c>
      <c r="B380" s="120" t="s">
        <v>25</v>
      </c>
      <c r="C380" s="110">
        <f t="shared" ref="C380:O380" si="440">C28+C72+C116+C160+C204+C248+C292+C336</f>
        <v>0</v>
      </c>
      <c r="D380" s="110">
        <f t="shared" si="440"/>
        <v>0</v>
      </c>
      <c r="E380" s="110">
        <f t="shared" si="440"/>
        <v>0</v>
      </c>
      <c r="F380" s="110">
        <f t="shared" si="440"/>
        <v>0</v>
      </c>
      <c r="G380" s="110">
        <f t="shared" si="440"/>
        <v>0</v>
      </c>
      <c r="H380" s="110">
        <f t="shared" si="440"/>
        <v>0</v>
      </c>
      <c r="I380" s="110">
        <f t="shared" si="440"/>
        <v>0</v>
      </c>
      <c r="J380" s="111">
        <f t="shared" si="440"/>
        <v>9587.1108325858786</v>
      </c>
      <c r="K380" s="110">
        <f t="shared" si="440"/>
        <v>0</v>
      </c>
      <c r="L380" s="110">
        <f t="shared" si="440"/>
        <v>0</v>
      </c>
      <c r="M380" s="110">
        <f t="shared" si="440"/>
        <v>0</v>
      </c>
      <c r="N380" s="110">
        <f t="shared" si="440"/>
        <v>0</v>
      </c>
      <c r="O380" s="110">
        <f t="shared" si="440"/>
        <v>0</v>
      </c>
      <c r="P380" s="122">
        <f t="shared" si="387"/>
        <v>9587.1108325858786</v>
      </c>
      <c r="R380" s="120" t="s">
        <v>25</v>
      </c>
      <c r="S380" s="110">
        <v>0</v>
      </c>
      <c r="T380" s="110">
        <v>0</v>
      </c>
      <c r="U380" s="110">
        <v>0</v>
      </c>
      <c r="V380" s="110">
        <v>0</v>
      </c>
      <c r="W380" s="110">
        <v>0</v>
      </c>
      <c r="X380" s="110">
        <v>0</v>
      </c>
      <c r="Y380" s="110">
        <v>0</v>
      </c>
      <c r="Z380" s="111">
        <f t="shared" si="437"/>
        <v>9587.1108325858786</v>
      </c>
      <c r="AA380" s="110">
        <f>VLOOKUP($A380,'Trip Switching Model Targets'!$AU$8:$BG$36,AA$5,FALSE)</f>
        <v>0</v>
      </c>
      <c r="AB380" s="110">
        <v>0</v>
      </c>
      <c r="AC380" s="110">
        <v>0</v>
      </c>
      <c r="AD380" s="110">
        <v>0</v>
      </c>
      <c r="AE380" s="110">
        <f t="shared" si="399"/>
        <v>0</v>
      </c>
      <c r="AF380" s="122">
        <f t="shared" si="389"/>
        <v>9587.1108325858786</v>
      </c>
    </row>
    <row r="381" spans="1:47" x14ac:dyDescent="0.25">
      <c r="A381" s="114">
        <v>28</v>
      </c>
      <c r="B381" s="120" t="s">
        <v>30</v>
      </c>
      <c r="C381" s="110">
        <f t="shared" ref="C381:O381" si="441">C29+C73+C117+C161+C205+C249+C293+C337</f>
        <v>0</v>
      </c>
      <c r="D381" s="110">
        <f t="shared" si="441"/>
        <v>0</v>
      </c>
      <c r="E381" s="110">
        <f t="shared" si="441"/>
        <v>0</v>
      </c>
      <c r="F381" s="110">
        <f t="shared" si="441"/>
        <v>0</v>
      </c>
      <c r="G381" s="110">
        <f t="shared" si="441"/>
        <v>0</v>
      </c>
      <c r="H381" s="110">
        <f t="shared" si="441"/>
        <v>0</v>
      </c>
      <c r="I381" s="110">
        <f t="shared" si="441"/>
        <v>0</v>
      </c>
      <c r="J381" s="111">
        <f t="shared" si="441"/>
        <v>97239.793399556671</v>
      </c>
      <c r="K381" s="110">
        <f t="shared" si="441"/>
        <v>0</v>
      </c>
      <c r="L381" s="110">
        <f t="shared" si="441"/>
        <v>0</v>
      </c>
      <c r="M381" s="110">
        <f t="shared" si="441"/>
        <v>0</v>
      </c>
      <c r="N381" s="110">
        <f t="shared" si="441"/>
        <v>0</v>
      </c>
      <c r="O381" s="110">
        <f t="shared" si="441"/>
        <v>0</v>
      </c>
      <c r="P381" s="122">
        <f t="shared" si="387"/>
        <v>97239.793399556671</v>
      </c>
      <c r="R381" s="120" t="s">
        <v>30</v>
      </c>
      <c r="S381" s="110">
        <v>0</v>
      </c>
      <c r="T381" s="110">
        <v>0</v>
      </c>
      <c r="U381" s="110">
        <v>0</v>
      </c>
      <c r="V381" s="110">
        <v>0</v>
      </c>
      <c r="W381" s="110">
        <v>0</v>
      </c>
      <c r="X381" s="110">
        <v>0</v>
      </c>
      <c r="Y381" s="110">
        <v>0</v>
      </c>
      <c r="Z381" s="111">
        <f t="shared" si="437"/>
        <v>97239.793399556671</v>
      </c>
      <c r="AA381" s="110">
        <f>VLOOKUP($A381,'Trip Switching Model Targets'!$AU$8:$BG$36,AA$5,FALSE)</f>
        <v>0</v>
      </c>
      <c r="AB381" s="110">
        <v>0</v>
      </c>
      <c r="AC381" s="110">
        <v>0</v>
      </c>
      <c r="AD381" s="110">
        <v>0</v>
      </c>
      <c r="AE381" s="110">
        <f t="shared" si="399"/>
        <v>0</v>
      </c>
      <c r="AF381" s="122">
        <f t="shared" si="389"/>
        <v>97239.793399556671</v>
      </c>
    </row>
    <row r="382" spans="1:47" x14ac:dyDescent="0.25">
      <c r="A382" s="114">
        <v>29</v>
      </c>
      <c r="B382" s="120" t="s">
        <v>31</v>
      </c>
      <c r="C382" s="110">
        <f t="shared" ref="C382:O382" si="442">C30+C74+C118+C162+C206+C250+C294+C338</f>
        <v>0</v>
      </c>
      <c r="D382" s="110">
        <f t="shared" si="442"/>
        <v>0</v>
      </c>
      <c r="E382" s="110">
        <f t="shared" si="442"/>
        <v>0</v>
      </c>
      <c r="F382" s="110">
        <f t="shared" si="442"/>
        <v>0</v>
      </c>
      <c r="G382" s="110">
        <f t="shared" si="442"/>
        <v>0</v>
      </c>
      <c r="H382" s="110">
        <f t="shared" si="442"/>
        <v>0</v>
      </c>
      <c r="I382" s="110">
        <f t="shared" si="442"/>
        <v>0</v>
      </c>
      <c r="J382" s="111">
        <f t="shared" si="442"/>
        <v>22135.55951767019</v>
      </c>
      <c r="K382" s="110">
        <f t="shared" si="442"/>
        <v>0</v>
      </c>
      <c r="L382" s="110">
        <f t="shared" si="442"/>
        <v>0</v>
      </c>
      <c r="M382" s="110">
        <f t="shared" si="442"/>
        <v>0</v>
      </c>
      <c r="N382" s="110">
        <f t="shared" si="442"/>
        <v>0</v>
      </c>
      <c r="O382" s="110">
        <f t="shared" si="442"/>
        <v>0</v>
      </c>
      <c r="P382" s="122">
        <f t="shared" si="387"/>
        <v>22135.55951767019</v>
      </c>
      <c r="R382" s="120" t="s">
        <v>31</v>
      </c>
      <c r="S382" s="110">
        <v>0</v>
      </c>
      <c r="T382" s="110">
        <v>0</v>
      </c>
      <c r="U382" s="110">
        <v>0</v>
      </c>
      <c r="V382" s="110">
        <v>0</v>
      </c>
      <c r="W382" s="110">
        <v>0</v>
      </c>
      <c r="X382" s="110">
        <v>0</v>
      </c>
      <c r="Y382" s="110">
        <v>0</v>
      </c>
      <c r="Z382" s="111">
        <f t="shared" si="437"/>
        <v>22135.55951767019</v>
      </c>
      <c r="AA382" s="110">
        <f>VLOOKUP($A382,'Trip Switching Model Targets'!$AU$8:$BG$36,AA$5,FALSE)</f>
        <v>0</v>
      </c>
      <c r="AB382" s="110">
        <v>0</v>
      </c>
      <c r="AC382" s="110">
        <v>0</v>
      </c>
      <c r="AD382" s="110">
        <v>0</v>
      </c>
      <c r="AE382" s="110">
        <f t="shared" si="399"/>
        <v>0</v>
      </c>
      <c r="AF382" s="122">
        <f t="shared" si="389"/>
        <v>22135.55951767019</v>
      </c>
    </row>
    <row r="383" spans="1:47" x14ac:dyDescent="0.25">
      <c r="A383" s="114">
        <v>21</v>
      </c>
      <c r="B383" s="120" t="s">
        <v>529</v>
      </c>
      <c r="C383" s="110">
        <f t="shared" ref="C383:O383" si="443">C31+C75+C119+C163+C207+C251+C295+C339</f>
        <v>0</v>
      </c>
      <c r="D383" s="110">
        <f t="shared" si="443"/>
        <v>0</v>
      </c>
      <c r="E383" s="110">
        <f t="shared" si="443"/>
        <v>0</v>
      </c>
      <c r="F383" s="110">
        <f t="shared" si="443"/>
        <v>0</v>
      </c>
      <c r="G383" s="110">
        <f t="shared" si="443"/>
        <v>0</v>
      </c>
      <c r="H383" s="110">
        <f t="shared" si="443"/>
        <v>825.63829277842001</v>
      </c>
      <c r="I383" s="110">
        <f t="shared" si="443"/>
        <v>0</v>
      </c>
      <c r="J383" s="110">
        <f t="shared" si="443"/>
        <v>0</v>
      </c>
      <c r="K383" s="110">
        <f t="shared" si="443"/>
        <v>0</v>
      </c>
      <c r="L383" s="111">
        <f t="shared" si="443"/>
        <v>93580.550729999988</v>
      </c>
      <c r="M383" s="110">
        <f t="shared" si="443"/>
        <v>0</v>
      </c>
      <c r="N383" s="110">
        <f t="shared" si="443"/>
        <v>0</v>
      </c>
      <c r="O383" s="110">
        <f t="shared" si="443"/>
        <v>0</v>
      </c>
      <c r="P383" s="122">
        <f t="shared" si="387"/>
        <v>94406.189022778402</v>
      </c>
      <c r="R383" s="120" t="s">
        <v>529</v>
      </c>
      <c r="S383" s="110">
        <v>0</v>
      </c>
      <c r="T383" s="110">
        <v>0</v>
      </c>
      <c r="U383" s="110">
        <v>0</v>
      </c>
      <c r="V383" s="110">
        <v>0</v>
      </c>
      <c r="W383" s="110">
        <v>0</v>
      </c>
      <c r="X383" s="110">
        <v>0</v>
      </c>
      <c r="Y383" s="110">
        <v>0</v>
      </c>
      <c r="Z383" s="110">
        <v>0</v>
      </c>
      <c r="AA383" s="110">
        <f>VLOOKUP($A383,'Trip Switching Model Targets'!$AU$8:$BG$36,AA$5,FALSE)</f>
        <v>0</v>
      </c>
      <c r="AB383" s="111">
        <f>C383+D383+E383+F383+G383+H383+I383+J383+L383+M383+O383</f>
        <v>94406.189022778402</v>
      </c>
      <c r="AC383" s="110">
        <v>0</v>
      </c>
      <c r="AD383" s="110">
        <v>0</v>
      </c>
      <c r="AE383" s="110">
        <f t="shared" si="399"/>
        <v>0</v>
      </c>
      <c r="AF383" s="122">
        <f t="shared" si="389"/>
        <v>94406.189022778402</v>
      </c>
    </row>
    <row r="384" spans="1:47" x14ac:dyDescent="0.25">
      <c r="A384" s="114">
        <v>22</v>
      </c>
      <c r="B384" s="120" t="s">
        <v>530</v>
      </c>
      <c r="C384" s="110">
        <f t="shared" ref="C384:O384" si="444">C32+C76+C120+C164+C208+C252+C296+C340</f>
        <v>0</v>
      </c>
      <c r="D384" s="110">
        <f t="shared" si="444"/>
        <v>0</v>
      </c>
      <c r="E384" s="110">
        <f t="shared" si="444"/>
        <v>0</v>
      </c>
      <c r="F384" s="110">
        <f t="shared" si="444"/>
        <v>0</v>
      </c>
      <c r="G384" s="110">
        <f t="shared" si="444"/>
        <v>245.27994000000001</v>
      </c>
      <c r="H384" s="111">
        <f t="shared" si="444"/>
        <v>11542.43734443301</v>
      </c>
      <c r="I384" s="111">
        <f t="shared" si="444"/>
        <v>0</v>
      </c>
      <c r="J384" s="111">
        <f t="shared" si="444"/>
        <v>230.95807451649685</v>
      </c>
      <c r="K384" s="110">
        <f t="shared" si="444"/>
        <v>0</v>
      </c>
      <c r="L384" s="110">
        <f t="shared" si="444"/>
        <v>0</v>
      </c>
      <c r="M384" s="109">
        <f t="shared" si="444"/>
        <v>33895.901599999997</v>
      </c>
      <c r="N384" s="110">
        <f t="shared" si="444"/>
        <v>0</v>
      </c>
      <c r="O384" s="110">
        <f t="shared" si="444"/>
        <v>5121.1772309999978</v>
      </c>
      <c r="P384" s="122">
        <f t="shared" si="387"/>
        <v>51035.754189949497</v>
      </c>
      <c r="R384" s="120" t="s">
        <v>530</v>
      </c>
      <c r="S384" s="110">
        <v>0</v>
      </c>
      <c r="T384" s="110">
        <v>0</v>
      </c>
      <c r="U384" s="110">
        <v>0</v>
      </c>
      <c r="V384" s="110">
        <v>0</v>
      </c>
      <c r="W384" s="110">
        <v>0</v>
      </c>
      <c r="X384" s="111">
        <f t="shared" ref="X384:X385" si="445">H384</f>
        <v>11542.43734443301</v>
      </c>
      <c r="Y384" s="111">
        <f t="shared" ref="Y384:Y385" si="446">I384</f>
        <v>0</v>
      </c>
      <c r="Z384" s="111">
        <f t="shared" ref="Z384:Z385" si="447">J384</f>
        <v>230.95807451649685</v>
      </c>
      <c r="AA384" s="110">
        <f>VLOOKUP($A384,'Trip Switching Model Targets'!$AU$8:$BG$36,AA$5,FALSE)</f>
        <v>0</v>
      </c>
      <c r="AB384" s="110">
        <v>0</v>
      </c>
      <c r="AC384" s="109">
        <f>C384+D384+E384+F384+G384+L384+O384+M384+K384</f>
        <v>39262.358770999999</v>
      </c>
      <c r="AD384" s="110">
        <v>0</v>
      </c>
      <c r="AE384" s="109">
        <f t="shared" si="399"/>
        <v>5121.1772309999978</v>
      </c>
      <c r="AF384" s="122">
        <f t="shared" si="389"/>
        <v>51035.754189949505</v>
      </c>
    </row>
    <row r="385" spans="1:32" x14ac:dyDescent="0.25">
      <c r="A385" s="114">
        <v>23</v>
      </c>
      <c r="B385" s="120" t="s">
        <v>531</v>
      </c>
      <c r="C385" s="109">
        <f t="shared" ref="C385:O385" si="448">C33+C77+C121+C165+C209+C253+C297+C341</f>
        <v>3819.2633000000001</v>
      </c>
      <c r="D385" s="109">
        <f t="shared" si="448"/>
        <v>14697.63235</v>
      </c>
      <c r="E385" s="109">
        <f t="shared" si="448"/>
        <v>4557.7180000000008</v>
      </c>
      <c r="F385" s="109">
        <f t="shared" si="448"/>
        <v>6046.8432599999996</v>
      </c>
      <c r="G385" s="109">
        <f t="shared" si="448"/>
        <v>562.25580000000002</v>
      </c>
      <c r="H385" s="113">
        <f t="shared" si="448"/>
        <v>12284.415753045056</v>
      </c>
      <c r="I385" s="113">
        <f t="shared" si="448"/>
        <v>0</v>
      </c>
      <c r="J385" s="113">
        <f t="shared" si="448"/>
        <v>2139.7205848049298</v>
      </c>
      <c r="K385" s="109">
        <f t="shared" si="448"/>
        <v>0</v>
      </c>
      <c r="L385" s="109">
        <f t="shared" si="448"/>
        <v>72.745829999999998</v>
      </c>
      <c r="M385" s="109">
        <f t="shared" si="448"/>
        <v>3605.1682999999998</v>
      </c>
      <c r="N385" s="109">
        <f t="shared" si="448"/>
        <v>40614.760029999998</v>
      </c>
      <c r="O385" s="110">
        <f t="shared" si="448"/>
        <v>0</v>
      </c>
      <c r="P385" s="122">
        <f t="shared" si="387"/>
        <v>88400.523207849968</v>
      </c>
      <c r="R385" s="120" t="s">
        <v>531</v>
      </c>
      <c r="S385" s="109">
        <f>C385</f>
        <v>3819.2633000000001</v>
      </c>
      <c r="T385" s="109">
        <f>D385</f>
        <v>14697.63235</v>
      </c>
      <c r="U385" s="109">
        <f>E385</f>
        <v>4557.7180000000008</v>
      </c>
      <c r="V385" s="109">
        <f>F385</f>
        <v>6046.8432599999996</v>
      </c>
      <c r="W385" s="109">
        <f>G385</f>
        <v>562.25580000000002</v>
      </c>
      <c r="X385" s="113">
        <f t="shared" si="445"/>
        <v>12284.415753045056</v>
      </c>
      <c r="Y385" s="113">
        <f t="shared" si="446"/>
        <v>0</v>
      </c>
      <c r="Z385" s="113">
        <f t="shared" si="447"/>
        <v>2139.7205848049298</v>
      </c>
      <c r="AA385" s="109">
        <f>K385</f>
        <v>0</v>
      </c>
      <c r="AB385" s="109">
        <f>L385</f>
        <v>72.745829999999998</v>
      </c>
      <c r="AC385" s="109">
        <f>M385</f>
        <v>3605.1682999999998</v>
      </c>
      <c r="AD385" s="109">
        <f>N385</f>
        <v>40614.760029999998</v>
      </c>
      <c r="AE385" s="110">
        <f t="shared" si="399"/>
        <v>0</v>
      </c>
      <c r="AF385" s="122">
        <f t="shared" si="389"/>
        <v>88400.523207849968</v>
      </c>
    </row>
    <row r="386" spans="1:32" x14ac:dyDescent="0.25">
      <c r="A386">
        <v>30</v>
      </c>
      <c r="B386" s="46" t="s">
        <v>604</v>
      </c>
      <c r="C386" s="110">
        <f t="shared" ref="C386:O386" si="449">C34+C78+C122+C166+C210+C254+C298+C342</f>
        <v>0</v>
      </c>
      <c r="D386" s="110">
        <f t="shared" si="449"/>
        <v>0</v>
      </c>
      <c r="E386" s="110">
        <f t="shared" si="449"/>
        <v>0</v>
      </c>
      <c r="F386" s="110">
        <f t="shared" si="449"/>
        <v>0</v>
      </c>
      <c r="G386" s="110">
        <f t="shared" si="449"/>
        <v>0</v>
      </c>
      <c r="H386" s="110">
        <f t="shared" si="449"/>
        <v>0</v>
      </c>
      <c r="I386" s="110">
        <f t="shared" si="449"/>
        <v>0</v>
      </c>
      <c r="J386" s="110">
        <f t="shared" si="449"/>
        <v>0</v>
      </c>
      <c r="K386" s="47">
        <f t="shared" si="449"/>
        <v>3312.4625534870229</v>
      </c>
      <c r="L386" s="110">
        <f t="shared" si="449"/>
        <v>0</v>
      </c>
      <c r="M386" s="110">
        <f t="shared" si="449"/>
        <v>0</v>
      </c>
      <c r="N386" s="110">
        <f t="shared" si="449"/>
        <v>0</v>
      </c>
      <c r="O386" s="110">
        <f t="shared" si="449"/>
        <v>0</v>
      </c>
      <c r="P386" s="50">
        <f t="shared" si="387"/>
        <v>3312.4625534870229</v>
      </c>
      <c r="R386" s="46" t="s">
        <v>604</v>
      </c>
      <c r="S386" s="110">
        <v>0</v>
      </c>
      <c r="T386" s="110">
        <v>0</v>
      </c>
      <c r="U386" s="110">
        <v>0</v>
      </c>
      <c r="V386" s="110">
        <v>0</v>
      </c>
      <c r="W386" s="110">
        <v>0</v>
      </c>
      <c r="X386" s="110">
        <v>0</v>
      </c>
      <c r="Y386" s="110">
        <v>0</v>
      </c>
      <c r="Z386" s="110">
        <v>0</v>
      </c>
      <c r="AA386" s="47">
        <f>K386</f>
        <v>3312.4625534870229</v>
      </c>
      <c r="AB386" s="110">
        <f>L386</f>
        <v>0</v>
      </c>
      <c r="AC386" s="110">
        <v>0</v>
      </c>
      <c r="AD386" s="110">
        <v>0</v>
      </c>
      <c r="AE386" s="110">
        <f t="shared" si="399"/>
        <v>0</v>
      </c>
      <c r="AF386" s="121">
        <f t="shared" ref="AF386:AF393" si="450">SUM(S386:AE386)</f>
        <v>3312.4625534870229</v>
      </c>
    </row>
    <row r="387" spans="1:32" x14ac:dyDescent="0.25">
      <c r="A387">
        <v>31</v>
      </c>
      <c r="B387" s="46" t="s">
        <v>605</v>
      </c>
      <c r="C387" s="110">
        <f t="shared" ref="C387:O387" si="451">C35+C79+C123+C167+C211+C255+C299+C343</f>
        <v>0</v>
      </c>
      <c r="D387" s="110">
        <f t="shared" si="451"/>
        <v>0</v>
      </c>
      <c r="E387" s="110">
        <f t="shared" si="451"/>
        <v>0</v>
      </c>
      <c r="F387" s="110">
        <f t="shared" si="451"/>
        <v>0</v>
      </c>
      <c r="G387" s="110">
        <f t="shared" si="451"/>
        <v>0</v>
      </c>
      <c r="H387" s="110">
        <f t="shared" si="451"/>
        <v>0</v>
      </c>
      <c r="I387" s="110">
        <f t="shared" si="451"/>
        <v>0</v>
      </c>
      <c r="J387" s="110">
        <f t="shared" si="451"/>
        <v>0</v>
      </c>
      <c r="K387" s="47">
        <f t="shared" si="451"/>
        <v>555.89206008270287</v>
      </c>
      <c r="L387" s="110">
        <f t="shared" si="451"/>
        <v>0</v>
      </c>
      <c r="M387" s="110">
        <f t="shared" si="451"/>
        <v>0</v>
      </c>
      <c r="N387" s="110">
        <f t="shared" si="451"/>
        <v>0</v>
      </c>
      <c r="O387" s="110">
        <f t="shared" si="451"/>
        <v>0</v>
      </c>
      <c r="P387" s="50">
        <f t="shared" ref="P387:P392" si="452">SUM(C387:O387)</f>
        <v>555.89206008270287</v>
      </c>
      <c r="R387" s="46" t="s">
        <v>605</v>
      </c>
      <c r="S387" s="110">
        <v>0</v>
      </c>
      <c r="T387" s="110">
        <v>0</v>
      </c>
      <c r="U387" s="110">
        <v>0</v>
      </c>
      <c r="V387" s="110">
        <v>0</v>
      </c>
      <c r="W387" s="110">
        <v>0</v>
      </c>
      <c r="X387" s="110">
        <v>0</v>
      </c>
      <c r="Y387" s="110">
        <v>0</v>
      </c>
      <c r="Z387" s="110">
        <v>0</v>
      </c>
      <c r="AA387" s="47">
        <f t="shared" ref="AA387:AA392" si="453">K387</f>
        <v>555.89206008270287</v>
      </c>
      <c r="AB387" s="110">
        <f t="shared" ref="AB387:AB392" si="454">L387</f>
        <v>0</v>
      </c>
      <c r="AC387" s="110">
        <v>0</v>
      </c>
      <c r="AD387" s="110">
        <v>0</v>
      </c>
      <c r="AE387" s="110">
        <f t="shared" si="399"/>
        <v>0</v>
      </c>
      <c r="AF387" s="121">
        <f t="shared" si="450"/>
        <v>555.89206008270287</v>
      </c>
    </row>
    <row r="388" spans="1:32" x14ac:dyDescent="0.25">
      <c r="A388">
        <v>32</v>
      </c>
      <c r="B388" s="46" t="s">
        <v>606</v>
      </c>
      <c r="C388" s="110">
        <f t="shared" ref="C388:O388" si="455">C36+C80+C124+C168+C212+C256+C300+C344</f>
        <v>0</v>
      </c>
      <c r="D388" s="110">
        <f t="shared" si="455"/>
        <v>0</v>
      </c>
      <c r="E388" s="110">
        <f t="shared" si="455"/>
        <v>0</v>
      </c>
      <c r="F388" s="110">
        <f t="shared" si="455"/>
        <v>0</v>
      </c>
      <c r="G388" s="110">
        <f t="shared" si="455"/>
        <v>0</v>
      </c>
      <c r="H388" s="110">
        <f t="shared" si="455"/>
        <v>0</v>
      </c>
      <c r="I388" s="110">
        <f t="shared" si="455"/>
        <v>0</v>
      </c>
      <c r="J388" s="110">
        <f t="shared" si="455"/>
        <v>0</v>
      </c>
      <c r="K388" s="47">
        <f t="shared" si="455"/>
        <v>0</v>
      </c>
      <c r="L388" s="110">
        <f t="shared" si="455"/>
        <v>0</v>
      </c>
      <c r="M388" s="110">
        <f t="shared" si="455"/>
        <v>0</v>
      </c>
      <c r="N388" s="110">
        <f t="shared" si="455"/>
        <v>0</v>
      </c>
      <c r="O388" s="110">
        <f t="shared" si="455"/>
        <v>0</v>
      </c>
      <c r="P388" s="50">
        <f t="shared" si="452"/>
        <v>0</v>
      </c>
      <c r="R388" s="46" t="s">
        <v>606</v>
      </c>
      <c r="S388" s="110">
        <v>0</v>
      </c>
      <c r="T388" s="110">
        <v>0</v>
      </c>
      <c r="U388" s="110">
        <v>0</v>
      </c>
      <c r="V388" s="110">
        <v>0</v>
      </c>
      <c r="W388" s="110">
        <v>0</v>
      </c>
      <c r="X388" s="110">
        <v>0</v>
      </c>
      <c r="Y388" s="110">
        <v>0</v>
      </c>
      <c r="Z388" s="110">
        <v>0</v>
      </c>
      <c r="AA388" s="47">
        <f t="shared" si="453"/>
        <v>0</v>
      </c>
      <c r="AB388" s="110">
        <f t="shared" si="454"/>
        <v>0</v>
      </c>
      <c r="AC388" s="110">
        <v>0</v>
      </c>
      <c r="AD388" s="110">
        <v>0</v>
      </c>
      <c r="AE388" s="110">
        <f t="shared" si="399"/>
        <v>0</v>
      </c>
      <c r="AF388" s="121">
        <f t="shared" si="450"/>
        <v>0</v>
      </c>
    </row>
    <row r="389" spans="1:32" x14ac:dyDescent="0.25">
      <c r="A389">
        <v>33</v>
      </c>
      <c r="B389" s="46" t="s">
        <v>607</v>
      </c>
      <c r="C389" s="110">
        <f t="shared" ref="C389:O389" si="456">C37+C81+C125+C169+C213+C257+C301+C345</f>
        <v>0</v>
      </c>
      <c r="D389" s="110">
        <f t="shared" si="456"/>
        <v>0</v>
      </c>
      <c r="E389" s="110">
        <f t="shared" si="456"/>
        <v>0</v>
      </c>
      <c r="F389" s="110">
        <f t="shared" si="456"/>
        <v>0</v>
      </c>
      <c r="G389" s="110">
        <f t="shared" si="456"/>
        <v>0</v>
      </c>
      <c r="H389" s="110">
        <f t="shared" si="456"/>
        <v>0</v>
      </c>
      <c r="I389" s="110">
        <f t="shared" si="456"/>
        <v>0</v>
      </c>
      <c r="J389" s="110">
        <f t="shared" si="456"/>
        <v>0</v>
      </c>
      <c r="K389" s="47">
        <f t="shared" si="456"/>
        <v>808.99405660175887</v>
      </c>
      <c r="L389" s="110">
        <f t="shared" si="456"/>
        <v>0</v>
      </c>
      <c r="M389" s="110">
        <f t="shared" si="456"/>
        <v>0</v>
      </c>
      <c r="N389" s="110">
        <f t="shared" si="456"/>
        <v>0</v>
      </c>
      <c r="O389" s="110">
        <f t="shared" si="456"/>
        <v>0</v>
      </c>
      <c r="P389" s="50">
        <f t="shared" si="452"/>
        <v>808.99405660175887</v>
      </c>
      <c r="R389" s="46" t="s">
        <v>607</v>
      </c>
      <c r="S389" s="110">
        <v>0</v>
      </c>
      <c r="T389" s="110">
        <v>0</v>
      </c>
      <c r="U389" s="110">
        <v>0</v>
      </c>
      <c r="V389" s="110">
        <v>0</v>
      </c>
      <c r="W389" s="110">
        <v>0</v>
      </c>
      <c r="X389" s="110">
        <v>0</v>
      </c>
      <c r="Y389" s="110">
        <v>0</v>
      </c>
      <c r="Z389" s="110">
        <v>0</v>
      </c>
      <c r="AA389" s="47">
        <f t="shared" si="453"/>
        <v>808.99405660175887</v>
      </c>
      <c r="AB389" s="110">
        <f t="shared" si="454"/>
        <v>0</v>
      </c>
      <c r="AC389" s="110">
        <v>0</v>
      </c>
      <c r="AD389" s="110">
        <v>0</v>
      </c>
      <c r="AE389" s="110">
        <f t="shared" si="399"/>
        <v>0</v>
      </c>
      <c r="AF389" s="121">
        <f t="shared" si="450"/>
        <v>808.99405660175887</v>
      </c>
    </row>
    <row r="390" spans="1:32" x14ac:dyDescent="0.25">
      <c r="A390">
        <v>34</v>
      </c>
      <c r="B390" s="46" t="s">
        <v>608</v>
      </c>
      <c r="C390" s="110">
        <f t="shared" ref="C390:O390" si="457">C38+C82+C126+C170+C214+C258+C302+C346</f>
        <v>0</v>
      </c>
      <c r="D390" s="110">
        <f t="shared" si="457"/>
        <v>0</v>
      </c>
      <c r="E390" s="110">
        <f t="shared" si="457"/>
        <v>0</v>
      </c>
      <c r="F390" s="110">
        <f t="shared" si="457"/>
        <v>0</v>
      </c>
      <c r="G390" s="110">
        <f t="shared" si="457"/>
        <v>0</v>
      </c>
      <c r="H390" s="110">
        <f t="shared" si="457"/>
        <v>0</v>
      </c>
      <c r="I390" s="110">
        <f t="shared" si="457"/>
        <v>0</v>
      </c>
      <c r="J390" s="110">
        <f t="shared" si="457"/>
        <v>0</v>
      </c>
      <c r="K390" s="47">
        <f t="shared" si="457"/>
        <v>8619.8473418179856</v>
      </c>
      <c r="L390" s="110">
        <f t="shared" si="457"/>
        <v>0</v>
      </c>
      <c r="M390" s="110">
        <f t="shared" si="457"/>
        <v>0</v>
      </c>
      <c r="N390" s="110">
        <f t="shared" si="457"/>
        <v>0</v>
      </c>
      <c r="O390" s="110">
        <f t="shared" si="457"/>
        <v>0</v>
      </c>
      <c r="P390" s="50">
        <f t="shared" si="452"/>
        <v>8619.8473418179856</v>
      </c>
      <c r="R390" s="46" t="s">
        <v>608</v>
      </c>
      <c r="S390" s="110">
        <v>0</v>
      </c>
      <c r="T390" s="110">
        <v>0</v>
      </c>
      <c r="U390" s="110">
        <v>0</v>
      </c>
      <c r="V390" s="110">
        <v>0</v>
      </c>
      <c r="W390" s="110">
        <v>0</v>
      </c>
      <c r="X390" s="110">
        <v>0</v>
      </c>
      <c r="Y390" s="110">
        <v>0</v>
      </c>
      <c r="Z390" s="110">
        <v>0</v>
      </c>
      <c r="AA390" s="47">
        <f t="shared" si="453"/>
        <v>8619.8473418179856</v>
      </c>
      <c r="AB390" s="110">
        <f t="shared" si="454"/>
        <v>0</v>
      </c>
      <c r="AC390" s="110">
        <v>0</v>
      </c>
      <c r="AD390" s="110">
        <v>0</v>
      </c>
      <c r="AE390" s="110">
        <f t="shared" si="399"/>
        <v>0</v>
      </c>
      <c r="AF390" s="121">
        <f t="shared" si="450"/>
        <v>8619.8473418179856</v>
      </c>
    </row>
    <row r="391" spans="1:32" x14ac:dyDescent="0.25">
      <c r="A391">
        <v>35</v>
      </c>
      <c r="B391" s="46" t="s">
        <v>609</v>
      </c>
      <c r="C391" s="110">
        <f t="shared" ref="C391:O391" si="458">C39+C83+C127+C171+C215+C259+C303+C347</f>
        <v>0</v>
      </c>
      <c r="D391" s="110">
        <f t="shared" si="458"/>
        <v>0</v>
      </c>
      <c r="E391" s="110">
        <f t="shared" si="458"/>
        <v>0</v>
      </c>
      <c r="F391" s="110">
        <f t="shared" si="458"/>
        <v>0</v>
      </c>
      <c r="G391" s="110">
        <f t="shared" si="458"/>
        <v>0</v>
      </c>
      <c r="H391" s="110">
        <f t="shared" si="458"/>
        <v>0</v>
      </c>
      <c r="I391" s="110">
        <f t="shared" si="458"/>
        <v>0</v>
      </c>
      <c r="J391" s="110">
        <f t="shared" si="458"/>
        <v>0</v>
      </c>
      <c r="K391" s="47">
        <f t="shared" si="458"/>
        <v>312.3241227853394</v>
      </c>
      <c r="L391" s="110">
        <f t="shared" si="458"/>
        <v>0</v>
      </c>
      <c r="M391" s="110">
        <f t="shared" si="458"/>
        <v>0</v>
      </c>
      <c r="N391" s="110">
        <f t="shared" si="458"/>
        <v>0</v>
      </c>
      <c r="O391" s="110">
        <f t="shared" si="458"/>
        <v>0</v>
      </c>
      <c r="P391" s="50">
        <f t="shared" si="452"/>
        <v>312.3241227853394</v>
      </c>
      <c r="R391" s="46" t="s">
        <v>609</v>
      </c>
      <c r="S391" s="110">
        <v>0</v>
      </c>
      <c r="T391" s="110">
        <v>0</v>
      </c>
      <c r="U391" s="110">
        <v>0</v>
      </c>
      <c r="V391" s="110">
        <v>0</v>
      </c>
      <c r="W391" s="110">
        <v>0</v>
      </c>
      <c r="X391" s="110">
        <v>0</v>
      </c>
      <c r="Y391" s="110">
        <v>0</v>
      </c>
      <c r="Z391" s="110">
        <v>0</v>
      </c>
      <c r="AA391" s="47">
        <f t="shared" si="453"/>
        <v>312.3241227853394</v>
      </c>
      <c r="AB391" s="110">
        <f t="shared" si="454"/>
        <v>0</v>
      </c>
      <c r="AC391" s="110">
        <v>0</v>
      </c>
      <c r="AD391" s="110">
        <v>0</v>
      </c>
      <c r="AE391" s="110">
        <f t="shared" si="399"/>
        <v>0</v>
      </c>
      <c r="AF391" s="121">
        <f t="shared" si="450"/>
        <v>312.3241227853394</v>
      </c>
    </row>
    <row r="392" spans="1:32" x14ac:dyDescent="0.25">
      <c r="A392">
        <v>36</v>
      </c>
      <c r="B392" s="46" t="s">
        <v>603</v>
      </c>
      <c r="C392" s="110">
        <f t="shared" ref="C392:O392" si="459">C40+C84+C128+C172+C216+C260+C304+C348</f>
        <v>0</v>
      </c>
      <c r="D392" s="110">
        <f t="shared" si="459"/>
        <v>0</v>
      </c>
      <c r="E392" s="110">
        <f t="shared" si="459"/>
        <v>0</v>
      </c>
      <c r="F392" s="110">
        <f t="shared" si="459"/>
        <v>0</v>
      </c>
      <c r="G392" s="110">
        <f t="shared" si="459"/>
        <v>0</v>
      </c>
      <c r="H392" s="110">
        <f t="shared" si="459"/>
        <v>61756.940201893922</v>
      </c>
      <c r="I392" s="110">
        <f t="shared" si="459"/>
        <v>0</v>
      </c>
      <c r="J392" s="110">
        <f t="shared" si="459"/>
        <v>581.24328313848218</v>
      </c>
      <c r="K392" s="110">
        <f t="shared" si="459"/>
        <v>0</v>
      </c>
      <c r="L392" s="110">
        <f t="shared" si="459"/>
        <v>0</v>
      </c>
      <c r="M392" s="110">
        <f t="shared" si="459"/>
        <v>1707.0590769999994</v>
      </c>
      <c r="N392" s="110">
        <f t="shared" si="459"/>
        <v>0</v>
      </c>
      <c r="O392" s="109">
        <f t="shared" si="459"/>
        <v>165584.73046899991</v>
      </c>
      <c r="P392" s="50">
        <f t="shared" si="452"/>
        <v>229629.97303103231</v>
      </c>
      <c r="R392" s="46" t="s">
        <v>603</v>
      </c>
      <c r="S392" s="110">
        <f t="shared" ref="S392" si="460">C392</f>
        <v>0</v>
      </c>
      <c r="T392" s="110">
        <f t="shared" ref="T392" si="461">D392</f>
        <v>0</v>
      </c>
      <c r="U392" s="110">
        <f t="shared" ref="U392" si="462">E392</f>
        <v>0</v>
      </c>
      <c r="V392" s="110">
        <f t="shared" ref="V392" si="463">F392</f>
        <v>0</v>
      </c>
      <c r="W392" s="110">
        <f t="shared" ref="W392" si="464">G392</f>
        <v>0</v>
      </c>
      <c r="X392" s="109">
        <f>H392+J392</f>
        <v>62338.183485032401</v>
      </c>
      <c r="Y392" s="110">
        <f t="shared" ref="Y392" si="465">I392</f>
        <v>0</v>
      </c>
      <c r="Z392" s="110">
        <v>0</v>
      </c>
      <c r="AA392" s="110">
        <f t="shared" si="453"/>
        <v>0</v>
      </c>
      <c r="AB392" s="110">
        <f t="shared" si="454"/>
        <v>0</v>
      </c>
      <c r="AC392" s="109">
        <f t="shared" ref="AC392" si="466">M392</f>
        <v>1707.0590769999994</v>
      </c>
      <c r="AD392" s="110">
        <f t="shared" ref="AD392" si="467">N392</f>
        <v>0</v>
      </c>
      <c r="AE392" s="109">
        <f>O392</f>
        <v>165584.73046899991</v>
      </c>
      <c r="AF392" s="121">
        <f t="shared" si="450"/>
        <v>229629.97303103231</v>
      </c>
    </row>
    <row r="393" spans="1:32" ht="15.75" thickBot="1" x14ac:dyDescent="0.3">
      <c r="B393" s="123" t="s">
        <v>5</v>
      </c>
      <c r="C393" s="124">
        <f t="shared" ref="C393:O393" si="468">SUM(C360:C392)</f>
        <v>7202220.7516600005</v>
      </c>
      <c r="D393" s="124">
        <f t="shared" si="468"/>
        <v>5700935.0076099988</v>
      </c>
      <c r="E393" s="124">
        <f t="shared" si="468"/>
        <v>5150790.1238100007</v>
      </c>
      <c r="F393" s="124">
        <f t="shared" si="468"/>
        <v>2050995.99031</v>
      </c>
      <c r="G393" s="124">
        <f t="shared" si="468"/>
        <v>507977.23604999995</v>
      </c>
      <c r="H393" s="124">
        <f t="shared" si="468"/>
        <v>1667167.7868163236</v>
      </c>
      <c r="I393" s="124">
        <f t="shared" si="468"/>
        <v>244293.00896940404</v>
      </c>
      <c r="J393" s="124">
        <f t="shared" si="468"/>
        <v>312404.97838951682</v>
      </c>
      <c r="K393" s="124">
        <f t="shared" si="468"/>
        <v>24435.691525387916</v>
      </c>
      <c r="L393" s="124">
        <f t="shared" si="468"/>
        <v>142544.70585999999</v>
      </c>
      <c r="M393" s="124">
        <f t="shared" si="468"/>
        <v>59075.017686999992</v>
      </c>
      <c r="N393" s="124">
        <f t="shared" si="468"/>
        <v>40614.760029999998</v>
      </c>
      <c r="O393" s="124">
        <f t="shared" si="468"/>
        <v>260106.90689499985</v>
      </c>
      <c r="P393" s="127">
        <f>SUM(C393:O393)</f>
        <v>23363561.965612631</v>
      </c>
      <c r="R393" s="123" t="s">
        <v>5</v>
      </c>
      <c r="S393" s="124">
        <f t="shared" ref="S393:AE393" si="469">SUM(S360:S392)</f>
        <v>7189202.4914268991</v>
      </c>
      <c r="T393" s="124">
        <f t="shared" si="469"/>
        <v>5878435.3607898168</v>
      </c>
      <c r="U393" s="124">
        <f t="shared" si="469"/>
        <v>5229760.4581654565</v>
      </c>
      <c r="V393" s="124">
        <f t="shared" si="469"/>
        <v>2159394.92515</v>
      </c>
      <c r="W393" s="124">
        <f t="shared" si="469"/>
        <v>471868.00458722585</v>
      </c>
      <c r="X393" s="124">
        <f t="shared" si="469"/>
        <v>1652412.0454236893</v>
      </c>
      <c r="Y393" s="124">
        <f t="shared" si="469"/>
        <v>244293.00896940404</v>
      </c>
      <c r="Z393" s="124">
        <f t="shared" si="469"/>
        <v>310742.4204021467</v>
      </c>
      <c r="AA393" s="125">
        <f t="shared" si="469"/>
        <v>24435.691525387916</v>
      </c>
      <c r="AB393" s="124">
        <f t="shared" si="469"/>
        <v>94478.934852778402</v>
      </c>
      <c r="AC393" s="124">
        <f t="shared" si="469"/>
        <v>61053.837417999996</v>
      </c>
      <c r="AD393" s="124">
        <f t="shared" si="469"/>
        <v>40614.760029999998</v>
      </c>
      <c r="AE393" s="124">
        <f t="shared" si="469"/>
        <v>260106.90689499985</v>
      </c>
      <c r="AF393" s="127">
        <f t="shared" si="450"/>
        <v>23616798.845635809</v>
      </c>
    </row>
    <row r="394" spans="1:32" x14ac:dyDescent="0.25">
      <c r="B394" s="128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R394" s="128"/>
      <c r="S394" s="129"/>
      <c r="T394" s="129"/>
      <c r="U394" s="129"/>
      <c r="V394" s="129"/>
      <c r="W394" s="129"/>
      <c r="X394" s="129"/>
      <c r="Y394" s="129"/>
      <c r="Z394" s="129"/>
      <c r="AA394" s="129"/>
      <c r="AB394" s="129"/>
      <c r="AC394" s="129"/>
      <c r="AD394" s="129"/>
      <c r="AE394" s="129"/>
      <c r="AF394" s="129"/>
    </row>
    <row r="395" spans="1:32" x14ac:dyDescent="0.25">
      <c r="B395" s="128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R395" s="128"/>
      <c r="S395" s="129"/>
      <c r="T395" s="129"/>
      <c r="U395" s="129"/>
      <c r="V395" s="129"/>
      <c r="W395" s="129"/>
      <c r="X395" s="129"/>
      <c r="Y395" s="129"/>
      <c r="Z395" s="129"/>
      <c r="AA395" s="129"/>
      <c r="AB395" s="129"/>
      <c r="AC395" s="129"/>
      <c r="AD395" s="129"/>
      <c r="AE395" s="129"/>
      <c r="AF395" s="129"/>
    </row>
    <row r="396" spans="1:32" x14ac:dyDescent="0.25">
      <c r="B396" s="128"/>
      <c r="C396" s="130"/>
      <c r="D396" s="130"/>
      <c r="E396" s="130"/>
      <c r="F396" s="130"/>
      <c r="G396" s="130"/>
      <c r="H396" s="130"/>
      <c r="I396" s="130"/>
      <c r="J396" s="130"/>
      <c r="K396" s="130"/>
      <c r="L396" s="130"/>
      <c r="M396" s="130"/>
      <c r="N396" s="130"/>
      <c r="O396" s="130"/>
      <c r="P396" s="129"/>
      <c r="R396" s="128"/>
      <c r="S396" s="130"/>
      <c r="T396" s="130"/>
      <c r="U396" s="130"/>
      <c r="V396" s="130"/>
      <c r="W396" s="130"/>
      <c r="X396" s="130"/>
      <c r="Y396" s="130"/>
      <c r="Z396" s="130"/>
      <c r="AA396" s="130"/>
      <c r="AB396" s="130"/>
      <c r="AC396" s="130"/>
      <c r="AD396" s="130"/>
      <c r="AE396" s="130"/>
      <c r="AF396" s="129"/>
    </row>
    <row r="397" spans="1:32" x14ac:dyDescent="0.25">
      <c r="B397" s="128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R397" s="128"/>
      <c r="S397" s="129"/>
      <c r="T397" s="129"/>
      <c r="U397" s="129"/>
      <c r="V397" s="129"/>
      <c r="W397" s="129"/>
      <c r="X397" s="129"/>
      <c r="Y397" s="129"/>
      <c r="Z397" s="129"/>
      <c r="AA397" s="129"/>
      <c r="AB397" s="129"/>
      <c r="AC397" s="129"/>
      <c r="AD397" s="129"/>
      <c r="AE397" s="129"/>
      <c r="AF397" s="129"/>
    </row>
    <row r="398" spans="1:32" x14ac:dyDescent="0.25">
      <c r="B398" s="128"/>
      <c r="C398" s="129"/>
      <c r="D398" s="129"/>
      <c r="E398" s="129"/>
      <c r="F398" s="129"/>
      <c r="G398" s="129"/>
      <c r="H398" s="131"/>
      <c r="I398" s="131"/>
      <c r="J398" s="131"/>
      <c r="K398" s="129"/>
      <c r="L398" s="129"/>
      <c r="M398" s="129"/>
      <c r="N398" s="129"/>
      <c r="O398" s="129"/>
      <c r="P398" s="129"/>
      <c r="R398" s="128"/>
      <c r="S398" s="129"/>
      <c r="T398" s="129"/>
      <c r="U398" s="129"/>
      <c r="V398" s="129"/>
      <c r="W398" s="129"/>
      <c r="X398" s="131"/>
      <c r="Y398" s="131"/>
      <c r="Z398" s="131"/>
      <c r="AA398" s="129"/>
      <c r="AB398" s="129"/>
      <c r="AC398" s="129"/>
      <c r="AD398" s="129"/>
      <c r="AE398" s="129"/>
      <c r="AF398" s="129"/>
    </row>
    <row r="399" spans="1:32" x14ac:dyDescent="0.25">
      <c r="B399" s="128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R399" s="128"/>
      <c r="S399" s="129"/>
      <c r="T399" s="129"/>
      <c r="U399" s="129"/>
      <c r="V399" s="129"/>
      <c r="W399" s="129"/>
      <c r="X399" s="129"/>
      <c r="Y399" s="129"/>
      <c r="Z399" s="129"/>
      <c r="AA399" s="129"/>
      <c r="AB399" s="129"/>
      <c r="AC399" s="129"/>
      <c r="AD399" s="129"/>
      <c r="AE399" s="129"/>
      <c r="AF399" s="12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BL396"/>
  <sheetViews>
    <sheetView workbookViewId="0"/>
  </sheetViews>
  <sheetFormatPr defaultRowHeight="15" x14ac:dyDescent="0.25"/>
  <cols>
    <col min="3" max="3" width="21.28515625" customWidth="1"/>
    <col min="4" max="4" width="10.5703125" bestFit="1" customWidth="1"/>
    <col min="5" max="5" width="13.85546875" bestFit="1" customWidth="1"/>
    <col min="6" max="6" width="14.5703125" bestFit="1" customWidth="1"/>
    <col min="7" max="7" width="10.5703125" bestFit="1" customWidth="1"/>
    <col min="8" max="9" width="12" bestFit="1" customWidth="1"/>
    <col min="10" max="10" width="12.140625" bestFit="1" customWidth="1"/>
    <col min="11" max="11" width="12" bestFit="1" customWidth="1"/>
    <col min="12" max="13" width="11.42578125" bestFit="1" customWidth="1"/>
    <col min="14" max="14" width="7.7109375" bestFit="1" customWidth="1"/>
    <col min="15" max="15" width="9.85546875" bestFit="1" customWidth="1"/>
    <col min="16" max="16" width="9.85546875" customWidth="1"/>
    <col min="18" max="18" width="21.28515625" customWidth="1"/>
    <col min="19" max="19" width="10.5703125" bestFit="1" customWidth="1"/>
    <col min="20" max="20" width="13.85546875" bestFit="1" customWidth="1"/>
    <col min="21" max="21" width="14.5703125" bestFit="1" customWidth="1"/>
    <col min="22" max="22" width="10.5703125" bestFit="1" customWidth="1"/>
    <col min="23" max="24" width="12" bestFit="1" customWidth="1"/>
    <col min="25" max="25" width="12.140625" bestFit="1" customWidth="1"/>
    <col min="26" max="26" width="12" bestFit="1" customWidth="1"/>
    <col min="27" max="28" width="11.42578125" bestFit="1" customWidth="1"/>
    <col min="29" max="29" width="7.7109375" bestFit="1" customWidth="1"/>
    <col min="30" max="30" width="10.85546875" bestFit="1" customWidth="1"/>
    <col min="33" max="33" width="22.7109375" customWidth="1"/>
    <col min="34" max="34" width="10.5703125" bestFit="1" customWidth="1"/>
    <col min="35" max="35" width="17.140625" customWidth="1"/>
    <col min="36" max="36" width="19" customWidth="1"/>
    <col min="37" max="37" width="10.5703125" bestFit="1" customWidth="1"/>
    <col min="38" max="39" width="12" bestFit="1" customWidth="1"/>
    <col min="40" max="40" width="12.140625" bestFit="1" customWidth="1"/>
    <col min="41" max="41" width="12" bestFit="1" customWidth="1"/>
    <col min="42" max="43" width="11.42578125" bestFit="1" customWidth="1"/>
    <col min="44" max="44" width="7.7109375" bestFit="1" customWidth="1"/>
    <col min="45" max="45" width="10.85546875" bestFit="1" customWidth="1"/>
    <col min="48" max="48" width="22.42578125" customWidth="1"/>
    <col min="49" max="49" width="10.5703125" bestFit="1" customWidth="1"/>
    <col min="50" max="50" width="13.85546875" bestFit="1" customWidth="1"/>
    <col min="51" max="51" width="14.5703125" bestFit="1" customWidth="1"/>
    <col min="52" max="52" width="10.5703125" bestFit="1" customWidth="1"/>
    <col min="53" max="54" width="12" bestFit="1" customWidth="1"/>
    <col min="55" max="55" width="12.140625" bestFit="1" customWidth="1"/>
    <col min="56" max="56" width="12" bestFit="1" customWidth="1"/>
    <col min="57" max="58" width="11.42578125" bestFit="1" customWidth="1"/>
    <col min="59" max="59" width="7.7109375" bestFit="1" customWidth="1"/>
    <col min="60" max="60" width="10.85546875" bestFit="1" customWidth="1"/>
    <col min="62" max="62" width="12.42578125" customWidth="1"/>
    <col min="63" max="63" width="11.140625" bestFit="1" customWidth="1"/>
    <col min="64" max="64" width="10.28515625" bestFit="1" customWidth="1"/>
  </cols>
  <sheetData>
    <row r="1" spans="3:64" x14ac:dyDescent="0.25">
      <c r="AV1" t="s">
        <v>516</v>
      </c>
    </row>
    <row r="2" spans="3:64" s="69" customFormat="1" ht="21" x14ac:dyDescent="0.35">
      <c r="C2" s="69" t="s">
        <v>517</v>
      </c>
      <c r="R2" s="69" t="s">
        <v>518</v>
      </c>
      <c r="AG2" s="69" t="s">
        <v>519</v>
      </c>
      <c r="AV2" s="69" t="s">
        <v>520</v>
      </c>
      <c r="BJ2" s="69" t="s">
        <v>521</v>
      </c>
    </row>
    <row r="6" spans="3:64" x14ac:dyDescent="0.25">
      <c r="C6" t="s">
        <v>522</v>
      </c>
      <c r="I6" t="s">
        <v>523</v>
      </c>
      <c r="R6" t="s">
        <v>522</v>
      </c>
      <c r="X6" t="s">
        <v>523</v>
      </c>
      <c r="AG6" t="s">
        <v>522</v>
      </c>
      <c r="AM6" t="s">
        <v>523</v>
      </c>
      <c r="AV6" t="s">
        <v>522</v>
      </c>
      <c r="BB6" t="s">
        <v>523</v>
      </c>
    </row>
    <row r="7" spans="3:64" ht="26.25" x14ac:dyDescent="0.25">
      <c r="C7" s="40" t="s">
        <v>524</v>
      </c>
      <c r="D7" s="41" t="s">
        <v>525</v>
      </c>
      <c r="E7" s="42" t="s">
        <v>526</v>
      </c>
      <c r="F7" s="42" t="s">
        <v>527</v>
      </c>
      <c r="G7" s="42" t="s">
        <v>465</v>
      </c>
      <c r="H7" s="42" t="s">
        <v>528</v>
      </c>
      <c r="I7" s="42" t="s">
        <v>14</v>
      </c>
      <c r="J7" s="42" t="s">
        <v>18</v>
      </c>
      <c r="K7" s="42" t="s">
        <v>22</v>
      </c>
      <c r="L7" s="42" t="s">
        <v>529</v>
      </c>
      <c r="M7" s="42" t="s">
        <v>530</v>
      </c>
      <c r="N7" s="43" t="s">
        <v>531</v>
      </c>
      <c r="O7" s="44" t="s">
        <v>5</v>
      </c>
      <c r="P7" s="45"/>
      <c r="R7" s="40" t="s">
        <v>524</v>
      </c>
      <c r="S7" s="41" t="s">
        <v>525</v>
      </c>
      <c r="T7" s="42" t="s">
        <v>526</v>
      </c>
      <c r="U7" s="42" t="s">
        <v>527</v>
      </c>
      <c r="V7" s="42" t="s">
        <v>465</v>
      </c>
      <c r="W7" s="42" t="s">
        <v>528</v>
      </c>
      <c r="X7" s="42" t="s">
        <v>14</v>
      </c>
      <c r="Y7" s="42" t="s">
        <v>18</v>
      </c>
      <c r="Z7" s="42" t="s">
        <v>22</v>
      </c>
      <c r="AA7" s="42" t="s">
        <v>529</v>
      </c>
      <c r="AB7" s="42" t="s">
        <v>530</v>
      </c>
      <c r="AC7" s="43" t="s">
        <v>531</v>
      </c>
      <c r="AD7" s="44" t="s">
        <v>5</v>
      </c>
      <c r="AG7" s="40" t="s">
        <v>524</v>
      </c>
      <c r="AH7" s="41" t="s">
        <v>525</v>
      </c>
      <c r="AI7" s="42" t="s">
        <v>526</v>
      </c>
      <c r="AJ7" s="42" t="s">
        <v>527</v>
      </c>
      <c r="AK7" s="42" t="s">
        <v>465</v>
      </c>
      <c r="AL7" s="42" t="s">
        <v>528</v>
      </c>
      <c r="AM7" s="42" t="s">
        <v>14</v>
      </c>
      <c r="AN7" s="42" t="s">
        <v>18</v>
      </c>
      <c r="AO7" s="42" t="s">
        <v>22</v>
      </c>
      <c r="AP7" s="42" t="s">
        <v>529</v>
      </c>
      <c r="AQ7" s="42" t="s">
        <v>530</v>
      </c>
      <c r="AR7" s="43" t="s">
        <v>531</v>
      </c>
      <c r="AS7" s="44" t="s">
        <v>5</v>
      </c>
      <c r="AV7" s="40" t="s">
        <v>524</v>
      </c>
      <c r="AW7" s="41" t="s">
        <v>525</v>
      </c>
      <c r="AX7" s="42" t="s">
        <v>526</v>
      </c>
      <c r="AY7" s="42" t="s">
        <v>527</v>
      </c>
      <c r="AZ7" s="42" t="s">
        <v>465</v>
      </c>
      <c r="BA7" s="42" t="s">
        <v>528</v>
      </c>
      <c r="BB7" s="42" t="s">
        <v>14</v>
      </c>
      <c r="BC7" s="42" t="s">
        <v>18</v>
      </c>
      <c r="BD7" s="42" t="s">
        <v>22</v>
      </c>
      <c r="BE7" s="42" t="s">
        <v>529</v>
      </c>
      <c r="BF7" s="42" t="s">
        <v>530</v>
      </c>
      <c r="BG7" s="43" t="s">
        <v>531</v>
      </c>
      <c r="BH7" s="44" t="s">
        <v>5</v>
      </c>
    </row>
    <row r="8" spans="3:64" x14ac:dyDescent="0.25">
      <c r="C8" s="46" t="s">
        <v>532</v>
      </c>
      <c r="D8" s="47">
        <f>paste_pd_trips!S2</f>
        <v>9480</v>
      </c>
      <c r="E8" s="47">
        <f>paste_pd_trips!T2</f>
        <v>1434</v>
      </c>
      <c r="F8" s="47">
        <f>paste_pd_trips!U2</f>
        <v>627</v>
      </c>
      <c r="G8" s="47">
        <f>paste_pd_trips!V2</f>
        <v>0</v>
      </c>
      <c r="H8" s="47">
        <f>paste_pd_trips!W2</f>
        <v>11</v>
      </c>
      <c r="I8" s="47">
        <f>paste_pd_trips!X2</f>
        <v>14</v>
      </c>
      <c r="J8" s="47">
        <f>paste_pd_trips!Y2</f>
        <v>76</v>
      </c>
      <c r="K8" s="47">
        <f>paste_pd_trips!Z2</f>
        <v>12</v>
      </c>
      <c r="L8" s="47">
        <f>paste_pd_trips!AA2</f>
        <v>0</v>
      </c>
      <c r="M8" s="47">
        <f>paste_pd_trips!AB2</f>
        <v>4</v>
      </c>
      <c r="N8" s="47">
        <f>paste_pd_trips!AC2</f>
        <v>0</v>
      </c>
      <c r="O8" s="48">
        <f>paste_pd_trips!AD2</f>
        <v>11658</v>
      </c>
      <c r="P8" s="49"/>
      <c r="R8" s="46" t="s">
        <v>532</v>
      </c>
      <c r="S8" s="47">
        <f>paste_pd_trips!C2</f>
        <v>3622239.7614500001</v>
      </c>
      <c r="T8" s="47">
        <f>paste_pd_trips!D2</f>
        <v>571656.42018999998</v>
      </c>
      <c r="U8" s="47">
        <f>paste_pd_trips!E2</f>
        <v>324095.72045000002</v>
      </c>
      <c r="V8" s="47">
        <f>paste_pd_trips!F2</f>
        <v>0</v>
      </c>
      <c r="W8" s="47">
        <f>paste_pd_trips!G2</f>
        <v>4348.4289799999997</v>
      </c>
      <c r="X8" s="47">
        <f>paste_pd_trips!H2</f>
        <v>5920.2925999999998</v>
      </c>
      <c r="Y8" s="47">
        <f>paste_pd_trips!I2</f>
        <v>26758.492170000001</v>
      </c>
      <c r="Z8" s="47">
        <f>paste_pd_trips!J2</f>
        <v>4064.75855</v>
      </c>
      <c r="AA8" s="47">
        <f>paste_pd_trips!K2</f>
        <v>0</v>
      </c>
      <c r="AB8" s="47">
        <f>paste_pd_trips!L2</f>
        <v>286.24581000000001</v>
      </c>
      <c r="AC8" s="47">
        <f>paste_pd_trips!M2</f>
        <v>0</v>
      </c>
      <c r="AD8" s="48">
        <f>paste_pd_trips!N2</f>
        <v>4559370.1201999998</v>
      </c>
      <c r="AG8" s="46" t="s">
        <v>532</v>
      </c>
      <c r="AH8" s="47">
        <f>S8</f>
        <v>3622239.7614500001</v>
      </c>
      <c r="AI8" s="47">
        <f t="shared" ref="AI8:AO36" si="0">T8</f>
        <v>571656.42018999998</v>
      </c>
      <c r="AJ8" s="47">
        <f t="shared" si="0"/>
        <v>324095.72045000002</v>
      </c>
      <c r="AK8" s="47">
        <f t="shared" si="0"/>
        <v>0</v>
      </c>
      <c r="AL8" s="47">
        <f t="shared" si="0"/>
        <v>4348.4289799999997</v>
      </c>
      <c r="AM8" s="47">
        <f t="shared" si="0"/>
        <v>5920.2925999999998</v>
      </c>
      <c r="AN8" s="47">
        <f t="shared" si="0"/>
        <v>26758.492170000001</v>
      </c>
      <c r="AO8" s="47">
        <f t="shared" si="0"/>
        <v>4064.75855</v>
      </c>
      <c r="AP8" s="47">
        <v>0</v>
      </c>
      <c r="AQ8" s="47">
        <f t="shared" ref="AQ8:AR36" si="1">AB8</f>
        <v>286.24581000000001</v>
      </c>
      <c r="AR8" s="47">
        <f t="shared" si="1"/>
        <v>0</v>
      </c>
      <c r="AS8" s="48">
        <f>SUM(AH8:AR8)</f>
        <v>4559370.1202000016</v>
      </c>
      <c r="AU8">
        <v>1</v>
      </c>
      <c r="AV8" s="46" t="s">
        <v>532</v>
      </c>
      <c r="AW8" s="47">
        <f>AH8</f>
        <v>3622239.7614500001</v>
      </c>
      <c r="AX8" s="47">
        <f t="shared" ref="AX8:BA36" si="2">AI8</f>
        <v>571656.42018999998</v>
      </c>
      <c r="AY8" s="47">
        <f t="shared" si="2"/>
        <v>324095.72045000002</v>
      </c>
      <c r="AZ8" s="103">
        <f t="shared" si="2"/>
        <v>0</v>
      </c>
      <c r="BA8" s="103">
        <f t="shared" si="2"/>
        <v>4348.4289799999997</v>
      </c>
      <c r="BB8" s="103">
        <f>IF(SUM(AM$16:AM$19,AM$31:AM$32)&gt;0,(AM8/SUM(AM$16:AM$19,AM$31:AM$32))*SUM(BB$16:BB$19,BB$31:BB$32),0)</f>
        <v>9186.3720904313723</v>
      </c>
      <c r="BC8" s="47">
        <f>IF(SUM(AN$20:AN$23,AN$33:AN$34)&gt;0,(AN8/SUM(AN$20:AN$23,AN$33:AN$34))*SUM(BC$20:BC$23,BC$33:BC$34),0)</f>
        <v>27543.01377270334</v>
      </c>
      <c r="BD8" s="103">
        <f>IF(SUM(AO$24:AO$27,AO$35:AO$36)&gt;0,(AO8/SUM(AO$24:AO$27,AO$35:AO$36))*SUM(BD$24:BD$27,BD$35:BD$36),0)</f>
        <v>10154.249607177586</v>
      </c>
      <c r="BE8" s="47">
        <f t="shared" ref="BE8:BG36" si="3">AP8</f>
        <v>0</v>
      </c>
      <c r="BF8" s="47">
        <f t="shared" si="3"/>
        <v>286.24581000000001</v>
      </c>
      <c r="BG8" s="47">
        <f t="shared" si="3"/>
        <v>0</v>
      </c>
      <c r="BH8" s="48">
        <f>SUM(AW8:BG8)</f>
        <v>4569510.2123503126</v>
      </c>
    </row>
    <row r="9" spans="3:64" x14ac:dyDescent="0.25">
      <c r="C9" s="46" t="s">
        <v>533</v>
      </c>
      <c r="D9" s="47">
        <f>paste_pd_trips!S3</f>
        <v>0</v>
      </c>
      <c r="E9" s="47">
        <f>paste_pd_trips!T3</f>
        <v>0</v>
      </c>
      <c r="F9" s="47">
        <f>paste_pd_trips!U3</f>
        <v>0</v>
      </c>
      <c r="G9" s="47">
        <f>paste_pd_trips!V3</f>
        <v>0</v>
      </c>
      <c r="H9" s="47">
        <f>paste_pd_trips!W3</f>
        <v>0</v>
      </c>
      <c r="I9" s="47">
        <f>paste_pd_trips!X3</f>
        <v>0</v>
      </c>
      <c r="J9" s="47">
        <f>paste_pd_trips!Y3</f>
        <v>0</v>
      </c>
      <c r="K9" s="47">
        <f>paste_pd_trips!Z3</f>
        <v>0</v>
      </c>
      <c r="L9" s="47">
        <f>paste_pd_trips!AA3</f>
        <v>0</v>
      </c>
      <c r="M9" s="47">
        <f>paste_pd_trips!AB3</f>
        <v>0</v>
      </c>
      <c r="N9" s="47">
        <f>paste_pd_trips!AC3</f>
        <v>0</v>
      </c>
      <c r="O9" s="50">
        <f>paste_pd_trips!AD3</f>
        <v>0</v>
      </c>
      <c r="P9" s="49"/>
      <c r="R9" s="46" t="s">
        <v>533</v>
      </c>
      <c r="S9" s="47">
        <f>paste_pd_trips!C3</f>
        <v>0</v>
      </c>
      <c r="T9" s="47">
        <f>paste_pd_trips!D3</f>
        <v>0</v>
      </c>
      <c r="U9" s="47">
        <f>paste_pd_trips!E3</f>
        <v>0</v>
      </c>
      <c r="V9" s="47">
        <f>paste_pd_trips!F3</f>
        <v>0</v>
      </c>
      <c r="W9" s="47">
        <f>paste_pd_trips!G3</f>
        <v>0</v>
      </c>
      <c r="X9" s="47">
        <f>paste_pd_trips!H3</f>
        <v>0</v>
      </c>
      <c r="Y9" s="47">
        <f>paste_pd_trips!I3</f>
        <v>0</v>
      </c>
      <c r="Z9" s="47">
        <f>paste_pd_trips!J3</f>
        <v>0</v>
      </c>
      <c r="AA9" s="47">
        <f>paste_pd_trips!K3</f>
        <v>0</v>
      </c>
      <c r="AB9" s="47">
        <f>paste_pd_trips!L3</f>
        <v>0</v>
      </c>
      <c r="AC9" s="47">
        <f>paste_pd_trips!M3</f>
        <v>0</v>
      </c>
      <c r="AD9" s="50">
        <f>paste_pd_trips!N3</f>
        <v>0</v>
      </c>
      <c r="AG9" s="46" t="s">
        <v>533</v>
      </c>
      <c r="AH9" s="47">
        <f t="shared" ref="AH9:AH36" si="4">S9</f>
        <v>0</v>
      </c>
      <c r="AI9" s="47">
        <f t="shared" si="0"/>
        <v>0</v>
      </c>
      <c r="AJ9" s="47">
        <f t="shared" si="0"/>
        <v>0</v>
      </c>
      <c r="AK9" s="47">
        <f t="shared" si="0"/>
        <v>0</v>
      </c>
      <c r="AL9" s="47">
        <f t="shared" si="0"/>
        <v>0</v>
      </c>
      <c r="AM9" s="47">
        <f t="shared" si="0"/>
        <v>0</v>
      </c>
      <c r="AN9" s="47">
        <f t="shared" si="0"/>
        <v>0</v>
      </c>
      <c r="AO9" s="47">
        <f t="shared" si="0"/>
        <v>0</v>
      </c>
      <c r="AP9" s="47">
        <v>0</v>
      </c>
      <c r="AQ9" s="47">
        <f t="shared" si="1"/>
        <v>0</v>
      </c>
      <c r="AR9" s="47">
        <f t="shared" si="1"/>
        <v>0</v>
      </c>
      <c r="AS9" s="50">
        <f t="shared" ref="AS9:AS36" si="5">SUM(AH9:AR9)</f>
        <v>0</v>
      </c>
      <c r="AU9">
        <v>2</v>
      </c>
      <c r="AV9" s="46" t="s">
        <v>533</v>
      </c>
      <c r="AW9" s="47">
        <f t="shared" ref="AW9:AW36" si="6">AH9</f>
        <v>0</v>
      </c>
      <c r="AX9" s="47">
        <f t="shared" si="2"/>
        <v>0</v>
      </c>
      <c r="AY9" s="47">
        <f t="shared" si="2"/>
        <v>0</v>
      </c>
      <c r="AZ9" s="103">
        <f t="shared" si="2"/>
        <v>0</v>
      </c>
      <c r="BA9" s="103">
        <f t="shared" si="2"/>
        <v>0</v>
      </c>
      <c r="BB9" s="103">
        <f t="shared" ref="BB9:BB15" si="7">IF(SUM(AM$16:AM$19,AM$31:AM$32)&gt;0,(AM9/SUM(AM$16:AM$19,AM$31:AM$32))*SUM(BB$16:BB$19,BB$31:BB$32),0)</f>
        <v>0</v>
      </c>
      <c r="BC9" s="47">
        <f t="shared" ref="BC9:BC15" si="8">IF(SUM(AN$20:AN$23,AN$33:AN$34)&gt;0,(AN9/SUM(AN$20:AN$23,AN$33:AN$34))*SUM(BC$20:BC$23,BC$33:BC$34),0)</f>
        <v>0</v>
      </c>
      <c r="BD9" s="103">
        <f t="shared" ref="BD9:BD15" si="9">IF(SUM(AO$24:AO$27,AO$35:AO$36)&gt;0,(AO9/SUM(AO$24:AO$27,AO$35:AO$36))*SUM(BD$24:BD$27,BD$35:BD$36),0)</f>
        <v>0</v>
      </c>
      <c r="BE9" s="47">
        <f t="shared" si="3"/>
        <v>0</v>
      </c>
      <c r="BF9" s="47">
        <f t="shared" si="3"/>
        <v>0</v>
      </c>
      <c r="BG9" s="47">
        <f t="shared" si="3"/>
        <v>0</v>
      </c>
      <c r="BH9" s="50">
        <f t="shared" ref="BH9:BH37" si="10">SUM(AW9:BG9)</f>
        <v>0</v>
      </c>
    </row>
    <row r="10" spans="3:64" x14ac:dyDescent="0.25">
      <c r="C10" s="46" t="s">
        <v>526</v>
      </c>
      <c r="D10" s="47">
        <f>paste_pd_trips!S4</f>
        <v>0</v>
      </c>
      <c r="E10" s="47">
        <f>paste_pd_trips!T4</f>
        <v>1611</v>
      </c>
      <c r="F10" s="47">
        <f>paste_pd_trips!U4</f>
        <v>309</v>
      </c>
      <c r="G10" s="47">
        <f>paste_pd_trips!V4</f>
        <v>0</v>
      </c>
      <c r="H10" s="47">
        <f>paste_pd_trips!W4</f>
        <v>19</v>
      </c>
      <c r="I10" s="47">
        <f>paste_pd_trips!X4</f>
        <v>60</v>
      </c>
      <c r="J10" s="47">
        <f>paste_pd_trips!Y4</f>
        <v>29</v>
      </c>
      <c r="K10" s="47">
        <f>paste_pd_trips!Z4</f>
        <v>29</v>
      </c>
      <c r="L10" s="47">
        <f>paste_pd_trips!AA4</f>
        <v>0</v>
      </c>
      <c r="M10" s="47">
        <f>paste_pd_trips!AB4</f>
        <v>1</v>
      </c>
      <c r="N10" s="47">
        <f>paste_pd_trips!AC4</f>
        <v>0</v>
      </c>
      <c r="O10" s="50">
        <f>paste_pd_trips!AD4</f>
        <v>2058</v>
      </c>
      <c r="P10" s="49"/>
      <c r="R10" s="46" t="s">
        <v>526</v>
      </c>
      <c r="S10" s="47">
        <f>paste_pd_trips!C4</f>
        <v>0</v>
      </c>
      <c r="T10" s="47">
        <f>paste_pd_trips!D4</f>
        <v>665035.62132999999</v>
      </c>
      <c r="U10" s="47">
        <f>paste_pd_trips!E4</f>
        <v>155063.04353</v>
      </c>
      <c r="V10" s="47">
        <f>paste_pd_trips!F4</f>
        <v>0</v>
      </c>
      <c r="W10" s="47">
        <f>paste_pd_trips!G4</f>
        <v>5838.5184200000003</v>
      </c>
      <c r="X10" s="47">
        <f>paste_pd_trips!H4</f>
        <v>31039.66447</v>
      </c>
      <c r="Y10" s="47">
        <f>paste_pd_trips!I4</f>
        <v>12408.44054</v>
      </c>
      <c r="Z10" s="47">
        <f>paste_pd_trips!J4</f>
        <v>20206.407019999999</v>
      </c>
      <c r="AA10" s="47">
        <f>paste_pd_trips!K4</f>
        <v>0</v>
      </c>
      <c r="AB10" s="47">
        <f>paste_pd_trips!L4</f>
        <v>291.45299999999997</v>
      </c>
      <c r="AC10" s="47">
        <f>paste_pd_trips!M4</f>
        <v>0</v>
      </c>
      <c r="AD10" s="50">
        <f>paste_pd_trips!N4</f>
        <v>889883.14830999996</v>
      </c>
      <c r="AG10" s="46" t="s">
        <v>526</v>
      </c>
      <c r="AH10" s="47">
        <f t="shared" si="4"/>
        <v>0</v>
      </c>
      <c r="AI10" s="47">
        <f t="shared" si="0"/>
        <v>665035.62132999999</v>
      </c>
      <c r="AJ10" s="47">
        <f t="shared" si="0"/>
        <v>155063.04353</v>
      </c>
      <c r="AK10" s="47">
        <f t="shared" si="0"/>
        <v>0</v>
      </c>
      <c r="AL10" s="47">
        <f t="shared" si="0"/>
        <v>5838.5184200000003</v>
      </c>
      <c r="AM10" s="47">
        <f t="shared" si="0"/>
        <v>31039.66447</v>
      </c>
      <c r="AN10" s="47">
        <f t="shared" si="0"/>
        <v>12408.44054</v>
      </c>
      <c r="AO10" s="47">
        <f t="shared" si="0"/>
        <v>20206.407019999999</v>
      </c>
      <c r="AP10" s="47">
        <v>0</v>
      </c>
      <c r="AQ10" s="47">
        <f t="shared" si="1"/>
        <v>291.45299999999997</v>
      </c>
      <c r="AR10" s="47">
        <f t="shared" si="1"/>
        <v>0</v>
      </c>
      <c r="AS10" s="50">
        <f t="shared" si="5"/>
        <v>889883.14830999996</v>
      </c>
      <c r="AU10">
        <v>3</v>
      </c>
      <c r="AV10" s="46" t="s">
        <v>526</v>
      </c>
      <c r="AW10" s="103">
        <f t="shared" si="6"/>
        <v>0</v>
      </c>
      <c r="AX10" s="47">
        <f t="shared" si="2"/>
        <v>665035.62132999999</v>
      </c>
      <c r="AY10" s="47">
        <f t="shared" si="2"/>
        <v>155063.04353</v>
      </c>
      <c r="AZ10" s="103">
        <f t="shared" si="2"/>
        <v>0</v>
      </c>
      <c r="BA10" s="103">
        <f t="shared" si="2"/>
        <v>5838.5184200000003</v>
      </c>
      <c r="BB10" s="47">
        <f t="shared" si="7"/>
        <v>48163.482221058177</v>
      </c>
      <c r="BC10" s="47">
        <f t="shared" si="8"/>
        <v>12772.238679209195</v>
      </c>
      <c r="BD10" s="47">
        <f t="shared" si="9"/>
        <v>50478.004541082861</v>
      </c>
      <c r="BE10" s="47">
        <f t="shared" si="3"/>
        <v>0</v>
      </c>
      <c r="BF10" s="47">
        <f t="shared" si="3"/>
        <v>291.45299999999997</v>
      </c>
      <c r="BG10" s="47">
        <f t="shared" si="3"/>
        <v>0</v>
      </c>
      <c r="BH10" s="50">
        <f t="shared" si="10"/>
        <v>937642.36172135023</v>
      </c>
    </row>
    <row r="11" spans="3:64" x14ac:dyDescent="0.25">
      <c r="C11" s="46" t="s">
        <v>534</v>
      </c>
      <c r="D11" s="47">
        <f>paste_pd_trips!S5</f>
        <v>0</v>
      </c>
      <c r="E11" s="47">
        <f>paste_pd_trips!T5</f>
        <v>0</v>
      </c>
      <c r="F11" s="47">
        <f>paste_pd_trips!U5</f>
        <v>0</v>
      </c>
      <c r="G11" s="47">
        <f>paste_pd_trips!V5</f>
        <v>0</v>
      </c>
      <c r="H11" s="47">
        <f>paste_pd_trips!W5</f>
        <v>0</v>
      </c>
      <c r="I11" s="47">
        <f>paste_pd_trips!X5</f>
        <v>0</v>
      </c>
      <c r="J11" s="47">
        <f>paste_pd_trips!Y5</f>
        <v>0</v>
      </c>
      <c r="K11" s="47">
        <f>paste_pd_trips!Z5</f>
        <v>0</v>
      </c>
      <c r="L11" s="47">
        <f>paste_pd_trips!AA5</f>
        <v>0</v>
      </c>
      <c r="M11" s="47">
        <f>paste_pd_trips!AB5</f>
        <v>0</v>
      </c>
      <c r="N11" s="47">
        <f>paste_pd_trips!AC5</f>
        <v>0</v>
      </c>
      <c r="O11" s="50">
        <f>paste_pd_trips!AD5</f>
        <v>0</v>
      </c>
      <c r="P11" s="49"/>
      <c r="R11" s="46" t="s">
        <v>534</v>
      </c>
      <c r="S11" s="47">
        <f>paste_pd_trips!C5</f>
        <v>0</v>
      </c>
      <c r="T11" s="47">
        <f>paste_pd_trips!D5</f>
        <v>0</v>
      </c>
      <c r="U11" s="47">
        <f>paste_pd_trips!E5</f>
        <v>0</v>
      </c>
      <c r="V11" s="47">
        <f>paste_pd_trips!F5</f>
        <v>0</v>
      </c>
      <c r="W11" s="47">
        <f>paste_pd_trips!G5</f>
        <v>0</v>
      </c>
      <c r="X11" s="47">
        <f>paste_pd_trips!H5</f>
        <v>0</v>
      </c>
      <c r="Y11" s="47">
        <f>paste_pd_trips!I5</f>
        <v>0</v>
      </c>
      <c r="Z11" s="47">
        <f>paste_pd_trips!J5</f>
        <v>0</v>
      </c>
      <c r="AA11" s="47">
        <f>paste_pd_trips!K5</f>
        <v>0</v>
      </c>
      <c r="AB11" s="47">
        <f>paste_pd_trips!L5</f>
        <v>0</v>
      </c>
      <c r="AC11" s="47">
        <f>paste_pd_trips!M5</f>
        <v>0</v>
      </c>
      <c r="AD11" s="50">
        <f>paste_pd_trips!N5</f>
        <v>0</v>
      </c>
      <c r="AG11" s="46" t="s">
        <v>534</v>
      </c>
      <c r="AH11" s="47">
        <f t="shared" si="4"/>
        <v>0</v>
      </c>
      <c r="AI11" s="47">
        <f t="shared" si="0"/>
        <v>0</v>
      </c>
      <c r="AJ11" s="47">
        <f t="shared" si="0"/>
        <v>0</v>
      </c>
      <c r="AK11" s="47">
        <f t="shared" si="0"/>
        <v>0</v>
      </c>
      <c r="AL11" s="47">
        <f t="shared" si="0"/>
        <v>0</v>
      </c>
      <c r="AM11" s="47">
        <f t="shared" si="0"/>
        <v>0</v>
      </c>
      <c r="AN11" s="47">
        <f t="shared" si="0"/>
        <v>0</v>
      </c>
      <c r="AO11" s="47">
        <f t="shared" si="0"/>
        <v>0</v>
      </c>
      <c r="AP11" s="47">
        <v>0</v>
      </c>
      <c r="AQ11" s="47">
        <f t="shared" si="1"/>
        <v>0</v>
      </c>
      <c r="AR11" s="47">
        <f t="shared" si="1"/>
        <v>0</v>
      </c>
      <c r="AS11" s="50">
        <f t="shared" si="5"/>
        <v>0</v>
      </c>
      <c r="AU11">
        <v>4</v>
      </c>
      <c r="AV11" s="46" t="s">
        <v>534</v>
      </c>
      <c r="AW11" s="103">
        <f t="shared" si="6"/>
        <v>0</v>
      </c>
      <c r="AX11" s="47">
        <f t="shared" si="2"/>
        <v>0</v>
      </c>
      <c r="AY11" s="47">
        <f t="shared" si="2"/>
        <v>0</v>
      </c>
      <c r="AZ11" s="103">
        <f t="shared" si="2"/>
        <v>0</v>
      </c>
      <c r="BA11" s="103">
        <f t="shared" si="2"/>
        <v>0</v>
      </c>
      <c r="BB11" s="47">
        <f t="shared" si="7"/>
        <v>0</v>
      </c>
      <c r="BC11" s="47">
        <f t="shared" si="8"/>
        <v>0</v>
      </c>
      <c r="BD11" s="47">
        <f t="shared" si="9"/>
        <v>0</v>
      </c>
      <c r="BE11" s="47">
        <f t="shared" si="3"/>
        <v>0</v>
      </c>
      <c r="BF11" s="47">
        <f t="shared" si="3"/>
        <v>0</v>
      </c>
      <c r="BG11" s="47">
        <f t="shared" si="3"/>
        <v>0</v>
      </c>
      <c r="BH11" s="50">
        <f t="shared" si="10"/>
        <v>0</v>
      </c>
    </row>
    <row r="12" spans="3:64" x14ac:dyDescent="0.25">
      <c r="C12" s="46" t="s">
        <v>527</v>
      </c>
      <c r="D12" s="47">
        <f>paste_pd_trips!S6</f>
        <v>0</v>
      </c>
      <c r="E12" s="47">
        <f>paste_pd_trips!T6</f>
        <v>0</v>
      </c>
      <c r="F12" s="47">
        <f>paste_pd_trips!U6</f>
        <v>655</v>
      </c>
      <c r="G12" s="47">
        <f>paste_pd_trips!V6</f>
        <v>0</v>
      </c>
      <c r="H12" s="47">
        <f>paste_pd_trips!W6</f>
        <v>3</v>
      </c>
      <c r="I12" s="47">
        <f>paste_pd_trips!X6</f>
        <v>18</v>
      </c>
      <c r="J12" s="47">
        <f>paste_pd_trips!Y6</f>
        <v>14</v>
      </c>
      <c r="K12" s="47">
        <f>paste_pd_trips!Z6</f>
        <v>12</v>
      </c>
      <c r="L12" s="47">
        <f>paste_pd_trips!AA6</f>
        <v>0</v>
      </c>
      <c r="M12" s="47">
        <f>paste_pd_trips!AB6</f>
        <v>0</v>
      </c>
      <c r="N12" s="47">
        <f>paste_pd_trips!AC6</f>
        <v>0</v>
      </c>
      <c r="O12" s="50">
        <f>paste_pd_trips!AD6</f>
        <v>702</v>
      </c>
      <c r="P12" s="49"/>
      <c r="R12" s="46" t="s">
        <v>527</v>
      </c>
      <c r="S12" s="47">
        <f>paste_pd_trips!C6</f>
        <v>0</v>
      </c>
      <c r="T12" s="47">
        <f>paste_pd_trips!D6</f>
        <v>0</v>
      </c>
      <c r="U12" s="47">
        <f>paste_pd_trips!E6</f>
        <v>331843.17830000003</v>
      </c>
      <c r="V12" s="47">
        <f>paste_pd_trips!F6</f>
        <v>0</v>
      </c>
      <c r="W12" s="47">
        <f>paste_pd_trips!G6</f>
        <v>5315.7195000000002</v>
      </c>
      <c r="X12" s="47">
        <f>paste_pd_trips!H6</f>
        <v>8170.5003399999996</v>
      </c>
      <c r="Y12" s="47">
        <f>paste_pd_trips!I6</f>
        <v>3576.07816</v>
      </c>
      <c r="Z12" s="47">
        <f>paste_pd_trips!J6</f>
        <v>6508.0750200000002</v>
      </c>
      <c r="AA12" s="47">
        <f>paste_pd_trips!K6</f>
        <v>0</v>
      </c>
      <c r="AB12" s="47">
        <f>paste_pd_trips!L6</f>
        <v>0</v>
      </c>
      <c r="AC12" s="47">
        <f>paste_pd_trips!M6</f>
        <v>0</v>
      </c>
      <c r="AD12" s="50">
        <f>paste_pd_trips!N6</f>
        <v>355413.55132000003</v>
      </c>
      <c r="AG12" s="46" t="s">
        <v>527</v>
      </c>
      <c r="AH12" s="47">
        <f t="shared" si="4"/>
        <v>0</v>
      </c>
      <c r="AI12" s="47">
        <f t="shared" si="0"/>
        <v>0</v>
      </c>
      <c r="AJ12" s="47">
        <f t="shared" si="0"/>
        <v>331843.17830000003</v>
      </c>
      <c r="AK12" s="47">
        <f t="shared" si="0"/>
        <v>0</v>
      </c>
      <c r="AL12" s="47">
        <f t="shared" si="0"/>
        <v>5315.7195000000002</v>
      </c>
      <c r="AM12" s="47">
        <f t="shared" si="0"/>
        <v>8170.5003399999996</v>
      </c>
      <c r="AN12" s="47">
        <f t="shared" si="0"/>
        <v>3576.07816</v>
      </c>
      <c r="AO12" s="47">
        <f t="shared" si="0"/>
        <v>6508.0750200000002</v>
      </c>
      <c r="AP12" s="47">
        <v>0</v>
      </c>
      <c r="AQ12" s="47">
        <f t="shared" si="1"/>
        <v>0</v>
      </c>
      <c r="AR12" s="47">
        <f t="shared" si="1"/>
        <v>0</v>
      </c>
      <c r="AS12" s="50">
        <f t="shared" si="5"/>
        <v>355413.55132000003</v>
      </c>
      <c r="AU12">
        <v>5</v>
      </c>
      <c r="AV12" s="46" t="s">
        <v>527</v>
      </c>
      <c r="AW12" s="103">
        <f t="shared" si="6"/>
        <v>0</v>
      </c>
      <c r="AX12" s="103">
        <f t="shared" si="2"/>
        <v>0</v>
      </c>
      <c r="AY12" s="47">
        <f t="shared" si="2"/>
        <v>331843.17830000003</v>
      </c>
      <c r="AZ12" s="47">
        <f t="shared" si="2"/>
        <v>0</v>
      </c>
      <c r="BA12" s="47">
        <f t="shared" si="2"/>
        <v>5315.7195000000002</v>
      </c>
      <c r="BB12" s="47">
        <f t="shared" si="7"/>
        <v>12677.963972293537</v>
      </c>
      <c r="BC12" s="47">
        <f t="shared" si="8"/>
        <v>3680.9237750537873</v>
      </c>
      <c r="BD12" s="47">
        <f t="shared" si="9"/>
        <v>16257.944328653237</v>
      </c>
      <c r="BE12" s="47">
        <f t="shared" si="3"/>
        <v>0</v>
      </c>
      <c r="BF12" s="47">
        <f t="shared" si="3"/>
        <v>0</v>
      </c>
      <c r="BG12" s="47">
        <f t="shared" si="3"/>
        <v>0</v>
      </c>
      <c r="BH12" s="50">
        <f t="shared" si="10"/>
        <v>369775.72987600061</v>
      </c>
    </row>
    <row r="13" spans="3:64" x14ac:dyDescent="0.25">
      <c r="C13" s="46" t="s">
        <v>535</v>
      </c>
      <c r="D13" s="47">
        <f>paste_pd_trips!S7</f>
        <v>0</v>
      </c>
      <c r="E13" s="47">
        <f>paste_pd_trips!T7</f>
        <v>0</v>
      </c>
      <c r="F13" s="47">
        <f>paste_pd_trips!U7</f>
        <v>0</v>
      </c>
      <c r="G13" s="47">
        <f>paste_pd_trips!V7</f>
        <v>0</v>
      </c>
      <c r="H13" s="47">
        <f>paste_pd_trips!W7</f>
        <v>0</v>
      </c>
      <c r="I13" s="47">
        <f>paste_pd_trips!X7</f>
        <v>0</v>
      </c>
      <c r="J13" s="47">
        <f>paste_pd_trips!Y7</f>
        <v>0</v>
      </c>
      <c r="K13" s="47">
        <f>paste_pd_trips!Z7</f>
        <v>0</v>
      </c>
      <c r="L13" s="47">
        <f>paste_pd_trips!AA7</f>
        <v>0</v>
      </c>
      <c r="M13" s="47">
        <f>paste_pd_trips!AB7</f>
        <v>0</v>
      </c>
      <c r="N13" s="47">
        <f>paste_pd_trips!AC7</f>
        <v>0</v>
      </c>
      <c r="O13" s="50">
        <f>paste_pd_trips!AD7</f>
        <v>0</v>
      </c>
      <c r="P13" s="49"/>
      <c r="R13" s="46" t="s">
        <v>535</v>
      </c>
      <c r="S13" s="47">
        <f>paste_pd_trips!C7</f>
        <v>0</v>
      </c>
      <c r="T13" s="47">
        <f>paste_pd_trips!D7</f>
        <v>0</v>
      </c>
      <c r="U13" s="47">
        <f>paste_pd_trips!E7</f>
        <v>0</v>
      </c>
      <c r="V13" s="47">
        <f>paste_pd_trips!F7</f>
        <v>0</v>
      </c>
      <c r="W13" s="47">
        <f>paste_pd_trips!G7</f>
        <v>0</v>
      </c>
      <c r="X13" s="47">
        <f>paste_pd_trips!H7</f>
        <v>0</v>
      </c>
      <c r="Y13" s="47">
        <f>paste_pd_trips!I7</f>
        <v>0</v>
      </c>
      <c r="Z13" s="47">
        <f>paste_pd_trips!J7</f>
        <v>0</v>
      </c>
      <c r="AA13" s="47">
        <f>paste_pd_trips!K7</f>
        <v>0</v>
      </c>
      <c r="AB13" s="47">
        <f>paste_pd_trips!L7</f>
        <v>0</v>
      </c>
      <c r="AC13" s="47">
        <f>paste_pd_trips!M7</f>
        <v>0</v>
      </c>
      <c r="AD13" s="50">
        <f>paste_pd_trips!N7</f>
        <v>0</v>
      </c>
      <c r="AG13" s="46" t="s">
        <v>535</v>
      </c>
      <c r="AH13" s="47">
        <f t="shared" si="4"/>
        <v>0</v>
      </c>
      <c r="AI13" s="47">
        <f t="shared" si="0"/>
        <v>0</v>
      </c>
      <c r="AJ13" s="47">
        <f t="shared" si="0"/>
        <v>0</v>
      </c>
      <c r="AK13" s="47">
        <f t="shared" si="0"/>
        <v>0</v>
      </c>
      <c r="AL13" s="47">
        <f t="shared" si="0"/>
        <v>0</v>
      </c>
      <c r="AM13" s="47">
        <f t="shared" si="0"/>
        <v>0</v>
      </c>
      <c r="AN13" s="47">
        <f t="shared" si="0"/>
        <v>0</v>
      </c>
      <c r="AO13" s="47">
        <f t="shared" si="0"/>
        <v>0</v>
      </c>
      <c r="AP13" s="47">
        <v>0</v>
      </c>
      <c r="AQ13" s="47">
        <f t="shared" si="1"/>
        <v>0</v>
      </c>
      <c r="AR13" s="47">
        <f t="shared" si="1"/>
        <v>0</v>
      </c>
      <c r="AS13" s="50">
        <f t="shared" si="5"/>
        <v>0</v>
      </c>
      <c r="AU13">
        <v>6</v>
      </c>
      <c r="AV13" s="46" t="s">
        <v>535</v>
      </c>
      <c r="AW13" s="103">
        <f t="shared" si="6"/>
        <v>0</v>
      </c>
      <c r="AX13" s="103">
        <f t="shared" si="2"/>
        <v>0</v>
      </c>
      <c r="AY13" s="47">
        <f t="shared" si="2"/>
        <v>0</v>
      </c>
      <c r="AZ13" s="47">
        <f t="shared" si="2"/>
        <v>0</v>
      </c>
      <c r="BA13" s="47">
        <f t="shared" si="2"/>
        <v>0</v>
      </c>
      <c r="BB13" s="47">
        <f t="shared" si="7"/>
        <v>0</v>
      </c>
      <c r="BC13" s="47">
        <f t="shared" si="8"/>
        <v>0</v>
      </c>
      <c r="BD13" s="47">
        <f t="shared" si="9"/>
        <v>0</v>
      </c>
      <c r="BE13" s="47">
        <f t="shared" si="3"/>
        <v>0</v>
      </c>
      <c r="BF13" s="47">
        <f t="shared" si="3"/>
        <v>0</v>
      </c>
      <c r="BG13" s="47">
        <f t="shared" si="3"/>
        <v>0</v>
      </c>
      <c r="BH13" s="50">
        <f t="shared" si="10"/>
        <v>0</v>
      </c>
    </row>
    <row r="14" spans="3:64" x14ac:dyDescent="0.25">
      <c r="C14" s="46" t="s">
        <v>465</v>
      </c>
      <c r="D14" s="47">
        <f>paste_pd_trips!S8</f>
        <v>109</v>
      </c>
      <c r="E14" s="47">
        <f>paste_pd_trips!T8</f>
        <v>51</v>
      </c>
      <c r="F14" s="47">
        <f>paste_pd_trips!U8</f>
        <v>25</v>
      </c>
      <c r="G14" s="47">
        <f>paste_pd_trips!V8</f>
        <v>303</v>
      </c>
      <c r="H14" s="47">
        <f>paste_pd_trips!W8</f>
        <v>13</v>
      </c>
      <c r="I14" s="47">
        <f>paste_pd_trips!X8</f>
        <v>227</v>
      </c>
      <c r="J14" s="47">
        <f>paste_pd_trips!Y8</f>
        <v>46</v>
      </c>
      <c r="K14" s="47">
        <f>paste_pd_trips!Z8</f>
        <v>15</v>
      </c>
      <c r="L14" s="47">
        <f>paste_pd_trips!AA8</f>
        <v>0</v>
      </c>
      <c r="M14" s="47">
        <f>paste_pd_trips!AB8</f>
        <v>15</v>
      </c>
      <c r="N14" s="47">
        <f>paste_pd_trips!AC8</f>
        <v>0</v>
      </c>
      <c r="O14" s="50">
        <f>paste_pd_trips!AD8</f>
        <v>804</v>
      </c>
      <c r="P14" s="49"/>
      <c r="R14" s="46" t="s">
        <v>465</v>
      </c>
      <c r="S14" s="47">
        <f>paste_pd_trips!C8</f>
        <v>30109.898690000002</v>
      </c>
      <c r="T14" s="47">
        <f>paste_pd_trips!D8</f>
        <v>11603.032300000001</v>
      </c>
      <c r="U14" s="47">
        <f>paste_pd_trips!E8</f>
        <v>6633.19956</v>
      </c>
      <c r="V14" s="47">
        <f>paste_pd_trips!F8</f>
        <v>161046.66075000001</v>
      </c>
      <c r="W14" s="47">
        <f>paste_pd_trips!G8</f>
        <v>3351.47408</v>
      </c>
      <c r="X14" s="47">
        <f>paste_pd_trips!H8</f>
        <v>85943.433059999996</v>
      </c>
      <c r="Y14" s="47">
        <f>paste_pd_trips!I8</f>
        <v>16572.169750000001</v>
      </c>
      <c r="Z14" s="47">
        <f>paste_pd_trips!J8</f>
        <v>4134.78989</v>
      </c>
      <c r="AA14" s="47">
        <f>paste_pd_trips!K8</f>
        <v>0</v>
      </c>
      <c r="AB14" s="47">
        <f>paste_pd_trips!L8</f>
        <v>3968.2822999999999</v>
      </c>
      <c r="AC14" s="47">
        <f>paste_pd_trips!M8</f>
        <v>0</v>
      </c>
      <c r="AD14" s="50">
        <f>paste_pd_trips!N8</f>
        <v>323362.94037999999</v>
      </c>
      <c r="AG14" s="46" t="s">
        <v>465</v>
      </c>
      <c r="AH14" s="47">
        <f t="shared" si="4"/>
        <v>30109.898690000002</v>
      </c>
      <c r="AI14" s="47">
        <f t="shared" si="0"/>
        <v>11603.032300000001</v>
      </c>
      <c r="AJ14" s="47">
        <f t="shared" si="0"/>
        <v>6633.19956</v>
      </c>
      <c r="AK14" s="47">
        <f t="shared" si="0"/>
        <v>161046.66075000001</v>
      </c>
      <c r="AL14" s="47">
        <f t="shared" si="0"/>
        <v>3351.47408</v>
      </c>
      <c r="AM14" s="47">
        <f t="shared" si="0"/>
        <v>85943.433059999996</v>
      </c>
      <c r="AN14" s="47">
        <f t="shared" si="0"/>
        <v>16572.169750000001</v>
      </c>
      <c r="AO14" s="47">
        <f t="shared" si="0"/>
        <v>4134.78989</v>
      </c>
      <c r="AP14" s="47">
        <v>0</v>
      </c>
      <c r="AQ14" s="47">
        <f t="shared" si="1"/>
        <v>3968.2822999999999</v>
      </c>
      <c r="AR14" s="47">
        <f t="shared" si="1"/>
        <v>0</v>
      </c>
      <c r="AS14" s="50">
        <f t="shared" si="5"/>
        <v>323362.94038000004</v>
      </c>
      <c r="AU14">
        <v>7</v>
      </c>
      <c r="AV14" s="46" t="s">
        <v>465</v>
      </c>
      <c r="AW14" s="47">
        <f t="shared" si="6"/>
        <v>30109.898690000002</v>
      </c>
      <c r="AX14" s="47">
        <f t="shared" si="2"/>
        <v>11603.032300000001</v>
      </c>
      <c r="AY14" s="47">
        <f t="shared" si="2"/>
        <v>6633.19956</v>
      </c>
      <c r="AZ14" s="47">
        <f t="shared" si="2"/>
        <v>161046.66075000001</v>
      </c>
      <c r="BA14" s="47">
        <f t="shared" si="2"/>
        <v>3351.47408</v>
      </c>
      <c r="BB14" s="47">
        <f t="shared" si="7"/>
        <v>133356.30654779478</v>
      </c>
      <c r="BC14" s="47">
        <f t="shared" si="8"/>
        <v>17058.042611966339</v>
      </c>
      <c r="BD14" s="47">
        <f t="shared" si="9"/>
        <v>10329.196211739156</v>
      </c>
      <c r="BE14" s="47">
        <f t="shared" si="3"/>
        <v>0</v>
      </c>
      <c r="BF14" s="47">
        <f t="shared" si="3"/>
        <v>3968.2822999999999</v>
      </c>
      <c r="BG14" s="47">
        <f t="shared" si="3"/>
        <v>0</v>
      </c>
      <c r="BH14" s="50">
        <f t="shared" si="10"/>
        <v>377456.09305150027</v>
      </c>
    </row>
    <row r="15" spans="3:64" x14ac:dyDescent="0.25">
      <c r="C15" s="46" t="s">
        <v>528</v>
      </c>
      <c r="D15" s="47">
        <f>paste_pd_trips!S9</f>
        <v>0</v>
      </c>
      <c r="E15" s="47">
        <f>paste_pd_trips!T9</f>
        <v>0</v>
      </c>
      <c r="F15" s="47">
        <f>paste_pd_trips!U9</f>
        <v>0</v>
      </c>
      <c r="G15" s="47">
        <f>paste_pd_trips!V9</f>
        <v>0</v>
      </c>
      <c r="H15" s="47">
        <f>paste_pd_trips!W9</f>
        <v>471</v>
      </c>
      <c r="I15" s="47">
        <f>paste_pd_trips!X9</f>
        <v>38</v>
      </c>
      <c r="J15" s="47">
        <f>paste_pd_trips!Y9</f>
        <v>0</v>
      </c>
      <c r="K15" s="47">
        <f>paste_pd_trips!Z9</f>
        <v>2</v>
      </c>
      <c r="L15" s="47">
        <f>paste_pd_trips!AA9</f>
        <v>0</v>
      </c>
      <c r="M15" s="47">
        <f>paste_pd_trips!AB9</f>
        <v>0</v>
      </c>
      <c r="N15" s="47">
        <f>paste_pd_trips!AC9</f>
        <v>0</v>
      </c>
      <c r="O15" s="50">
        <f>paste_pd_trips!AD9</f>
        <v>511</v>
      </c>
      <c r="P15" s="49"/>
      <c r="R15" s="46" t="s">
        <v>528</v>
      </c>
      <c r="S15" s="47">
        <f>paste_pd_trips!C9</f>
        <v>0</v>
      </c>
      <c r="T15" s="47">
        <f>paste_pd_trips!D9</f>
        <v>0</v>
      </c>
      <c r="U15" s="47">
        <f>paste_pd_trips!E9</f>
        <v>0</v>
      </c>
      <c r="V15" s="47">
        <f>paste_pd_trips!F9</f>
        <v>0</v>
      </c>
      <c r="W15" s="47">
        <f>paste_pd_trips!G9</f>
        <v>169145.71291999999</v>
      </c>
      <c r="X15" s="47">
        <f>paste_pd_trips!H9</f>
        <v>8319.3865000000005</v>
      </c>
      <c r="Y15" s="47">
        <f>paste_pd_trips!I9</f>
        <v>0</v>
      </c>
      <c r="Z15" s="47">
        <f>paste_pd_trips!J9</f>
        <v>432.85160000000002</v>
      </c>
      <c r="AA15" s="47">
        <f>paste_pd_trips!K9</f>
        <v>0</v>
      </c>
      <c r="AB15" s="47">
        <f>paste_pd_trips!L9</f>
        <v>0</v>
      </c>
      <c r="AC15" s="47">
        <f>paste_pd_trips!M9</f>
        <v>0</v>
      </c>
      <c r="AD15" s="50">
        <f>paste_pd_trips!N9</f>
        <v>177897.95102000001</v>
      </c>
      <c r="AG15" s="46" t="s">
        <v>528</v>
      </c>
      <c r="AH15" s="47">
        <f t="shared" si="4"/>
        <v>0</v>
      </c>
      <c r="AI15" s="47">
        <f t="shared" si="0"/>
        <v>0</v>
      </c>
      <c r="AJ15" s="47">
        <f t="shared" si="0"/>
        <v>0</v>
      </c>
      <c r="AK15" s="47">
        <f t="shared" si="0"/>
        <v>0</v>
      </c>
      <c r="AL15" s="47">
        <f t="shared" si="0"/>
        <v>169145.71291999999</v>
      </c>
      <c r="AM15" s="47">
        <f t="shared" si="0"/>
        <v>8319.3865000000005</v>
      </c>
      <c r="AN15" s="47">
        <f t="shared" si="0"/>
        <v>0</v>
      </c>
      <c r="AO15" s="47">
        <f t="shared" si="0"/>
        <v>432.85160000000002</v>
      </c>
      <c r="AP15" s="47">
        <v>0</v>
      </c>
      <c r="AQ15" s="47">
        <f t="shared" si="1"/>
        <v>0</v>
      </c>
      <c r="AR15" s="47">
        <f t="shared" si="1"/>
        <v>0</v>
      </c>
      <c r="AS15" s="50">
        <f t="shared" si="5"/>
        <v>177897.95101999998</v>
      </c>
      <c r="AU15">
        <v>8</v>
      </c>
      <c r="AV15" s="46" t="s">
        <v>528</v>
      </c>
      <c r="AW15" s="103">
        <f t="shared" si="6"/>
        <v>0</v>
      </c>
      <c r="AX15" s="103">
        <f t="shared" si="2"/>
        <v>0</v>
      </c>
      <c r="AY15" s="103">
        <f t="shared" si="2"/>
        <v>0</v>
      </c>
      <c r="AZ15" s="103">
        <f t="shared" si="2"/>
        <v>0</v>
      </c>
      <c r="BA15" s="47">
        <f t="shared" si="2"/>
        <v>169145.71291999999</v>
      </c>
      <c r="BB15" s="103">
        <f t="shared" si="7"/>
        <v>12908.98695667703</v>
      </c>
      <c r="BC15" s="103">
        <f t="shared" si="8"/>
        <v>0</v>
      </c>
      <c r="BD15" s="103">
        <f t="shared" si="9"/>
        <v>1081.3147042316177</v>
      </c>
      <c r="BE15" s="103">
        <f t="shared" si="3"/>
        <v>0</v>
      </c>
      <c r="BF15" s="103">
        <f t="shared" si="3"/>
        <v>0</v>
      </c>
      <c r="BG15" s="103">
        <f t="shared" si="3"/>
        <v>0</v>
      </c>
      <c r="BH15" s="50">
        <f t="shared" si="10"/>
        <v>183136.01458090864</v>
      </c>
    </row>
    <row r="16" spans="3:64" x14ac:dyDescent="0.25">
      <c r="C16" s="46" t="s">
        <v>14</v>
      </c>
      <c r="D16" s="47">
        <f>paste_pd_trips!S10</f>
        <v>0</v>
      </c>
      <c r="E16" s="47">
        <f>paste_pd_trips!T10</f>
        <v>0</v>
      </c>
      <c r="F16" s="47">
        <f>paste_pd_trips!U10</f>
        <v>0</v>
      </c>
      <c r="G16" s="47">
        <f>paste_pd_trips!V10</f>
        <v>0</v>
      </c>
      <c r="H16" s="47">
        <f>paste_pd_trips!W10</f>
        <v>0</v>
      </c>
      <c r="I16" s="47">
        <f>paste_pd_trips!X10</f>
        <v>364</v>
      </c>
      <c r="J16" s="47">
        <f>paste_pd_trips!Y10</f>
        <v>6</v>
      </c>
      <c r="K16" s="47">
        <f>paste_pd_trips!Z10</f>
        <v>2</v>
      </c>
      <c r="L16" s="47">
        <f>paste_pd_trips!AA10</f>
        <v>0</v>
      </c>
      <c r="M16" s="47">
        <f>paste_pd_trips!AB10</f>
        <v>0</v>
      </c>
      <c r="N16" s="47">
        <f>paste_pd_trips!AC10</f>
        <v>0</v>
      </c>
      <c r="O16" s="50">
        <f>paste_pd_trips!AD10</f>
        <v>372</v>
      </c>
      <c r="P16" s="49"/>
      <c r="R16" s="46" t="s">
        <v>14</v>
      </c>
      <c r="S16" s="47">
        <f>paste_pd_trips!C10</f>
        <v>0</v>
      </c>
      <c r="T16" s="47">
        <f>paste_pd_trips!D10</f>
        <v>0</v>
      </c>
      <c r="U16" s="47">
        <f>paste_pd_trips!E10</f>
        <v>0</v>
      </c>
      <c r="V16" s="47">
        <f>paste_pd_trips!F10</f>
        <v>0</v>
      </c>
      <c r="W16" s="47">
        <f>paste_pd_trips!G10</f>
        <v>0</v>
      </c>
      <c r="X16" s="47">
        <f>paste_pd_trips!H10</f>
        <v>185341.90009000001</v>
      </c>
      <c r="Y16" s="47">
        <f>paste_pd_trips!I10</f>
        <v>1780.48731</v>
      </c>
      <c r="Z16" s="47">
        <f>paste_pd_trips!J10</f>
        <v>202.01786000000001</v>
      </c>
      <c r="AA16" s="47">
        <f>paste_pd_trips!K10</f>
        <v>0</v>
      </c>
      <c r="AB16" s="47">
        <f>paste_pd_trips!L10</f>
        <v>0</v>
      </c>
      <c r="AC16" s="47">
        <f>paste_pd_trips!M10</f>
        <v>0</v>
      </c>
      <c r="AD16" s="50">
        <f>paste_pd_trips!N10</f>
        <v>187324.40526</v>
      </c>
      <c r="AG16" s="46" t="s">
        <v>14</v>
      </c>
      <c r="AH16" s="47">
        <f t="shared" si="4"/>
        <v>0</v>
      </c>
      <c r="AI16" s="47">
        <f t="shared" si="0"/>
        <v>0</v>
      </c>
      <c r="AJ16" s="47">
        <f t="shared" si="0"/>
        <v>0</v>
      </c>
      <c r="AK16" s="47">
        <f t="shared" si="0"/>
        <v>0</v>
      </c>
      <c r="AL16" s="47">
        <f t="shared" si="0"/>
        <v>0</v>
      </c>
      <c r="AM16" s="51">
        <f t="shared" si="0"/>
        <v>185341.90009000001</v>
      </c>
      <c r="AN16" s="52">
        <f t="shared" si="0"/>
        <v>1780.48731</v>
      </c>
      <c r="AO16" s="53">
        <f t="shared" si="0"/>
        <v>202.01786000000001</v>
      </c>
      <c r="AP16" s="47">
        <v>0</v>
      </c>
      <c r="AQ16" s="47">
        <f t="shared" si="1"/>
        <v>0</v>
      </c>
      <c r="AR16" s="47">
        <f t="shared" si="1"/>
        <v>0</v>
      </c>
      <c r="AS16" s="50">
        <f t="shared" si="5"/>
        <v>187324.40526</v>
      </c>
      <c r="AU16">
        <v>9</v>
      </c>
      <c r="AV16" s="46" t="s">
        <v>14</v>
      </c>
      <c r="AW16" s="103">
        <f t="shared" si="6"/>
        <v>0</v>
      </c>
      <c r="AX16" s="103">
        <f t="shared" si="2"/>
        <v>0</v>
      </c>
      <c r="AY16" s="103">
        <f t="shared" si="2"/>
        <v>0</v>
      </c>
      <c r="AZ16" s="103">
        <f t="shared" si="2"/>
        <v>0</v>
      </c>
      <c r="BA16" s="103">
        <f t="shared" si="2"/>
        <v>0</v>
      </c>
      <c r="BB16" s="51">
        <f>BJ16</f>
        <v>340820.08304607659</v>
      </c>
      <c r="BC16" s="52">
        <v>0</v>
      </c>
      <c r="BD16" s="53">
        <v>0</v>
      </c>
      <c r="BE16" s="103">
        <f t="shared" si="3"/>
        <v>0</v>
      </c>
      <c r="BF16" s="103">
        <f t="shared" si="3"/>
        <v>0</v>
      </c>
      <c r="BG16" s="103">
        <f t="shared" si="3"/>
        <v>0</v>
      </c>
      <c r="BH16" s="50">
        <f t="shared" si="10"/>
        <v>340820.08304607659</v>
      </c>
      <c r="BJ16" s="54">
        <f>OBS_PURP_AUTOSUFF!J8+OBS_PURP_AUTOSUFF!J9</f>
        <v>340820.08304607659</v>
      </c>
      <c r="BK16" s="2">
        <v>336895.82514796511</v>
      </c>
      <c r="BL16" s="3">
        <f>BJ16-BK16</f>
        <v>3924.2578981114784</v>
      </c>
    </row>
    <row r="17" spans="3:64" x14ac:dyDescent="0.25">
      <c r="C17" s="46" t="s">
        <v>15</v>
      </c>
      <c r="D17" s="47">
        <f>paste_pd_trips!S11</f>
        <v>0</v>
      </c>
      <c r="E17" s="47">
        <f>paste_pd_trips!T11</f>
        <v>0</v>
      </c>
      <c r="F17" s="47">
        <f>paste_pd_trips!U11</f>
        <v>0</v>
      </c>
      <c r="G17" s="47">
        <f>paste_pd_trips!V11</f>
        <v>0</v>
      </c>
      <c r="H17" s="47">
        <f>paste_pd_trips!W11</f>
        <v>0</v>
      </c>
      <c r="I17" s="47">
        <f>paste_pd_trips!X11</f>
        <v>4</v>
      </c>
      <c r="J17" s="47">
        <f>paste_pd_trips!Y11</f>
        <v>1</v>
      </c>
      <c r="K17" s="47">
        <f>paste_pd_trips!Z11</f>
        <v>0</v>
      </c>
      <c r="L17" s="47">
        <f>paste_pd_trips!AA11</f>
        <v>0</v>
      </c>
      <c r="M17" s="47">
        <f>paste_pd_trips!AB11</f>
        <v>0</v>
      </c>
      <c r="N17" s="47">
        <f>paste_pd_trips!AC11</f>
        <v>0</v>
      </c>
      <c r="O17" s="50">
        <f>paste_pd_trips!AD11</f>
        <v>5</v>
      </c>
      <c r="P17" s="49"/>
      <c r="R17" s="46" t="s">
        <v>15</v>
      </c>
      <c r="S17" s="47">
        <f>paste_pd_trips!C11</f>
        <v>0</v>
      </c>
      <c r="T17" s="47">
        <f>paste_pd_trips!D11</f>
        <v>0</v>
      </c>
      <c r="U17" s="47">
        <f>paste_pd_trips!E11</f>
        <v>0</v>
      </c>
      <c r="V17" s="47">
        <f>paste_pd_trips!F11</f>
        <v>0</v>
      </c>
      <c r="W17" s="47">
        <f>paste_pd_trips!G11</f>
        <v>0</v>
      </c>
      <c r="X17" s="47">
        <f>paste_pd_trips!H11</f>
        <v>3676.4229999999998</v>
      </c>
      <c r="Y17" s="47">
        <f>paste_pd_trips!I11</f>
        <v>134.26009999999999</v>
      </c>
      <c r="Z17" s="47">
        <f>paste_pd_trips!J11</f>
        <v>0</v>
      </c>
      <c r="AA17" s="47">
        <f>paste_pd_trips!K11</f>
        <v>0</v>
      </c>
      <c r="AB17" s="47">
        <f>paste_pd_trips!L11</f>
        <v>0</v>
      </c>
      <c r="AC17" s="47">
        <f>paste_pd_trips!M11</f>
        <v>0</v>
      </c>
      <c r="AD17" s="50">
        <f>paste_pd_trips!N11</f>
        <v>3810.6831000000002</v>
      </c>
      <c r="AG17" s="46" t="s">
        <v>15</v>
      </c>
      <c r="AH17" s="47">
        <f t="shared" si="4"/>
        <v>0</v>
      </c>
      <c r="AI17" s="47">
        <f t="shared" si="0"/>
        <v>0</v>
      </c>
      <c r="AJ17" s="47">
        <f t="shared" si="0"/>
        <v>0</v>
      </c>
      <c r="AK17" s="47">
        <f t="shared" si="0"/>
        <v>0</v>
      </c>
      <c r="AL17" s="47">
        <f t="shared" si="0"/>
        <v>0</v>
      </c>
      <c r="AM17" s="55">
        <f t="shared" si="0"/>
        <v>3676.4229999999998</v>
      </c>
      <c r="AN17" s="56">
        <f t="shared" si="0"/>
        <v>134.26009999999999</v>
      </c>
      <c r="AO17" s="57">
        <f t="shared" si="0"/>
        <v>0</v>
      </c>
      <c r="AP17" s="47">
        <v>0</v>
      </c>
      <c r="AQ17" s="47">
        <f t="shared" si="1"/>
        <v>0</v>
      </c>
      <c r="AR17" s="47">
        <f t="shared" si="1"/>
        <v>0</v>
      </c>
      <c r="AS17" s="50">
        <f t="shared" si="5"/>
        <v>3810.6830999999997</v>
      </c>
      <c r="AU17">
        <v>10</v>
      </c>
      <c r="AV17" s="46" t="s">
        <v>15</v>
      </c>
      <c r="AW17" s="103">
        <f t="shared" si="6"/>
        <v>0</v>
      </c>
      <c r="AX17" s="103">
        <f t="shared" si="2"/>
        <v>0</v>
      </c>
      <c r="AY17" s="103">
        <f t="shared" si="2"/>
        <v>0</v>
      </c>
      <c r="AZ17" s="103">
        <f t="shared" si="2"/>
        <v>0</v>
      </c>
      <c r="BA17" s="103">
        <f t="shared" si="2"/>
        <v>0</v>
      </c>
      <c r="BB17" s="55">
        <f>BJ17</f>
        <v>2400.233240316144</v>
      </c>
      <c r="BC17" s="56">
        <v>0</v>
      </c>
      <c r="BD17" s="57">
        <v>0</v>
      </c>
      <c r="BE17" s="103">
        <f t="shared" si="3"/>
        <v>0</v>
      </c>
      <c r="BF17" s="103">
        <f t="shared" si="3"/>
        <v>0</v>
      </c>
      <c r="BG17" s="103">
        <f t="shared" si="3"/>
        <v>0</v>
      </c>
      <c r="BH17" s="50">
        <f t="shared" si="10"/>
        <v>2400.233240316144</v>
      </c>
      <c r="BJ17" s="54">
        <f>OBS_PURP_AUTOSUFF!J11</f>
        <v>2400.233240316144</v>
      </c>
      <c r="BK17" s="2">
        <v>0</v>
      </c>
      <c r="BL17" s="3">
        <f t="shared" ref="BL17:BL36" si="11">BJ17-BK17</f>
        <v>2400.233240316144</v>
      </c>
    </row>
    <row r="18" spans="3:64" x14ac:dyDescent="0.25">
      <c r="C18" s="46" t="s">
        <v>16</v>
      </c>
      <c r="D18" s="47">
        <f>paste_pd_trips!S12</f>
        <v>0</v>
      </c>
      <c r="E18" s="47">
        <f>paste_pd_trips!T12</f>
        <v>0</v>
      </c>
      <c r="F18" s="47">
        <f>paste_pd_trips!U12</f>
        <v>0</v>
      </c>
      <c r="G18" s="47">
        <f>paste_pd_trips!V12</f>
        <v>0</v>
      </c>
      <c r="H18" s="47">
        <f>paste_pd_trips!W12</f>
        <v>0</v>
      </c>
      <c r="I18" s="47">
        <f>paste_pd_trips!X12</f>
        <v>14</v>
      </c>
      <c r="J18" s="47">
        <f>paste_pd_trips!Y12</f>
        <v>0</v>
      </c>
      <c r="K18" s="47">
        <f>paste_pd_trips!Z12</f>
        <v>0</v>
      </c>
      <c r="L18" s="47">
        <f>paste_pd_trips!AA12</f>
        <v>0</v>
      </c>
      <c r="M18" s="47">
        <f>paste_pd_trips!AB12</f>
        <v>0</v>
      </c>
      <c r="N18" s="47">
        <f>paste_pd_trips!AC12</f>
        <v>0</v>
      </c>
      <c r="O18" s="50">
        <f>paste_pd_trips!AD12</f>
        <v>14</v>
      </c>
      <c r="P18" s="49"/>
      <c r="R18" s="46" t="s">
        <v>16</v>
      </c>
      <c r="S18" s="47">
        <f>paste_pd_trips!C12</f>
        <v>0</v>
      </c>
      <c r="T18" s="47">
        <f>paste_pd_trips!D12</f>
        <v>0</v>
      </c>
      <c r="U18" s="47">
        <f>paste_pd_trips!E12</f>
        <v>0</v>
      </c>
      <c r="V18" s="47">
        <f>paste_pd_trips!F12</f>
        <v>0</v>
      </c>
      <c r="W18" s="47">
        <f>paste_pd_trips!G12</f>
        <v>0</v>
      </c>
      <c r="X18" s="47">
        <f>paste_pd_trips!H12</f>
        <v>7438.84321</v>
      </c>
      <c r="Y18" s="47">
        <f>paste_pd_trips!I12</f>
        <v>0</v>
      </c>
      <c r="Z18" s="47">
        <f>paste_pd_trips!J12</f>
        <v>0</v>
      </c>
      <c r="AA18" s="47">
        <f>paste_pd_trips!K12</f>
        <v>0</v>
      </c>
      <c r="AB18" s="47">
        <f>paste_pd_trips!L12</f>
        <v>0</v>
      </c>
      <c r="AC18" s="47">
        <f>paste_pd_trips!M12</f>
        <v>0</v>
      </c>
      <c r="AD18" s="50">
        <f>paste_pd_trips!N12</f>
        <v>7438.84321</v>
      </c>
      <c r="AG18" s="46" t="s">
        <v>16</v>
      </c>
      <c r="AH18" s="47">
        <f t="shared" si="4"/>
        <v>0</v>
      </c>
      <c r="AI18" s="47">
        <f t="shared" si="0"/>
        <v>0</v>
      </c>
      <c r="AJ18" s="47">
        <f t="shared" si="0"/>
        <v>0</v>
      </c>
      <c r="AK18" s="47">
        <f t="shared" si="0"/>
        <v>0</v>
      </c>
      <c r="AL18" s="47">
        <f t="shared" si="0"/>
        <v>0</v>
      </c>
      <c r="AM18" s="55">
        <f t="shared" si="0"/>
        <v>7438.84321</v>
      </c>
      <c r="AN18" s="56">
        <f t="shared" si="0"/>
        <v>0</v>
      </c>
      <c r="AO18" s="57">
        <f t="shared" si="0"/>
        <v>0</v>
      </c>
      <c r="AP18" s="47">
        <v>0</v>
      </c>
      <c r="AQ18" s="47">
        <f t="shared" si="1"/>
        <v>0</v>
      </c>
      <c r="AR18" s="47">
        <f t="shared" si="1"/>
        <v>0</v>
      </c>
      <c r="AS18" s="50">
        <f t="shared" si="5"/>
        <v>7438.84321</v>
      </c>
      <c r="AU18">
        <v>11</v>
      </c>
      <c r="AV18" s="46" t="s">
        <v>16</v>
      </c>
      <c r="AW18" s="103">
        <f t="shared" si="6"/>
        <v>0</v>
      </c>
      <c r="AX18" s="103">
        <f t="shared" si="2"/>
        <v>0</v>
      </c>
      <c r="AY18" s="103">
        <f t="shared" si="2"/>
        <v>0</v>
      </c>
      <c r="AZ18" s="103">
        <f t="shared" si="2"/>
        <v>0</v>
      </c>
      <c r="BA18" s="103">
        <f t="shared" si="2"/>
        <v>0</v>
      </c>
      <c r="BB18" s="55">
        <f>BJ18</f>
        <v>0</v>
      </c>
      <c r="BC18" s="56">
        <v>0</v>
      </c>
      <c r="BD18" s="57">
        <v>0</v>
      </c>
      <c r="BE18" s="103">
        <f t="shared" si="3"/>
        <v>0</v>
      </c>
      <c r="BF18" s="103">
        <f t="shared" si="3"/>
        <v>0</v>
      </c>
      <c r="BG18" s="103">
        <f t="shared" si="3"/>
        <v>0</v>
      </c>
      <c r="BH18" s="50">
        <f t="shared" si="10"/>
        <v>0</v>
      </c>
      <c r="BJ18" s="54">
        <v>0</v>
      </c>
      <c r="BK18" s="2"/>
      <c r="BL18" s="3">
        <f t="shared" si="11"/>
        <v>0</v>
      </c>
    </row>
    <row r="19" spans="3:64" x14ac:dyDescent="0.25">
      <c r="C19" s="46" t="s">
        <v>17</v>
      </c>
      <c r="D19" s="47">
        <f>paste_pd_trips!S13</f>
        <v>0</v>
      </c>
      <c r="E19" s="47">
        <f>paste_pd_trips!T13</f>
        <v>0</v>
      </c>
      <c r="F19" s="47">
        <f>paste_pd_trips!U13</f>
        <v>0</v>
      </c>
      <c r="G19" s="47">
        <f>paste_pd_trips!V13</f>
        <v>0</v>
      </c>
      <c r="H19" s="47">
        <f>paste_pd_trips!W13</f>
        <v>0</v>
      </c>
      <c r="I19" s="47">
        <f>paste_pd_trips!X13</f>
        <v>130</v>
      </c>
      <c r="J19" s="47">
        <f>paste_pd_trips!Y13</f>
        <v>4</v>
      </c>
      <c r="K19" s="47">
        <f>paste_pd_trips!Z13</f>
        <v>2</v>
      </c>
      <c r="L19" s="47">
        <f>paste_pd_trips!AA13</f>
        <v>0</v>
      </c>
      <c r="M19" s="47">
        <f>paste_pd_trips!AB13</f>
        <v>0</v>
      </c>
      <c r="N19" s="47">
        <f>paste_pd_trips!AC13</f>
        <v>0</v>
      </c>
      <c r="O19" s="50">
        <f>paste_pd_trips!AD13</f>
        <v>136</v>
      </c>
      <c r="P19" s="49"/>
      <c r="R19" s="46" t="s">
        <v>17</v>
      </c>
      <c r="S19" s="47">
        <f>paste_pd_trips!C13</f>
        <v>0</v>
      </c>
      <c r="T19" s="47">
        <f>paste_pd_trips!D13</f>
        <v>0</v>
      </c>
      <c r="U19" s="47">
        <f>paste_pd_trips!E13</f>
        <v>0</v>
      </c>
      <c r="V19" s="47">
        <f>paste_pd_trips!F13</f>
        <v>0</v>
      </c>
      <c r="W19" s="47">
        <f>paste_pd_trips!G13</f>
        <v>0</v>
      </c>
      <c r="X19" s="47">
        <f>paste_pd_trips!H13</f>
        <v>54398.954380000003</v>
      </c>
      <c r="Y19" s="47">
        <f>paste_pd_trips!I13</f>
        <v>1258.1679899999999</v>
      </c>
      <c r="Z19" s="47">
        <f>paste_pd_trips!J13</f>
        <v>3054.5454</v>
      </c>
      <c r="AA19" s="47">
        <f>paste_pd_trips!K13</f>
        <v>0</v>
      </c>
      <c r="AB19" s="47">
        <f>paste_pd_trips!L13</f>
        <v>0</v>
      </c>
      <c r="AC19" s="47">
        <f>paste_pd_trips!M13</f>
        <v>0</v>
      </c>
      <c r="AD19" s="50">
        <f>paste_pd_trips!N13</f>
        <v>58711.66777</v>
      </c>
      <c r="AG19" s="46" t="s">
        <v>17</v>
      </c>
      <c r="AH19" s="47">
        <f t="shared" si="4"/>
        <v>0</v>
      </c>
      <c r="AI19" s="47">
        <f t="shared" si="0"/>
        <v>0</v>
      </c>
      <c r="AJ19" s="47">
        <f t="shared" si="0"/>
        <v>0</v>
      </c>
      <c r="AK19" s="47">
        <f t="shared" si="0"/>
        <v>0</v>
      </c>
      <c r="AL19" s="47">
        <f t="shared" si="0"/>
        <v>0</v>
      </c>
      <c r="AM19" s="55">
        <f t="shared" si="0"/>
        <v>54398.954380000003</v>
      </c>
      <c r="AN19" s="56">
        <f t="shared" si="0"/>
        <v>1258.1679899999999</v>
      </c>
      <c r="AO19" s="57">
        <f t="shared" si="0"/>
        <v>3054.5454</v>
      </c>
      <c r="AP19" s="47">
        <v>0</v>
      </c>
      <c r="AQ19" s="47">
        <f t="shared" si="1"/>
        <v>0</v>
      </c>
      <c r="AR19" s="47">
        <f t="shared" si="1"/>
        <v>0</v>
      </c>
      <c r="AS19" s="50">
        <f t="shared" si="5"/>
        <v>58711.667770000007</v>
      </c>
      <c r="AU19">
        <v>12</v>
      </c>
      <c r="AV19" s="46" t="s">
        <v>17</v>
      </c>
      <c r="AW19" s="103">
        <f t="shared" si="6"/>
        <v>0</v>
      </c>
      <c r="AX19" s="103">
        <f t="shared" si="2"/>
        <v>0</v>
      </c>
      <c r="AY19" s="103">
        <f t="shared" si="2"/>
        <v>0</v>
      </c>
      <c r="AZ19" s="103">
        <f t="shared" si="2"/>
        <v>0</v>
      </c>
      <c r="BA19" s="103">
        <f t="shared" si="2"/>
        <v>0</v>
      </c>
      <c r="BB19" s="55">
        <f>BJ19</f>
        <v>105759.04681333801</v>
      </c>
      <c r="BC19" s="56">
        <v>0</v>
      </c>
      <c r="BD19" s="57">
        <v>0</v>
      </c>
      <c r="BE19" s="103">
        <f t="shared" si="3"/>
        <v>0</v>
      </c>
      <c r="BF19" s="103">
        <f t="shared" si="3"/>
        <v>0</v>
      </c>
      <c r="BG19" s="103">
        <f t="shared" si="3"/>
        <v>0</v>
      </c>
      <c r="BH19" s="50">
        <f t="shared" si="10"/>
        <v>105759.04681333801</v>
      </c>
      <c r="BJ19" s="54">
        <f>OBS_PURP_AUTOSUFF!J10</f>
        <v>105759.04681333801</v>
      </c>
      <c r="BK19" s="2">
        <v>86641.161335395591</v>
      </c>
      <c r="BL19" s="3">
        <f t="shared" si="11"/>
        <v>19117.885477942415</v>
      </c>
    </row>
    <row r="20" spans="3:64" x14ac:dyDescent="0.25">
      <c r="C20" s="46" t="s">
        <v>18</v>
      </c>
      <c r="D20" s="47">
        <f>paste_pd_trips!S14</f>
        <v>0</v>
      </c>
      <c r="E20" s="47">
        <f>paste_pd_trips!T14</f>
        <v>0</v>
      </c>
      <c r="F20" s="47">
        <f>paste_pd_trips!U14</f>
        <v>0</v>
      </c>
      <c r="G20" s="47">
        <f>paste_pd_trips!V14</f>
        <v>0</v>
      </c>
      <c r="H20" s="47">
        <f>paste_pd_trips!W14</f>
        <v>0</v>
      </c>
      <c r="I20" s="47">
        <f>paste_pd_trips!X14</f>
        <v>0</v>
      </c>
      <c r="J20" s="47">
        <f>paste_pd_trips!Y14</f>
        <v>38</v>
      </c>
      <c r="K20" s="47">
        <f>paste_pd_trips!Z14</f>
        <v>0</v>
      </c>
      <c r="L20" s="47">
        <f>paste_pd_trips!AA14</f>
        <v>0</v>
      </c>
      <c r="M20" s="47">
        <f>paste_pd_trips!AB14</f>
        <v>0</v>
      </c>
      <c r="N20" s="47">
        <f>paste_pd_trips!AC14</f>
        <v>0</v>
      </c>
      <c r="O20" s="50">
        <f>paste_pd_trips!AD14</f>
        <v>38</v>
      </c>
      <c r="P20" s="49"/>
      <c r="R20" s="46" t="s">
        <v>18</v>
      </c>
      <c r="S20" s="47">
        <f>paste_pd_trips!C14</f>
        <v>0</v>
      </c>
      <c r="T20" s="47">
        <f>paste_pd_trips!D14</f>
        <v>0</v>
      </c>
      <c r="U20" s="47">
        <f>paste_pd_trips!E14</f>
        <v>0</v>
      </c>
      <c r="V20" s="47">
        <f>paste_pd_trips!F14</f>
        <v>0</v>
      </c>
      <c r="W20" s="47">
        <f>paste_pd_trips!G14</f>
        <v>0</v>
      </c>
      <c r="X20" s="47">
        <f>paste_pd_trips!H14</f>
        <v>0</v>
      </c>
      <c r="Y20" s="47">
        <f>paste_pd_trips!I14</f>
        <v>9155.7472899999993</v>
      </c>
      <c r="Z20" s="47">
        <f>paste_pd_trips!J14</f>
        <v>0</v>
      </c>
      <c r="AA20" s="47">
        <f>paste_pd_trips!K14</f>
        <v>0</v>
      </c>
      <c r="AB20" s="47">
        <f>paste_pd_trips!L14</f>
        <v>0</v>
      </c>
      <c r="AC20" s="47">
        <f>paste_pd_trips!M14</f>
        <v>0</v>
      </c>
      <c r="AD20" s="50">
        <f>paste_pd_trips!N14</f>
        <v>9155.7472899999993</v>
      </c>
      <c r="AG20" s="46" t="s">
        <v>18</v>
      </c>
      <c r="AH20" s="47">
        <f t="shared" si="4"/>
        <v>0</v>
      </c>
      <c r="AI20" s="47">
        <f t="shared" si="0"/>
        <v>0</v>
      </c>
      <c r="AJ20" s="47">
        <f t="shared" si="0"/>
        <v>0</v>
      </c>
      <c r="AK20" s="47">
        <f t="shared" si="0"/>
        <v>0</v>
      </c>
      <c r="AL20" s="47">
        <f t="shared" si="0"/>
        <v>0</v>
      </c>
      <c r="AM20" s="55">
        <f t="shared" si="0"/>
        <v>0</v>
      </c>
      <c r="AN20" s="56">
        <f t="shared" si="0"/>
        <v>9155.7472899999993</v>
      </c>
      <c r="AO20" s="57">
        <f t="shared" si="0"/>
        <v>0</v>
      </c>
      <c r="AP20" s="47">
        <v>0</v>
      </c>
      <c r="AQ20" s="47">
        <f t="shared" si="1"/>
        <v>0</v>
      </c>
      <c r="AR20" s="47">
        <f t="shared" si="1"/>
        <v>0</v>
      </c>
      <c r="AS20" s="50">
        <f t="shared" si="5"/>
        <v>9155.7472899999993</v>
      </c>
      <c r="AU20">
        <v>13</v>
      </c>
      <c r="AV20" s="46" t="s">
        <v>18</v>
      </c>
      <c r="AW20" s="103">
        <f t="shared" si="6"/>
        <v>0</v>
      </c>
      <c r="AX20" s="103">
        <f t="shared" si="2"/>
        <v>0</v>
      </c>
      <c r="AY20" s="103">
        <f t="shared" si="2"/>
        <v>0</v>
      </c>
      <c r="AZ20" s="103">
        <f t="shared" si="2"/>
        <v>0</v>
      </c>
      <c r="BA20" s="103">
        <f t="shared" si="2"/>
        <v>0</v>
      </c>
      <c r="BB20" s="104">
        <v>0</v>
      </c>
      <c r="BC20" s="56">
        <f>BJ20</f>
        <v>10871.386110752996</v>
      </c>
      <c r="BD20" s="105">
        <v>0</v>
      </c>
      <c r="BE20" s="103">
        <f t="shared" si="3"/>
        <v>0</v>
      </c>
      <c r="BF20" s="103">
        <f t="shared" si="3"/>
        <v>0</v>
      </c>
      <c r="BG20" s="103">
        <f t="shared" si="3"/>
        <v>0</v>
      </c>
      <c r="BH20" s="50">
        <f t="shared" si="10"/>
        <v>10871.386110752996</v>
      </c>
      <c r="BJ20" s="2">
        <f>OBS_PURP_AUTOSUFF!J26+OBS_PURP_AUTOSUFF!J27</f>
        <v>10871.386110752996</v>
      </c>
      <c r="BK20" s="2">
        <v>27236.777269531118</v>
      </c>
      <c r="BL20" s="3">
        <f t="shared" si="11"/>
        <v>-16365.391158778122</v>
      </c>
    </row>
    <row r="21" spans="3:64" x14ac:dyDescent="0.25">
      <c r="C21" s="46" t="s">
        <v>19</v>
      </c>
      <c r="D21" s="47">
        <f>paste_pd_trips!S15</f>
        <v>0</v>
      </c>
      <c r="E21" s="47">
        <f>paste_pd_trips!T15</f>
        <v>0</v>
      </c>
      <c r="F21" s="47">
        <f>paste_pd_trips!U15</f>
        <v>0</v>
      </c>
      <c r="G21" s="47">
        <f>paste_pd_trips!V15</f>
        <v>0</v>
      </c>
      <c r="H21" s="47">
        <f>paste_pd_trips!W15</f>
        <v>0</v>
      </c>
      <c r="I21" s="47">
        <f>paste_pd_trips!X15</f>
        <v>0</v>
      </c>
      <c r="J21" s="47">
        <f>paste_pd_trips!Y15</f>
        <v>19</v>
      </c>
      <c r="K21" s="47">
        <f>paste_pd_trips!Z15</f>
        <v>0</v>
      </c>
      <c r="L21" s="47">
        <f>paste_pd_trips!AA15</f>
        <v>0</v>
      </c>
      <c r="M21" s="47">
        <f>paste_pd_trips!AB15</f>
        <v>0</v>
      </c>
      <c r="N21" s="47">
        <f>paste_pd_trips!AC15</f>
        <v>0</v>
      </c>
      <c r="O21" s="50">
        <f>paste_pd_trips!AD15</f>
        <v>19</v>
      </c>
      <c r="P21" s="49"/>
      <c r="R21" s="46" t="s">
        <v>19</v>
      </c>
      <c r="S21" s="47">
        <f>paste_pd_trips!C15</f>
        <v>0</v>
      </c>
      <c r="T21" s="47">
        <f>paste_pd_trips!D15</f>
        <v>0</v>
      </c>
      <c r="U21" s="47">
        <f>paste_pd_trips!E15</f>
        <v>0</v>
      </c>
      <c r="V21" s="47">
        <f>paste_pd_trips!F15</f>
        <v>0</v>
      </c>
      <c r="W21" s="47">
        <f>paste_pd_trips!G15</f>
        <v>0</v>
      </c>
      <c r="X21" s="47">
        <f>paste_pd_trips!H15</f>
        <v>0</v>
      </c>
      <c r="Y21" s="47">
        <f>paste_pd_trips!I15</f>
        <v>7128.9768999999997</v>
      </c>
      <c r="Z21" s="47">
        <f>paste_pd_trips!J15</f>
        <v>0</v>
      </c>
      <c r="AA21" s="47">
        <f>paste_pd_trips!K15</f>
        <v>0</v>
      </c>
      <c r="AB21" s="47">
        <f>paste_pd_trips!L15</f>
        <v>0</v>
      </c>
      <c r="AC21" s="47">
        <f>paste_pd_trips!M15</f>
        <v>0</v>
      </c>
      <c r="AD21" s="50">
        <f>paste_pd_trips!N15</f>
        <v>7128.9768999999997</v>
      </c>
      <c r="AG21" s="46" t="s">
        <v>19</v>
      </c>
      <c r="AH21" s="47">
        <f t="shared" si="4"/>
        <v>0</v>
      </c>
      <c r="AI21" s="47">
        <f t="shared" si="0"/>
        <v>0</v>
      </c>
      <c r="AJ21" s="47">
        <f t="shared" si="0"/>
        <v>0</v>
      </c>
      <c r="AK21" s="47">
        <f t="shared" si="0"/>
        <v>0</v>
      </c>
      <c r="AL21" s="47">
        <f t="shared" si="0"/>
        <v>0</v>
      </c>
      <c r="AM21" s="55">
        <f t="shared" si="0"/>
        <v>0</v>
      </c>
      <c r="AN21" s="56">
        <f t="shared" si="0"/>
        <v>7128.9768999999997</v>
      </c>
      <c r="AO21" s="57">
        <f t="shared" si="0"/>
        <v>0</v>
      </c>
      <c r="AP21" s="47">
        <v>0</v>
      </c>
      <c r="AQ21" s="47">
        <f t="shared" si="1"/>
        <v>0</v>
      </c>
      <c r="AR21" s="47">
        <f t="shared" si="1"/>
        <v>0</v>
      </c>
      <c r="AS21" s="50">
        <f t="shared" si="5"/>
        <v>7128.9768999999997</v>
      </c>
      <c r="AU21">
        <v>14</v>
      </c>
      <c r="AV21" s="46" t="s">
        <v>19</v>
      </c>
      <c r="AW21" s="103">
        <f t="shared" si="6"/>
        <v>0</v>
      </c>
      <c r="AX21" s="103">
        <f t="shared" si="2"/>
        <v>0</v>
      </c>
      <c r="AY21" s="103">
        <f t="shared" si="2"/>
        <v>0</v>
      </c>
      <c r="AZ21" s="103">
        <f t="shared" si="2"/>
        <v>0</v>
      </c>
      <c r="BA21" s="103">
        <f t="shared" si="2"/>
        <v>0</v>
      </c>
      <c r="BB21" s="104">
        <v>0</v>
      </c>
      <c r="BC21" s="56">
        <f>BJ21</f>
        <v>5340.3572894284225</v>
      </c>
      <c r="BD21" s="105">
        <v>0</v>
      </c>
      <c r="BE21" s="103">
        <f t="shared" si="3"/>
        <v>0</v>
      </c>
      <c r="BF21" s="103">
        <f t="shared" si="3"/>
        <v>0</v>
      </c>
      <c r="BG21" s="103">
        <f t="shared" si="3"/>
        <v>0</v>
      </c>
      <c r="BH21" s="50">
        <f t="shared" si="10"/>
        <v>5340.3572894284225</v>
      </c>
      <c r="BJ21" s="2">
        <f>OBS_PURP_AUTOSUFF!J29</f>
        <v>5340.3572894284225</v>
      </c>
      <c r="BK21" s="2">
        <v>0</v>
      </c>
      <c r="BL21" s="3">
        <f t="shared" si="11"/>
        <v>5340.3572894284225</v>
      </c>
    </row>
    <row r="22" spans="3:64" x14ac:dyDescent="0.25">
      <c r="C22" s="46" t="s">
        <v>20</v>
      </c>
      <c r="D22" s="47">
        <f>paste_pd_trips!S16</f>
        <v>0</v>
      </c>
      <c r="E22" s="47">
        <f>paste_pd_trips!T16</f>
        <v>0</v>
      </c>
      <c r="F22" s="47">
        <f>paste_pd_trips!U16</f>
        <v>0</v>
      </c>
      <c r="G22" s="47">
        <f>paste_pd_trips!V16</f>
        <v>0</v>
      </c>
      <c r="H22" s="47">
        <f>paste_pd_trips!W16</f>
        <v>0</v>
      </c>
      <c r="I22" s="47">
        <f>paste_pd_trips!X16</f>
        <v>0</v>
      </c>
      <c r="J22" s="47">
        <f>paste_pd_trips!Y16</f>
        <v>1</v>
      </c>
      <c r="K22" s="47">
        <f>paste_pd_trips!Z16</f>
        <v>0</v>
      </c>
      <c r="L22" s="47">
        <f>paste_pd_trips!AA16</f>
        <v>0</v>
      </c>
      <c r="M22" s="47">
        <f>paste_pd_trips!AB16</f>
        <v>0</v>
      </c>
      <c r="N22" s="47">
        <f>paste_pd_trips!AC16</f>
        <v>0</v>
      </c>
      <c r="O22" s="50">
        <f>paste_pd_trips!AD16</f>
        <v>1</v>
      </c>
      <c r="P22" s="49"/>
      <c r="R22" s="46" t="s">
        <v>20</v>
      </c>
      <c r="S22" s="47">
        <f>paste_pd_trips!C16</f>
        <v>0</v>
      </c>
      <c r="T22" s="47">
        <f>paste_pd_trips!D16</f>
        <v>0</v>
      </c>
      <c r="U22" s="47">
        <f>paste_pd_trips!E16</f>
        <v>0</v>
      </c>
      <c r="V22" s="47">
        <f>paste_pd_trips!F16</f>
        <v>0</v>
      </c>
      <c r="W22" s="47">
        <f>paste_pd_trips!G16</f>
        <v>0</v>
      </c>
      <c r="X22" s="47">
        <f>paste_pd_trips!H16</f>
        <v>0</v>
      </c>
      <c r="Y22" s="47">
        <f>paste_pd_trips!I16</f>
        <v>91.640789999999996</v>
      </c>
      <c r="Z22" s="47">
        <f>paste_pd_trips!J16</f>
        <v>0</v>
      </c>
      <c r="AA22" s="47">
        <f>paste_pd_trips!K16</f>
        <v>0</v>
      </c>
      <c r="AB22" s="47">
        <f>paste_pd_trips!L16</f>
        <v>0</v>
      </c>
      <c r="AC22" s="47">
        <f>paste_pd_trips!M16</f>
        <v>0</v>
      </c>
      <c r="AD22" s="50">
        <f>paste_pd_trips!N16</f>
        <v>91.640789999999996</v>
      </c>
      <c r="AG22" s="46" t="s">
        <v>20</v>
      </c>
      <c r="AH22" s="47">
        <f t="shared" si="4"/>
        <v>0</v>
      </c>
      <c r="AI22" s="47">
        <f t="shared" si="0"/>
        <v>0</v>
      </c>
      <c r="AJ22" s="47">
        <f t="shared" si="0"/>
        <v>0</v>
      </c>
      <c r="AK22" s="47">
        <f t="shared" si="0"/>
        <v>0</v>
      </c>
      <c r="AL22" s="47">
        <f t="shared" si="0"/>
        <v>0</v>
      </c>
      <c r="AM22" s="55">
        <f t="shared" si="0"/>
        <v>0</v>
      </c>
      <c r="AN22" s="56">
        <f t="shared" si="0"/>
        <v>91.640789999999996</v>
      </c>
      <c r="AO22" s="57">
        <f t="shared" si="0"/>
        <v>0</v>
      </c>
      <c r="AP22" s="47">
        <v>0</v>
      </c>
      <c r="AQ22" s="47">
        <f t="shared" si="1"/>
        <v>0</v>
      </c>
      <c r="AR22" s="47">
        <f t="shared" si="1"/>
        <v>0</v>
      </c>
      <c r="AS22" s="50">
        <f t="shared" si="5"/>
        <v>91.640789999999996</v>
      </c>
      <c r="AU22">
        <v>15</v>
      </c>
      <c r="AV22" s="46" t="s">
        <v>20</v>
      </c>
      <c r="AW22" s="103">
        <f t="shared" si="6"/>
        <v>0</v>
      </c>
      <c r="AX22" s="103">
        <f t="shared" si="2"/>
        <v>0</v>
      </c>
      <c r="AY22" s="103">
        <f t="shared" si="2"/>
        <v>0</v>
      </c>
      <c r="AZ22" s="103">
        <f t="shared" si="2"/>
        <v>0</v>
      </c>
      <c r="BA22" s="103">
        <f t="shared" si="2"/>
        <v>0</v>
      </c>
      <c r="BB22" s="104">
        <v>0</v>
      </c>
      <c r="BC22" s="56">
        <f>BJ22</f>
        <v>0</v>
      </c>
      <c r="BD22" s="105">
        <v>0</v>
      </c>
      <c r="BE22" s="103">
        <f t="shared" si="3"/>
        <v>0</v>
      </c>
      <c r="BF22" s="103">
        <f t="shared" si="3"/>
        <v>0</v>
      </c>
      <c r="BG22" s="103">
        <f t="shared" si="3"/>
        <v>0</v>
      </c>
      <c r="BH22" s="50">
        <f t="shared" si="10"/>
        <v>0</v>
      </c>
      <c r="BJ22" s="2">
        <v>0</v>
      </c>
      <c r="BK22" s="2"/>
      <c r="BL22" s="3">
        <f t="shared" si="11"/>
        <v>0</v>
      </c>
    </row>
    <row r="23" spans="3:64" x14ac:dyDescent="0.25">
      <c r="C23" s="46" t="s">
        <v>21</v>
      </c>
      <c r="D23" s="47">
        <f>paste_pd_trips!S17</f>
        <v>0</v>
      </c>
      <c r="E23" s="47">
        <f>paste_pd_trips!T17</f>
        <v>0</v>
      </c>
      <c r="F23" s="47">
        <f>paste_pd_trips!U17</f>
        <v>0</v>
      </c>
      <c r="G23" s="47">
        <f>paste_pd_trips!V17</f>
        <v>0</v>
      </c>
      <c r="H23" s="47">
        <f>paste_pd_trips!W17</f>
        <v>0</v>
      </c>
      <c r="I23" s="47">
        <f>paste_pd_trips!X17</f>
        <v>0</v>
      </c>
      <c r="J23" s="47">
        <f>paste_pd_trips!Y17</f>
        <v>13</v>
      </c>
      <c r="K23" s="47">
        <f>paste_pd_trips!Z17</f>
        <v>0</v>
      </c>
      <c r="L23" s="47">
        <f>paste_pd_trips!AA17</f>
        <v>0</v>
      </c>
      <c r="M23" s="47">
        <f>paste_pd_trips!AB17</f>
        <v>0</v>
      </c>
      <c r="N23" s="47">
        <f>paste_pd_trips!AC17</f>
        <v>0</v>
      </c>
      <c r="O23" s="50">
        <f>paste_pd_trips!AD17</f>
        <v>13</v>
      </c>
      <c r="P23" s="49"/>
      <c r="R23" s="46" t="s">
        <v>21</v>
      </c>
      <c r="S23" s="47">
        <f>paste_pd_trips!C17</f>
        <v>0</v>
      </c>
      <c r="T23" s="47">
        <f>paste_pd_trips!D17</f>
        <v>0</v>
      </c>
      <c r="U23" s="47">
        <f>paste_pd_trips!E17</f>
        <v>0</v>
      </c>
      <c r="V23" s="47">
        <f>paste_pd_trips!F17</f>
        <v>0</v>
      </c>
      <c r="W23" s="47">
        <f>paste_pd_trips!G17</f>
        <v>0</v>
      </c>
      <c r="X23" s="47">
        <f>paste_pd_trips!H17</f>
        <v>0</v>
      </c>
      <c r="Y23" s="47">
        <f>paste_pd_trips!I17</f>
        <v>1844.71658</v>
      </c>
      <c r="Z23" s="47">
        <f>paste_pd_trips!J17</f>
        <v>0</v>
      </c>
      <c r="AA23" s="47">
        <f>paste_pd_trips!K17</f>
        <v>0</v>
      </c>
      <c r="AB23" s="47">
        <f>paste_pd_trips!L17</f>
        <v>0</v>
      </c>
      <c r="AC23" s="47">
        <f>paste_pd_trips!M17</f>
        <v>0</v>
      </c>
      <c r="AD23" s="50">
        <f>paste_pd_trips!N17</f>
        <v>1844.71658</v>
      </c>
      <c r="AG23" s="46" t="s">
        <v>21</v>
      </c>
      <c r="AH23" s="47">
        <f t="shared" si="4"/>
        <v>0</v>
      </c>
      <c r="AI23" s="47">
        <f t="shared" si="0"/>
        <v>0</v>
      </c>
      <c r="AJ23" s="47">
        <f t="shared" si="0"/>
        <v>0</v>
      </c>
      <c r="AK23" s="47">
        <f t="shared" si="0"/>
        <v>0</v>
      </c>
      <c r="AL23" s="47">
        <f t="shared" si="0"/>
        <v>0</v>
      </c>
      <c r="AM23" s="55">
        <f t="shared" si="0"/>
        <v>0</v>
      </c>
      <c r="AN23" s="56">
        <f t="shared" si="0"/>
        <v>1844.71658</v>
      </c>
      <c r="AO23" s="57">
        <f t="shared" si="0"/>
        <v>0</v>
      </c>
      <c r="AP23" s="47">
        <v>0</v>
      </c>
      <c r="AQ23" s="47">
        <f t="shared" si="1"/>
        <v>0</v>
      </c>
      <c r="AR23" s="47">
        <f t="shared" si="1"/>
        <v>0</v>
      </c>
      <c r="AS23" s="50">
        <f t="shared" si="5"/>
        <v>1844.71658</v>
      </c>
      <c r="AU23">
        <v>16</v>
      </c>
      <c r="AV23" s="46" t="s">
        <v>21</v>
      </c>
      <c r="AW23" s="103">
        <f t="shared" si="6"/>
        <v>0</v>
      </c>
      <c r="AX23" s="103">
        <f t="shared" si="2"/>
        <v>0</v>
      </c>
      <c r="AY23" s="103">
        <f t="shared" si="2"/>
        <v>0</v>
      </c>
      <c r="AZ23" s="103">
        <f t="shared" si="2"/>
        <v>0</v>
      </c>
      <c r="BA23" s="103">
        <f t="shared" si="2"/>
        <v>0</v>
      </c>
      <c r="BB23" s="104">
        <v>0</v>
      </c>
      <c r="BC23" s="56">
        <f>BJ23</f>
        <v>3996.4384110231358</v>
      </c>
      <c r="BD23" s="105">
        <v>0</v>
      </c>
      <c r="BE23" s="103">
        <f t="shared" si="3"/>
        <v>0</v>
      </c>
      <c r="BF23" s="103">
        <f t="shared" si="3"/>
        <v>0</v>
      </c>
      <c r="BG23" s="103">
        <f t="shared" si="3"/>
        <v>0</v>
      </c>
      <c r="BH23" s="50">
        <f t="shared" si="10"/>
        <v>3996.4384110231358</v>
      </c>
      <c r="BJ23" s="2">
        <f>OBS_PURP_AUTOSUFF!J28</f>
        <v>3996.4384110231358</v>
      </c>
      <c r="BK23" s="2">
        <v>7404.9743491416975</v>
      </c>
      <c r="BL23" s="3">
        <f t="shared" si="11"/>
        <v>-3408.5359381185617</v>
      </c>
    </row>
    <row r="24" spans="3:64" x14ac:dyDescent="0.25">
      <c r="C24" s="46" t="s">
        <v>22</v>
      </c>
      <c r="D24" s="47">
        <f>paste_pd_trips!S18</f>
        <v>0</v>
      </c>
      <c r="E24" s="47">
        <f>paste_pd_trips!T18</f>
        <v>0</v>
      </c>
      <c r="F24" s="47">
        <f>paste_pd_trips!U18</f>
        <v>0</v>
      </c>
      <c r="G24" s="47">
        <f>paste_pd_trips!V18</f>
        <v>0</v>
      </c>
      <c r="H24" s="47">
        <f>paste_pd_trips!W18</f>
        <v>0</v>
      </c>
      <c r="I24" s="47">
        <f>paste_pd_trips!X18</f>
        <v>0</v>
      </c>
      <c r="J24" s="47">
        <f>paste_pd_trips!Y18</f>
        <v>0</v>
      </c>
      <c r="K24" s="47">
        <f>paste_pd_trips!Z18</f>
        <v>12</v>
      </c>
      <c r="L24" s="47">
        <f>paste_pd_trips!AA18</f>
        <v>0</v>
      </c>
      <c r="M24" s="47">
        <f>paste_pd_trips!AB18</f>
        <v>0</v>
      </c>
      <c r="N24" s="47">
        <f>paste_pd_trips!AC18</f>
        <v>0</v>
      </c>
      <c r="O24" s="50">
        <f>paste_pd_trips!AD18</f>
        <v>12</v>
      </c>
      <c r="P24" s="49"/>
      <c r="R24" s="46" t="s">
        <v>22</v>
      </c>
      <c r="S24" s="47">
        <f>paste_pd_trips!C18</f>
        <v>0</v>
      </c>
      <c r="T24" s="47">
        <f>paste_pd_trips!D18</f>
        <v>0</v>
      </c>
      <c r="U24" s="47">
        <f>paste_pd_trips!E18</f>
        <v>0</v>
      </c>
      <c r="V24" s="47">
        <f>paste_pd_trips!F18</f>
        <v>0</v>
      </c>
      <c r="W24" s="47">
        <f>paste_pd_trips!G18</f>
        <v>0</v>
      </c>
      <c r="X24" s="47">
        <f>paste_pd_trips!H18</f>
        <v>0</v>
      </c>
      <c r="Y24" s="47">
        <f>paste_pd_trips!I18</f>
        <v>0</v>
      </c>
      <c r="Z24" s="47">
        <f>paste_pd_trips!J18</f>
        <v>6433.2596100000001</v>
      </c>
      <c r="AA24" s="47">
        <f>paste_pd_trips!K18</f>
        <v>0</v>
      </c>
      <c r="AB24" s="47">
        <f>paste_pd_trips!L18</f>
        <v>0</v>
      </c>
      <c r="AC24" s="47">
        <f>paste_pd_trips!M18</f>
        <v>0</v>
      </c>
      <c r="AD24" s="50">
        <f>paste_pd_trips!N18</f>
        <v>6433.2596100000001</v>
      </c>
      <c r="AG24" s="46" t="s">
        <v>22</v>
      </c>
      <c r="AH24" s="47">
        <f t="shared" si="4"/>
        <v>0</v>
      </c>
      <c r="AI24" s="47">
        <f t="shared" si="0"/>
        <v>0</v>
      </c>
      <c r="AJ24" s="47">
        <f t="shared" si="0"/>
        <v>0</v>
      </c>
      <c r="AK24" s="47">
        <f t="shared" si="0"/>
        <v>0</v>
      </c>
      <c r="AL24" s="47">
        <f t="shared" si="0"/>
        <v>0</v>
      </c>
      <c r="AM24" s="55">
        <f t="shared" si="0"/>
        <v>0</v>
      </c>
      <c r="AN24" s="56">
        <f t="shared" si="0"/>
        <v>0</v>
      </c>
      <c r="AO24" s="57">
        <f t="shared" si="0"/>
        <v>6433.2596100000001</v>
      </c>
      <c r="AP24" s="47">
        <v>0</v>
      </c>
      <c r="AQ24" s="47">
        <f t="shared" si="1"/>
        <v>0</v>
      </c>
      <c r="AR24" s="47">
        <f t="shared" si="1"/>
        <v>0</v>
      </c>
      <c r="AS24" s="50">
        <f t="shared" si="5"/>
        <v>6433.2596100000001</v>
      </c>
      <c r="AU24">
        <v>17</v>
      </c>
      <c r="AV24" s="46" t="s">
        <v>22</v>
      </c>
      <c r="AW24" s="103">
        <f t="shared" si="6"/>
        <v>0</v>
      </c>
      <c r="AX24" s="103">
        <f t="shared" si="2"/>
        <v>0</v>
      </c>
      <c r="AY24" s="103">
        <f t="shared" si="2"/>
        <v>0</v>
      </c>
      <c r="AZ24" s="103">
        <f t="shared" si="2"/>
        <v>0</v>
      </c>
      <c r="BA24" s="103">
        <f t="shared" si="2"/>
        <v>0</v>
      </c>
      <c r="BB24" s="104">
        <v>0</v>
      </c>
      <c r="BC24" s="106">
        <v>0</v>
      </c>
      <c r="BD24" s="57">
        <f>BJ24</f>
        <v>23077.674213671202</v>
      </c>
      <c r="BE24" s="103">
        <f t="shared" si="3"/>
        <v>0</v>
      </c>
      <c r="BF24" s="103">
        <f t="shared" si="3"/>
        <v>0</v>
      </c>
      <c r="BG24" s="103">
        <f t="shared" si="3"/>
        <v>0</v>
      </c>
      <c r="BH24" s="50">
        <f t="shared" si="10"/>
        <v>23077.674213671202</v>
      </c>
      <c r="BJ24" s="2">
        <f>OBS_PURP_AUTOSUFF!J14+OBS_PURP_AUTOSUFF!J15</f>
        <v>23077.674213671202</v>
      </c>
      <c r="BK24" s="2">
        <v>5052.8439404551264</v>
      </c>
      <c r="BL24" s="3">
        <f t="shared" si="11"/>
        <v>18024.830273216074</v>
      </c>
    </row>
    <row r="25" spans="3:64" x14ac:dyDescent="0.25">
      <c r="C25" s="46" t="s">
        <v>23</v>
      </c>
      <c r="D25" s="47">
        <f>paste_pd_trips!S19</f>
        <v>0</v>
      </c>
      <c r="E25" s="47">
        <f>paste_pd_trips!T19</f>
        <v>0</v>
      </c>
      <c r="F25" s="47">
        <f>paste_pd_trips!U19</f>
        <v>0</v>
      </c>
      <c r="G25" s="47">
        <f>paste_pd_trips!V19</f>
        <v>0</v>
      </c>
      <c r="H25" s="47">
        <f>paste_pd_trips!W19</f>
        <v>0</v>
      </c>
      <c r="I25" s="47">
        <f>paste_pd_trips!X19</f>
        <v>0</v>
      </c>
      <c r="J25" s="47">
        <f>paste_pd_trips!Y19</f>
        <v>0</v>
      </c>
      <c r="K25" s="47">
        <f>paste_pd_trips!Z19</f>
        <v>2</v>
      </c>
      <c r="L25" s="47">
        <f>paste_pd_trips!AA19</f>
        <v>0</v>
      </c>
      <c r="M25" s="47">
        <f>paste_pd_trips!AB19</f>
        <v>0</v>
      </c>
      <c r="N25" s="47">
        <f>paste_pd_trips!AC19</f>
        <v>0</v>
      </c>
      <c r="O25" s="50">
        <f>paste_pd_trips!AD19</f>
        <v>2</v>
      </c>
      <c r="P25" s="49"/>
      <c r="R25" s="46" t="s">
        <v>23</v>
      </c>
      <c r="S25" s="47">
        <f>paste_pd_trips!C19</f>
        <v>0</v>
      </c>
      <c r="T25" s="47">
        <f>paste_pd_trips!D19</f>
        <v>0</v>
      </c>
      <c r="U25" s="47">
        <f>paste_pd_trips!E19</f>
        <v>0</v>
      </c>
      <c r="V25" s="47">
        <f>paste_pd_trips!F19</f>
        <v>0</v>
      </c>
      <c r="W25" s="47">
        <f>paste_pd_trips!G19</f>
        <v>0</v>
      </c>
      <c r="X25" s="47">
        <f>paste_pd_trips!H19</f>
        <v>0</v>
      </c>
      <c r="Y25" s="47">
        <f>paste_pd_trips!I19</f>
        <v>0</v>
      </c>
      <c r="Z25" s="47">
        <f>paste_pd_trips!J19</f>
        <v>509.3698</v>
      </c>
      <c r="AA25" s="47">
        <f>paste_pd_trips!K19</f>
        <v>0</v>
      </c>
      <c r="AB25" s="47">
        <f>paste_pd_trips!L19</f>
        <v>0</v>
      </c>
      <c r="AC25" s="47">
        <f>paste_pd_trips!M19</f>
        <v>0</v>
      </c>
      <c r="AD25" s="50">
        <f>paste_pd_trips!N19</f>
        <v>509.3698</v>
      </c>
      <c r="AG25" s="46" t="s">
        <v>23</v>
      </c>
      <c r="AH25" s="47">
        <f t="shared" si="4"/>
        <v>0</v>
      </c>
      <c r="AI25" s="47">
        <f t="shared" si="0"/>
        <v>0</v>
      </c>
      <c r="AJ25" s="47">
        <f t="shared" si="0"/>
        <v>0</v>
      </c>
      <c r="AK25" s="47">
        <f t="shared" si="0"/>
        <v>0</v>
      </c>
      <c r="AL25" s="47">
        <f t="shared" si="0"/>
        <v>0</v>
      </c>
      <c r="AM25" s="55">
        <f t="shared" si="0"/>
        <v>0</v>
      </c>
      <c r="AN25" s="56">
        <f t="shared" si="0"/>
        <v>0</v>
      </c>
      <c r="AO25" s="57">
        <f t="shared" si="0"/>
        <v>509.3698</v>
      </c>
      <c r="AP25" s="47">
        <v>0</v>
      </c>
      <c r="AQ25" s="47">
        <f t="shared" si="1"/>
        <v>0</v>
      </c>
      <c r="AR25" s="47">
        <f t="shared" si="1"/>
        <v>0</v>
      </c>
      <c r="AS25" s="50">
        <f t="shared" si="5"/>
        <v>509.3698</v>
      </c>
      <c r="AU25">
        <v>18</v>
      </c>
      <c r="AV25" s="46" t="s">
        <v>23</v>
      </c>
      <c r="AW25" s="103">
        <f t="shared" si="6"/>
        <v>0</v>
      </c>
      <c r="AX25" s="103">
        <f t="shared" si="2"/>
        <v>0</v>
      </c>
      <c r="AY25" s="103">
        <f t="shared" si="2"/>
        <v>0</v>
      </c>
      <c r="AZ25" s="103">
        <f t="shared" si="2"/>
        <v>0</v>
      </c>
      <c r="BA25" s="103">
        <f t="shared" si="2"/>
        <v>0</v>
      </c>
      <c r="BB25" s="104">
        <v>0</v>
      </c>
      <c r="BC25" s="106">
        <v>0</v>
      </c>
      <c r="BD25" s="57">
        <f>BJ25</f>
        <v>3919.6922042716515</v>
      </c>
      <c r="BE25" s="103">
        <f t="shared" si="3"/>
        <v>0</v>
      </c>
      <c r="BF25" s="103">
        <f t="shared" si="3"/>
        <v>0</v>
      </c>
      <c r="BG25" s="103">
        <f t="shared" si="3"/>
        <v>0</v>
      </c>
      <c r="BH25" s="50">
        <f t="shared" si="10"/>
        <v>3919.6922042716515</v>
      </c>
      <c r="BJ25" s="2">
        <f>OBS_PURP_AUTOSUFF!J17</f>
        <v>3919.6922042716515</v>
      </c>
      <c r="BK25" s="2">
        <v>0</v>
      </c>
      <c r="BL25" s="3">
        <f t="shared" si="11"/>
        <v>3919.6922042716515</v>
      </c>
    </row>
    <row r="26" spans="3:64" x14ac:dyDescent="0.25">
      <c r="C26" s="46" t="s">
        <v>24</v>
      </c>
      <c r="D26" s="47">
        <f>paste_pd_trips!S20</f>
        <v>0</v>
      </c>
      <c r="E26" s="47">
        <f>paste_pd_trips!T20</f>
        <v>0</v>
      </c>
      <c r="F26" s="47">
        <f>paste_pd_trips!U20</f>
        <v>0</v>
      </c>
      <c r="G26" s="47">
        <f>paste_pd_trips!V20</f>
        <v>0</v>
      </c>
      <c r="H26" s="47">
        <f>paste_pd_trips!W20</f>
        <v>0</v>
      </c>
      <c r="I26" s="47">
        <f>paste_pd_trips!X20</f>
        <v>0</v>
      </c>
      <c r="J26" s="47">
        <f>paste_pd_trips!Y20</f>
        <v>0</v>
      </c>
      <c r="K26" s="47">
        <f>paste_pd_trips!Z20</f>
        <v>0</v>
      </c>
      <c r="L26" s="47">
        <f>paste_pd_trips!AA20</f>
        <v>0</v>
      </c>
      <c r="M26" s="47">
        <f>paste_pd_trips!AB20</f>
        <v>0</v>
      </c>
      <c r="N26" s="47">
        <f>paste_pd_trips!AC20</f>
        <v>0</v>
      </c>
      <c r="O26" s="50">
        <f>paste_pd_trips!AD20</f>
        <v>0</v>
      </c>
      <c r="P26" s="49"/>
      <c r="R26" s="46" t="s">
        <v>24</v>
      </c>
      <c r="S26" s="47">
        <f>paste_pd_trips!C20</f>
        <v>0</v>
      </c>
      <c r="T26" s="47">
        <f>paste_pd_trips!D20</f>
        <v>0</v>
      </c>
      <c r="U26" s="47">
        <f>paste_pd_trips!E20</f>
        <v>0</v>
      </c>
      <c r="V26" s="47">
        <f>paste_pd_trips!F20</f>
        <v>0</v>
      </c>
      <c r="W26" s="47">
        <f>paste_pd_trips!G20</f>
        <v>0</v>
      </c>
      <c r="X26" s="47">
        <f>paste_pd_trips!H20</f>
        <v>0</v>
      </c>
      <c r="Y26" s="47">
        <f>paste_pd_trips!I20</f>
        <v>0</v>
      </c>
      <c r="Z26" s="47">
        <f>paste_pd_trips!J20</f>
        <v>0</v>
      </c>
      <c r="AA26" s="47">
        <f>paste_pd_trips!K20</f>
        <v>0</v>
      </c>
      <c r="AB26" s="47">
        <f>paste_pd_trips!L20</f>
        <v>0</v>
      </c>
      <c r="AC26" s="47">
        <f>paste_pd_trips!M20</f>
        <v>0</v>
      </c>
      <c r="AD26" s="50">
        <f>paste_pd_trips!N20</f>
        <v>0</v>
      </c>
      <c r="AG26" s="46" t="s">
        <v>24</v>
      </c>
      <c r="AH26" s="47">
        <f t="shared" si="4"/>
        <v>0</v>
      </c>
      <c r="AI26" s="47">
        <f t="shared" si="0"/>
        <v>0</v>
      </c>
      <c r="AJ26" s="47">
        <f t="shared" si="0"/>
        <v>0</v>
      </c>
      <c r="AK26" s="47">
        <f t="shared" si="0"/>
        <v>0</v>
      </c>
      <c r="AL26" s="47">
        <f t="shared" si="0"/>
        <v>0</v>
      </c>
      <c r="AM26" s="55">
        <f t="shared" si="0"/>
        <v>0</v>
      </c>
      <c r="AN26" s="56">
        <f t="shared" si="0"/>
        <v>0</v>
      </c>
      <c r="AO26" s="57">
        <f t="shared" si="0"/>
        <v>0</v>
      </c>
      <c r="AP26" s="47">
        <v>0</v>
      </c>
      <c r="AQ26" s="47">
        <f t="shared" si="1"/>
        <v>0</v>
      </c>
      <c r="AR26" s="47">
        <f t="shared" si="1"/>
        <v>0</v>
      </c>
      <c r="AS26" s="50">
        <f t="shared" si="5"/>
        <v>0</v>
      </c>
      <c r="AU26">
        <v>19</v>
      </c>
      <c r="AV26" s="46" t="s">
        <v>24</v>
      </c>
      <c r="AW26" s="103">
        <f t="shared" si="6"/>
        <v>0</v>
      </c>
      <c r="AX26" s="103">
        <f t="shared" si="2"/>
        <v>0</v>
      </c>
      <c r="AY26" s="103">
        <f t="shared" si="2"/>
        <v>0</v>
      </c>
      <c r="AZ26" s="103">
        <f t="shared" si="2"/>
        <v>0</v>
      </c>
      <c r="BA26" s="103">
        <f t="shared" si="2"/>
        <v>0</v>
      </c>
      <c r="BB26" s="104">
        <v>0</v>
      </c>
      <c r="BC26" s="106">
        <v>0</v>
      </c>
      <c r="BD26" s="57">
        <f>BJ26</f>
        <v>0</v>
      </c>
      <c r="BE26" s="103">
        <f t="shared" si="3"/>
        <v>0</v>
      </c>
      <c r="BF26" s="103">
        <f t="shared" si="3"/>
        <v>0</v>
      </c>
      <c r="BG26" s="103">
        <f t="shared" si="3"/>
        <v>0</v>
      </c>
      <c r="BH26" s="50">
        <f t="shared" si="10"/>
        <v>0</v>
      </c>
      <c r="BJ26" s="2">
        <v>0</v>
      </c>
      <c r="BK26" s="2"/>
      <c r="BL26" s="3">
        <f t="shared" si="11"/>
        <v>0</v>
      </c>
    </row>
    <row r="27" spans="3:64" x14ac:dyDescent="0.25">
      <c r="C27" s="46" t="s">
        <v>25</v>
      </c>
      <c r="D27" s="47">
        <f>paste_pd_trips!S21</f>
        <v>0</v>
      </c>
      <c r="E27" s="47">
        <f>paste_pd_trips!T21</f>
        <v>0</v>
      </c>
      <c r="F27" s="47">
        <f>paste_pd_trips!U21</f>
        <v>0</v>
      </c>
      <c r="G27" s="47">
        <f>paste_pd_trips!V21</f>
        <v>0</v>
      </c>
      <c r="H27" s="47">
        <f>paste_pd_trips!W21</f>
        <v>0</v>
      </c>
      <c r="I27" s="47">
        <f>paste_pd_trips!X21</f>
        <v>0</v>
      </c>
      <c r="J27" s="47">
        <f>paste_pd_trips!Y21</f>
        <v>0</v>
      </c>
      <c r="K27" s="47">
        <f>paste_pd_trips!Z21</f>
        <v>4</v>
      </c>
      <c r="L27" s="47">
        <f>paste_pd_trips!AA21</f>
        <v>0</v>
      </c>
      <c r="M27" s="47">
        <f>paste_pd_trips!AB21</f>
        <v>0</v>
      </c>
      <c r="N27" s="47">
        <f>paste_pd_trips!AC21</f>
        <v>0</v>
      </c>
      <c r="O27" s="50">
        <f>paste_pd_trips!AD21</f>
        <v>4</v>
      </c>
      <c r="P27" s="49"/>
      <c r="R27" s="46" t="s">
        <v>25</v>
      </c>
      <c r="S27" s="47">
        <f>paste_pd_trips!C21</f>
        <v>0</v>
      </c>
      <c r="T27" s="47">
        <f>paste_pd_trips!D21</f>
        <v>0</v>
      </c>
      <c r="U27" s="47">
        <f>paste_pd_trips!E21</f>
        <v>0</v>
      </c>
      <c r="V27" s="47">
        <f>paste_pd_trips!F21</f>
        <v>0</v>
      </c>
      <c r="W27" s="47">
        <f>paste_pd_trips!G21</f>
        <v>0</v>
      </c>
      <c r="X27" s="47">
        <f>paste_pd_trips!H21</f>
        <v>0</v>
      </c>
      <c r="Y27" s="47">
        <f>paste_pd_trips!I21</f>
        <v>0</v>
      </c>
      <c r="Z27" s="47">
        <f>paste_pd_trips!J21</f>
        <v>740.44201999999996</v>
      </c>
      <c r="AA27" s="47">
        <f>paste_pd_trips!K21</f>
        <v>0</v>
      </c>
      <c r="AB27" s="47">
        <f>paste_pd_trips!L21</f>
        <v>0</v>
      </c>
      <c r="AC27" s="47">
        <f>paste_pd_trips!M21</f>
        <v>0</v>
      </c>
      <c r="AD27" s="50">
        <f>paste_pd_trips!N21</f>
        <v>740.44201999999996</v>
      </c>
      <c r="AG27" s="46" t="s">
        <v>25</v>
      </c>
      <c r="AH27" s="47">
        <f t="shared" si="4"/>
        <v>0</v>
      </c>
      <c r="AI27" s="47">
        <f t="shared" si="0"/>
        <v>0</v>
      </c>
      <c r="AJ27" s="47">
        <f t="shared" si="0"/>
        <v>0</v>
      </c>
      <c r="AK27" s="47">
        <f t="shared" si="0"/>
        <v>0</v>
      </c>
      <c r="AL27" s="47">
        <f t="shared" si="0"/>
        <v>0</v>
      </c>
      <c r="AM27" s="58">
        <f t="shared" si="0"/>
        <v>0</v>
      </c>
      <c r="AN27" s="59">
        <f t="shared" si="0"/>
        <v>0</v>
      </c>
      <c r="AO27" s="60">
        <f t="shared" si="0"/>
        <v>740.44201999999996</v>
      </c>
      <c r="AP27" s="47">
        <v>0</v>
      </c>
      <c r="AQ27" s="47">
        <f t="shared" si="1"/>
        <v>0</v>
      </c>
      <c r="AR27" s="47">
        <f t="shared" si="1"/>
        <v>0</v>
      </c>
      <c r="AS27" s="50">
        <f t="shared" si="5"/>
        <v>740.44201999999996</v>
      </c>
      <c r="AU27">
        <v>20</v>
      </c>
      <c r="AV27" s="46" t="s">
        <v>25</v>
      </c>
      <c r="AW27" s="103">
        <f t="shared" si="6"/>
        <v>0</v>
      </c>
      <c r="AX27" s="103">
        <f t="shared" si="2"/>
        <v>0</v>
      </c>
      <c r="AY27" s="103">
        <f t="shared" si="2"/>
        <v>0</v>
      </c>
      <c r="AZ27" s="103">
        <f t="shared" si="2"/>
        <v>0</v>
      </c>
      <c r="BA27" s="103">
        <f t="shared" si="2"/>
        <v>0</v>
      </c>
      <c r="BB27" s="107">
        <v>0</v>
      </c>
      <c r="BC27" s="108">
        <v>0</v>
      </c>
      <c r="BD27" s="60">
        <f>BJ27</f>
        <v>5657.8801876461403</v>
      </c>
      <c r="BE27" s="103">
        <f t="shared" si="3"/>
        <v>0</v>
      </c>
      <c r="BF27" s="103">
        <f t="shared" si="3"/>
        <v>0</v>
      </c>
      <c r="BG27" s="103">
        <f t="shared" si="3"/>
        <v>0</v>
      </c>
      <c r="BH27" s="50">
        <f t="shared" si="10"/>
        <v>5657.8801876461403</v>
      </c>
      <c r="BJ27" s="2">
        <f>OBS_PURP_AUTOSUFF!J16</f>
        <v>5657.8801876461403</v>
      </c>
      <c r="BK27" s="2">
        <v>2237.0058327687129</v>
      </c>
      <c r="BL27" s="3">
        <f t="shared" si="11"/>
        <v>3420.8743548774273</v>
      </c>
    </row>
    <row r="28" spans="3:64" x14ac:dyDescent="0.25">
      <c r="C28" s="46" t="s">
        <v>529</v>
      </c>
      <c r="D28" s="47">
        <f>paste_pd_trips!S22</f>
        <v>0</v>
      </c>
      <c r="E28" s="47">
        <f>paste_pd_trips!T22</f>
        <v>0</v>
      </c>
      <c r="F28" s="47">
        <f>paste_pd_trips!U22</f>
        <v>0</v>
      </c>
      <c r="G28" s="47">
        <f>paste_pd_trips!V22</f>
        <v>0</v>
      </c>
      <c r="H28" s="47">
        <f>paste_pd_trips!W22</f>
        <v>0</v>
      </c>
      <c r="I28" s="47">
        <f>paste_pd_trips!X22</f>
        <v>0</v>
      </c>
      <c r="J28" s="47">
        <f>paste_pd_trips!Y22</f>
        <v>0</v>
      </c>
      <c r="K28" s="47">
        <f>paste_pd_trips!Z22</f>
        <v>0</v>
      </c>
      <c r="L28" s="47">
        <f>paste_pd_trips!AA22</f>
        <v>2</v>
      </c>
      <c r="M28" s="47">
        <f>paste_pd_trips!AB22</f>
        <v>0</v>
      </c>
      <c r="N28" s="47">
        <f>paste_pd_trips!AC22</f>
        <v>0</v>
      </c>
      <c r="O28" s="50">
        <f>paste_pd_trips!AD22</f>
        <v>2</v>
      </c>
      <c r="P28" s="49"/>
      <c r="R28" s="46" t="s">
        <v>529</v>
      </c>
      <c r="S28" s="47">
        <f>paste_pd_trips!C22</f>
        <v>0</v>
      </c>
      <c r="T28" s="47">
        <f>paste_pd_trips!D22</f>
        <v>0</v>
      </c>
      <c r="U28" s="47">
        <f>paste_pd_trips!E22</f>
        <v>0</v>
      </c>
      <c r="V28" s="47">
        <f>paste_pd_trips!F22</f>
        <v>0</v>
      </c>
      <c r="W28" s="47">
        <f>paste_pd_trips!G22</f>
        <v>0</v>
      </c>
      <c r="X28" s="47">
        <f>paste_pd_trips!H22</f>
        <v>0</v>
      </c>
      <c r="Y28" s="47">
        <f>paste_pd_trips!I22</f>
        <v>0</v>
      </c>
      <c r="Z28" s="47">
        <f>paste_pd_trips!J22</f>
        <v>0</v>
      </c>
      <c r="AA28" s="47">
        <f>paste_pd_trips!K22</f>
        <v>152.19192000000001</v>
      </c>
      <c r="AB28" s="47">
        <f>paste_pd_trips!L22</f>
        <v>0</v>
      </c>
      <c r="AC28" s="47">
        <f>paste_pd_trips!M22</f>
        <v>0</v>
      </c>
      <c r="AD28" s="50">
        <f>paste_pd_trips!N22</f>
        <v>152.19192000000001</v>
      </c>
      <c r="AG28" s="46" t="s">
        <v>529</v>
      </c>
      <c r="AH28" s="47">
        <f t="shared" si="4"/>
        <v>0</v>
      </c>
      <c r="AI28" s="47">
        <f t="shared" si="0"/>
        <v>0</v>
      </c>
      <c r="AJ28" s="47">
        <f t="shared" si="0"/>
        <v>0</v>
      </c>
      <c r="AK28" s="47">
        <f t="shared" si="0"/>
        <v>0</v>
      </c>
      <c r="AL28" s="47">
        <f t="shared" si="0"/>
        <v>0</v>
      </c>
      <c r="AM28" s="47">
        <f t="shared" si="0"/>
        <v>0</v>
      </c>
      <c r="AN28" s="47">
        <f t="shared" si="0"/>
        <v>0</v>
      </c>
      <c r="AO28" s="47">
        <f t="shared" si="0"/>
        <v>0</v>
      </c>
      <c r="AP28" s="47">
        <v>0</v>
      </c>
      <c r="AQ28" s="47">
        <f t="shared" si="1"/>
        <v>0</v>
      </c>
      <c r="AR28" s="47">
        <f t="shared" si="1"/>
        <v>0</v>
      </c>
      <c r="AS28" s="50">
        <f t="shared" si="5"/>
        <v>0</v>
      </c>
      <c r="AU28">
        <v>21</v>
      </c>
      <c r="AV28" s="46" t="s">
        <v>529</v>
      </c>
      <c r="AW28" s="103">
        <f t="shared" si="6"/>
        <v>0</v>
      </c>
      <c r="AX28" s="103">
        <f t="shared" si="2"/>
        <v>0</v>
      </c>
      <c r="AY28" s="103">
        <f t="shared" si="2"/>
        <v>0</v>
      </c>
      <c r="AZ28" s="103">
        <f t="shared" si="2"/>
        <v>0</v>
      </c>
      <c r="BA28" s="103">
        <f t="shared" si="2"/>
        <v>0</v>
      </c>
      <c r="BB28" s="103">
        <f>IF(SUM(AM$16:AM$19,AM$31:AM$32)&gt;0,(AM28/SUM(AM$16:AM$19,AM$31:AM$32))*SUM(BB$16:BB$19,BB$31:BB$32),0)</f>
        <v>0</v>
      </c>
      <c r="BC28" s="103">
        <f>IF(SUM(AN$20:AN$23,AN$33:AN$34)&gt;0,(AN28/SUM(AN$20:AN$23,AN$33:AN$34))*SUM(BC$20:BC$23,BC$33:BC$34),0)</f>
        <v>0</v>
      </c>
      <c r="BD28" s="103">
        <f>IF(SUM(AO$24:AO$27,AO$35:AO$36)&gt;0,(AO28/SUM(AO$24:AO$27,AO$35:AO$36))*SUM(BD$24:BD$27,BD$35:BD$36),0)</f>
        <v>0</v>
      </c>
      <c r="BE28" s="47">
        <f t="shared" si="3"/>
        <v>0</v>
      </c>
      <c r="BF28" s="103">
        <f t="shared" si="3"/>
        <v>0</v>
      </c>
      <c r="BG28" s="103">
        <f t="shared" si="3"/>
        <v>0</v>
      </c>
      <c r="BH28" s="50">
        <f t="shared" si="10"/>
        <v>0</v>
      </c>
      <c r="BJ28" s="2"/>
      <c r="BK28" s="2"/>
      <c r="BL28" s="3">
        <f t="shared" si="11"/>
        <v>0</v>
      </c>
    </row>
    <row r="29" spans="3:64" x14ac:dyDescent="0.25">
      <c r="C29" s="46" t="s">
        <v>530</v>
      </c>
      <c r="D29" s="47">
        <f>paste_pd_trips!S23</f>
        <v>0</v>
      </c>
      <c r="E29" s="47">
        <f>paste_pd_trips!T23</f>
        <v>0</v>
      </c>
      <c r="F29" s="47">
        <f>paste_pd_trips!U23</f>
        <v>0</v>
      </c>
      <c r="G29" s="47">
        <f>paste_pd_trips!V23</f>
        <v>0</v>
      </c>
      <c r="H29" s="47">
        <f>paste_pd_trips!W23</f>
        <v>1</v>
      </c>
      <c r="I29" s="47">
        <f>paste_pd_trips!X23</f>
        <v>10</v>
      </c>
      <c r="J29" s="47">
        <f>paste_pd_trips!Y23</f>
        <v>0</v>
      </c>
      <c r="K29" s="47">
        <f>paste_pd_trips!Z23</f>
        <v>1</v>
      </c>
      <c r="L29" s="47">
        <f>paste_pd_trips!AA23</f>
        <v>0</v>
      </c>
      <c r="M29" s="47">
        <f>paste_pd_trips!AB23</f>
        <v>12</v>
      </c>
      <c r="N29" s="47">
        <f>paste_pd_trips!AC23</f>
        <v>0</v>
      </c>
      <c r="O29" s="50">
        <f>paste_pd_trips!AD23</f>
        <v>24</v>
      </c>
      <c r="P29" s="49"/>
      <c r="R29" s="46" t="s">
        <v>530</v>
      </c>
      <c r="S29" s="47">
        <f>paste_pd_trips!C23</f>
        <v>0</v>
      </c>
      <c r="T29" s="47">
        <f>paste_pd_trips!D23</f>
        <v>0</v>
      </c>
      <c r="U29" s="47">
        <f>paste_pd_trips!E23</f>
        <v>0</v>
      </c>
      <c r="V29" s="47">
        <f>paste_pd_trips!F23</f>
        <v>0</v>
      </c>
      <c r="W29" s="47">
        <f>paste_pd_trips!G23</f>
        <v>99.78828</v>
      </c>
      <c r="X29" s="47">
        <f>paste_pd_trips!H23</f>
        <v>4614.6680999999999</v>
      </c>
      <c r="Y29" s="47">
        <f>paste_pd_trips!I23</f>
        <v>0</v>
      </c>
      <c r="Z29" s="47">
        <f>paste_pd_trips!J23</f>
        <v>92.452799999999996</v>
      </c>
      <c r="AA29" s="47">
        <f>paste_pd_trips!K23</f>
        <v>0</v>
      </c>
      <c r="AB29" s="47">
        <f>paste_pd_trips!L23</f>
        <v>3813.1688899999999</v>
      </c>
      <c r="AC29" s="47">
        <f>paste_pd_trips!M23</f>
        <v>0</v>
      </c>
      <c r="AD29" s="50">
        <f>paste_pd_trips!N23</f>
        <v>8620.0780699999996</v>
      </c>
      <c r="AG29" s="46" t="s">
        <v>530</v>
      </c>
      <c r="AH29" s="47">
        <f t="shared" si="4"/>
        <v>0</v>
      </c>
      <c r="AI29" s="47">
        <f t="shared" si="0"/>
        <v>0</v>
      </c>
      <c r="AJ29" s="47">
        <f t="shared" si="0"/>
        <v>0</v>
      </c>
      <c r="AK29" s="47">
        <f t="shared" si="0"/>
        <v>0</v>
      </c>
      <c r="AL29" s="47">
        <f t="shared" si="0"/>
        <v>99.78828</v>
      </c>
      <c r="AM29" s="47">
        <f t="shared" si="0"/>
        <v>4614.6680999999999</v>
      </c>
      <c r="AN29" s="47">
        <f t="shared" si="0"/>
        <v>0</v>
      </c>
      <c r="AO29" s="47">
        <f t="shared" si="0"/>
        <v>92.452799999999996</v>
      </c>
      <c r="AP29" s="47">
        <v>0</v>
      </c>
      <c r="AQ29" s="47">
        <f t="shared" si="1"/>
        <v>3813.1688899999999</v>
      </c>
      <c r="AR29" s="47">
        <f t="shared" si="1"/>
        <v>0</v>
      </c>
      <c r="AS29" s="50">
        <f t="shared" si="5"/>
        <v>8620.0780699999996</v>
      </c>
      <c r="AU29">
        <v>22</v>
      </c>
      <c r="AV29" s="46" t="s">
        <v>530</v>
      </c>
      <c r="AW29" s="103">
        <f t="shared" si="6"/>
        <v>0</v>
      </c>
      <c r="AX29" s="103">
        <f t="shared" si="2"/>
        <v>0</v>
      </c>
      <c r="AY29" s="103">
        <f t="shared" si="2"/>
        <v>0</v>
      </c>
      <c r="AZ29" s="103">
        <f t="shared" si="2"/>
        <v>0</v>
      </c>
      <c r="BA29" s="103">
        <f t="shared" si="2"/>
        <v>99.78828</v>
      </c>
      <c r="BB29" s="47">
        <f>IF(SUM(AM$16:AM$19,AM$31:AM$32)&gt;0,(AM29/SUM(AM$16:AM$19,AM$31:AM$32))*SUM(BB$16:BB$19,BB$31:BB$32),0)</f>
        <v>7160.4667378169734</v>
      </c>
      <c r="BC29" s="47">
        <f>IF(SUM(AN$20:AN$23,AN$33:AN$34)&gt;0,(AN29/SUM(AN$20:AN$23,AN$33:AN$34))*SUM(BC$20:BC$23,BC$33:BC$34),0)</f>
        <v>0</v>
      </c>
      <c r="BD29" s="47">
        <f>IF(SUM(AO$24:AO$27,AO$35:AO$36)&gt;0,(AO29/SUM(AO$24:AO$27,AO$35:AO$36))*SUM(BD$24:BD$27,BD$35:BD$36),0)</f>
        <v>230.95807451649685</v>
      </c>
      <c r="BE29" s="103">
        <f t="shared" si="3"/>
        <v>0</v>
      </c>
      <c r="BF29" s="47">
        <f t="shared" si="3"/>
        <v>3813.1688899999999</v>
      </c>
      <c r="BG29" s="103">
        <f t="shared" si="3"/>
        <v>0</v>
      </c>
      <c r="BH29" s="50">
        <f t="shared" si="10"/>
        <v>11304.381982333471</v>
      </c>
      <c r="BJ29" s="2"/>
      <c r="BK29" s="2"/>
      <c r="BL29" s="3">
        <f t="shared" si="11"/>
        <v>0</v>
      </c>
    </row>
    <row r="30" spans="3:64" x14ac:dyDescent="0.25">
      <c r="C30" s="46" t="s">
        <v>531</v>
      </c>
      <c r="D30" s="47">
        <f>paste_pd_trips!S24</f>
        <v>8</v>
      </c>
      <c r="E30" s="47">
        <f>paste_pd_trips!T24</f>
        <v>13</v>
      </c>
      <c r="F30" s="47">
        <f>paste_pd_trips!U24</f>
        <v>0</v>
      </c>
      <c r="G30" s="47">
        <f>paste_pd_trips!V24</f>
        <v>0</v>
      </c>
      <c r="H30" s="47">
        <f>paste_pd_trips!W24</f>
        <v>0</v>
      </c>
      <c r="I30" s="47">
        <f>paste_pd_trips!X24</f>
        <v>2</v>
      </c>
      <c r="J30" s="47">
        <f>paste_pd_trips!Y24</f>
        <v>0</v>
      </c>
      <c r="K30" s="47">
        <f>paste_pd_trips!Z24</f>
        <v>0</v>
      </c>
      <c r="L30" s="47">
        <f>paste_pd_trips!AA24</f>
        <v>0</v>
      </c>
      <c r="M30" s="47">
        <f>paste_pd_trips!AB24</f>
        <v>2</v>
      </c>
      <c r="N30" s="47">
        <f>paste_pd_trips!AC24</f>
        <v>11</v>
      </c>
      <c r="O30" s="50">
        <f>paste_pd_trips!AD24</f>
        <v>36</v>
      </c>
      <c r="P30" s="49"/>
      <c r="R30" s="46" t="s">
        <v>531</v>
      </c>
      <c r="S30" s="47">
        <f>paste_pd_trips!C24</f>
        <v>2041.7326</v>
      </c>
      <c r="T30" s="47">
        <f>paste_pd_trips!D24</f>
        <v>9037.3505999999998</v>
      </c>
      <c r="U30" s="47">
        <f>paste_pd_trips!E24</f>
        <v>0</v>
      </c>
      <c r="V30" s="47">
        <f>paste_pd_trips!F24</f>
        <v>0</v>
      </c>
      <c r="W30" s="47">
        <f>paste_pd_trips!G24</f>
        <v>0</v>
      </c>
      <c r="X30" s="47">
        <f>paste_pd_trips!H24</f>
        <v>1984.9284</v>
      </c>
      <c r="Y30" s="47">
        <f>paste_pd_trips!I24</f>
        <v>0</v>
      </c>
      <c r="Z30" s="47">
        <f>paste_pd_trips!J24</f>
        <v>0</v>
      </c>
      <c r="AA30" s="47">
        <f>paste_pd_trips!K24</f>
        <v>0</v>
      </c>
      <c r="AB30" s="47">
        <f>paste_pd_trips!L24</f>
        <v>2620.6619999999998</v>
      </c>
      <c r="AC30" s="47">
        <f>paste_pd_trips!M24</f>
        <v>1463.1482599999999</v>
      </c>
      <c r="AD30" s="50">
        <f>paste_pd_trips!N24</f>
        <v>17147.82186</v>
      </c>
      <c r="AG30" s="46" t="s">
        <v>531</v>
      </c>
      <c r="AH30" s="47">
        <f t="shared" si="4"/>
        <v>2041.7326</v>
      </c>
      <c r="AI30" s="47">
        <f t="shared" si="0"/>
        <v>9037.3505999999998</v>
      </c>
      <c r="AJ30" s="47">
        <f t="shared" si="0"/>
        <v>0</v>
      </c>
      <c r="AK30" s="47">
        <f t="shared" si="0"/>
        <v>0</v>
      </c>
      <c r="AL30" s="47">
        <f t="shared" si="0"/>
        <v>0</v>
      </c>
      <c r="AM30" s="47">
        <f t="shared" si="0"/>
        <v>1984.9284</v>
      </c>
      <c r="AN30" s="47">
        <f t="shared" si="0"/>
        <v>0</v>
      </c>
      <c r="AO30" s="47">
        <f t="shared" si="0"/>
        <v>0</v>
      </c>
      <c r="AP30" s="47">
        <v>0</v>
      </c>
      <c r="AQ30" s="47">
        <f t="shared" si="1"/>
        <v>2620.6619999999998</v>
      </c>
      <c r="AR30" s="47">
        <f t="shared" si="1"/>
        <v>1463.1482599999999</v>
      </c>
      <c r="AS30" s="50">
        <f t="shared" si="5"/>
        <v>17147.82186</v>
      </c>
      <c r="AU30">
        <v>23</v>
      </c>
      <c r="AV30" s="46" t="s">
        <v>531</v>
      </c>
      <c r="AW30" s="47">
        <f t="shared" si="6"/>
        <v>2041.7326</v>
      </c>
      <c r="AX30" s="47">
        <f t="shared" si="2"/>
        <v>9037.3505999999998</v>
      </c>
      <c r="AY30" s="47">
        <f t="shared" si="2"/>
        <v>0</v>
      </c>
      <c r="AZ30" s="47">
        <f t="shared" si="2"/>
        <v>0</v>
      </c>
      <c r="BA30" s="47">
        <f t="shared" si="2"/>
        <v>0</v>
      </c>
      <c r="BB30" s="47">
        <f>IF(SUM(AM$16:AM$19,AM$31:AM$32)&gt;0,(AM30/SUM(AM$16:AM$19,AM$31:AM$32))*SUM(BB$16:BB$19,BB$31:BB$32),0)</f>
        <v>3079.9644691994786</v>
      </c>
      <c r="BC30" s="47">
        <f>IF(SUM(AN$20:AN$23,AN$33:AN$34)&gt;0,(AN30/SUM(AN$20:AN$23,AN$33:AN$34))*SUM(BC$20:BC$23,BC$33:BC$34),0)</f>
        <v>0</v>
      </c>
      <c r="BD30" s="47">
        <f>IF(SUM(AO$24:AO$27,AO$35:AO$36)&gt;0,(AO30/SUM(AO$24:AO$27,AO$35:AO$36))*SUM(BD$24:BD$27,BD$35:BD$36),0)</f>
        <v>0</v>
      </c>
      <c r="BE30" s="47">
        <f t="shared" si="3"/>
        <v>0</v>
      </c>
      <c r="BF30" s="47">
        <f t="shared" si="3"/>
        <v>2620.6619999999998</v>
      </c>
      <c r="BG30" s="47">
        <f t="shared" si="3"/>
        <v>1463.1482599999999</v>
      </c>
      <c r="BH30" s="50">
        <f t="shared" si="10"/>
        <v>18242.857929199476</v>
      </c>
      <c r="BJ30" s="2"/>
      <c r="BK30" s="2"/>
      <c r="BL30" s="3">
        <f t="shared" si="11"/>
        <v>0</v>
      </c>
    </row>
    <row r="31" spans="3:64" x14ac:dyDescent="0.25">
      <c r="C31" s="46" t="s">
        <v>26</v>
      </c>
      <c r="D31" s="47">
        <f>paste_pd_trips!S25</f>
        <v>0</v>
      </c>
      <c r="E31" s="47">
        <f>paste_pd_trips!T25</f>
        <v>0</v>
      </c>
      <c r="F31" s="47">
        <f>paste_pd_trips!U25</f>
        <v>0</v>
      </c>
      <c r="G31" s="47">
        <f>paste_pd_trips!V25</f>
        <v>0</v>
      </c>
      <c r="H31" s="47">
        <f>paste_pd_trips!W25</f>
        <v>0</v>
      </c>
      <c r="I31" s="47">
        <f>paste_pd_trips!X25</f>
        <v>270</v>
      </c>
      <c r="J31" s="47">
        <f>paste_pd_trips!Y25</f>
        <v>20</v>
      </c>
      <c r="K31" s="47">
        <f>paste_pd_trips!Z25</f>
        <v>19</v>
      </c>
      <c r="L31" s="47">
        <f>paste_pd_trips!AA25</f>
        <v>0</v>
      </c>
      <c r="M31" s="47">
        <f>paste_pd_trips!AB25</f>
        <v>0</v>
      </c>
      <c r="N31" s="47">
        <f>paste_pd_trips!AC25</f>
        <v>0</v>
      </c>
      <c r="O31" s="50">
        <f>paste_pd_trips!AD25</f>
        <v>309</v>
      </c>
      <c r="P31" s="49"/>
      <c r="R31" s="46" t="s">
        <v>26</v>
      </c>
      <c r="S31" s="47">
        <f>paste_pd_trips!C25</f>
        <v>0</v>
      </c>
      <c r="T31" s="47">
        <f>paste_pd_trips!D25</f>
        <v>0</v>
      </c>
      <c r="U31" s="47">
        <f>paste_pd_trips!E25</f>
        <v>0</v>
      </c>
      <c r="V31" s="47">
        <f>paste_pd_trips!F25</f>
        <v>0</v>
      </c>
      <c r="W31" s="47">
        <f>paste_pd_trips!G25</f>
        <v>0</v>
      </c>
      <c r="X31" s="47">
        <f>paste_pd_trips!H25</f>
        <v>92962.173580000002</v>
      </c>
      <c r="Y31" s="47">
        <f>paste_pd_trips!I25</f>
        <v>9472.83043</v>
      </c>
      <c r="Z31" s="47">
        <f>paste_pd_trips!J25</f>
        <v>9844.0795899999994</v>
      </c>
      <c r="AA31" s="47">
        <f>paste_pd_trips!K25</f>
        <v>0</v>
      </c>
      <c r="AB31" s="47">
        <f>paste_pd_trips!L25</f>
        <v>0</v>
      </c>
      <c r="AC31" s="47">
        <f>paste_pd_trips!M25</f>
        <v>0</v>
      </c>
      <c r="AD31" s="50">
        <f>paste_pd_trips!N25</f>
        <v>112279.0836</v>
      </c>
      <c r="AG31" s="46" t="s">
        <v>26</v>
      </c>
      <c r="AH31" s="47">
        <f t="shared" si="4"/>
        <v>0</v>
      </c>
      <c r="AI31" s="47">
        <f t="shared" si="0"/>
        <v>0</v>
      </c>
      <c r="AJ31" s="47">
        <f t="shared" si="0"/>
        <v>0</v>
      </c>
      <c r="AK31" s="47">
        <f t="shared" si="0"/>
        <v>0</v>
      </c>
      <c r="AL31" s="47">
        <f t="shared" si="0"/>
        <v>0</v>
      </c>
      <c r="AM31" s="51">
        <f t="shared" si="0"/>
        <v>92962.173580000002</v>
      </c>
      <c r="AN31" s="52">
        <f t="shared" si="0"/>
        <v>9472.83043</v>
      </c>
      <c r="AO31" s="53">
        <f t="shared" si="0"/>
        <v>9844.0795899999994</v>
      </c>
      <c r="AP31" s="47">
        <v>0</v>
      </c>
      <c r="AQ31" s="47">
        <f t="shared" si="1"/>
        <v>0</v>
      </c>
      <c r="AR31" s="47">
        <f t="shared" si="1"/>
        <v>0</v>
      </c>
      <c r="AS31" s="50">
        <f t="shared" si="5"/>
        <v>112279.0836</v>
      </c>
      <c r="AU31">
        <v>24</v>
      </c>
      <c r="AV31" s="46" t="s">
        <v>26</v>
      </c>
      <c r="AW31" s="103">
        <f t="shared" si="6"/>
        <v>0</v>
      </c>
      <c r="AX31" s="103">
        <f t="shared" si="2"/>
        <v>0</v>
      </c>
      <c r="AY31" s="103">
        <f t="shared" si="2"/>
        <v>0</v>
      </c>
      <c r="AZ31" s="103">
        <f t="shared" si="2"/>
        <v>0</v>
      </c>
      <c r="BA31" s="103">
        <f t="shared" si="2"/>
        <v>0</v>
      </c>
      <c r="BB31" s="51">
        <f>BJ31</f>
        <v>118391.818146573</v>
      </c>
      <c r="BC31" s="52">
        <v>0</v>
      </c>
      <c r="BD31" s="53">
        <v>0</v>
      </c>
      <c r="BE31" s="103">
        <f t="shared" si="3"/>
        <v>0</v>
      </c>
      <c r="BF31" s="103">
        <f t="shared" si="3"/>
        <v>0</v>
      </c>
      <c r="BG31" s="103">
        <f t="shared" si="3"/>
        <v>0</v>
      </c>
      <c r="BH31" s="50">
        <f t="shared" si="10"/>
        <v>118391.818146573</v>
      </c>
      <c r="BJ31" s="54">
        <f>OBS_PURP_AUTOSUFF!J13</f>
        <v>118391.818146573</v>
      </c>
      <c r="BK31" s="2">
        <v>113299.04066982408</v>
      </c>
      <c r="BL31" s="3">
        <f t="shared" si="11"/>
        <v>5092.7774767489173</v>
      </c>
    </row>
    <row r="32" spans="3:64" x14ac:dyDescent="0.25">
      <c r="C32" s="46" t="s">
        <v>27</v>
      </c>
      <c r="D32" s="47">
        <f>paste_pd_trips!S26</f>
        <v>0</v>
      </c>
      <c r="E32" s="47">
        <f>paste_pd_trips!T26</f>
        <v>0</v>
      </c>
      <c r="F32" s="47">
        <f>paste_pd_trips!U26</f>
        <v>0</v>
      </c>
      <c r="G32" s="47">
        <f>paste_pd_trips!V26</f>
        <v>0</v>
      </c>
      <c r="H32" s="47">
        <f>paste_pd_trips!W26</f>
        <v>0</v>
      </c>
      <c r="I32" s="47">
        <f>paste_pd_trips!X26</f>
        <v>73</v>
      </c>
      <c r="J32" s="47">
        <f>paste_pd_trips!Y26</f>
        <v>2</v>
      </c>
      <c r="K32" s="47">
        <f>paste_pd_trips!Z26</f>
        <v>1</v>
      </c>
      <c r="L32" s="47">
        <f>paste_pd_trips!AA26</f>
        <v>0</v>
      </c>
      <c r="M32" s="47">
        <f>paste_pd_trips!AB26</f>
        <v>0</v>
      </c>
      <c r="N32" s="47">
        <f>paste_pd_trips!AC26</f>
        <v>0</v>
      </c>
      <c r="O32" s="50">
        <f>paste_pd_trips!AD26</f>
        <v>76</v>
      </c>
      <c r="P32" s="49"/>
      <c r="R32" s="46" t="s">
        <v>27</v>
      </c>
      <c r="S32" s="47">
        <f>paste_pd_trips!C26</f>
        <v>0</v>
      </c>
      <c r="T32" s="47">
        <f>paste_pd_trips!D26</f>
        <v>0</v>
      </c>
      <c r="U32" s="47">
        <f>paste_pd_trips!E26</f>
        <v>0</v>
      </c>
      <c r="V32" s="47">
        <f>paste_pd_trips!F26</f>
        <v>0</v>
      </c>
      <c r="W32" s="47">
        <f>paste_pd_trips!G26</f>
        <v>0</v>
      </c>
      <c r="X32" s="47">
        <f>paste_pd_trips!H26</f>
        <v>27465.407579999999</v>
      </c>
      <c r="Y32" s="47">
        <f>paste_pd_trips!I26</f>
        <v>571.45950000000005</v>
      </c>
      <c r="Z32" s="47">
        <f>paste_pd_trips!J26</f>
        <v>124.7843</v>
      </c>
      <c r="AA32" s="47">
        <f>paste_pd_trips!K26</f>
        <v>0</v>
      </c>
      <c r="AB32" s="47">
        <f>paste_pd_trips!L26</f>
        <v>0</v>
      </c>
      <c r="AC32" s="47">
        <f>paste_pd_trips!M26</f>
        <v>0</v>
      </c>
      <c r="AD32" s="50">
        <f>paste_pd_trips!N26</f>
        <v>28161.651379999999</v>
      </c>
      <c r="AG32" s="46" t="s">
        <v>27</v>
      </c>
      <c r="AH32" s="47">
        <f t="shared" si="4"/>
        <v>0</v>
      </c>
      <c r="AI32" s="47">
        <f t="shared" si="0"/>
        <v>0</v>
      </c>
      <c r="AJ32" s="47">
        <f t="shared" si="0"/>
        <v>0</v>
      </c>
      <c r="AK32" s="47">
        <f t="shared" si="0"/>
        <v>0</v>
      </c>
      <c r="AL32" s="47">
        <f t="shared" si="0"/>
        <v>0</v>
      </c>
      <c r="AM32" s="55">
        <f t="shared" si="0"/>
        <v>27465.407579999999</v>
      </c>
      <c r="AN32" s="56">
        <f t="shared" si="0"/>
        <v>571.45950000000005</v>
      </c>
      <c r="AO32" s="57">
        <f t="shared" si="0"/>
        <v>124.7843</v>
      </c>
      <c r="AP32" s="47">
        <v>0</v>
      </c>
      <c r="AQ32" s="47">
        <f t="shared" si="1"/>
        <v>0</v>
      </c>
      <c r="AR32" s="47">
        <f t="shared" si="1"/>
        <v>0</v>
      </c>
      <c r="AS32" s="50">
        <f t="shared" si="5"/>
        <v>28161.651379999999</v>
      </c>
      <c r="AU32">
        <v>25</v>
      </c>
      <c r="AV32" s="46" t="s">
        <v>27</v>
      </c>
      <c r="AW32" s="103">
        <f t="shared" si="6"/>
        <v>0</v>
      </c>
      <c r="AX32" s="103">
        <f t="shared" si="2"/>
        <v>0</v>
      </c>
      <c r="AY32" s="103">
        <f t="shared" si="2"/>
        <v>0</v>
      </c>
      <c r="AZ32" s="103">
        <f t="shared" si="2"/>
        <v>0</v>
      </c>
      <c r="BA32" s="103">
        <f t="shared" si="2"/>
        <v>0</v>
      </c>
      <c r="BB32" s="55">
        <f>BJ32</f>
        <v>8740.5866441919898</v>
      </c>
      <c r="BC32" s="56">
        <v>0</v>
      </c>
      <c r="BD32" s="57">
        <v>0</v>
      </c>
      <c r="BE32" s="103">
        <f t="shared" si="3"/>
        <v>0</v>
      </c>
      <c r="BF32" s="103">
        <f t="shared" si="3"/>
        <v>0</v>
      </c>
      <c r="BG32" s="103">
        <f t="shared" si="3"/>
        <v>0</v>
      </c>
      <c r="BH32" s="50">
        <f t="shared" si="10"/>
        <v>8740.5866441919898</v>
      </c>
      <c r="BJ32" s="54">
        <f>OBS_PURP_AUTOSUFF!J12</f>
        <v>8740.5866441919898</v>
      </c>
      <c r="BK32" s="2">
        <v>8542.7597047011204</v>
      </c>
      <c r="BL32" s="3">
        <f t="shared" si="11"/>
        <v>197.82693949086934</v>
      </c>
    </row>
    <row r="33" spans="3:64" x14ac:dyDescent="0.25">
      <c r="C33" s="46" t="s">
        <v>28</v>
      </c>
      <c r="D33" s="47">
        <f>paste_pd_trips!S27</f>
        <v>0</v>
      </c>
      <c r="E33" s="47">
        <f>paste_pd_trips!T27</f>
        <v>0</v>
      </c>
      <c r="F33" s="47">
        <f>paste_pd_trips!U27</f>
        <v>0</v>
      </c>
      <c r="G33" s="47">
        <f>paste_pd_trips!V27</f>
        <v>0</v>
      </c>
      <c r="H33" s="47">
        <f>paste_pd_trips!W27</f>
        <v>0</v>
      </c>
      <c r="I33" s="47">
        <f>paste_pd_trips!X27</f>
        <v>0</v>
      </c>
      <c r="J33" s="47">
        <f>paste_pd_trips!Y27</f>
        <v>271</v>
      </c>
      <c r="K33" s="47">
        <f>paste_pd_trips!Z27</f>
        <v>0</v>
      </c>
      <c r="L33" s="47">
        <f>paste_pd_trips!AA27</f>
        <v>0</v>
      </c>
      <c r="M33" s="47">
        <f>paste_pd_trips!AB27</f>
        <v>0</v>
      </c>
      <c r="N33" s="47">
        <f>paste_pd_trips!AC27</f>
        <v>0</v>
      </c>
      <c r="O33" s="50">
        <f>paste_pd_trips!AD27</f>
        <v>271</v>
      </c>
      <c r="P33" s="49"/>
      <c r="R33" s="46" t="s">
        <v>28</v>
      </c>
      <c r="S33" s="47">
        <f>paste_pd_trips!C27</f>
        <v>0</v>
      </c>
      <c r="T33" s="47">
        <f>paste_pd_trips!D27</f>
        <v>0</v>
      </c>
      <c r="U33" s="47">
        <f>paste_pd_trips!E27</f>
        <v>0</v>
      </c>
      <c r="V33" s="47">
        <f>paste_pd_trips!F27</f>
        <v>0</v>
      </c>
      <c r="W33" s="47">
        <f>paste_pd_trips!G27</f>
        <v>0</v>
      </c>
      <c r="X33" s="47">
        <f>paste_pd_trips!H27</f>
        <v>0</v>
      </c>
      <c r="Y33" s="47">
        <f>paste_pd_trips!I27</f>
        <v>88418.73328</v>
      </c>
      <c r="Z33" s="47">
        <f>paste_pd_trips!J27</f>
        <v>0</v>
      </c>
      <c r="AA33" s="47">
        <f>paste_pd_trips!K27</f>
        <v>0</v>
      </c>
      <c r="AB33" s="47">
        <f>paste_pd_trips!L27</f>
        <v>0</v>
      </c>
      <c r="AC33" s="47">
        <f>paste_pd_trips!M27</f>
        <v>0</v>
      </c>
      <c r="AD33" s="50">
        <f>paste_pd_trips!N27</f>
        <v>88418.73328</v>
      </c>
      <c r="AG33" s="46" t="s">
        <v>28</v>
      </c>
      <c r="AH33" s="47">
        <f t="shared" si="4"/>
        <v>0</v>
      </c>
      <c r="AI33" s="47">
        <f t="shared" si="0"/>
        <v>0</v>
      </c>
      <c r="AJ33" s="47">
        <f t="shared" si="0"/>
        <v>0</v>
      </c>
      <c r="AK33" s="47">
        <f t="shared" si="0"/>
        <v>0</v>
      </c>
      <c r="AL33" s="47">
        <f t="shared" si="0"/>
        <v>0</v>
      </c>
      <c r="AM33" s="55">
        <f t="shared" si="0"/>
        <v>0</v>
      </c>
      <c r="AN33" s="56">
        <f t="shared" si="0"/>
        <v>88418.73328</v>
      </c>
      <c r="AO33" s="57">
        <f t="shared" si="0"/>
        <v>0</v>
      </c>
      <c r="AP33" s="47">
        <v>0</v>
      </c>
      <c r="AQ33" s="47">
        <f t="shared" si="1"/>
        <v>0</v>
      </c>
      <c r="AR33" s="47">
        <f t="shared" si="1"/>
        <v>0</v>
      </c>
      <c r="AS33" s="50">
        <f t="shared" si="5"/>
        <v>88418.73328</v>
      </c>
      <c r="AU33">
        <v>26</v>
      </c>
      <c r="AV33" s="46" t="s">
        <v>28</v>
      </c>
      <c r="AW33" s="103">
        <f t="shared" si="6"/>
        <v>0</v>
      </c>
      <c r="AX33" s="103">
        <f t="shared" si="2"/>
        <v>0</v>
      </c>
      <c r="AY33" s="103">
        <f t="shared" si="2"/>
        <v>0</v>
      </c>
      <c r="AZ33" s="103">
        <f t="shared" si="2"/>
        <v>0</v>
      </c>
      <c r="BA33" s="103">
        <f t="shared" si="2"/>
        <v>0</v>
      </c>
      <c r="BB33" s="104">
        <v>0</v>
      </c>
      <c r="BC33" s="56">
        <f>BJ33</f>
        <v>92043.185235658573</v>
      </c>
      <c r="BD33" s="105">
        <v>0</v>
      </c>
      <c r="BE33" s="103">
        <f t="shared" si="3"/>
        <v>0</v>
      </c>
      <c r="BF33" s="103">
        <f t="shared" si="3"/>
        <v>0</v>
      </c>
      <c r="BG33" s="103">
        <f t="shared" si="3"/>
        <v>0</v>
      </c>
      <c r="BH33" s="50">
        <f t="shared" si="10"/>
        <v>92043.185235658573</v>
      </c>
      <c r="BJ33" s="2">
        <f>OBS_PURP_AUTOSUFF!J31</f>
        <v>92043.185235658573</v>
      </c>
      <c r="BK33" s="2">
        <v>107852.2917779523</v>
      </c>
      <c r="BL33" s="3">
        <f t="shared" si="11"/>
        <v>-15809.106542293724</v>
      </c>
    </row>
    <row r="34" spans="3:64" x14ac:dyDescent="0.25">
      <c r="C34" s="46" t="s">
        <v>29</v>
      </c>
      <c r="D34" s="47">
        <f>paste_pd_trips!S28</f>
        <v>0</v>
      </c>
      <c r="E34" s="47">
        <f>paste_pd_trips!T28</f>
        <v>0</v>
      </c>
      <c r="F34" s="47">
        <f>paste_pd_trips!U28</f>
        <v>0</v>
      </c>
      <c r="G34" s="47">
        <f>paste_pd_trips!V28</f>
        <v>0</v>
      </c>
      <c r="H34" s="47">
        <f>paste_pd_trips!W28</f>
        <v>0</v>
      </c>
      <c r="I34" s="47">
        <f>paste_pd_trips!X28</f>
        <v>0</v>
      </c>
      <c r="J34" s="47">
        <f>paste_pd_trips!Y28</f>
        <v>52</v>
      </c>
      <c r="K34" s="47">
        <f>paste_pd_trips!Z28</f>
        <v>0</v>
      </c>
      <c r="L34" s="47">
        <f>paste_pd_trips!AA28</f>
        <v>0</v>
      </c>
      <c r="M34" s="47">
        <f>paste_pd_trips!AB28</f>
        <v>0</v>
      </c>
      <c r="N34" s="47">
        <f>paste_pd_trips!AC28</f>
        <v>0</v>
      </c>
      <c r="O34" s="50">
        <f>paste_pd_trips!AD28</f>
        <v>52</v>
      </c>
      <c r="P34" s="49"/>
      <c r="R34" s="46" t="s">
        <v>29</v>
      </c>
      <c r="S34" s="47">
        <f>paste_pd_trips!C28</f>
        <v>0</v>
      </c>
      <c r="T34" s="47">
        <f>paste_pd_trips!D28</f>
        <v>0</v>
      </c>
      <c r="U34" s="47">
        <f>paste_pd_trips!E28</f>
        <v>0</v>
      </c>
      <c r="V34" s="47">
        <f>paste_pd_trips!F28</f>
        <v>0</v>
      </c>
      <c r="W34" s="47">
        <f>paste_pd_trips!G28</f>
        <v>0</v>
      </c>
      <c r="X34" s="47">
        <f>paste_pd_trips!H28</f>
        <v>0</v>
      </c>
      <c r="Y34" s="47">
        <f>paste_pd_trips!I28</f>
        <v>14921.282569999999</v>
      </c>
      <c r="Z34" s="47">
        <f>paste_pd_trips!J28</f>
        <v>0</v>
      </c>
      <c r="AA34" s="47">
        <f>paste_pd_trips!K28</f>
        <v>0</v>
      </c>
      <c r="AB34" s="47">
        <f>paste_pd_trips!L28</f>
        <v>0</v>
      </c>
      <c r="AC34" s="47">
        <f>paste_pd_trips!M28</f>
        <v>0</v>
      </c>
      <c r="AD34" s="50">
        <f>paste_pd_trips!N28</f>
        <v>14921.282569999999</v>
      </c>
      <c r="AG34" s="46" t="s">
        <v>29</v>
      </c>
      <c r="AH34" s="47">
        <f t="shared" si="4"/>
        <v>0</v>
      </c>
      <c r="AI34" s="47">
        <f t="shared" si="0"/>
        <v>0</v>
      </c>
      <c r="AJ34" s="47">
        <f t="shared" si="0"/>
        <v>0</v>
      </c>
      <c r="AK34" s="47">
        <f t="shared" si="0"/>
        <v>0</v>
      </c>
      <c r="AL34" s="47">
        <f t="shared" si="0"/>
        <v>0</v>
      </c>
      <c r="AM34" s="55">
        <f t="shared" si="0"/>
        <v>0</v>
      </c>
      <c r="AN34" s="56">
        <f t="shared" si="0"/>
        <v>14921.282569999999</v>
      </c>
      <c r="AO34" s="57">
        <f t="shared" si="0"/>
        <v>0</v>
      </c>
      <c r="AP34" s="47">
        <v>0</v>
      </c>
      <c r="AQ34" s="47">
        <f t="shared" si="1"/>
        <v>0</v>
      </c>
      <c r="AR34" s="47">
        <f t="shared" si="1"/>
        <v>0</v>
      </c>
      <c r="AS34" s="50">
        <f t="shared" si="5"/>
        <v>14921.282569999999</v>
      </c>
      <c r="AU34">
        <v>27</v>
      </c>
      <c r="AV34" s="46" t="s">
        <v>29</v>
      </c>
      <c r="AW34" s="103">
        <f t="shared" si="6"/>
        <v>0</v>
      </c>
      <c r="AX34" s="103">
        <f t="shared" si="2"/>
        <v>0</v>
      </c>
      <c r="AY34" s="103">
        <f t="shared" si="2"/>
        <v>0</v>
      </c>
      <c r="AZ34" s="103">
        <f t="shared" si="2"/>
        <v>0</v>
      </c>
      <c r="BA34" s="103">
        <f t="shared" si="2"/>
        <v>0</v>
      </c>
      <c r="BB34" s="104">
        <v>0</v>
      </c>
      <c r="BC34" s="56">
        <f>BJ34</f>
        <v>12873.731890599231</v>
      </c>
      <c r="BD34" s="105">
        <v>0</v>
      </c>
      <c r="BE34" s="103">
        <f t="shared" si="3"/>
        <v>0</v>
      </c>
      <c r="BF34" s="103">
        <f t="shared" si="3"/>
        <v>0</v>
      </c>
      <c r="BG34" s="103">
        <f t="shared" si="3"/>
        <v>0</v>
      </c>
      <c r="BH34" s="50">
        <f t="shared" si="10"/>
        <v>12873.731890599231</v>
      </c>
      <c r="BJ34" s="2">
        <f>OBS_PURP_AUTOSUFF!J30</f>
        <v>12873.731890599231</v>
      </c>
      <c r="BK34" s="2">
        <v>16010.659115393901</v>
      </c>
      <c r="BL34" s="3">
        <f t="shared" si="11"/>
        <v>-3136.9272247946701</v>
      </c>
    </row>
    <row r="35" spans="3:64" x14ac:dyDescent="0.25">
      <c r="C35" s="46" t="s">
        <v>30</v>
      </c>
      <c r="D35" s="47">
        <f>paste_pd_trips!S29</f>
        <v>0</v>
      </c>
      <c r="E35" s="47">
        <f>paste_pd_trips!T29</f>
        <v>0</v>
      </c>
      <c r="F35" s="47">
        <f>paste_pd_trips!U29</f>
        <v>0</v>
      </c>
      <c r="G35" s="47">
        <f>paste_pd_trips!V29</f>
        <v>0</v>
      </c>
      <c r="H35" s="47">
        <f>paste_pd_trips!W29</f>
        <v>0</v>
      </c>
      <c r="I35" s="47">
        <f>paste_pd_trips!X29</f>
        <v>0</v>
      </c>
      <c r="J35" s="47">
        <f>paste_pd_trips!Y29</f>
        <v>5</v>
      </c>
      <c r="K35" s="47">
        <f>paste_pd_trips!Z29</f>
        <v>63</v>
      </c>
      <c r="L35" s="47">
        <f>paste_pd_trips!AA29</f>
        <v>0</v>
      </c>
      <c r="M35" s="47">
        <f>paste_pd_trips!AB29</f>
        <v>0</v>
      </c>
      <c r="N35" s="47">
        <f>paste_pd_trips!AC29</f>
        <v>0</v>
      </c>
      <c r="O35" s="50">
        <f>paste_pd_trips!AD29</f>
        <v>68</v>
      </c>
      <c r="P35" s="49"/>
      <c r="R35" s="46" t="s">
        <v>30</v>
      </c>
      <c r="S35" s="47">
        <f>paste_pd_trips!C29</f>
        <v>0</v>
      </c>
      <c r="T35" s="47">
        <f>paste_pd_trips!D29</f>
        <v>0</v>
      </c>
      <c r="U35" s="47">
        <f>paste_pd_trips!E29</f>
        <v>0</v>
      </c>
      <c r="V35" s="47">
        <f>paste_pd_trips!F29</f>
        <v>0</v>
      </c>
      <c r="W35" s="47">
        <f>paste_pd_trips!G29</f>
        <v>0</v>
      </c>
      <c r="X35" s="47">
        <f>paste_pd_trips!H29</f>
        <v>0</v>
      </c>
      <c r="Y35" s="47">
        <f>paste_pd_trips!I29</f>
        <v>3121.9692</v>
      </c>
      <c r="Z35" s="47">
        <f>paste_pd_trips!J29</f>
        <v>25728.456259999999</v>
      </c>
      <c r="AA35" s="47">
        <f>paste_pd_trips!K29</f>
        <v>0</v>
      </c>
      <c r="AB35" s="47">
        <f>paste_pd_trips!L29</f>
        <v>0</v>
      </c>
      <c r="AC35" s="47">
        <f>paste_pd_trips!M29</f>
        <v>0</v>
      </c>
      <c r="AD35" s="50">
        <f>paste_pd_trips!N29</f>
        <v>28850.425459999999</v>
      </c>
      <c r="AG35" s="46" t="s">
        <v>30</v>
      </c>
      <c r="AH35" s="47">
        <f t="shared" si="4"/>
        <v>0</v>
      </c>
      <c r="AI35" s="47">
        <f t="shared" si="0"/>
        <v>0</v>
      </c>
      <c r="AJ35" s="47">
        <f t="shared" si="0"/>
        <v>0</v>
      </c>
      <c r="AK35" s="47">
        <f t="shared" si="0"/>
        <v>0</v>
      </c>
      <c r="AL35" s="47">
        <f t="shared" si="0"/>
        <v>0</v>
      </c>
      <c r="AM35" s="55">
        <f t="shared" si="0"/>
        <v>0</v>
      </c>
      <c r="AN35" s="56">
        <f t="shared" si="0"/>
        <v>3121.9692</v>
      </c>
      <c r="AO35" s="57">
        <f t="shared" si="0"/>
        <v>25728.456259999999</v>
      </c>
      <c r="AP35" s="47">
        <v>0</v>
      </c>
      <c r="AQ35" s="47">
        <f t="shared" si="1"/>
        <v>0</v>
      </c>
      <c r="AR35" s="47">
        <f t="shared" si="1"/>
        <v>0</v>
      </c>
      <c r="AS35" s="50">
        <f t="shared" si="5"/>
        <v>28850.425459999999</v>
      </c>
      <c r="AU35">
        <v>28</v>
      </c>
      <c r="AV35" s="46" t="s">
        <v>30</v>
      </c>
      <c r="AW35" s="103">
        <f t="shared" si="6"/>
        <v>0</v>
      </c>
      <c r="AX35" s="103">
        <f t="shared" si="2"/>
        <v>0</v>
      </c>
      <c r="AY35" s="103">
        <f t="shared" si="2"/>
        <v>0</v>
      </c>
      <c r="AZ35" s="103">
        <f t="shared" si="2"/>
        <v>0</v>
      </c>
      <c r="BA35" s="103">
        <f t="shared" si="2"/>
        <v>0</v>
      </c>
      <c r="BB35" s="104">
        <v>0</v>
      </c>
      <c r="BC35" s="106">
        <v>0</v>
      </c>
      <c r="BD35" s="57">
        <f>BJ35</f>
        <v>66894.002691762711</v>
      </c>
      <c r="BE35" s="103">
        <f t="shared" si="3"/>
        <v>0</v>
      </c>
      <c r="BF35" s="103">
        <f t="shared" si="3"/>
        <v>0</v>
      </c>
      <c r="BG35" s="103">
        <f t="shared" si="3"/>
        <v>0</v>
      </c>
      <c r="BH35" s="50">
        <f t="shared" si="10"/>
        <v>66894.002691762711</v>
      </c>
      <c r="BJ35" s="2">
        <f>OBS_PURP_AUTOSUFF!J19</f>
        <v>66894.002691762711</v>
      </c>
      <c r="BK35" s="2">
        <v>42202.9656947615</v>
      </c>
      <c r="BL35" s="3">
        <f t="shared" si="11"/>
        <v>24691.036997001211</v>
      </c>
    </row>
    <row r="36" spans="3:64" x14ac:dyDescent="0.25">
      <c r="C36" s="46" t="s">
        <v>31</v>
      </c>
      <c r="D36" s="47">
        <f>paste_pd_trips!S30</f>
        <v>0</v>
      </c>
      <c r="E36" s="47">
        <f>paste_pd_trips!T30</f>
        <v>0</v>
      </c>
      <c r="F36" s="47">
        <f>paste_pd_trips!U30</f>
        <v>0</v>
      </c>
      <c r="G36" s="47">
        <f>paste_pd_trips!V30</f>
        <v>0</v>
      </c>
      <c r="H36" s="47">
        <f>paste_pd_trips!W30</f>
        <v>0</v>
      </c>
      <c r="I36" s="47">
        <f>paste_pd_trips!X30</f>
        <v>0</v>
      </c>
      <c r="J36" s="47">
        <f>paste_pd_trips!Y30</f>
        <v>0</v>
      </c>
      <c r="K36" s="47">
        <f>paste_pd_trips!Z30</f>
        <v>20</v>
      </c>
      <c r="L36" s="47">
        <f>paste_pd_trips!AA30</f>
        <v>0</v>
      </c>
      <c r="M36" s="47">
        <f>paste_pd_trips!AB30</f>
        <v>0</v>
      </c>
      <c r="N36" s="47">
        <f>paste_pd_trips!AC30</f>
        <v>0</v>
      </c>
      <c r="O36" s="50">
        <f>paste_pd_trips!AD30</f>
        <v>20</v>
      </c>
      <c r="P36" s="49"/>
      <c r="R36" s="46" t="s">
        <v>31</v>
      </c>
      <c r="S36" s="47">
        <f>paste_pd_trips!C30</f>
        <v>0</v>
      </c>
      <c r="T36" s="47">
        <f>paste_pd_trips!D30</f>
        <v>0</v>
      </c>
      <c r="U36" s="47">
        <f>paste_pd_trips!E30</f>
        <v>0</v>
      </c>
      <c r="V36" s="47">
        <f>paste_pd_trips!F30</f>
        <v>0</v>
      </c>
      <c r="W36" s="47">
        <f>paste_pd_trips!G30</f>
        <v>0</v>
      </c>
      <c r="X36" s="47">
        <f>paste_pd_trips!H30</f>
        <v>0</v>
      </c>
      <c r="Y36" s="47">
        <f>paste_pd_trips!I30</f>
        <v>0</v>
      </c>
      <c r="Z36" s="47">
        <f>paste_pd_trips!J30</f>
        <v>13240.03004</v>
      </c>
      <c r="AA36" s="47">
        <f>paste_pd_trips!K30</f>
        <v>0</v>
      </c>
      <c r="AB36" s="47">
        <f>paste_pd_trips!L30</f>
        <v>0</v>
      </c>
      <c r="AC36" s="47">
        <f>paste_pd_trips!M30</f>
        <v>0</v>
      </c>
      <c r="AD36" s="50">
        <f>paste_pd_trips!N30</f>
        <v>13240.03004</v>
      </c>
      <c r="AG36" s="46" t="s">
        <v>31</v>
      </c>
      <c r="AH36" s="47">
        <f t="shared" si="4"/>
        <v>0</v>
      </c>
      <c r="AI36" s="47">
        <f t="shared" si="0"/>
        <v>0</v>
      </c>
      <c r="AJ36" s="47">
        <f t="shared" si="0"/>
        <v>0</v>
      </c>
      <c r="AK36" s="47">
        <f t="shared" si="0"/>
        <v>0</v>
      </c>
      <c r="AL36" s="47">
        <f t="shared" si="0"/>
        <v>0</v>
      </c>
      <c r="AM36" s="58">
        <f t="shared" si="0"/>
        <v>0</v>
      </c>
      <c r="AN36" s="59">
        <f t="shared" si="0"/>
        <v>0</v>
      </c>
      <c r="AO36" s="60">
        <f t="shared" si="0"/>
        <v>13240.03004</v>
      </c>
      <c r="AP36" s="47">
        <v>0</v>
      </c>
      <c r="AQ36" s="47">
        <f t="shared" si="1"/>
        <v>0</v>
      </c>
      <c r="AR36" s="47">
        <f t="shared" si="1"/>
        <v>0</v>
      </c>
      <c r="AS36" s="50">
        <f t="shared" si="5"/>
        <v>13240.03004</v>
      </c>
      <c r="AU36">
        <v>29</v>
      </c>
      <c r="AV36" s="46" t="s">
        <v>31</v>
      </c>
      <c r="AW36" s="103">
        <f t="shared" si="6"/>
        <v>0</v>
      </c>
      <c r="AX36" s="103">
        <f t="shared" si="2"/>
        <v>0</v>
      </c>
      <c r="AY36" s="103">
        <f t="shared" si="2"/>
        <v>0</v>
      </c>
      <c r="AZ36" s="103">
        <f t="shared" si="2"/>
        <v>0</v>
      </c>
      <c r="BA36" s="103">
        <f t="shared" si="2"/>
        <v>0</v>
      </c>
      <c r="BB36" s="107">
        <v>0</v>
      </c>
      <c r="BC36" s="108">
        <v>0</v>
      </c>
      <c r="BD36" s="60">
        <f>BJ36</f>
        <v>16991.882464109229</v>
      </c>
      <c r="BE36" s="103">
        <f t="shared" si="3"/>
        <v>0</v>
      </c>
      <c r="BF36" s="103">
        <f t="shared" si="3"/>
        <v>0</v>
      </c>
      <c r="BG36" s="103">
        <f t="shared" si="3"/>
        <v>0</v>
      </c>
      <c r="BH36" s="50">
        <f t="shared" si="10"/>
        <v>16991.882464109229</v>
      </c>
      <c r="BJ36" s="2">
        <f>OBS_PURP_AUTOSUFF!J18</f>
        <v>16991.882464109229</v>
      </c>
      <c r="BK36" s="2">
        <v>4275.1656084392762</v>
      </c>
      <c r="BL36" s="3">
        <f t="shared" si="11"/>
        <v>12716.716855669953</v>
      </c>
    </row>
    <row r="37" spans="3:64" ht="15.75" thickBot="1" x14ac:dyDescent="0.3">
      <c r="C37" s="61" t="s">
        <v>5</v>
      </c>
      <c r="D37" s="62">
        <f>paste_pd_trips!S31</f>
        <v>9597</v>
      </c>
      <c r="E37" s="63">
        <f>paste_pd_trips!T31</f>
        <v>3109</v>
      </c>
      <c r="F37" s="63">
        <f>paste_pd_trips!U31</f>
        <v>1616</v>
      </c>
      <c r="G37" s="63">
        <f>paste_pd_trips!V31</f>
        <v>303</v>
      </c>
      <c r="H37" s="63">
        <f>paste_pd_trips!W31</f>
        <v>518</v>
      </c>
      <c r="I37" s="63">
        <f>paste_pd_trips!X31</f>
        <v>1224</v>
      </c>
      <c r="J37" s="63">
        <f>paste_pd_trips!Y31</f>
        <v>597</v>
      </c>
      <c r="K37" s="63">
        <f>paste_pd_trips!Z31</f>
        <v>196</v>
      </c>
      <c r="L37" s="63">
        <f>paste_pd_trips!AA31</f>
        <v>2</v>
      </c>
      <c r="M37" s="63">
        <f>paste_pd_trips!AB31</f>
        <v>34</v>
      </c>
      <c r="N37" s="63">
        <f>paste_pd_trips!AC31</f>
        <v>11</v>
      </c>
      <c r="O37" s="64">
        <f>paste_pd_trips!AD31</f>
        <v>17207</v>
      </c>
      <c r="P37" s="49"/>
      <c r="R37" s="61" t="s">
        <v>5</v>
      </c>
      <c r="S37" s="62">
        <f>paste_pd_trips!C31</f>
        <v>3654391.39274</v>
      </c>
      <c r="T37" s="63">
        <f>paste_pd_trips!D31</f>
        <v>1257332.4244200001</v>
      </c>
      <c r="U37" s="63">
        <f>paste_pd_trips!E31</f>
        <v>817635.14184000005</v>
      </c>
      <c r="V37" s="63">
        <f>paste_pd_trips!F31</f>
        <v>161046.66075000001</v>
      </c>
      <c r="W37" s="63">
        <f>paste_pd_trips!G31</f>
        <v>188099.64218</v>
      </c>
      <c r="X37" s="63">
        <f>paste_pd_trips!H31</f>
        <v>517276.57530999999</v>
      </c>
      <c r="Y37" s="63">
        <f>paste_pd_trips!I31</f>
        <v>197215.45256000001</v>
      </c>
      <c r="Z37" s="63">
        <f>paste_pd_trips!J31</f>
        <v>95316.319759999998</v>
      </c>
      <c r="AA37" s="63">
        <f>paste_pd_trips!K31</f>
        <v>152.19192000000001</v>
      </c>
      <c r="AB37" s="63">
        <f>paste_pd_trips!L31</f>
        <v>10979.812</v>
      </c>
      <c r="AC37" s="63">
        <f>paste_pd_trips!M31</f>
        <v>1463.1482599999999</v>
      </c>
      <c r="AD37" s="64">
        <f>paste_pd_trips!N31</f>
        <v>6900908.76174</v>
      </c>
      <c r="AG37" s="61" t="s">
        <v>5</v>
      </c>
      <c r="AH37" s="62">
        <f>SUM(AH8:AH36)</f>
        <v>3654391.3927400005</v>
      </c>
      <c r="AI37" s="63">
        <f t="shared" ref="AI37:AS37" si="12">SUM(AI8:AI36)</f>
        <v>1257332.4244200001</v>
      </c>
      <c r="AJ37" s="63">
        <f t="shared" si="12"/>
        <v>817635.14184000005</v>
      </c>
      <c r="AK37" s="63">
        <f t="shared" si="12"/>
        <v>161046.66075000001</v>
      </c>
      <c r="AL37" s="63">
        <f t="shared" si="12"/>
        <v>188099.64218</v>
      </c>
      <c r="AM37" s="63">
        <f t="shared" si="12"/>
        <v>517276.57531000004</v>
      </c>
      <c r="AN37" s="63">
        <f t="shared" si="12"/>
        <v>197215.45255999998</v>
      </c>
      <c r="AO37" s="63">
        <f t="shared" si="12"/>
        <v>95316.319759999998</v>
      </c>
      <c r="AP37" s="63">
        <f t="shared" si="12"/>
        <v>0</v>
      </c>
      <c r="AQ37" s="63">
        <f t="shared" si="12"/>
        <v>10979.812</v>
      </c>
      <c r="AR37" s="63">
        <f t="shared" si="12"/>
        <v>1463.1482599999999</v>
      </c>
      <c r="AS37" s="64">
        <f t="shared" si="12"/>
        <v>6900756.5698199999</v>
      </c>
      <c r="AV37" s="61" t="s">
        <v>5</v>
      </c>
      <c r="AW37" s="62">
        <f>SUM(AW8:AW36)</f>
        <v>3654391.3927400005</v>
      </c>
      <c r="AX37" s="63">
        <f t="shared" ref="AX37:BG37" si="13">SUM(AX8:AX36)</f>
        <v>1257332.4244200001</v>
      </c>
      <c r="AY37" s="63">
        <f t="shared" si="13"/>
        <v>817635.14184000005</v>
      </c>
      <c r="AZ37" s="63">
        <f t="shared" si="13"/>
        <v>161046.66075000001</v>
      </c>
      <c r="BA37" s="63">
        <f t="shared" si="13"/>
        <v>188099.64218</v>
      </c>
      <c r="BB37" s="63">
        <f t="shared" si="13"/>
        <v>802645.31088576722</v>
      </c>
      <c r="BC37" s="63">
        <f t="shared" si="13"/>
        <v>186179.31777639501</v>
      </c>
      <c r="BD37" s="63">
        <f t="shared" si="13"/>
        <v>205072.79922886187</v>
      </c>
      <c r="BE37" s="63">
        <f t="shared" si="13"/>
        <v>0</v>
      </c>
      <c r="BF37" s="63">
        <f t="shared" si="13"/>
        <v>10979.812</v>
      </c>
      <c r="BG37" s="63">
        <f t="shared" si="13"/>
        <v>1463.1482599999999</v>
      </c>
      <c r="BH37" s="64">
        <f t="shared" si="10"/>
        <v>7284845.6500810254</v>
      </c>
      <c r="BJ37" s="3">
        <f>SUM(BJ16:BJ36)</f>
        <v>817777.99858941906</v>
      </c>
    </row>
    <row r="38" spans="3:64" x14ac:dyDescent="0.25">
      <c r="C38" s="65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R38" s="65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G38" s="65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V38" s="65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</row>
    <row r="39" spans="3:64" x14ac:dyDescent="0.25">
      <c r="AG39" s="65" t="s">
        <v>536</v>
      </c>
      <c r="AH39" s="49">
        <f t="array" ref="AH39:AR39">TRANSPOSE('Tour Mode Targets'!T9:T19)</f>
        <v>1396631.7506200001</v>
      </c>
      <c r="AI39" s="49">
        <v>353650.46255</v>
      </c>
      <c r="AJ39" s="49">
        <v>179604.44974999997</v>
      </c>
      <c r="AK39" s="49">
        <v>63229.797700000003</v>
      </c>
      <c r="AL39" s="49">
        <v>75117.224849999999</v>
      </c>
      <c r="AM39" s="49">
        <v>194480.75086999999</v>
      </c>
      <c r="AN39" s="49">
        <v>69920.146170000007</v>
      </c>
      <c r="AO39" s="49">
        <v>34363.743189999994</v>
      </c>
      <c r="AP39" s="49">
        <v>0</v>
      </c>
      <c r="AQ39" s="49">
        <v>3323.8755899999996</v>
      </c>
      <c r="AR39" s="49">
        <v>3449.1024299999999</v>
      </c>
      <c r="AS39" s="49"/>
      <c r="AV39" s="65" t="s">
        <v>536</v>
      </c>
      <c r="AW39" s="49">
        <f>AH39</f>
        <v>1396631.7506200001</v>
      </c>
      <c r="AX39" s="49">
        <f t="shared" ref="AX39:BG39" si="14">AI39</f>
        <v>353650.46255</v>
      </c>
      <c r="AY39" s="49">
        <f t="shared" si="14"/>
        <v>179604.44974999997</v>
      </c>
      <c r="AZ39" s="49">
        <f t="shared" si="14"/>
        <v>63229.797700000003</v>
      </c>
      <c r="BA39" s="49">
        <f t="shared" si="14"/>
        <v>75117.224849999999</v>
      </c>
      <c r="BB39" s="49">
        <f>IF(AM41&gt;0,BB37/AM41,0)</f>
        <v>301770.98711612751</v>
      </c>
      <c r="BC39" s="49">
        <f>IF(AN41&gt;0,BC37/AN41,0)</f>
        <v>66007.429660188383</v>
      </c>
      <c r="BD39" s="49">
        <f>IF(AO41&gt;0,BD37/AO41,0)</f>
        <v>73933.498751305946</v>
      </c>
      <c r="BE39" s="49">
        <f t="shared" si="14"/>
        <v>0</v>
      </c>
      <c r="BF39" s="49">
        <f t="shared" si="14"/>
        <v>3323.8755899999996</v>
      </c>
      <c r="BG39" s="49">
        <f t="shared" si="14"/>
        <v>3449.1024299999999</v>
      </c>
      <c r="BH39" s="49"/>
    </row>
    <row r="40" spans="3:64" x14ac:dyDescent="0.25">
      <c r="AG40" s="65" t="s">
        <v>537</v>
      </c>
      <c r="AH40" s="66">
        <f>IF(AH39&gt;0,AH37/AH39,0)</f>
        <v>2.6165747636180576</v>
      </c>
      <c r="AI40" s="66">
        <f t="shared" ref="AI40:AR40" si="15">IF(AI39&gt;0,AI37/AI39,0)</f>
        <v>3.5552969883143732</v>
      </c>
      <c r="AJ40" s="66">
        <f t="shared" si="15"/>
        <v>4.5524214070314271</v>
      </c>
      <c r="AK40" s="66">
        <f t="shared" si="15"/>
        <v>2.5470057885382102</v>
      </c>
      <c r="AL40" s="66">
        <f t="shared" si="15"/>
        <v>2.5040813549170942</v>
      </c>
      <c r="AM40" s="66">
        <f t="shared" si="15"/>
        <v>2.6597828988009815</v>
      </c>
      <c r="AN40" s="66">
        <f t="shared" si="15"/>
        <v>2.8205812396401626</v>
      </c>
      <c r="AO40" s="66">
        <f t="shared" si="15"/>
        <v>2.7737467141745338</v>
      </c>
      <c r="AP40" s="66">
        <f t="shared" si="15"/>
        <v>0</v>
      </c>
      <c r="AQ40" s="66">
        <f t="shared" si="15"/>
        <v>3.3033161749594848</v>
      </c>
      <c r="AR40" s="66">
        <f t="shared" si="15"/>
        <v>0.42421130995521056</v>
      </c>
      <c r="AS40" s="49"/>
      <c r="AV40" s="65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</row>
    <row r="41" spans="3:64" x14ac:dyDescent="0.25">
      <c r="AG41" s="65" t="s">
        <v>538</v>
      </c>
      <c r="AH41" s="67">
        <f>IF(AH39&gt;0,AH37/AH39,0)</f>
        <v>2.6165747636180576</v>
      </c>
      <c r="AI41" s="67">
        <f t="shared" ref="AI41:AR41" si="16">IF(AI39&gt;0,AI37/AI39,0)</f>
        <v>3.5552969883143732</v>
      </c>
      <c r="AJ41" s="67">
        <f t="shared" si="16"/>
        <v>4.5524214070314271</v>
      </c>
      <c r="AK41" s="67">
        <f t="shared" si="16"/>
        <v>2.5470057885382102</v>
      </c>
      <c r="AL41" s="67">
        <f t="shared" si="16"/>
        <v>2.5040813549170942</v>
      </c>
      <c r="AM41" s="67">
        <f t="shared" si="16"/>
        <v>2.6597828988009815</v>
      </c>
      <c r="AN41" s="67">
        <f t="shared" si="16"/>
        <v>2.8205812396401626</v>
      </c>
      <c r="AO41" s="67">
        <f t="shared" si="16"/>
        <v>2.7737467141745338</v>
      </c>
      <c r="AP41" s="67">
        <f t="shared" si="16"/>
        <v>0</v>
      </c>
      <c r="AQ41" s="67">
        <f t="shared" si="16"/>
        <v>3.3033161749594848</v>
      </c>
      <c r="AR41" s="67">
        <f t="shared" si="16"/>
        <v>0.42421130995521056</v>
      </c>
      <c r="AS41" s="49"/>
      <c r="AV41" s="65" t="s">
        <v>539</v>
      </c>
      <c r="AW41" s="67">
        <f>IF(AW39&gt;0,AW37/AW39,0)</f>
        <v>2.6165747636180576</v>
      </c>
      <c r="AX41" s="67">
        <f t="shared" ref="AX41:BG41" si="17">IF(AX39&gt;0,AX37/AX39,0)</f>
        <v>3.5552969883143732</v>
      </c>
      <c r="AY41" s="67">
        <f t="shared" si="17"/>
        <v>4.5524214070314271</v>
      </c>
      <c r="AZ41" s="67">
        <f t="shared" si="17"/>
        <v>2.5470057885382102</v>
      </c>
      <c r="BA41" s="67">
        <f t="shared" si="17"/>
        <v>2.5040813549170942</v>
      </c>
      <c r="BB41" s="67">
        <f t="shared" si="17"/>
        <v>2.6597828988009815</v>
      </c>
      <c r="BC41" s="67">
        <f t="shared" si="17"/>
        <v>2.8205812396401631</v>
      </c>
      <c r="BD41" s="67">
        <f t="shared" si="17"/>
        <v>2.7737467141745338</v>
      </c>
      <c r="BE41" s="67">
        <f t="shared" si="17"/>
        <v>0</v>
      </c>
      <c r="BF41" s="67">
        <f t="shared" si="17"/>
        <v>3.3033161749594848</v>
      </c>
      <c r="BG41" s="67">
        <f t="shared" si="17"/>
        <v>0.42421130995521056</v>
      </c>
      <c r="BH41" s="49"/>
    </row>
    <row r="42" spans="3:64" x14ac:dyDescent="0.25">
      <c r="AG42" s="65" t="s">
        <v>540</v>
      </c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V42" s="65" t="s">
        <v>540</v>
      </c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</row>
    <row r="43" spans="3:64" x14ac:dyDescent="0.25">
      <c r="AG43" s="65" t="s">
        <v>541</v>
      </c>
      <c r="AH43" s="49"/>
      <c r="AI43" s="49"/>
      <c r="AJ43" s="49"/>
      <c r="AK43" s="49"/>
      <c r="AL43" s="49"/>
      <c r="AM43" s="68">
        <f>IF(AM37&gt;0,SUM(AM8:AM15,AM29:AM30)/AM37)</f>
        <v>0.2822336839484903</v>
      </c>
      <c r="AN43" s="68">
        <f>IF(AN37&gt;0,SUM(AN8:AN15,AN29:AN30)/AN37)</f>
        <v>0.3007633522122421</v>
      </c>
      <c r="AO43" s="68">
        <f>IF(AO37&gt;0,SUM(AO8:AO15,AO29:AO30)/AO37)</f>
        <v>0.37180762926258415</v>
      </c>
      <c r="AP43" s="49"/>
      <c r="AQ43" s="49"/>
      <c r="AR43" s="49"/>
      <c r="AS43" s="49"/>
      <c r="AV43" s="65" t="s">
        <v>541</v>
      </c>
      <c r="AW43" s="49"/>
      <c r="AX43" s="49"/>
      <c r="AY43" s="49"/>
      <c r="AZ43" s="49"/>
      <c r="BA43" s="49"/>
      <c r="BB43" s="68">
        <f>IF(BB37&gt;0,SUM(BB8:BB15,BB29:BB30)/BB37)</f>
        <v>0.2822336839484903</v>
      </c>
      <c r="BC43" s="68">
        <f>IF(BC37&gt;0,SUM(BC8:BC15,BC29:BC30)/BC37)</f>
        <v>0.32793233731933624</v>
      </c>
      <c r="BD43" s="68">
        <f>IF(BD37&gt;0,SUM(BD8:BD15,BD29:BD30)/BD37)</f>
        <v>0.43170848498829595</v>
      </c>
      <c r="BE43" s="49"/>
      <c r="BF43" s="49"/>
      <c r="BG43" s="49"/>
      <c r="BH43" s="49"/>
    </row>
    <row r="46" spans="3:64" x14ac:dyDescent="0.25">
      <c r="C46" t="s">
        <v>542</v>
      </c>
      <c r="I46" t="s">
        <v>523</v>
      </c>
      <c r="R46" t="s">
        <v>542</v>
      </c>
      <c r="X46" t="s">
        <v>523</v>
      </c>
      <c r="AG46" t="s">
        <v>542</v>
      </c>
      <c r="AM46" t="s">
        <v>523</v>
      </c>
      <c r="AV46" t="s">
        <v>542</v>
      </c>
      <c r="BB46" t="s">
        <v>523</v>
      </c>
    </row>
    <row r="47" spans="3:64" ht="26.25" x14ac:dyDescent="0.25">
      <c r="C47" s="40" t="s">
        <v>524</v>
      </c>
      <c r="D47" s="41" t="s">
        <v>525</v>
      </c>
      <c r="E47" s="42" t="s">
        <v>526</v>
      </c>
      <c r="F47" s="42" t="s">
        <v>527</v>
      </c>
      <c r="G47" s="42" t="s">
        <v>465</v>
      </c>
      <c r="H47" s="42" t="s">
        <v>528</v>
      </c>
      <c r="I47" s="42" t="s">
        <v>14</v>
      </c>
      <c r="J47" s="42" t="s">
        <v>18</v>
      </c>
      <c r="K47" s="42" t="s">
        <v>22</v>
      </c>
      <c r="L47" s="42" t="s">
        <v>529</v>
      </c>
      <c r="M47" s="42" t="s">
        <v>530</v>
      </c>
      <c r="N47" s="43" t="s">
        <v>531</v>
      </c>
      <c r="O47" s="44" t="s">
        <v>5</v>
      </c>
      <c r="P47" s="45"/>
      <c r="R47" s="40" t="s">
        <v>524</v>
      </c>
      <c r="S47" s="41" t="s">
        <v>525</v>
      </c>
      <c r="T47" s="42" t="s">
        <v>526</v>
      </c>
      <c r="U47" s="42" t="s">
        <v>527</v>
      </c>
      <c r="V47" s="42" t="s">
        <v>465</v>
      </c>
      <c r="W47" s="42" t="s">
        <v>528</v>
      </c>
      <c r="X47" s="42" t="s">
        <v>14</v>
      </c>
      <c r="Y47" s="42" t="s">
        <v>18</v>
      </c>
      <c r="Z47" s="42" t="s">
        <v>22</v>
      </c>
      <c r="AA47" s="42" t="s">
        <v>529</v>
      </c>
      <c r="AB47" s="42" t="s">
        <v>530</v>
      </c>
      <c r="AC47" s="43" t="s">
        <v>531</v>
      </c>
      <c r="AD47" s="44" t="s">
        <v>5</v>
      </c>
      <c r="AG47" s="40" t="s">
        <v>524</v>
      </c>
      <c r="AH47" s="41" t="s">
        <v>525</v>
      </c>
      <c r="AI47" s="42" t="s">
        <v>526</v>
      </c>
      <c r="AJ47" s="42" t="s">
        <v>527</v>
      </c>
      <c r="AK47" s="42" t="s">
        <v>465</v>
      </c>
      <c r="AL47" s="42" t="s">
        <v>528</v>
      </c>
      <c r="AM47" s="42" t="s">
        <v>14</v>
      </c>
      <c r="AN47" s="42" t="s">
        <v>18</v>
      </c>
      <c r="AO47" s="42" t="s">
        <v>22</v>
      </c>
      <c r="AP47" s="42" t="s">
        <v>529</v>
      </c>
      <c r="AQ47" s="42" t="s">
        <v>530</v>
      </c>
      <c r="AR47" s="43" t="s">
        <v>531</v>
      </c>
      <c r="AS47" s="44" t="s">
        <v>5</v>
      </c>
      <c r="AV47" s="40" t="s">
        <v>524</v>
      </c>
      <c r="AW47" s="41" t="s">
        <v>525</v>
      </c>
      <c r="AX47" s="42" t="s">
        <v>526</v>
      </c>
      <c r="AY47" s="42" t="s">
        <v>527</v>
      </c>
      <c r="AZ47" s="42" t="s">
        <v>465</v>
      </c>
      <c r="BA47" s="42" t="s">
        <v>528</v>
      </c>
      <c r="BB47" s="42" t="s">
        <v>14</v>
      </c>
      <c r="BC47" s="42" t="s">
        <v>18</v>
      </c>
      <c r="BD47" s="42" t="s">
        <v>22</v>
      </c>
      <c r="BE47" s="42" t="s">
        <v>529</v>
      </c>
      <c r="BF47" s="42" t="s">
        <v>530</v>
      </c>
      <c r="BG47" s="43" t="s">
        <v>531</v>
      </c>
      <c r="BH47" s="44" t="s">
        <v>5</v>
      </c>
    </row>
    <row r="48" spans="3:64" x14ac:dyDescent="0.25">
      <c r="C48" s="46" t="s">
        <v>532</v>
      </c>
      <c r="D48" s="47">
        <f>paste_pd_trips!S32</f>
        <v>361</v>
      </c>
      <c r="E48" s="47">
        <f>paste_pd_trips!T32</f>
        <v>50</v>
      </c>
      <c r="F48" s="47">
        <f>paste_pd_trips!U32</f>
        <v>28</v>
      </c>
      <c r="G48" s="47">
        <f>paste_pd_trips!V32</f>
        <v>0</v>
      </c>
      <c r="H48" s="47">
        <f>paste_pd_trips!W32</f>
        <v>1</v>
      </c>
      <c r="I48" s="47">
        <f>paste_pd_trips!X32</f>
        <v>0</v>
      </c>
      <c r="J48" s="47">
        <f>paste_pd_trips!Y32</f>
        <v>4</v>
      </c>
      <c r="K48" s="47">
        <f>paste_pd_trips!Z32</f>
        <v>0</v>
      </c>
      <c r="L48" s="47">
        <f>paste_pd_trips!AA32</f>
        <v>0</v>
      </c>
      <c r="M48" s="47">
        <f>paste_pd_trips!AB32</f>
        <v>0</v>
      </c>
      <c r="N48" s="47">
        <f>paste_pd_trips!AC32</f>
        <v>0</v>
      </c>
      <c r="O48" s="48">
        <f>paste_pd_trips!AD32</f>
        <v>444</v>
      </c>
      <c r="P48" s="49"/>
      <c r="R48" s="46" t="s">
        <v>532</v>
      </c>
      <c r="S48" s="47">
        <f>paste_pd_trips!C32</f>
        <v>172656.72273000001</v>
      </c>
      <c r="T48" s="47">
        <f>paste_pd_trips!D32</f>
        <v>14283.776400000001</v>
      </c>
      <c r="U48" s="47">
        <f>paste_pd_trips!E32</f>
        <v>8343.5040200000003</v>
      </c>
      <c r="V48" s="47">
        <f>paste_pd_trips!F32</f>
        <v>0</v>
      </c>
      <c r="W48" s="47">
        <f>paste_pd_trips!G32</f>
        <v>656.94299999999998</v>
      </c>
      <c r="X48" s="47">
        <f>paste_pd_trips!H32</f>
        <v>0</v>
      </c>
      <c r="Y48" s="47">
        <f>paste_pd_trips!I32</f>
        <v>611.79420000000005</v>
      </c>
      <c r="Z48" s="47">
        <f>paste_pd_trips!J32</f>
        <v>0</v>
      </c>
      <c r="AA48" s="47">
        <f>paste_pd_trips!K32</f>
        <v>0</v>
      </c>
      <c r="AB48" s="47">
        <f>paste_pd_trips!L32</f>
        <v>0</v>
      </c>
      <c r="AC48" s="47">
        <f>paste_pd_trips!M32</f>
        <v>0</v>
      </c>
      <c r="AD48" s="48">
        <f>paste_pd_trips!N32</f>
        <v>196552.74035000001</v>
      </c>
      <c r="AG48" s="46" t="s">
        <v>532</v>
      </c>
      <c r="AH48" s="47">
        <f>S48</f>
        <v>172656.72273000001</v>
      </c>
      <c r="AI48" s="47">
        <f t="shared" ref="AI48:AO76" si="18">T48</f>
        <v>14283.776400000001</v>
      </c>
      <c r="AJ48" s="47">
        <f t="shared" si="18"/>
        <v>8343.5040200000003</v>
      </c>
      <c r="AK48" s="47">
        <f t="shared" si="18"/>
        <v>0</v>
      </c>
      <c r="AL48" s="47">
        <f t="shared" si="18"/>
        <v>656.94299999999998</v>
      </c>
      <c r="AM48" s="47">
        <f t="shared" si="18"/>
        <v>0</v>
      </c>
      <c r="AN48" s="47">
        <f t="shared" si="18"/>
        <v>611.79420000000005</v>
      </c>
      <c r="AO48" s="47">
        <f t="shared" si="18"/>
        <v>0</v>
      </c>
      <c r="AP48" s="47">
        <v>0</v>
      </c>
      <c r="AQ48" s="47">
        <f t="shared" ref="AQ48:AR76" si="19">AB48</f>
        <v>0</v>
      </c>
      <c r="AR48" s="47">
        <f t="shared" si="19"/>
        <v>0</v>
      </c>
      <c r="AS48" s="48">
        <f>SUM(AH48:AR48)</f>
        <v>196552.74035000001</v>
      </c>
      <c r="AU48">
        <v>1</v>
      </c>
      <c r="AV48" s="46" t="s">
        <v>532</v>
      </c>
      <c r="AW48" s="47">
        <f t="shared" ref="AW48:BA76" si="20">AH48</f>
        <v>172656.72273000001</v>
      </c>
      <c r="AX48" s="47">
        <f t="shared" si="20"/>
        <v>14283.776400000001</v>
      </c>
      <c r="AY48" s="47">
        <f t="shared" si="20"/>
        <v>8343.5040200000003</v>
      </c>
      <c r="AZ48" s="47">
        <f t="shared" si="20"/>
        <v>0</v>
      </c>
      <c r="BA48" s="47">
        <f t="shared" si="20"/>
        <v>656.94299999999998</v>
      </c>
      <c r="BB48" s="47">
        <f>IF(SUM(AM$56:AM$59,AM$71:AM$72)&gt;0,(AM48/SUM(AM$56:AM$59,AM$71:AM$72))*SUM(BB$56:BB$59,BB$71:BB$72),0)</f>
        <v>0</v>
      </c>
      <c r="BC48" s="47">
        <f>IF(SUM(AN$60:AN$63,AN$73:AN$74)&gt;0,(AN48/SUM(AN$60:AN$63,AN$73:AN$74))*SUM(BC$60:BC$63,BC$73:BC$74),0)</f>
        <v>307.29172509106974</v>
      </c>
      <c r="BD48" s="47">
        <f>IF(SUM(AO$64:AO$67,AO$75:AO$76)&gt;0,(AO48/SUM(AO$64:AO$67,AO$75:AO$76))*SUM(BD$64:BD$67,BD$75:BD$76),0)</f>
        <v>0</v>
      </c>
      <c r="BE48" s="47">
        <f t="shared" ref="BE48:BG76" si="21">AP48</f>
        <v>0</v>
      </c>
      <c r="BF48" s="47">
        <f t="shared" si="21"/>
        <v>0</v>
      </c>
      <c r="BG48" s="47">
        <f t="shared" si="21"/>
        <v>0</v>
      </c>
      <c r="BH48" s="48">
        <f t="shared" ref="BH48:BH76" si="22">SUM(AW48:BG48)</f>
        <v>196248.23787509109</v>
      </c>
    </row>
    <row r="49" spans="3:62" x14ac:dyDescent="0.25">
      <c r="C49" s="46" t="s">
        <v>533</v>
      </c>
      <c r="D49" s="47">
        <f>paste_pd_trips!S33</f>
        <v>0</v>
      </c>
      <c r="E49" s="47">
        <f>paste_pd_trips!T33</f>
        <v>0</v>
      </c>
      <c r="F49" s="47">
        <f>paste_pd_trips!U33</f>
        <v>0</v>
      </c>
      <c r="G49" s="47">
        <f>paste_pd_trips!V33</f>
        <v>0</v>
      </c>
      <c r="H49" s="47">
        <f>paste_pd_trips!W33</f>
        <v>0</v>
      </c>
      <c r="I49" s="47">
        <f>paste_pd_trips!X33</f>
        <v>0</v>
      </c>
      <c r="J49" s="47">
        <f>paste_pd_trips!Y33</f>
        <v>0</v>
      </c>
      <c r="K49" s="47">
        <f>paste_pd_trips!Z33</f>
        <v>0</v>
      </c>
      <c r="L49" s="47">
        <f>paste_pd_trips!AA33</f>
        <v>0</v>
      </c>
      <c r="M49" s="47">
        <f>paste_pd_trips!AB33</f>
        <v>0</v>
      </c>
      <c r="N49" s="47">
        <f>paste_pd_trips!AC33</f>
        <v>0</v>
      </c>
      <c r="O49" s="50">
        <f>paste_pd_trips!AD33</f>
        <v>0</v>
      </c>
      <c r="P49" s="49"/>
      <c r="R49" s="46" t="s">
        <v>533</v>
      </c>
      <c r="S49" s="47">
        <f>paste_pd_trips!C33</f>
        <v>0</v>
      </c>
      <c r="T49" s="47">
        <f>paste_pd_trips!D33</f>
        <v>0</v>
      </c>
      <c r="U49" s="47">
        <f>paste_pd_trips!E33</f>
        <v>0</v>
      </c>
      <c r="V49" s="47">
        <f>paste_pd_trips!F33</f>
        <v>0</v>
      </c>
      <c r="W49" s="47">
        <f>paste_pd_trips!G33</f>
        <v>0</v>
      </c>
      <c r="X49" s="47">
        <f>paste_pd_trips!H33</f>
        <v>0</v>
      </c>
      <c r="Y49" s="47">
        <f>paste_pd_trips!I33</f>
        <v>0</v>
      </c>
      <c r="Z49" s="47">
        <f>paste_pd_trips!J33</f>
        <v>0</v>
      </c>
      <c r="AA49" s="47">
        <f>paste_pd_trips!K33</f>
        <v>0</v>
      </c>
      <c r="AB49" s="47">
        <f>paste_pd_trips!L33</f>
        <v>0</v>
      </c>
      <c r="AC49" s="47">
        <f>paste_pd_trips!M33</f>
        <v>0</v>
      </c>
      <c r="AD49" s="50">
        <f>paste_pd_trips!N33</f>
        <v>0</v>
      </c>
      <c r="AG49" s="46" t="s">
        <v>533</v>
      </c>
      <c r="AH49" s="47">
        <f t="shared" ref="AH49:AH76" si="23">S49</f>
        <v>0</v>
      </c>
      <c r="AI49" s="47">
        <f t="shared" si="18"/>
        <v>0</v>
      </c>
      <c r="AJ49" s="47">
        <f t="shared" si="18"/>
        <v>0</v>
      </c>
      <c r="AK49" s="47">
        <f t="shared" si="18"/>
        <v>0</v>
      </c>
      <c r="AL49" s="47">
        <f t="shared" si="18"/>
        <v>0</v>
      </c>
      <c r="AM49" s="47">
        <f t="shared" si="18"/>
        <v>0</v>
      </c>
      <c r="AN49" s="47">
        <f t="shared" si="18"/>
        <v>0</v>
      </c>
      <c r="AO49" s="47">
        <f t="shared" si="18"/>
        <v>0</v>
      </c>
      <c r="AP49" s="47">
        <v>0</v>
      </c>
      <c r="AQ49" s="47">
        <f t="shared" si="19"/>
        <v>0</v>
      </c>
      <c r="AR49" s="47">
        <f t="shared" si="19"/>
        <v>0</v>
      </c>
      <c r="AS49" s="50">
        <f t="shared" ref="AS49:AS76" si="24">SUM(AH49:AR49)</f>
        <v>0</v>
      </c>
      <c r="AU49">
        <v>2</v>
      </c>
      <c r="AV49" s="46" t="s">
        <v>533</v>
      </c>
      <c r="AW49" s="47">
        <f t="shared" si="20"/>
        <v>0</v>
      </c>
      <c r="AX49" s="47">
        <f t="shared" si="20"/>
        <v>0</v>
      </c>
      <c r="AY49" s="47">
        <f t="shared" si="20"/>
        <v>0</v>
      </c>
      <c r="AZ49" s="47">
        <f t="shared" si="20"/>
        <v>0</v>
      </c>
      <c r="BA49" s="47">
        <f t="shared" si="20"/>
        <v>0</v>
      </c>
      <c r="BB49" s="47">
        <f t="shared" ref="BB49:BB55" si="25">IF(SUM(AM$56:AM$59,AM$71:AM$72)&gt;0,(AM49/SUM(AM$56:AM$59,AM$71:AM$72))*SUM(BB$56:BB$59,BB$71:BB$72),0)</f>
        <v>0</v>
      </c>
      <c r="BC49" s="47">
        <f t="shared" ref="BC49:BC55" si="26">IF(SUM(AN$60:AN$63,AN$73:AN$74)&gt;0,(AN49/SUM(AN$60:AN$63,AN$73:AN$74))*SUM(BC$60:BC$63,BC$73:BC$74),0)</f>
        <v>0</v>
      </c>
      <c r="BD49" s="47">
        <f t="shared" ref="BD49:BD55" si="27">IF(SUM(AO$64:AO$67,AO$75:AO$76)&gt;0,(AO49/SUM(AO$64:AO$67,AO$75:AO$76))*SUM(BD$64:BD$67,BD$75:BD$76),0)</f>
        <v>0</v>
      </c>
      <c r="BE49" s="47">
        <f t="shared" si="21"/>
        <v>0</v>
      </c>
      <c r="BF49" s="47">
        <f t="shared" si="21"/>
        <v>0</v>
      </c>
      <c r="BG49" s="47">
        <f t="shared" si="21"/>
        <v>0</v>
      </c>
      <c r="BH49" s="50">
        <f t="shared" si="22"/>
        <v>0</v>
      </c>
    </row>
    <row r="50" spans="3:62" x14ac:dyDescent="0.25">
      <c r="C50" s="46" t="s">
        <v>526</v>
      </c>
      <c r="D50" s="47">
        <f>paste_pd_trips!S34</f>
        <v>0</v>
      </c>
      <c r="E50" s="47">
        <f>paste_pd_trips!T34</f>
        <v>150</v>
      </c>
      <c r="F50" s="47">
        <f>paste_pd_trips!U34</f>
        <v>17</v>
      </c>
      <c r="G50" s="47">
        <f>paste_pd_trips!V34</f>
        <v>0</v>
      </c>
      <c r="H50" s="47">
        <f>paste_pd_trips!W34</f>
        <v>0</v>
      </c>
      <c r="I50" s="47">
        <f>paste_pd_trips!X34</f>
        <v>12</v>
      </c>
      <c r="J50" s="47">
        <f>paste_pd_trips!Y34</f>
        <v>2</v>
      </c>
      <c r="K50" s="47">
        <f>paste_pd_trips!Z34</f>
        <v>1</v>
      </c>
      <c r="L50" s="47">
        <f>paste_pd_trips!AA34</f>
        <v>1</v>
      </c>
      <c r="M50" s="47">
        <f>paste_pd_trips!AB34</f>
        <v>2</v>
      </c>
      <c r="N50" s="47">
        <f>paste_pd_trips!AC34</f>
        <v>0</v>
      </c>
      <c r="O50" s="50">
        <f>paste_pd_trips!AD34</f>
        <v>185</v>
      </c>
      <c r="P50" s="49"/>
      <c r="R50" s="46" t="s">
        <v>526</v>
      </c>
      <c r="S50" s="47">
        <f>paste_pd_trips!C34</f>
        <v>0</v>
      </c>
      <c r="T50" s="47">
        <f>paste_pd_trips!D34</f>
        <v>122809.44583</v>
      </c>
      <c r="U50" s="47">
        <f>paste_pd_trips!E34</f>
        <v>9717.6220799999992</v>
      </c>
      <c r="V50" s="47">
        <f>paste_pd_trips!F34</f>
        <v>0</v>
      </c>
      <c r="W50" s="47">
        <f>paste_pd_trips!G34</f>
        <v>0</v>
      </c>
      <c r="X50" s="47">
        <f>paste_pd_trips!H34</f>
        <v>12635.76714</v>
      </c>
      <c r="Y50" s="47">
        <f>paste_pd_trips!I34</f>
        <v>3994.7820000000002</v>
      </c>
      <c r="Z50" s="47">
        <f>paste_pd_trips!J34</f>
        <v>464.17809999999997</v>
      </c>
      <c r="AA50" s="47">
        <f>paste_pd_trips!K34</f>
        <v>204.0334</v>
      </c>
      <c r="AB50" s="47">
        <f>paste_pd_trips!L34</f>
        <v>4551.5339999999997</v>
      </c>
      <c r="AC50" s="47">
        <f>paste_pd_trips!M34</f>
        <v>0</v>
      </c>
      <c r="AD50" s="50">
        <f>paste_pd_trips!N34</f>
        <v>154377.36254999999</v>
      </c>
      <c r="AG50" s="46" t="s">
        <v>526</v>
      </c>
      <c r="AH50" s="47">
        <f t="shared" si="23"/>
        <v>0</v>
      </c>
      <c r="AI50" s="47">
        <f t="shared" si="18"/>
        <v>122809.44583</v>
      </c>
      <c r="AJ50" s="47">
        <f t="shared" si="18"/>
        <v>9717.6220799999992</v>
      </c>
      <c r="AK50" s="47">
        <f t="shared" si="18"/>
        <v>0</v>
      </c>
      <c r="AL50" s="47">
        <f t="shared" si="18"/>
        <v>0</v>
      </c>
      <c r="AM50" s="47">
        <f t="shared" si="18"/>
        <v>12635.76714</v>
      </c>
      <c r="AN50" s="47">
        <f t="shared" si="18"/>
        <v>3994.7820000000002</v>
      </c>
      <c r="AO50" s="47">
        <f t="shared" si="18"/>
        <v>464.17809999999997</v>
      </c>
      <c r="AP50" s="47">
        <v>0</v>
      </c>
      <c r="AQ50" s="47">
        <f t="shared" si="19"/>
        <v>4551.5339999999997</v>
      </c>
      <c r="AR50" s="47">
        <f t="shared" si="19"/>
        <v>0</v>
      </c>
      <c r="AS50" s="50">
        <f t="shared" si="24"/>
        <v>154173.32915000001</v>
      </c>
      <c r="AU50">
        <v>3</v>
      </c>
      <c r="AV50" s="46" t="s">
        <v>526</v>
      </c>
      <c r="AW50" s="47">
        <f t="shared" si="20"/>
        <v>0</v>
      </c>
      <c r="AX50" s="47">
        <f t="shared" si="20"/>
        <v>122809.44583</v>
      </c>
      <c r="AY50" s="47">
        <f t="shared" si="20"/>
        <v>9717.6220799999992</v>
      </c>
      <c r="AZ50" s="47">
        <f t="shared" si="20"/>
        <v>0</v>
      </c>
      <c r="BA50" s="47">
        <f t="shared" si="20"/>
        <v>0</v>
      </c>
      <c r="BB50" s="47">
        <f t="shared" si="25"/>
        <v>13996.405853779263</v>
      </c>
      <c r="BC50" s="47">
        <f t="shared" si="26"/>
        <v>2006.4973681390795</v>
      </c>
      <c r="BD50" s="47">
        <f t="shared" si="27"/>
        <v>1222.0706291899605</v>
      </c>
      <c r="BE50" s="47">
        <f t="shared" si="21"/>
        <v>0</v>
      </c>
      <c r="BF50" s="47">
        <f t="shared" si="21"/>
        <v>4551.5339999999997</v>
      </c>
      <c r="BG50" s="47">
        <f t="shared" si="21"/>
        <v>0</v>
      </c>
      <c r="BH50" s="50">
        <f t="shared" si="22"/>
        <v>154303.57576110825</v>
      </c>
    </row>
    <row r="51" spans="3:62" x14ac:dyDescent="0.25">
      <c r="C51" s="46" t="s">
        <v>534</v>
      </c>
      <c r="D51" s="47">
        <f>paste_pd_trips!S35</f>
        <v>0</v>
      </c>
      <c r="E51" s="47">
        <f>paste_pd_trips!T35</f>
        <v>0</v>
      </c>
      <c r="F51" s="47">
        <f>paste_pd_trips!U35</f>
        <v>0</v>
      </c>
      <c r="G51" s="47">
        <f>paste_pd_trips!V35</f>
        <v>0</v>
      </c>
      <c r="H51" s="47">
        <f>paste_pd_trips!W35</f>
        <v>0</v>
      </c>
      <c r="I51" s="47">
        <f>paste_pd_trips!X35</f>
        <v>0</v>
      </c>
      <c r="J51" s="47">
        <f>paste_pd_trips!Y35</f>
        <v>0</v>
      </c>
      <c r="K51" s="47">
        <f>paste_pd_trips!Z35</f>
        <v>0</v>
      </c>
      <c r="L51" s="47">
        <f>paste_pd_trips!AA35</f>
        <v>0</v>
      </c>
      <c r="M51" s="47">
        <f>paste_pd_trips!AB35</f>
        <v>0</v>
      </c>
      <c r="N51" s="47">
        <f>paste_pd_trips!AC35</f>
        <v>0</v>
      </c>
      <c r="O51" s="50">
        <f>paste_pd_trips!AD35</f>
        <v>0</v>
      </c>
      <c r="P51" s="49"/>
      <c r="R51" s="46" t="s">
        <v>534</v>
      </c>
      <c r="S51" s="47">
        <f>paste_pd_trips!C35</f>
        <v>0</v>
      </c>
      <c r="T51" s="47">
        <f>paste_pd_trips!D35</f>
        <v>0</v>
      </c>
      <c r="U51" s="47">
        <f>paste_pd_trips!E35</f>
        <v>0</v>
      </c>
      <c r="V51" s="47">
        <f>paste_pd_trips!F35</f>
        <v>0</v>
      </c>
      <c r="W51" s="47">
        <f>paste_pd_trips!G35</f>
        <v>0</v>
      </c>
      <c r="X51" s="47">
        <f>paste_pd_trips!H35</f>
        <v>0</v>
      </c>
      <c r="Y51" s="47">
        <f>paste_pd_trips!I35</f>
        <v>0</v>
      </c>
      <c r="Z51" s="47">
        <f>paste_pd_trips!J35</f>
        <v>0</v>
      </c>
      <c r="AA51" s="47">
        <f>paste_pd_trips!K35</f>
        <v>0</v>
      </c>
      <c r="AB51" s="47">
        <f>paste_pd_trips!L35</f>
        <v>0</v>
      </c>
      <c r="AC51" s="47">
        <f>paste_pd_trips!M35</f>
        <v>0</v>
      </c>
      <c r="AD51" s="50">
        <f>paste_pd_trips!N35</f>
        <v>0</v>
      </c>
      <c r="AG51" s="46" t="s">
        <v>534</v>
      </c>
      <c r="AH51" s="47">
        <f t="shared" si="23"/>
        <v>0</v>
      </c>
      <c r="AI51" s="47">
        <f t="shared" si="18"/>
        <v>0</v>
      </c>
      <c r="AJ51" s="47">
        <f t="shared" si="18"/>
        <v>0</v>
      </c>
      <c r="AK51" s="47">
        <f t="shared" si="18"/>
        <v>0</v>
      </c>
      <c r="AL51" s="47">
        <f t="shared" si="18"/>
        <v>0</v>
      </c>
      <c r="AM51" s="47">
        <f t="shared" si="18"/>
        <v>0</v>
      </c>
      <c r="AN51" s="47">
        <f t="shared" si="18"/>
        <v>0</v>
      </c>
      <c r="AO51" s="47">
        <f t="shared" si="18"/>
        <v>0</v>
      </c>
      <c r="AP51" s="47">
        <v>0</v>
      </c>
      <c r="AQ51" s="47">
        <f t="shared" si="19"/>
        <v>0</v>
      </c>
      <c r="AR51" s="47">
        <f t="shared" si="19"/>
        <v>0</v>
      </c>
      <c r="AS51" s="50">
        <f t="shared" si="24"/>
        <v>0</v>
      </c>
      <c r="AU51">
        <v>4</v>
      </c>
      <c r="AV51" s="46" t="s">
        <v>534</v>
      </c>
      <c r="AW51" s="47">
        <f t="shared" si="20"/>
        <v>0</v>
      </c>
      <c r="AX51" s="47">
        <f t="shared" si="20"/>
        <v>0</v>
      </c>
      <c r="AY51" s="47">
        <f t="shared" si="20"/>
        <v>0</v>
      </c>
      <c r="AZ51" s="47">
        <f t="shared" si="20"/>
        <v>0</v>
      </c>
      <c r="BA51" s="47">
        <f t="shared" si="20"/>
        <v>0</v>
      </c>
      <c r="BB51" s="47">
        <f t="shared" si="25"/>
        <v>0</v>
      </c>
      <c r="BC51" s="47">
        <f t="shared" si="26"/>
        <v>0</v>
      </c>
      <c r="BD51" s="47">
        <f t="shared" si="27"/>
        <v>0</v>
      </c>
      <c r="BE51" s="47">
        <f t="shared" si="21"/>
        <v>0</v>
      </c>
      <c r="BF51" s="47">
        <f t="shared" si="21"/>
        <v>0</v>
      </c>
      <c r="BG51" s="47">
        <f t="shared" si="21"/>
        <v>0</v>
      </c>
      <c r="BH51" s="50">
        <f t="shared" si="22"/>
        <v>0</v>
      </c>
    </row>
    <row r="52" spans="3:62" x14ac:dyDescent="0.25">
      <c r="C52" s="46" t="s">
        <v>527</v>
      </c>
      <c r="D52" s="47">
        <f>paste_pd_trips!S36</f>
        <v>0</v>
      </c>
      <c r="E52" s="47">
        <f>paste_pd_trips!T36</f>
        <v>0</v>
      </c>
      <c r="F52" s="47">
        <f>paste_pd_trips!U36</f>
        <v>45</v>
      </c>
      <c r="G52" s="47">
        <f>paste_pd_trips!V36</f>
        <v>0</v>
      </c>
      <c r="H52" s="47">
        <f>paste_pd_trips!W36</f>
        <v>0</v>
      </c>
      <c r="I52" s="47">
        <f>paste_pd_trips!X36</f>
        <v>2</v>
      </c>
      <c r="J52" s="47">
        <f>paste_pd_trips!Y36</f>
        <v>2</v>
      </c>
      <c r="K52" s="47">
        <f>paste_pd_trips!Z36</f>
        <v>1</v>
      </c>
      <c r="L52" s="47">
        <f>paste_pd_trips!AA36</f>
        <v>0</v>
      </c>
      <c r="M52" s="47">
        <f>paste_pd_trips!AB36</f>
        <v>1</v>
      </c>
      <c r="N52" s="47">
        <f>paste_pd_trips!AC36</f>
        <v>0</v>
      </c>
      <c r="O52" s="50">
        <f>paste_pd_trips!AD36</f>
        <v>51</v>
      </c>
      <c r="P52" s="49"/>
      <c r="R52" s="46" t="s">
        <v>527</v>
      </c>
      <c r="S52" s="47">
        <f>paste_pd_trips!C36</f>
        <v>0</v>
      </c>
      <c r="T52" s="47">
        <f>paste_pd_trips!D36</f>
        <v>0</v>
      </c>
      <c r="U52" s="47">
        <f>paste_pd_trips!E36</f>
        <v>23687.808069999999</v>
      </c>
      <c r="V52" s="47">
        <f>paste_pd_trips!F36</f>
        <v>0</v>
      </c>
      <c r="W52" s="47">
        <f>paste_pd_trips!G36</f>
        <v>0</v>
      </c>
      <c r="X52" s="47">
        <f>paste_pd_trips!H36</f>
        <v>1332.2924</v>
      </c>
      <c r="Y52" s="47">
        <f>paste_pd_trips!I36</f>
        <v>4969.5</v>
      </c>
      <c r="Z52" s="47">
        <f>paste_pd_trips!J36</f>
        <v>466.96249999999998</v>
      </c>
      <c r="AA52" s="47">
        <f>paste_pd_trips!K36</f>
        <v>0</v>
      </c>
      <c r="AB52" s="47">
        <f>paste_pd_trips!L36</f>
        <v>1923.895</v>
      </c>
      <c r="AC52" s="47">
        <f>paste_pd_trips!M36</f>
        <v>0</v>
      </c>
      <c r="AD52" s="50">
        <f>paste_pd_trips!N36</f>
        <v>32380.457969999999</v>
      </c>
      <c r="AG52" s="46" t="s">
        <v>527</v>
      </c>
      <c r="AH52" s="47">
        <f t="shared" si="23"/>
        <v>0</v>
      </c>
      <c r="AI52" s="47">
        <f t="shared" si="18"/>
        <v>0</v>
      </c>
      <c r="AJ52" s="47">
        <f t="shared" si="18"/>
        <v>23687.808069999999</v>
      </c>
      <c r="AK52" s="47">
        <f t="shared" si="18"/>
        <v>0</v>
      </c>
      <c r="AL52" s="47">
        <f t="shared" si="18"/>
        <v>0</v>
      </c>
      <c r="AM52" s="47">
        <f t="shared" si="18"/>
        <v>1332.2924</v>
      </c>
      <c r="AN52" s="47">
        <f t="shared" si="18"/>
        <v>4969.5</v>
      </c>
      <c r="AO52" s="47">
        <f t="shared" si="18"/>
        <v>466.96249999999998</v>
      </c>
      <c r="AP52" s="47">
        <v>0</v>
      </c>
      <c r="AQ52" s="47">
        <f t="shared" si="19"/>
        <v>1923.895</v>
      </c>
      <c r="AR52" s="47">
        <f t="shared" si="19"/>
        <v>0</v>
      </c>
      <c r="AS52" s="50">
        <f t="shared" si="24"/>
        <v>32380.457969999999</v>
      </c>
      <c r="AU52">
        <v>5</v>
      </c>
      <c r="AV52" s="46" t="s">
        <v>527</v>
      </c>
      <c r="AW52" s="47">
        <f t="shared" si="20"/>
        <v>0</v>
      </c>
      <c r="AX52" s="47">
        <f t="shared" si="20"/>
        <v>0</v>
      </c>
      <c r="AY52" s="47">
        <f t="shared" si="20"/>
        <v>23687.808069999999</v>
      </c>
      <c r="AZ52" s="47">
        <f t="shared" si="20"/>
        <v>0</v>
      </c>
      <c r="BA52" s="47">
        <f t="shared" si="20"/>
        <v>0</v>
      </c>
      <c r="BB52" s="47">
        <f t="shared" si="25"/>
        <v>1475.7556814477371</v>
      </c>
      <c r="BC52" s="47">
        <f t="shared" si="26"/>
        <v>2496.0783018866</v>
      </c>
      <c r="BD52" s="47">
        <f t="shared" si="27"/>
        <v>1229.4012927001877</v>
      </c>
      <c r="BE52" s="47">
        <f t="shared" si="21"/>
        <v>0</v>
      </c>
      <c r="BF52" s="47">
        <f t="shared" si="21"/>
        <v>1923.895</v>
      </c>
      <c r="BG52" s="47">
        <f t="shared" si="21"/>
        <v>0</v>
      </c>
      <c r="BH52" s="50">
        <f t="shared" si="22"/>
        <v>30812.938346034523</v>
      </c>
    </row>
    <row r="53" spans="3:62" x14ac:dyDescent="0.25">
      <c r="C53" s="46" t="s">
        <v>535</v>
      </c>
      <c r="D53" s="47">
        <f>paste_pd_trips!S37</f>
        <v>0</v>
      </c>
      <c r="E53" s="47">
        <f>paste_pd_trips!T37</f>
        <v>0</v>
      </c>
      <c r="F53" s="47">
        <f>paste_pd_trips!U37</f>
        <v>0</v>
      </c>
      <c r="G53" s="47">
        <f>paste_pd_trips!V37</f>
        <v>0</v>
      </c>
      <c r="H53" s="47">
        <f>paste_pd_trips!W37</f>
        <v>0</v>
      </c>
      <c r="I53" s="47">
        <f>paste_pd_trips!X37</f>
        <v>0</v>
      </c>
      <c r="J53" s="47">
        <f>paste_pd_trips!Y37</f>
        <v>0</v>
      </c>
      <c r="K53" s="47">
        <f>paste_pd_trips!Z37</f>
        <v>0</v>
      </c>
      <c r="L53" s="47">
        <f>paste_pd_trips!AA37</f>
        <v>0</v>
      </c>
      <c r="M53" s="47">
        <f>paste_pd_trips!AB37</f>
        <v>0</v>
      </c>
      <c r="N53" s="47">
        <f>paste_pd_trips!AC37</f>
        <v>0</v>
      </c>
      <c r="O53" s="50">
        <f>paste_pd_trips!AD37</f>
        <v>0</v>
      </c>
      <c r="P53" s="49"/>
      <c r="R53" s="46" t="s">
        <v>535</v>
      </c>
      <c r="S53" s="47">
        <f>paste_pd_trips!C37</f>
        <v>0</v>
      </c>
      <c r="T53" s="47">
        <f>paste_pd_trips!D37</f>
        <v>0</v>
      </c>
      <c r="U53" s="47">
        <f>paste_pd_trips!E37</f>
        <v>0</v>
      </c>
      <c r="V53" s="47">
        <f>paste_pd_trips!F37</f>
        <v>0</v>
      </c>
      <c r="W53" s="47">
        <f>paste_pd_trips!G37</f>
        <v>0</v>
      </c>
      <c r="X53" s="47">
        <f>paste_pd_trips!H37</f>
        <v>0</v>
      </c>
      <c r="Y53" s="47">
        <f>paste_pd_trips!I37</f>
        <v>0</v>
      </c>
      <c r="Z53" s="47">
        <f>paste_pd_trips!J37</f>
        <v>0</v>
      </c>
      <c r="AA53" s="47">
        <f>paste_pd_trips!K37</f>
        <v>0</v>
      </c>
      <c r="AB53" s="47">
        <f>paste_pd_trips!L37</f>
        <v>0</v>
      </c>
      <c r="AC53" s="47">
        <f>paste_pd_trips!M37</f>
        <v>0</v>
      </c>
      <c r="AD53" s="50">
        <f>paste_pd_trips!N37</f>
        <v>0</v>
      </c>
      <c r="AG53" s="46" t="s">
        <v>535</v>
      </c>
      <c r="AH53" s="47">
        <f t="shared" si="23"/>
        <v>0</v>
      </c>
      <c r="AI53" s="47">
        <f t="shared" si="18"/>
        <v>0</v>
      </c>
      <c r="AJ53" s="47">
        <f t="shared" si="18"/>
        <v>0</v>
      </c>
      <c r="AK53" s="47">
        <f t="shared" si="18"/>
        <v>0</v>
      </c>
      <c r="AL53" s="47">
        <f t="shared" si="18"/>
        <v>0</v>
      </c>
      <c r="AM53" s="47">
        <f t="shared" si="18"/>
        <v>0</v>
      </c>
      <c r="AN53" s="47">
        <f t="shared" si="18"/>
        <v>0</v>
      </c>
      <c r="AO53" s="47">
        <f t="shared" si="18"/>
        <v>0</v>
      </c>
      <c r="AP53" s="47">
        <v>0</v>
      </c>
      <c r="AQ53" s="47">
        <f t="shared" si="19"/>
        <v>0</v>
      </c>
      <c r="AR53" s="47">
        <f t="shared" si="19"/>
        <v>0</v>
      </c>
      <c r="AS53" s="50">
        <f t="shared" si="24"/>
        <v>0</v>
      </c>
      <c r="AU53">
        <v>6</v>
      </c>
      <c r="AV53" s="46" t="s">
        <v>535</v>
      </c>
      <c r="AW53" s="47">
        <f t="shared" si="20"/>
        <v>0</v>
      </c>
      <c r="AX53" s="47">
        <f t="shared" si="20"/>
        <v>0</v>
      </c>
      <c r="AY53" s="47">
        <f t="shared" si="20"/>
        <v>0</v>
      </c>
      <c r="AZ53" s="47">
        <f t="shared" si="20"/>
        <v>0</v>
      </c>
      <c r="BA53" s="47">
        <f t="shared" si="20"/>
        <v>0</v>
      </c>
      <c r="BB53" s="47">
        <f t="shared" si="25"/>
        <v>0</v>
      </c>
      <c r="BC53" s="47">
        <f t="shared" si="26"/>
        <v>0</v>
      </c>
      <c r="BD53" s="47">
        <f t="shared" si="27"/>
        <v>0</v>
      </c>
      <c r="BE53" s="47">
        <f t="shared" si="21"/>
        <v>0</v>
      </c>
      <c r="BF53" s="47">
        <f t="shared" si="21"/>
        <v>0</v>
      </c>
      <c r="BG53" s="47">
        <f t="shared" si="21"/>
        <v>0</v>
      </c>
      <c r="BH53" s="50">
        <f t="shared" si="22"/>
        <v>0</v>
      </c>
    </row>
    <row r="54" spans="3:62" x14ac:dyDescent="0.25">
      <c r="C54" s="46" t="s">
        <v>465</v>
      </c>
      <c r="D54" s="47">
        <f>paste_pd_trips!S38</f>
        <v>2</v>
      </c>
      <c r="E54" s="47">
        <f>paste_pd_trips!T38</f>
        <v>9</v>
      </c>
      <c r="F54" s="47">
        <f>paste_pd_trips!U38</f>
        <v>1</v>
      </c>
      <c r="G54" s="47">
        <f>paste_pd_trips!V38</f>
        <v>32</v>
      </c>
      <c r="H54" s="47">
        <f>paste_pd_trips!W38</f>
        <v>0</v>
      </c>
      <c r="I54" s="47">
        <f>paste_pd_trips!X38</f>
        <v>29</v>
      </c>
      <c r="J54" s="47">
        <f>paste_pd_trips!Y38</f>
        <v>2</v>
      </c>
      <c r="K54" s="47">
        <f>paste_pd_trips!Z38</f>
        <v>2</v>
      </c>
      <c r="L54" s="47">
        <f>paste_pd_trips!AA38</f>
        <v>0</v>
      </c>
      <c r="M54" s="47">
        <f>paste_pd_trips!AB38</f>
        <v>0</v>
      </c>
      <c r="N54" s="47">
        <f>paste_pd_trips!AC38</f>
        <v>0</v>
      </c>
      <c r="O54" s="50">
        <f>paste_pd_trips!AD38</f>
        <v>77</v>
      </c>
      <c r="P54" s="49"/>
      <c r="R54" s="46" t="s">
        <v>465</v>
      </c>
      <c r="S54" s="47">
        <f>paste_pd_trips!C38</f>
        <v>248.90725</v>
      </c>
      <c r="T54" s="47">
        <f>paste_pd_trips!D38</f>
        <v>9379.3977400000003</v>
      </c>
      <c r="U54" s="47">
        <f>paste_pd_trips!E38</f>
        <v>502.76339999999999</v>
      </c>
      <c r="V54" s="47">
        <f>paste_pd_trips!F38</f>
        <v>11097.732969999999</v>
      </c>
      <c r="W54" s="47">
        <f>paste_pd_trips!G38</f>
        <v>0</v>
      </c>
      <c r="X54" s="47">
        <f>paste_pd_trips!H38</f>
        <v>14798.61443</v>
      </c>
      <c r="Y54" s="47">
        <f>paste_pd_trips!I38</f>
        <v>306.87119999999999</v>
      </c>
      <c r="Z54" s="47">
        <f>paste_pd_trips!J38</f>
        <v>933.92499999999995</v>
      </c>
      <c r="AA54" s="47">
        <f>paste_pd_trips!K38</f>
        <v>0</v>
      </c>
      <c r="AB54" s="47">
        <f>paste_pd_trips!L38</f>
        <v>0</v>
      </c>
      <c r="AC54" s="47">
        <f>paste_pd_trips!M38</f>
        <v>0</v>
      </c>
      <c r="AD54" s="50">
        <f>paste_pd_trips!N38</f>
        <v>37268.211990000003</v>
      </c>
      <c r="AG54" s="46" t="s">
        <v>465</v>
      </c>
      <c r="AH54" s="47">
        <f t="shared" si="23"/>
        <v>248.90725</v>
      </c>
      <c r="AI54" s="47">
        <f t="shared" si="18"/>
        <v>9379.3977400000003</v>
      </c>
      <c r="AJ54" s="47">
        <f t="shared" si="18"/>
        <v>502.76339999999999</v>
      </c>
      <c r="AK54" s="47">
        <f t="shared" si="18"/>
        <v>11097.732969999999</v>
      </c>
      <c r="AL54" s="47">
        <f t="shared" si="18"/>
        <v>0</v>
      </c>
      <c r="AM54" s="47">
        <f t="shared" si="18"/>
        <v>14798.61443</v>
      </c>
      <c r="AN54" s="47">
        <f t="shared" si="18"/>
        <v>306.87119999999999</v>
      </c>
      <c r="AO54" s="47">
        <f t="shared" si="18"/>
        <v>933.92499999999995</v>
      </c>
      <c r="AP54" s="47">
        <v>0</v>
      </c>
      <c r="AQ54" s="47">
        <f t="shared" si="19"/>
        <v>0</v>
      </c>
      <c r="AR54" s="47">
        <f t="shared" si="19"/>
        <v>0</v>
      </c>
      <c r="AS54" s="50">
        <f t="shared" si="24"/>
        <v>37268.211990000003</v>
      </c>
      <c r="AU54">
        <v>7</v>
      </c>
      <c r="AV54" s="46" t="s">
        <v>465</v>
      </c>
      <c r="AW54" s="47">
        <f t="shared" si="20"/>
        <v>248.90725</v>
      </c>
      <c r="AX54" s="47">
        <f t="shared" si="20"/>
        <v>9379.3977400000003</v>
      </c>
      <c r="AY54" s="47">
        <f t="shared" si="20"/>
        <v>502.76339999999999</v>
      </c>
      <c r="AZ54" s="47">
        <f t="shared" si="20"/>
        <v>11097.732969999999</v>
      </c>
      <c r="BA54" s="47">
        <f t="shared" si="20"/>
        <v>0</v>
      </c>
      <c r="BB54" s="47">
        <f t="shared" si="25"/>
        <v>16392.151844915548</v>
      </c>
      <c r="BC54" s="47">
        <f t="shared" si="26"/>
        <v>154.13513307051076</v>
      </c>
      <c r="BD54" s="47">
        <f t="shared" si="27"/>
        <v>2458.8025854003754</v>
      </c>
      <c r="BE54" s="47">
        <f t="shared" si="21"/>
        <v>0</v>
      </c>
      <c r="BF54" s="47">
        <f t="shared" si="21"/>
        <v>0</v>
      </c>
      <c r="BG54" s="47">
        <f t="shared" si="21"/>
        <v>0</v>
      </c>
      <c r="BH54" s="50">
        <f t="shared" si="22"/>
        <v>40233.890923386425</v>
      </c>
    </row>
    <row r="55" spans="3:62" x14ac:dyDescent="0.25">
      <c r="C55" s="46" t="s">
        <v>528</v>
      </c>
      <c r="D55" s="47">
        <f>paste_pd_trips!S39</f>
        <v>0</v>
      </c>
      <c r="E55" s="47">
        <f>paste_pd_trips!T39</f>
        <v>0</v>
      </c>
      <c r="F55" s="47">
        <f>paste_pd_trips!U39</f>
        <v>0</v>
      </c>
      <c r="G55" s="47">
        <f>paste_pd_trips!V39</f>
        <v>0</v>
      </c>
      <c r="H55" s="47">
        <f>paste_pd_trips!W39</f>
        <v>30</v>
      </c>
      <c r="I55" s="47">
        <f>paste_pd_trips!X39</f>
        <v>0</v>
      </c>
      <c r="J55" s="47">
        <f>paste_pd_trips!Y39</f>
        <v>0</v>
      </c>
      <c r="K55" s="47">
        <f>paste_pd_trips!Z39</f>
        <v>0</v>
      </c>
      <c r="L55" s="47">
        <f>paste_pd_trips!AA39</f>
        <v>0</v>
      </c>
      <c r="M55" s="47">
        <f>paste_pd_trips!AB39</f>
        <v>0</v>
      </c>
      <c r="N55" s="47">
        <f>paste_pd_trips!AC39</f>
        <v>0</v>
      </c>
      <c r="O55" s="50">
        <f>paste_pd_trips!AD39</f>
        <v>30</v>
      </c>
      <c r="P55" s="49"/>
      <c r="R55" s="46" t="s">
        <v>528</v>
      </c>
      <c r="S55" s="47">
        <f>paste_pd_trips!C39</f>
        <v>0</v>
      </c>
      <c r="T55" s="47">
        <f>paste_pd_trips!D39</f>
        <v>0</v>
      </c>
      <c r="U55" s="47">
        <f>paste_pd_trips!E39</f>
        <v>0</v>
      </c>
      <c r="V55" s="47">
        <f>paste_pd_trips!F39</f>
        <v>0</v>
      </c>
      <c r="W55" s="47">
        <f>paste_pd_trips!G39</f>
        <v>17643.45679</v>
      </c>
      <c r="X55" s="47">
        <f>paste_pd_trips!H39</f>
        <v>0</v>
      </c>
      <c r="Y55" s="47">
        <f>paste_pd_trips!I39</f>
        <v>0</v>
      </c>
      <c r="Z55" s="47">
        <f>paste_pd_trips!J39</f>
        <v>0</v>
      </c>
      <c r="AA55" s="47">
        <f>paste_pd_trips!K39</f>
        <v>0</v>
      </c>
      <c r="AB55" s="47">
        <f>paste_pd_trips!L39</f>
        <v>0</v>
      </c>
      <c r="AC55" s="47">
        <f>paste_pd_trips!M39</f>
        <v>0</v>
      </c>
      <c r="AD55" s="50">
        <f>paste_pd_trips!N39</f>
        <v>17643.45679</v>
      </c>
      <c r="AG55" s="46" t="s">
        <v>528</v>
      </c>
      <c r="AH55" s="47">
        <f t="shared" si="23"/>
        <v>0</v>
      </c>
      <c r="AI55" s="47">
        <f t="shared" si="18"/>
        <v>0</v>
      </c>
      <c r="AJ55" s="47">
        <f t="shared" si="18"/>
        <v>0</v>
      </c>
      <c r="AK55" s="47">
        <f t="shared" si="18"/>
        <v>0</v>
      </c>
      <c r="AL55" s="47">
        <f t="shared" si="18"/>
        <v>17643.45679</v>
      </c>
      <c r="AM55" s="47">
        <f t="shared" si="18"/>
        <v>0</v>
      </c>
      <c r="AN55" s="47">
        <f t="shared" si="18"/>
        <v>0</v>
      </c>
      <c r="AO55" s="47">
        <f t="shared" si="18"/>
        <v>0</v>
      </c>
      <c r="AP55" s="47">
        <v>0</v>
      </c>
      <c r="AQ55" s="47">
        <f t="shared" si="19"/>
        <v>0</v>
      </c>
      <c r="AR55" s="47">
        <f t="shared" si="19"/>
        <v>0</v>
      </c>
      <c r="AS55" s="50">
        <f t="shared" si="24"/>
        <v>17643.45679</v>
      </c>
      <c r="AU55">
        <v>8</v>
      </c>
      <c r="AV55" s="46" t="s">
        <v>528</v>
      </c>
      <c r="AW55" s="47">
        <f t="shared" si="20"/>
        <v>0</v>
      </c>
      <c r="AX55" s="47">
        <f t="shared" si="20"/>
        <v>0</v>
      </c>
      <c r="AY55" s="47">
        <f t="shared" si="20"/>
        <v>0</v>
      </c>
      <c r="AZ55" s="47">
        <f t="shared" si="20"/>
        <v>0</v>
      </c>
      <c r="BA55" s="47">
        <f t="shared" si="20"/>
        <v>17643.45679</v>
      </c>
      <c r="BB55" s="47">
        <f t="shared" si="25"/>
        <v>0</v>
      </c>
      <c r="BC55" s="47">
        <f t="shared" si="26"/>
        <v>0</v>
      </c>
      <c r="BD55" s="47">
        <f t="shared" si="27"/>
        <v>0</v>
      </c>
      <c r="BE55" s="47">
        <f t="shared" si="21"/>
        <v>0</v>
      </c>
      <c r="BF55" s="47">
        <f t="shared" si="21"/>
        <v>0</v>
      </c>
      <c r="BG55" s="47">
        <f t="shared" si="21"/>
        <v>0</v>
      </c>
      <c r="BH55" s="50">
        <f t="shared" si="22"/>
        <v>17643.45679</v>
      </c>
    </row>
    <row r="56" spans="3:62" x14ac:dyDescent="0.25">
      <c r="C56" s="46" t="s">
        <v>14</v>
      </c>
      <c r="D56" s="47">
        <f>paste_pd_trips!S40</f>
        <v>0</v>
      </c>
      <c r="E56" s="47">
        <f>paste_pd_trips!T40</f>
        <v>0</v>
      </c>
      <c r="F56" s="47">
        <f>paste_pd_trips!U40</f>
        <v>0</v>
      </c>
      <c r="G56" s="47">
        <f>paste_pd_trips!V40</f>
        <v>0</v>
      </c>
      <c r="H56" s="47">
        <f>paste_pd_trips!W40</f>
        <v>0</v>
      </c>
      <c r="I56" s="47">
        <f>paste_pd_trips!X40</f>
        <v>61</v>
      </c>
      <c r="J56" s="47">
        <f>paste_pd_trips!Y40</f>
        <v>0</v>
      </c>
      <c r="K56" s="47">
        <f>paste_pd_trips!Z40</f>
        <v>3</v>
      </c>
      <c r="L56" s="47">
        <f>paste_pd_trips!AA40</f>
        <v>0</v>
      </c>
      <c r="M56" s="47">
        <f>paste_pd_trips!AB40</f>
        <v>0</v>
      </c>
      <c r="N56" s="47">
        <f>paste_pd_trips!AC40</f>
        <v>0</v>
      </c>
      <c r="O56" s="50">
        <f>paste_pd_trips!AD40</f>
        <v>64</v>
      </c>
      <c r="P56" s="49"/>
      <c r="R56" s="46" t="s">
        <v>14</v>
      </c>
      <c r="S56" s="47">
        <f>paste_pd_trips!C40</f>
        <v>0</v>
      </c>
      <c r="T56" s="47">
        <f>paste_pd_trips!D40</f>
        <v>0</v>
      </c>
      <c r="U56" s="47">
        <f>paste_pd_trips!E40</f>
        <v>0</v>
      </c>
      <c r="V56" s="47">
        <f>paste_pd_trips!F40</f>
        <v>0</v>
      </c>
      <c r="W56" s="47">
        <f>paste_pd_trips!G40</f>
        <v>0</v>
      </c>
      <c r="X56" s="47">
        <f>paste_pd_trips!H40</f>
        <v>58900.532850000003</v>
      </c>
      <c r="Y56" s="47">
        <f>paste_pd_trips!I40</f>
        <v>0</v>
      </c>
      <c r="Z56" s="47">
        <f>paste_pd_trips!J40</f>
        <v>1164.7288000000001</v>
      </c>
      <c r="AA56" s="47">
        <f>paste_pd_trips!K40</f>
        <v>0</v>
      </c>
      <c r="AB56" s="47">
        <f>paste_pd_trips!L40</f>
        <v>0</v>
      </c>
      <c r="AC56" s="47">
        <f>paste_pd_trips!M40</f>
        <v>0</v>
      </c>
      <c r="AD56" s="50">
        <f>paste_pd_trips!N40</f>
        <v>60065.26165</v>
      </c>
      <c r="AG56" s="46" t="s">
        <v>14</v>
      </c>
      <c r="AH56" s="47">
        <f t="shared" si="23"/>
        <v>0</v>
      </c>
      <c r="AI56" s="47">
        <f t="shared" si="18"/>
        <v>0</v>
      </c>
      <c r="AJ56" s="47">
        <f t="shared" si="18"/>
        <v>0</v>
      </c>
      <c r="AK56" s="47">
        <f t="shared" si="18"/>
        <v>0</v>
      </c>
      <c r="AL56" s="47">
        <f t="shared" si="18"/>
        <v>0</v>
      </c>
      <c r="AM56" s="51">
        <f t="shared" si="18"/>
        <v>58900.532850000003</v>
      </c>
      <c r="AN56" s="52">
        <f t="shared" si="18"/>
        <v>0</v>
      </c>
      <c r="AO56" s="53">
        <f t="shared" si="18"/>
        <v>1164.7288000000001</v>
      </c>
      <c r="AP56" s="47">
        <v>0</v>
      </c>
      <c r="AQ56" s="47">
        <f t="shared" si="19"/>
        <v>0</v>
      </c>
      <c r="AR56" s="47">
        <f t="shared" si="19"/>
        <v>0</v>
      </c>
      <c r="AS56" s="50">
        <f t="shared" si="24"/>
        <v>60065.26165</v>
      </c>
      <c r="AU56">
        <v>9</v>
      </c>
      <c r="AV56" s="46" t="s">
        <v>14</v>
      </c>
      <c r="AW56" s="47">
        <f t="shared" si="20"/>
        <v>0</v>
      </c>
      <c r="AX56" s="47">
        <f t="shared" si="20"/>
        <v>0</v>
      </c>
      <c r="AY56" s="47">
        <f t="shared" si="20"/>
        <v>0</v>
      </c>
      <c r="AZ56" s="47">
        <f t="shared" si="20"/>
        <v>0</v>
      </c>
      <c r="BA56" s="47">
        <f t="shared" si="20"/>
        <v>0</v>
      </c>
      <c r="BB56" s="51">
        <f>BJ56</f>
        <v>61681.004125688334</v>
      </c>
      <c r="BC56" s="52">
        <v>0</v>
      </c>
      <c r="BD56" s="53">
        <v>0</v>
      </c>
      <c r="BE56" s="47">
        <f t="shared" si="21"/>
        <v>0</v>
      </c>
      <c r="BF56" s="47">
        <f t="shared" si="21"/>
        <v>0</v>
      </c>
      <c r="BG56" s="47">
        <f t="shared" si="21"/>
        <v>0</v>
      </c>
      <c r="BH56" s="50">
        <f t="shared" si="22"/>
        <v>61681.004125688334</v>
      </c>
      <c r="BJ56" s="2">
        <f>OBS_PURP_AUTOSUFF!J37+OBS_PURP_AUTOSUFF!J38</f>
        <v>61681.004125688334</v>
      </c>
    </row>
    <row r="57" spans="3:62" x14ac:dyDescent="0.25">
      <c r="C57" s="46" t="s">
        <v>15</v>
      </c>
      <c r="D57" s="47">
        <f>paste_pd_trips!S41</f>
        <v>0</v>
      </c>
      <c r="E57" s="47">
        <f>paste_pd_trips!T41</f>
        <v>0</v>
      </c>
      <c r="F57" s="47">
        <f>paste_pd_trips!U41</f>
        <v>0</v>
      </c>
      <c r="G57" s="47">
        <f>paste_pd_trips!V41</f>
        <v>0</v>
      </c>
      <c r="H57" s="47">
        <f>paste_pd_trips!W41</f>
        <v>0</v>
      </c>
      <c r="I57" s="47">
        <f>paste_pd_trips!X41</f>
        <v>1</v>
      </c>
      <c r="J57" s="47">
        <f>paste_pd_trips!Y41</f>
        <v>0</v>
      </c>
      <c r="K57" s="47">
        <f>paste_pd_trips!Z41</f>
        <v>0</v>
      </c>
      <c r="L57" s="47">
        <f>paste_pd_trips!AA41</f>
        <v>0</v>
      </c>
      <c r="M57" s="47">
        <f>paste_pd_trips!AB41</f>
        <v>0</v>
      </c>
      <c r="N57" s="47">
        <f>paste_pd_trips!AC41</f>
        <v>0</v>
      </c>
      <c r="O57" s="50">
        <f>paste_pd_trips!AD41</f>
        <v>1</v>
      </c>
      <c r="P57" s="49"/>
      <c r="R57" s="46" t="s">
        <v>15</v>
      </c>
      <c r="S57" s="47">
        <f>paste_pd_trips!C41</f>
        <v>0</v>
      </c>
      <c r="T57" s="47">
        <f>paste_pd_trips!D41</f>
        <v>0</v>
      </c>
      <c r="U57" s="47">
        <f>paste_pd_trips!E41</f>
        <v>0</v>
      </c>
      <c r="V57" s="47">
        <f>paste_pd_trips!F41</f>
        <v>0</v>
      </c>
      <c r="W57" s="47">
        <f>paste_pd_trips!G41</f>
        <v>0</v>
      </c>
      <c r="X57" s="47">
        <f>paste_pd_trips!H41</f>
        <v>302.76679999999999</v>
      </c>
      <c r="Y57" s="47">
        <f>paste_pd_trips!I41</f>
        <v>0</v>
      </c>
      <c r="Z57" s="47">
        <f>paste_pd_trips!J41</f>
        <v>0</v>
      </c>
      <c r="AA57" s="47">
        <f>paste_pd_trips!K41</f>
        <v>0</v>
      </c>
      <c r="AB57" s="47">
        <f>paste_pd_trips!L41</f>
        <v>0</v>
      </c>
      <c r="AC57" s="47">
        <f>paste_pd_trips!M41</f>
        <v>0</v>
      </c>
      <c r="AD57" s="50">
        <f>paste_pd_trips!N41</f>
        <v>302.76679999999999</v>
      </c>
      <c r="AG57" s="46" t="s">
        <v>15</v>
      </c>
      <c r="AH57" s="47">
        <f t="shared" si="23"/>
        <v>0</v>
      </c>
      <c r="AI57" s="47">
        <f t="shared" si="18"/>
        <v>0</v>
      </c>
      <c r="AJ57" s="47">
        <f t="shared" si="18"/>
        <v>0</v>
      </c>
      <c r="AK57" s="47">
        <f t="shared" si="18"/>
        <v>0</v>
      </c>
      <c r="AL57" s="47">
        <f t="shared" si="18"/>
        <v>0</v>
      </c>
      <c r="AM57" s="55">
        <f t="shared" si="18"/>
        <v>302.76679999999999</v>
      </c>
      <c r="AN57" s="56">
        <f t="shared" si="18"/>
        <v>0</v>
      </c>
      <c r="AO57" s="57">
        <f t="shared" si="18"/>
        <v>0</v>
      </c>
      <c r="AP57" s="47">
        <v>0</v>
      </c>
      <c r="AQ57" s="47">
        <f t="shared" si="19"/>
        <v>0</v>
      </c>
      <c r="AR57" s="47">
        <f t="shared" si="19"/>
        <v>0</v>
      </c>
      <c r="AS57" s="50">
        <f t="shared" si="24"/>
        <v>302.76679999999999</v>
      </c>
      <c r="AU57">
        <v>10</v>
      </c>
      <c r="AV57" s="46" t="s">
        <v>15</v>
      </c>
      <c r="AW57" s="47">
        <f t="shared" si="20"/>
        <v>0</v>
      </c>
      <c r="AX57" s="47">
        <f t="shared" si="20"/>
        <v>0</v>
      </c>
      <c r="AY57" s="47">
        <f t="shared" si="20"/>
        <v>0</v>
      </c>
      <c r="AZ57" s="47">
        <f t="shared" si="20"/>
        <v>0</v>
      </c>
      <c r="BA57" s="47">
        <f t="shared" si="20"/>
        <v>0</v>
      </c>
      <c r="BB57" s="55">
        <f>BJ57</f>
        <v>36.674763558652117</v>
      </c>
      <c r="BC57" s="56">
        <v>0</v>
      </c>
      <c r="BD57" s="57">
        <v>0</v>
      </c>
      <c r="BE57" s="47">
        <f t="shared" si="21"/>
        <v>0</v>
      </c>
      <c r="BF57" s="47">
        <f t="shared" si="21"/>
        <v>0</v>
      </c>
      <c r="BG57" s="47">
        <f t="shared" si="21"/>
        <v>0</v>
      </c>
      <c r="BH57" s="50">
        <f t="shared" si="22"/>
        <v>36.674763558652117</v>
      </c>
      <c r="BJ57" s="2">
        <f>OBS_PURP_AUTOSUFF!J40</f>
        <v>36.674763558652117</v>
      </c>
    </row>
    <row r="58" spans="3:62" x14ac:dyDescent="0.25">
      <c r="C58" s="46" t="s">
        <v>16</v>
      </c>
      <c r="D58" s="47">
        <f>paste_pd_trips!S42</f>
        <v>0</v>
      </c>
      <c r="E58" s="47">
        <f>paste_pd_trips!T42</f>
        <v>0</v>
      </c>
      <c r="F58" s="47">
        <f>paste_pd_trips!U42</f>
        <v>0</v>
      </c>
      <c r="G58" s="47">
        <f>paste_pd_trips!V42</f>
        <v>0</v>
      </c>
      <c r="H58" s="47">
        <f>paste_pd_trips!W42</f>
        <v>0</v>
      </c>
      <c r="I58" s="47">
        <f>paste_pd_trips!X42</f>
        <v>5</v>
      </c>
      <c r="J58" s="47">
        <f>paste_pd_trips!Y42</f>
        <v>0</v>
      </c>
      <c r="K58" s="47">
        <f>paste_pd_trips!Z42</f>
        <v>0</v>
      </c>
      <c r="L58" s="47">
        <f>paste_pd_trips!AA42</f>
        <v>0</v>
      </c>
      <c r="M58" s="47">
        <f>paste_pd_trips!AB42</f>
        <v>0</v>
      </c>
      <c r="N58" s="47">
        <f>paste_pd_trips!AC42</f>
        <v>0</v>
      </c>
      <c r="O58" s="50">
        <f>paste_pd_trips!AD42</f>
        <v>5</v>
      </c>
      <c r="P58" s="49"/>
      <c r="R58" s="46" t="s">
        <v>16</v>
      </c>
      <c r="S58" s="47">
        <f>paste_pd_trips!C42</f>
        <v>0</v>
      </c>
      <c r="T58" s="47">
        <f>paste_pd_trips!D42</f>
        <v>0</v>
      </c>
      <c r="U58" s="47">
        <f>paste_pd_trips!E42</f>
        <v>0</v>
      </c>
      <c r="V58" s="47">
        <f>paste_pd_trips!F42</f>
        <v>0</v>
      </c>
      <c r="W58" s="47">
        <f>paste_pd_trips!G42</f>
        <v>0</v>
      </c>
      <c r="X58" s="47">
        <f>paste_pd_trips!H42</f>
        <v>547.97452999999996</v>
      </c>
      <c r="Y58" s="47">
        <f>paste_pd_trips!I42</f>
        <v>0</v>
      </c>
      <c r="Z58" s="47">
        <f>paste_pd_trips!J42</f>
        <v>0</v>
      </c>
      <c r="AA58" s="47">
        <f>paste_pd_trips!K42</f>
        <v>0</v>
      </c>
      <c r="AB58" s="47">
        <f>paste_pd_trips!L42</f>
        <v>0</v>
      </c>
      <c r="AC58" s="47">
        <f>paste_pd_trips!M42</f>
        <v>0</v>
      </c>
      <c r="AD58" s="50">
        <f>paste_pd_trips!N42</f>
        <v>547.97452999999996</v>
      </c>
      <c r="AG58" s="46" t="s">
        <v>16</v>
      </c>
      <c r="AH58" s="47">
        <f t="shared" si="23"/>
        <v>0</v>
      </c>
      <c r="AI58" s="47">
        <f t="shared" si="18"/>
        <v>0</v>
      </c>
      <c r="AJ58" s="47">
        <f t="shared" si="18"/>
        <v>0</v>
      </c>
      <c r="AK58" s="47">
        <f t="shared" si="18"/>
        <v>0</v>
      </c>
      <c r="AL58" s="47">
        <f t="shared" si="18"/>
        <v>0</v>
      </c>
      <c r="AM58" s="55">
        <f t="shared" si="18"/>
        <v>547.97452999999996</v>
      </c>
      <c r="AN58" s="56">
        <f t="shared" si="18"/>
        <v>0</v>
      </c>
      <c r="AO58" s="57">
        <f t="shared" si="18"/>
        <v>0</v>
      </c>
      <c r="AP58" s="47">
        <v>0</v>
      </c>
      <c r="AQ58" s="47">
        <f t="shared" si="19"/>
        <v>0</v>
      </c>
      <c r="AR58" s="47">
        <f t="shared" si="19"/>
        <v>0</v>
      </c>
      <c r="AS58" s="50">
        <f t="shared" si="24"/>
        <v>547.97452999999996</v>
      </c>
      <c r="AU58">
        <v>11</v>
      </c>
      <c r="AV58" s="46" t="s">
        <v>16</v>
      </c>
      <c r="AW58" s="47">
        <f t="shared" si="20"/>
        <v>0</v>
      </c>
      <c r="AX58" s="47">
        <f t="shared" si="20"/>
        <v>0</v>
      </c>
      <c r="AY58" s="47">
        <f t="shared" si="20"/>
        <v>0</v>
      </c>
      <c r="AZ58" s="47">
        <f t="shared" si="20"/>
        <v>0</v>
      </c>
      <c r="BA58" s="47">
        <f t="shared" si="20"/>
        <v>0</v>
      </c>
      <c r="BB58" s="55">
        <f>BJ58</f>
        <v>0</v>
      </c>
      <c r="BC58" s="56">
        <v>0</v>
      </c>
      <c r="BD58" s="57">
        <v>0</v>
      </c>
      <c r="BE58" s="47">
        <f t="shared" si="21"/>
        <v>0</v>
      </c>
      <c r="BF58" s="47">
        <f t="shared" si="21"/>
        <v>0</v>
      </c>
      <c r="BG58" s="47">
        <f t="shared" si="21"/>
        <v>0</v>
      </c>
      <c r="BH58" s="50">
        <f t="shared" si="22"/>
        <v>0</v>
      </c>
      <c r="BJ58" s="2">
        <v>0</v>
      </c>
    </row>
    <row r="59" spans="3:62" x14ac:dyDescent="0.25">
      <c r="C59" s="46" t="s">
        <v>17</v>
      </c>
      <c r="D59" s="47">
        <f>paste_pd_trips!S43</f>
        <v>0</v>
      </c>
      <c r="E59" s="47">
        <f>paste_pd_trips!T43</f>
        <v>0</v>
      </c>
      <c r="F59" s="47">
        <f>paste_pd_trips!U43</f>
        <v>0</v>
      </c>
      <c r="G59" s="47">
        <f>paste_pd_trips!V43</f>
        <v>0</v>
      </c>
      <c r="H59" s="47">
        <f>paste_pd_trips!W43</f>
        <v>0</v>
      </c>
      <c r="I59" s="47">
        <f>paste_pd_trips!X43</f>
        <v>6</v>
      </c>
      <c r="J59" s="47">
        <f>paste_pd_trips!Y43</f>
        <v>0</v>
      </c>
      <c r="K59" s="47">
        <f>paste_pd_trips!Z43</f>
        <v>0</v>
      </c>
      <c r="L59" s="47">
        <f>paste_pd_trips!AA43</f>
        <v>0</v>
      </c>
      <c r="M59" s="47">
        <f>paste_pd_trips!AB43</f>
        <v>0</v>
      </c>
      <c r="N59" s="47">
        <f>paste_pd_trips!AC43</f>
        <v>0</v>
      </c>
      <c r="O59" s="50">
        <f>paste_pd_trips!AD43</f>
        <v>6</v>
      </c>
      <c r="P59" s="49"/>
      <c r="R59" s="46" t="s">
        <v>17</v>
      </c>
      <c r="S59" s="47">
        <f>paste_pd_trips!C43</f>
        <v>0</v>
      </c>
      <c r="T59" s="47">
        <f>paste_pd_trips!D43</f>
        <v>0</v>
      </c>
      <c r="U59" s="47">
        <f>paste_pd_trips!E43</f>
        <v>0</v>
      </c>
      <c r="V59" s="47">
        <f>paste_pd_trips!F43</f>
        <v>0</v>
      </c>
      <c r="W59" s="47">
        <f>paste_pd_trips!G43</f>
        <v>0</v>
      </c>
      <c r="X59" s="47">
        <f>paste_pd_trips!H43</f>
        <v>2859.1372299999998</v>
      </c>
      <c r="Y59" s="47">
        <f>paste_pd_trips!I43</f>
        <v>0</v>
      </c>
      <c r="Z59" s="47">
        <f>paste_pd_trips!J43</f>
        <v>0</v>
      </c>
      <c r="AA59" s="47">
        <f>paste_pd_trips!K43</f>
        <v>0</v>
      </c>
      <c r="AB59" s="47">
        <f>paste_pd_trips!L43</f>
        <v>0</v>
      </c>
      <c r="AC59" s="47">
        <f>paste_pd_trips!M43</f>
        <v>0</v>
      </c>
      <c r="AD59" s="50">
        <f>paste_pd_trips!N43</f>
        <v>2859.1372299999998</v>
      </c>
      <c r="AG59" s="46" t="s">
        <v>17</v>
      </c>
      <c r="AH59" s="47">
        <f t="shared" si="23"/>
        <v>0</v>
      </c>
      <c r="AI59" s="47">
        <f t="shared" si="18"/>
        <v>0</v>
      </c>
      <c r="AJ59" s="47">
        <f t="shared" si="18"/>
        <v>0</v>
      </c>
      <c r="AK59" s="47">
        <f t="shared" si="18"/>
        <v>0</v>
      </c>
      <c r="AL59" s="47">
        <f t="shared" si="18"/>
        <v>0</v>
      </c>
      <c r="AM59" s="55">
        <f t="shared" si="18"/>
        <v>2859.1372299999998</v>
      </c>
      <c r="AN59" s="56">
        <f t="shared" si="18"/>
        <v>0</v>
      </c>
      <c r="AO59" s="57">
        <f t="shared" si="18"/>
        <v>0</v>
      </c>
      <c r="AP59" s="47">
        <v>0</v>
      </c>
      <c r="AQ59" s="47">
        <f t="shared" si="19"/>
        <v>0</v>
      </c>
      <c r="AR59" s="47">
        <f t="shared" si="19"/>
        <v>0</v>
      </c>
      <c r="AS59" s="50">
        <f t="shared" si="24"/>
        <v>2859.1372299999998</v>
      </c>
      <c r="AU59">
        <v>12</v>
      </c>
      <c r="AV59" s="46" t="s">
        <v>17</v>
      </c>
      <c r="AW59" s="47">
        <f t="shared" si="20"/>
        <v>0</v>
      </c>
      <c r="AX59" s="47">
        <f t="shared" si="20"/>
        <v>0</v>
      </c>
      <c r="AY59" s="47">
        <f t="shared" si="20"/>
        <v>0</v>
      </c>
      <c r="AZ59" s="47">
        <f t="shared" si="20"/>
        <v>0</v>
      </c>
      <c r="BA59" s="47">
        <f t="shared" si="20"/>
        <v>0</v>
      </c>
      <c r="BB59" s="55">
        <f>BJ59</f>
        <v>13507.503489606281</v>
      </c>
      <c r="BC59" s="56">
        <v>0</v>
      </c>
      <c r="BD59" s="57">
        <v>0</v>
      </c>
      <c r="BE59" s="47">
        <f t="shared" si="21"/>
        <v>0</v>
      </c>
      <c r="BF59" s="47">
        <f t="shared" si="21"/>
        <v>0</v>
      </c>
      <c r="BG59" s="47">
        <f t="shared" si="21"/>
        <v>0</v>
      </c>
      <c r="BH59" s="50">
        <f t="shared" si="22"/>
        <v>13507.503489606281</v>
      </c>
      <c r="BJ59" s="2">
        <f>OBS_PURP_AUTOSUFF!J39</f>
        <v>13507.503489606281</v>
      </c>
    </row>
    <row r="60" spans="3:62" x14ac:dyDescent="0.25">
      <c r="C60" s="46" t="s">
        <v>18</v>
      </c>
      <c r="D60" s="47">
        <f>paste_pd_trips!S44</f>
        <v>0</v>
      </c>
      <c r="E60" s="47">
        <f>paste_pd_trips!T44</f>
        <v>0</v>
      </c>
      <c r="F60" s="47">
        <f>paste_pd_trips!U44</f>
        <v>0</v>
      </c>
      <c r="G60" s="47">
        <f>paste_pd_trips!V44</f>
        <v>0</v>
      </c>
      <c r="H60" s="47">
        <f>paste_pd_trips!W44</f>
        <v>0</v>
      </c>
      <c r="I60" s="47">
        <f>paste_pd_trips!X44</f>
        <v>0</v>
      </c>
      <c r="J60" s="47">
        <f>paste_pd_trips!Y44</f>
        <v>0</v>
      </c>
      <c r="K60" s="47">
        <f>paste_pd_trips!Z44</f>
        <v>0</v>
      </c>
      <c r="L60" s="47">
        <f>paste_pd_trips!AA44</f>
        <v>0</v>
      </c>
      <c r="M60" s="47">
        <f>paste_pd_trips!AB44</f>
        <v>0</v>
      </c>
      <c r="N60" s="47">
        <f>paste_pd_trips!AC44</f>
        <v>0</v>
      </c>
      <c r="O60" s="50">
        <f>paste_pd_trips!AD44</f>
        <v>0</v>
      </c>
      <c r="P60" s="49"/>
      <c r="R60" s="46" t="s">
        <v>18</v>
      </c>
      <c r="S60" s="47">
        <f>paste_pd_trips!C44</f>
        <v>0</v>
      </c>
      <c r="T60" s="47">
        <f>paste_pd_trips!D44</f>
        <v>0</v>
      </c>
      <c r="U60" s="47">
        <f>paste_pd_trips!E44</f>
        <v>0</v>
      </c>
      <c r="V60" s="47">
        <f>paste_pd_trips!F44</f>
        <v>0</v>
      </c>
      <c r="W60" s="47">
        <f>paste_pd_trips!G44</f>
        <v>0</v>
      </c>
      <c r="X60" s="47">
        <f>paste_pd_trips!H44</f>
        <v>0</v>
      </c>
      <c r="Y60" s="47">
        <f>paste_pd_trips!I44</f>
        <v>0</v>
      </c>
      <c r="Z60" s="47">
        <f>paste_pd_trips!J44</f>
        <v>0</v>
      </c>
      <c r="AA60" s="47">
        <f>paste_pd_trips!K44</f>
        <v>0</v>
      </c>
      <c r="AB60" s="47">
        <f>paste_pd_trips!L44</f>
        <v>0</v>
      </c>
      <c r="AC60" s="47">
        <f>paste_pd_trips!M44</f>
        <v>0</v>
      </c>
      <c r="AD60" s="50">
        <f>paste_pd_trips!N44</f>
        <v>0</v>
      </c>
      <c r="AG60" s="46" t="s">
        <v>18</v>
      </c>
      <c r="AH60" s="47">
        <f t="shared" si="23"/>
        <v>0</v>
      </c>
      <c r="AI60" s="47">
        <f t="shared" si="18"/>
        <v>0</v>
      </c>
      <c r="AJ60" s="47">
        <f t="shared" si="18"/>
        <v>0</v>
      </c>
      <c r="AK60" s="47">
        <f t="shared" si="18"/>
        <v>0</v>
      </c>
      <c r="AL60" s="47">
        <f t="shared" si="18"/>
        <v>0</v>
      </c>
      <c r="AM60" s="55">
        <f t="shared" si="18"/>
        <v>0</v>
      </c>
      <c r="AN60" s="56">
        <f t="shared" si="18"/>
        <v>0</v>
      </c>
      <c r="AO60" s="57">
        <f t="shared" si="18"/>
        <v>0</v>
      </c>
      <c r="AP60" s="47">
        <v>0</v>
      </c>
      <c r="AQ60" s="47">
        <f t="shared" si="19"/>
        <v>0</v>
      </c>
      <c r="AR60" s="47">
        <f t="shared" si="19"/>
        <v>0</v>
      </c>
      <c r="AS60" s="50">
        <f t="shared" si="24"/>
        <v>0</v>
      </c>
      <c r="AU60">
        <v>13</v>
      </c>
      <c r="AV60" s="46" t="s">
        <v>18</v>
      </c>
      <c r="AW60" s="47">
        <f t="shared" si="20"/>
        <v>0</v>
      </c>
      <c r="AX60" s="47">
        <f t="shared" si="20"/>
        <v>0</v>
      </c>
      <c r="AY60" s="47">
        <f t="shared" si="20"/>
        <v>0</v>
      </c>
      <c r="AZ60" s="47">
        <f t="shared" si="20"/>
        <v>0</v>
      </c>
      <c r="BA60" s="47">
        <f t="shared" si="20"/>
        <v>0</v>
      </c>
      <c r="BB60" s="55">
        <v>0</v>
      </c>
      <c r="BC60" s="56">
        <f>BJ60</f>
        <v>1030.0364000879945</v>
      </c>
      <c r="BD60" s="57">
        <v>0</v>
      </c>
      <c r="BE60" s="47">
        <f t="shared" si="21"/>
        <v>0</v>
      </c>
      <c r="BF60" s="47">
        <f t="shared" si="21"/>
        <v>0</v>
      </c>
      <c r="BG60" s="47">
        <f t="shared" si="21"/>
        <v>0</v>
      </c>
      <c r="BH60" s="50">
        <f t="shared" si="22"/>
        <v>1030.0364000879945</v>
      </c>
      <c r="BJ60" s="2">
        <f>OBS_PURP_AUTOSUFF!J55+OBS_PURP_AUTOSUFF!J56</f>
        <v>1030.0364000879945</v>
      </c>
    </row>
    <row r="61" spans="3:62" x14ac:dyDescent="0.25">
      <c r="C61" s="46" t="s">
        <v>19</v>
      </c>
      <c r="D61" s="47">
        <f>paste_pd_trips!S45</f>
        <v>0</v>
      </c>
      <c r="E61" s="47">
        <f>paste_pd_trips!T45</f>
        <v>0</v>
      </c>
      <c r="F61" s="47">
        <f>paste_pd_trips!U45</f>
        <v>0</v>
      </c>
      <c r="G61" s="47">
        <f>paste_pd_trips!V45</f>
        <v>0</v>
      </c>
      <c r="H61" s="47">
        <f>paste_pd_trips!W45</f>
        <v>0</v>
      </c>
      <c r="I61" s="47">
        <f>paste_pd_trips!X45</f>
        <v>0</v>
      </c>
      <c r="J61" s="47">
        <f>paste_pd_trips!Y45</f>
        <v>0</v>
      </c>
      <c r="K61" s="47">
        <f>paste_pd_trips!Z45</f>
        <v>0</v>
      </c>
      <c r="L61" s="47">
        <f>paste_pd_trips!AA45</f>
        <v>0</v>
      </c>
      <c r="M61" s="47">
        <f>paste_pd_trips!AB45</f>
        <v>0</v>
      </c>
      <c r="N61" s="47">
        <f>paste_pd_trips!AC45</f>
        <v>0</v>
      </c>
      <c r="O61" s="50">
        <f>paste_pd_trips!AD45</f>
        <v>0</v>
      </c>
      <c r="P61" s="49"/>
      <c r="R61" s="46" t="s">
        <v>19</v>
      </c>
      <c r="S61" s="47">
        <f>paste_pd_trips!C45</f>
        <v>0</v>
      </c>
      <c r="T61" s="47">
        <f>paste_pd_trips!D45</f>
        <v>0</v>
      </c>
      <c r="U61" s="47">
        <f>paste_pd_trips!E45</f>
        <v>0</v>
      </c>
      <c r="V61" s="47">
        <f>paste_pd_trips!F45</f>
        <v>0</v>
      </c>
      <c r="W61" s="47">
        <f>paste_pd_trips!G45</f>
        <v>0</v>
      </c>
      <c r="X61" s="47">
        <f>paste_pd_trips!H45</f>
        <v>0</v>
      </c>
      <c r="Y61" s="47">
        <f>paste_pd_trips!I45</f>
        <v>0</v>
      </c>
      <c r="Z61" s="47">
        <f>paste_pd_trips!J45</f>
        <v>0</v>
      </c>
      <c r="AA61" s="47">
        <f>paste_pd_trips!K45</f>
        <v>0</v>
      </c>
      <c r="AB61" s="47">
        <f>paste_pd_trips!L45</f>
        <v>0</v>
      </c>
      <c r="AC61" s="47">
        <f>paste_pd_trips!M45</f>
        <v>0</v>
      </c>
      <c r="AD61" s="50">
        <f>paste_pd_trips!N45</f>
        <v>0</v>
      </c>
      <c r="AG61" s="46" t="s">
        <v>19</v>
      </c>
      <c r="AH61" s="47">
        <f t="shared" si="23"/>
        <v>0</v>
      </c>
      <c r="AI61" s="47">
        <f t="shared" si="18"/>
        <v>0</v>
      </c>
      <c r="AJ61" s="47">
        <f t="shared" si="18"/>
        <v>0</v>
      </c>
      <c r="AK61" s="47">
        <f t="shared" si="18"/>
        <v>0</v>
      </c>
      <c r="AL61" s="47">
        <f t="shared" si="18"/>
        <v>0</v>
      </c>
      <c r="AM61" s="55">
        <f t="shared" si="18"/>
        <v>0</v>
      </c>
      <c r="AN61" s="56">
        <f t="shared" si="18"/>
        <v>0</v>
      </c>
      <c r="AO61" s="57">
        <f t="shared" si="18"/>
        <v>0</v>
      </c>
      <c r="AP61" s="47">
        <v>0</v>
      </c>
      <c r="AQ61" s="47">
        <f t="shared" si="19"/>
        <v>0</v>
      </c>
      <c r="AR61" s="47">
        <f t="shared" si="19"/>
        <v>0</v>
      </c>
      <c r="AS61" s="50">
        <f t="shared" si="24"/>
        <v>0</v>
      </c>
      <c r="AU61">
        <v>14</v>
      </c>
      <c r="AV61" s="46" t="s">
        <v>19</v>
      </c>
      <c r="AW61" s="47">
        <f t="shared" si="20"/>
        <v>0</v>
      </c>
      <c r="AX61" s="47">
        <f t="shared" si="20"/>
        <v>0</v>
      </c>
      <c r="AY61" s="47">
        <f t="shared" si="20"/>
        <v>0</v>
      </c>
      <c r="AZ61" s="47">
        <f t="shared" si="20"/>
        <v>0</v>
      </c>
      <c r="BA61" s="47">
        <f t="shared" si="20"/>
        <v>0</v>
      </c>
      <c r="BB61" s="55">
        <v>0</v>
      </c>
      <c r="BC61" s="56">
        <f>BJ61</f>
        <v>47.986857257376307</v>
      </c>
      <c r="BD61" s="57">
        <v>0</v>
      </c>
      <c r="BE61" s="47">
        <f t="shared" si="21"/>
        <v>0</v>
      </c>
      <c r="BF61" s="47">
        <f t="shared" si="21"/>
        <v>0</v>
      </c>
      <c r="BG61" s="47">
        <f t="shared" si="21"/>
        <v>0</v>
      </c>
      <c r="BH61" s="50">
        <f t="shared" si="22"/>
        <v>47.986857257376307</v>
      </c>
      <c r="BJ61" s="2">
        <f>OBS_PURP_AUTOSUFF!J58</f>
        <v>47.986857257376307</v>
      </c>
    </row>
    <row r="62" spans="3:62" x14ac:dyDescent="0.25">
      <c r="C62" s="46" t="s">
        <v>20</v>
      </c>
      <c r="D62" s="47">
        <f>paste_pd_trips!S46</f>
        <v>0</v>
      </c>
      <c r="E62" s="47">
        <f>paste_pd_trips!T46</f>
        <v>0</v>
      </c>
      <c r="F62" s="47">
        <f>paste_pd_trips!U46</f>
        <v>0</v>
      </c>
      <c r="G62" s="47">
        <f>paste_pd_trips!V46</f>
        <v>0</v>
      </c>
      <c r="H62" s="47">
        <f>paste_pd_trips!W46</f>
        <v>0</v>
      </c>
      <c r="I62" s="47">
        <f>paste_pd_trips!X46</f>
        <v>0</v>
      </c>
      <c r="J62" s="47">
        <f>paste_pd_trips!Y46</f>
        <v>0</v>
      </c>
      <c r="K62" s="47">
        <f>paste_pd_trips!Z46</f>
        <v>0</v>
      </c>
      <c r="L62" s="47">
        <f>paste_pd_trips!AA46</f>
        <v>0</v>
      </c>
      <c r="M62" s="47">
        <f>paste_pd_trips!AB46</f>
        <v>0</v>
      </c>
      <c r="N62" s="47">
        <f>paste_pd_trips!AC46</f>
        <v>0</v>
      </c>
      <c r="O62" s="50">
        <f>paste_pd_trips!AD46</f>
        <v>0</v>
      </c>
      <c r="P62" s="49"/>
      <c r="R62" s="46" t="s">
        <v>20</v>
      </c>
      <c r="S62" s="47">
        <f>paste_pd_trips!C46</f>
        <v>0</v>
      </c>
      <c r="T62" s="47">
        <f>paste_pd_trips!D46</f>
        <v>0</v>
      </c>
      <c r="U62" s="47">
        <f>paste_pd_trips!E46</f>
        <v>0</v>
      </c>
      <c r="V62" s="47">
        <f>paste_pd_trips!F46</f>
        <v>0</v>
      </c>
      <c r="W62" s="47">
        <f>paste_pd_trips!G46</f>
        <v>0</v>
      </c>
      <c r="X62" s="47">
        <f>paste_pd_trips!H46</f>
        <v>0</v>
      </c>
      <c r="Y62" s="47">
        <f>paste_pd_trips!I46</f>
        <v>0</v>
      </c>
      <c r="Z62" s="47">
        <f>paste_pd_trips!J46</f>
        <v>0</v>
      </c>
      <c r="AA62" s="47">
        <f>paste_pd_trips!K46</f>
        <v>0</v>
      </c>
      <c r="AB62" s="47">
        <f>paste_pd_trips!L46</f>
        <v>0</v>
      </c>
      <c r="AC62" s="47">
        <f>paste_pd_trips!M46</f>
        <v>0</v>
      </c>
      <c r="AD62" s="50">
        <f>paste_pd_trips!N46</f>
        <v>0</v>
      </c>
      <c r="AG62" s="46" t="s">
        <v>20</v>
      </c>
      <c r="AH62" s="47">
        <f t="shared" si="23"/>
        <v>0</v>
      </c>
      <c r="AI62" s="47">
        <f t="shared" si="18"/>
        <v>0</v>
      </c>
      <c r="AJ62" s="47">
        <f t="shared" si="18"/>
        <v>0</v>
      </c>
      <c r="AK62" s="47">
        <f t="shared" si="18"/>
        <v>0</v>
      </c>
      <c r="AL62" s="47">
        <f t="shared" si="18"/>
        <v>0</v>
      </c>
      <c r="AM62" s="55">
        <f t="shared" si="18"/>
        <v>0</v>
      </c>
      <c r="AN62" s="56">
        <f t="shared" si="18"/>
        <v>0</v>
      </c>
      <c r="AO62" s="57">
        <f t="shared" si="18"/>
        <v>0</v>
      </c>
      <c r="AP62" s="47">
        <v>0</v>
      </c>
      <c r="AQ62" s="47">
        <f t="shared" si="19"/>
        <v>0</v>
      </c>
      <c r="AR62" s="47">
        <f t="shared" si="19"/>
        <v>0</v>
      </c>
      <c r="AS62" s="50">
        <f t="shared" si="24"/>
        <v>0</v>
      </c>
      <c r="AU62">
        <v>15</v>
      </c>
      <c r="AV62" s="46" t="s">
        <v>20</v>
      </c>
      <c r="AW62" s="47">
        <f t="shared" si="20"/>
        <v>0</v>
      </c>
      <c r="AX62" s="47">
        <f t="shared" si="20"/>
        <v>0</v>
      </c>
      <c r="AY62" s="47">
        <f t="shared" si="20"/>
        <v>0</v>
      </c>
      <c r="AZ62" s="47">
        <f t="shared" si="20"/>
        <v>0</v>
      </c>
      <c r="BA62" s="47">
        <f t="shared" si="20"/>
        <v>0</v>
      </c>
      <c r="BB62" s="55">
        <v>0</v>
      </c>
      <c r="BC62" s="56">
        <f>BJ62</f>
        <v>0</v>
      </c>
      <c r="BD62" s="57">
        <v>0</v>
      </c>
      <c r="BE62" s="47">
        <f t="shared" si="21"/>
        <v>0</v>
      </c>
      <c r="BF62" s="47">
        <f t="shared" si="21"/>
        <v>0</v>
      </c>
      <c r="BG62" s="47">
        <f t="shared" si="21"/>
        <v>0</v>
      </c>
      <c r="BH62" s="50">
        <f t="shared" si="22"/>
        <v>0</v>
      </c>
      <c r="BJ62" s="2">
        <v>0</v>
      </c>
    </row>
    <row r="63" spans="3:62" x14ac:dyDescent="0.25">
      <c r="C63" s="46" t="s">
        <v>21</v>
      </c>
      <c r="D63" s="47">
        <f>paste_pd_trips!S47</f>
        <v>0</v>
      </c>
      <c r="E63" s="47">
        <f>paste_pd_trips!T47</f>
        <v>0</v>
      </c>
      <c r="F63" s="47">
        <f>paste_pd_trips!U47</f>
        <v>0</v>
      </c>
      <c r="G63" s="47">
        <f>paste_pd_trips!V47</f>
        <v>0</v>
      </c>
      <c r="H63" s="47">
        <f>paste_pd_trips!W47</f>
        <v>0</v>
      </c>
      <c r="I63" s="47">
        <f>paste_pd_trips!X47</f>
        <v>0</v>
      </c>
      <c r="J63" s="47">
        <f>paste_pd_trips!Y47</f>
        <v>2</v>
      </c>
      <c r="K63" s="47">
        <f>paste_pd_trips!Z47</f>
        <v>0</v>
      </c>
      <c r="L63" s="47">
        <f>paste_pd_trips!AA47</f>
        <v>0</v>
      </c>
      <c r="M63" s="47">
        <f>paste_pd_trips!AB47</f>
        <v>0</v>
      </c>
      <c r="N63" s="47">
        <f>paste_pd_trips!AC47</f>
        <v>0</v>
      </c>
      <c r="O63" s="50">
        <f>paste_pd_trips!AD47</f>
        <v>2</v>
      </c>
      <c r="P63" s="49"/>
      <c r="R63" s="46" t="s">
        <v>21</v>
      </c>
      <c r="S63" s="47">
        <f>paste_pd_trips!C47</f>
        <v>0</v>
      </c>
      <c r="T63" s="47">
        <f>paste_pd_trips!D47</f>
        <v>0</v>
      </c>
      <c r="U63" s="47">
        <f>paste_pd_trips!E47</f>
        <v>0</v>
      </c>
      <c r="V63" s="47">
        <f>paste_pd_trips!F47</f>
        <v>0</v>
      </c>
      <c r="W63" s="47">
        <f>paste_pd_trips!G47</f>
        <v>0</v>
      </c>
      <c r="X63" s="47">
        <f>paste_pd_trips!H47</f>
        <v>0</v>
      </c>
      <c r="Y63" s="47">
        <f>paste_pd_trips!I47</f>
        <v>4969.5</v>
      </c>
      <c r="Z63" s="47">
        <f>paste_pd_trips!J47</f>
        <v>0</v>
      </c>
      <c r="AA63" s="47">
        <f>paste_pd_trips!K47</f>
        <v>0</v>
      </c>
      <c r="AB63" s="47">
        <f>paste_pd_trips!L47</f>
        <v>0</v>
      </c>
      <c r="AC63" s="47">
        <f>paste_pd_trips!M47</f>
        <v>0</v>
      </c>
      <c r="AD63" s="50">
        <f>paste_pd_trips!N47</f>
        <v>4969.5</v>
      </c>
      <c r="AG63" s="46" t="s">
        <v>21</v>
      </c>
      <c r="AH63" s="47">
        <f t="shared" si="23"/>
        <v>0</v>
      </c>
      <c r="AI63" s="47">
        <f t="shared" si="18"/>
        <v>0</v>
      </c>
      <c r="AJ63" s="47">
        <f t="shared" si="18"/>
        <v>0</v>
      </c>
      <c r="AK63" s="47">
        <f t="shared" si="18"/>
        <v>0</v>
      </c>
      <c r="AL63" s="47">
        <f t="shared" si="18"/>
        <v>0</v>
      </c>
      <c r="AM63" s="55">
        <f t="shared" si="18"/>
        <v>0</v>
      </c>
      <c r="AN63" s="56">
        <f t="shared" si="18"/>
        <v>4969.5</v>
      </c>
      <c r="AO63" s="57">
        <f t="shared" si="18"/>
        <v>0</v>
      </c>
      <c r="AP63" s="47">
        <v>0</v>
      </c>
      <c r="AQ63" s="47">
        <f t="shared" si="19"/>
        <v>0</v>
      </c>
      <c r="AR63" s="47">
        <f t="shared" si="19"/>
        <v>0</v>
      </c>
      <c r="AS63" s="50">
        <f t="shared" si="24"/>
        <v>4969.5</v>
      </c>
      <c r="AU63">
        <v>16</v>
      </c>
      <c r="AV63" s="46" t="s">
        <v>21</v>
      </c>
      <c r="AW63" s="47">
        <f t="shared" si="20"/>
        <v>0</v>
      </c>
      <c r="AX63" s="47">
        <f t="shared" si="20"/>
        <v>0</v>
      </c>
      <c r="AY63" s="47">
        <f t="shared" si="20"/>
        <v>0</v>
      </c>
      <c r="AZ63" s="47">
        <f t="shared" si="20"/>
        <v>0</v>
      </c>
      <c r="BA63" s="47">
        <f t="shared" si="20"/>
        <v>0</v>
      </c>
      <c r="BB63" s="55">
        <v>0</v>
      </c>
      <c r="BC63" s="56">
        <f>BJ63</f>
        <v>1241.7349073066405</v>
      </c>
      <c r="BD63" s="57">
        <v>0</v>
      </c>
      <c r="BE63" s="47">
        <f t="shared" si="21"/>
        <v>0</v>
      </c>
      <c r="BF63" s="47">
        <f t="shared" si="21"/>
        <v>0</v>
      </c>
      <c r="BG63" s="47">
        <f t="shared" si="21"/>
        <v>0</v>
      </c>
      <c r="BH63" s="50">
        <f t="shared" si="22"/>
        <v>1241.7349073066405</v>
      </c>
      <c r="BJ63" s="2">
        <f>OBS_PURP_AUTOSUFF!J57</f>
        <v>1241.7349073066405</v>
      </c>
    </row>
    <row r="64" spans="3:62" x14ac:dyDescent="0.25">
      <c r="C64" s="46" t="s">
        <v>22</v>
      </c>
      <c r="D64" s="47">
        <f>paste_pd_trips!S48</f>
        <v>0</v>
      </c>
      <c r="E64" s="47">
        <f>paste_pd_trips!T48</f>
        <v>0</v>
      </c>
      <c r="F64" s="47">
        <f>paste_pd_trips!U48</f>
        <v>0</v>
      </c>
      <c r="G64" s="47">
        <f>paste_pd_trips!V48</f>
        <v>0</v>
      </c>
      <c r="H64" s="47">
        <f>paste_pd_trips!W48</f>
        <v>0</v>
      </c>
      <c r="I64" s="47">
        <f>paste_pd_trips!X48</f>
        <v>0</v>
      </c>
      <c r="J64" s="47">
        <f>paste_pd_trips!Y48</f>
        <v>0</v>
      </c>
      <c r="K64" s="47">
        <f>paste_pd_trips!Z48</f>
        <v>3</v>
      </c>
      <c r="L64" s="47">
        <f>paste_pd_trips!AA48</f>
        <v>0</v>
      </c>
      <c r="M64" s="47">
        <f>paste_pd_trips!AB48</f>
        <v>0</v>
      </c>
      <c r="N64" s="47">
        <f>paste_pd_trips!AC48</f>
        <v>0</v>
      </c>
      <c r="O64" s="50">
        <f>paste_pd_trips!AD48</f>
        <v>3</v>
      </c>
      <c r="P64" s="49"/>
      <c r="R64" s="46" t="s">
        <v>22</v>
      </c>
      <c r="S64" s="47">
        <f>paste_pd_trips!C48</f>
        <v>0</v>
      </c>
      <c r="T64" s="47">
        <f>paste_pd_trips!D48</f>
        <v>0</v>
      </c>
      <c r="U64" s="47">
        <f>paste_pd_trips!E48</f>
        <v>0</v>
      </c>
      <c r="V64" s="47">
        <f>paste_pd_trips!F48</f>
        <v>0</v>
      </c>
      <c r="W64" s="47">
        <f>paste_pd_trips!G48</f>
        <v>0</v>
      </c>
      <c r="X64" s="47">
        <f>paste_pd_trips!H48</f>
        <v>0</v>
      </c>
      <c r="Y64" s="47">
        <f>paste_pd_trips!I48</f>
        <v>0</v>
      </c>
      <c r="Z64" s="47">
        <f>paste_pd_trips!J48</f>
        <v>3163.2494000000002</v>
      </c>
      <c r="AA64" s="47">
        <f>paste_pd_trips!K48</f>
        <v>0</v>
      </c>
      <c r="AB64" s="47">
        <f>paste_pd_trips!L48</f>
        <v>0</v>
      </c>
      <c r="AC64" s="47">
        <f>paste_pd_trips!M48</f>
        <v>0</v>
      </c>
      <c r="AD64" s="50">
        <f>paste_pd_trips!N48</f>
        <v>3163.2494000000002</v>
      </c>
      <c r="AG64" s="46" t="s">
        <v>22</v>
      </c>
      <c r="AH64" s="47">
        <f t="shared" si="23"/>
        <v>0</v>
      </c>
      <c r="AI64" s="47">
        <f t="shared" si="18"/>
        <v>0</v>
      </c>
      <c r="AJ64" s="47">
        <f t="shared" si="18"/>
        <v>0</v>
      </c>
      <c r="AK64" s="47">
        <f t="shared" si="18"/>
        <v>0</v>
      </c>
      <c r="AL64" s="47">
        <f t="shared" si="18"/>
        <v>0</v>
      </c>
      <c r="AM64" s="55">
        <f t="shared" si="18"/>
        <v>0</v>
      </c>
      <c r="AN64" s="56">
        <f t="shared" si="18"/>
        <v>0</v>
      </c>
      <c r="AO64" s="57">
        <f t="shared" si="18"/>
        <v>3163.2494000000002</v>
      </c>
      <c r="AP64" s="47">
        <v>0</v>
      </c>
      <c r="AQ64" s="47">
        <f t="shared" si="19"/>
        <v>0</v>
      </c>
      <c r="AR64" s="47">
        <f t="shared" si="19"/>
        <v>0</v>
      </c>
      <c r="AS64" s="50">
        <f t="shared" si="24"/>
        <v>3163.2494000000002</v>
      </c>
      <c r="AU64">
        <v>17</v>
      </c>
      <c r="AV64" s="46" t="s">
        <v>22</v>
      </c>
      <c r="AW64" s="47">
        <f t="shared" si="20"/>
        <v>0</v>
      </c>
      <c r="AX64" s="47">
        <f t="shared" si="20"/>
        <v>0</v>
      </c>
      <c r="AY64" s="47">
        <f t="shared" si="20"/>
        <v>0</v>
      </c>
      <c r="AZ64" s="47">
        <f t="shared" si="20"/>
        <v>0</v>
      </c>
      <c r="BA64" s="47">
        <f t="shared" si="20"/>
        <v>0</v>
      </c>
      <c r="BB64" s="55">
        <v>0</v>
      </c>
      <c r="BC64" s="56">
        <v>0</v>
      </c>
      <c r="BD64" s="57">
        <f>BJ64</f>
        <v>4555.4913399576881</v>
      </c>
      <c r="BE64" s="47">
        <f t="shared" si="21"/>
        <v>0</v>
      </c>
      <c r="BF64" s="47">
        <f t="shared" si="21"/>
        <v>0</v>
      </c>
      <c r="BG64" s="47">
        <f t="shared" si="21"/>
        <v>0</v>
      </c>
      <c r="BH64" s="50">
        <f t="shared" si="22"/>
        <v>4555.4913399576881</v>
      </c>
      <c r="BJ64" s="2">
        <f>OBS_PURP_AUTOSUFF!J43+OBS_PURP_AUTOSUFF!J44</f>
        <v>4555.4913399576881</v>
      </c>
    </row>
    <row r="65" spans="3:62" x14ac:dyDescent="0.25">
      <c r="C65" s="46" t="s">
        <v>23</v>
      </c>
      <c r="D65" s="47">
        <f>paste_pd_trips!S49</f>
        <v>0</v>
      </c>
      <c r="E65" s="47">
        <f>paste_pd_trips!T49</f>
        <v>0</v>
      </c>
      <c r="F65" s="47">
        <f>paste_pd_trips!U49</f>
        <v>0</v>
      </c>
      <c r="G65" s="47">
        <f>paste_pd_trips!V49</f>
        <v>0</v>
      </c>
      <c r="H65" s="47">
        <f>paste_pd_trips!W49</f>
        <v>0</v>
      </c>
      <c r="I65" s="47">
        <f>paste_pd_trips!X49</f>
        <v>0</v>
      </c>
      <c r="J65" s="47">
        <f>paste_pd_trips!Y49</f>
        <v>0</v>
      </c>
      <c r="K65" s="47">
        <f>paste_pd_trips!Z49</f>
        <v>0</v>
      </c>
      <c r="L65" s="47">
        <f>paste_pd_trips!AA49</f>
        <v>0</v>
      </c>
      <c r="M65" s="47">
        <f>paste_pd_trips!AB49</f>
        <v>0</v>
      </c>
      <c r="N65" s="47">
        <f>paste_pd_trips!AC49</f>
        <v>0</v>
      </c>
      <c r="O65" s="50">
        <f>paste_pd_trips!AD49</f>
        <v>0</v>
      </c>
      <c r="P65" s="49"/>
      <c r="R65" s="46" t="s">
        <v>23</v>
      </c>
      <c r="S65" s="47">
        <f>paste_pd_trips!C49</f>
        <v>0</v>
      </c>
      <c r="T65" s="47">
        <f>paste_pd_trips!D49</f>
        <v>0</v>
      </c>
      <c r="U65" s="47">
        <f>paste_pd_trips!E49</f>
        <v>0</v>
      </c>
      <c r="V65" s="47">
        <f>paste_pd_trips!F49</f>
        <v>0</v>
      </c>
      <c r="W65" s="47">
        <f>paste_pd_trips!G49</f>
        <v>0</v>
      </c>
      <c r="X65" s="47">
        <f>paste_pd_trips!H49</f>
        <v>0</v>
      </c>
      <c r="Y65" s="47">
        <f>paste_pd_trips!I49</f>
        <v>0</v>
      </c>
      <c r="Z65" s="47">
        <f>paste_pd_trips!J49</f>
        <v>0</v>
      </c>
      <c r="AA65" s="47">
        <f>paste_pd_trips!K49</f>
        <v>0</v>
      </c>
      <c r="AB65" s="47">
        <f>paste_pd_trips!L49</f>
        <v>0</v>
      </c>
      <c r="AC65" s="47">
        <f>paste_pd_trips!M49</f>
        <v>0</v>
      </c>
      <c r="AD65" s="50">
        <f>paste_pd_trips!N49</f>
        <v>0</v>
      </c>
      <c r="AG65" s="46" t="s">
        <v>23</v>
      </c>
      <c r="AH65" s="47">
        <f t="shared" si="23"/>
        <v>0</v>
      </c>
      <c r="AI65" s="47">
        <f t="shared" si="18"/>
        <v>0</v>
      </c>
      <c r="AJ65" s="47">
        <f t="shared" si="18"/>
        <v>0</v>
      </c>
      <c r="AK65" s="47">
        <f t="shared" si="18"/>
        <v>0</v>
      </c>
      <c r="AL65" s="47">
        <f t="shared" si="18"/>
        <v>0</v>
      </c>
      <c r="AM65" s="55">
        <f t="shared" si="18"/>
        <v>0</v>
      </c>
      <c r="AN65" s="56">
        <f t="shared" si="18"/>
        <v>0</v>
      </c>
      <c r="AO65" s="57">
        <f t="shared" si="18"/>
        <v>0</v>
      </c>
      <c r="AP65" s="47">
        <v>0</v>
      </c>
      <c r="AQ65" s="47">
        <f t="shared" si="19"/>
        <v>0</v>
      </c>
      <c r="AR65" s="47">
        <f t="shared" si="19"/>
        <v>0</v>
      </c>
      <c r="AS65" s="50">
        <f t="shared" si="24"/>
        <v>0</v>
      </c>
      <c r="AU65">
        <v>18</v>
      </c>
      <c r="AV65" s="46" t="s">
        <v>23</v>
      </c>
      <c r="AW65" s="47">
        <f t="shared" si="20"/>
        <v>0</v>
      </c>
      <c r="AX65" s="47">
        <f t="shared" si="20"/>
        <v>0</v>
      </c>
      <c r="AY65" s="47">
        <f t="shared" si="20"/>
        <v>0</v>
      </c>
      <c r="AZ65" s="47">
        <f t="shared" si="20"/>
        <v>0</v>
      </c>
      <c r="BA65" s="47">
        <f t="shared" si="20"/>
        <v>0</v>
      </c>
      <c r="BB65" s="55">
        <v>0</v>
      </c>
      <c r="BC65" s="56">
        <v>0</v>
      </c>
      <c r="BD65" s="57">
        <f>BJ65</f>
        <v>76.361622903045998</v>
      </c>
      <c r="BE65" s="47">
        <f t="shared" si="21"/>
        <v>0</v>
      </c>
      <c r="BF65" s="47">
        <f t="shared" si="21"/>
        <v>0</v>
      </c>
      <c r="BG65" s="47">
        <f t="shared" si="21"/>
        <v>0</v>
      </c>
      <c r="BH65" s="50">
        <f t="shared" si="22"/>
        <v>76.361622903045998</v>
      </c>
      <c r="BJ65" s="2">
        <f>OBS_PURP_AUTOSUFF!J46</f>
        <v>76.361622903045998</v>
      </c>
    </row>
    <row r="66" spans="3:62" x14ac:dyDescent="0.25">
      <c r="C66" s="46" t="s">
        <v>24</v>
      </c>
      <c r="D66" s="47">
        <f>paste_pd_trips!S50</f>
        <v>0</v>
      </c>
      <c r="E66" s="47">
        <f>paste_pd_trips!T50</f>
        <v>0</v>
      </c>
      <c r="F66" s="47">
        <f>paste_pd_trips!U50</f>
        <v>0</v>
      </c>
      <c r="G66" s="47">
        <f>paste_pd_trips!V50</f>
        <v>0</v>
      </c>
      <c r="H66" s="47">
        <f>paste_pd_trips!W50</f>
        <v>0</v>
      </c>
      <c r="I66" s="47">
        <f>paste_pd_trips!X50</f>
        <v>0</v>
      </c>
      <c r="J66" s="47">
        <f>paste_pd_trips!Y50</f>
        <v>0</v>
      </c>
      <c r="K66" s="47">
        <f>paste_pd_trips!Z50</f>
        <v>0</v>
      </c>
      <c r="L66" s="47">
        <f>paste_pd_trips!AA50</f>
        <v>0</v>
      </c>
      <c r="M66" s="47">
        <f>paste_pd_trips!AB50</f>
        <v>0</v>
      </c>
      <c r="N66" s="47">
        <f>paste_pd_trips!AC50</f>
        <v>0</v>
      </c>
      <c r="O66" s="50">
        <f>paste_pd_trips!AD50</f>
        <v>0</v>
      </c>
      <c r="P66" s="49"/>
      <c r="R66" s="46" t="s">
        <v>24</v>
      </c>
      <c r="S66" s="47">
        <f>paste_pd_trips!C50</f>
        <v>0</v>
      </c>
      <c r="T66" s="47">
        <f>paste_pd_trips!D50</f>
        <v>0</v>
      </c>
      <c r="U66" s="47">
        <f>paste_pd_trips!E50</f>
        <v>0</v>
      </c>
      <c r="V66" s="47">
        <f>paste_pd_trips!F50</f>
        <v>0</v>
      </c>
      <c r="W66" s="47">
        <f>paste_pd_trips!G50</f>
        <v>0</v>
      </c>
      <c r="X66" s="47">
        <f>paste_pd_trips!H50</f>
        <v>0</v>
      </c>
      <c r="Y66" s="47">
        <f>paste_pd_trips!I50</f>
        <v>0</v>
      </c>
      <c r="Z66" s="47">
        <f>paste_pd_trips!J50</f>
        <v>0</v>
      </c>
      <c r="AA66" s="47">
        <f>paste_pd_trips!K50</f>
        <v>0</v>
      </c>
      <c r="AB66" s="47">
        <f>paste_pd_trips!L50</f>
        <v>0</v>
      </c>
      <c r="AC66" s="47">
        <f>paste_pd_trips!M50</f>
        <v>0</v>
      </c>
      <c r="AD66" s="50">
        <f>paste_pd_trips!N50</f>
        <v>0</v>
      </c>
      <c r="AG66" s="46" t="s">
        <v>24</v>
      </c>
      <c r="AH66" s="47">
        <f t="shared" si="23"/>
        <v>0</v>
      </c>
      <c r="AI66" s="47">
        <f t="shared" si="18"/>
        <v>0</v>
      </c>
      <c r="AJ66" s="47">
        <f t="shared" si="18"/>
        <v>0</v>
      </c>
      <c r="AK66" s="47">
        <f t="shared" si="18"/>
        <v>0</v>
      </c>
      <c r="AL66" s="47">
        <f t="shared" si="18"/>
        <v>0</v>
      </c>
      <c r="AM66" s="55">
        <f t="shared" si="18"/>
        <v>0</v>
      </c>
      <c r="AN66" s="56">
        <f t="shared" si="18"/>
        <v>0</v>
      </c>
      <c r="AO66" s="57">
        <f t="shared" si="18"/>
        <v>0</v>
      </c>
      <c r="AP66" s="47">
        <v>0</v>
      </c>
      <c r="AQ66" s="47">
        <f t="shared" si="19"/>
        <v>0</v>
      </c>
      <c r="AR66" s="47">
        <f t="shared" si="19"/>
        <v>0</v>
      </c>
      <c r="AS66" s="50">
        <f t="shared" si="24"/>
        <v>0</v>
      </c>
      <c r="AU66">
        <v>19</v>
      </c>
      <c r="AV66" s="46" t="s">
        <v>24</v>
      </c>
      <c r="AW66" s="47">
        <f t="shared" si="20"/>
        <v>0</v>
      </c>
      <c r="AX66" s="47">
        <f t="shared" si="20"/>
        <v>0</v>
      </c>
      <c r="AY66" s="47">
        <f t="shared" si="20"/>
        <v>0</v>
      </c>
      <c r="AZ66" s="47">
        <f t="shared" si="20"/>
        <v>0</v>
      </c>
      <c r="BA66" s="47">
        <f t="shared" si="20"/>
        <v>0</v>
      </c>
      <c r="BB66" s="55">
        <v>0</v>
      </c>
      <c r="BC66" s="56">
        <v>0</v>
      </c>
      <c r="BD66" s="57">
        <f>BJ66</f>
        <v>0</v>
      </c>
      <c r="BE66" s="47">
        <f t="shared" si="21"/>
        <v>0</v>
      </c>
      <c r="BF66" s="47">
        <f t="shared" si="21"/>
        <v>0</v>
      </c>
      <c r="BG66" s="47">
        <f t="shared" si="21"/>
        <v>0</v>
      </c>
      <c r="BH66" s="50">
        <f t="shared" si="22"/>
        <v>0</v>
      </c>
      <c r="BJ66" s="2">
        <v>0</v>
      </c>
    </row>
    <row r="67" spans="3:62" x14ac:dyDescent="0.25">
      <c r="C67" s="46" t="s">
        <v>25</v>
      </c>
      <c r="D67" s="47">
        <f>paste_pd_trips!S51</f>
        <v>0</v>
      </c>
      <c r="E67" s="47">
        <f>paste_pd_trips!T51</f>
        <v>0</v>
      </c>
      <c r="F67" s="47">
        <f>paste_pd_trips!U51</f>
        <v>0</v>
      </c>
      <c r="G67" s="47">
        <f>paste_pd_trips!V51</f>
        <v>0</v>
      </c>
      <c r="H67" s="47">
        <f>paste_pd_trips!W51</f>
        <v>0</v>
      </c>
      <c r="I67" s="47">
        <f>paste_pd_trips!X51</f>
        <v>0</v>
      </c>
      <c r="J67" s="47">
        <f>paste_pd_trips!Y51</f>
        <v>0</v>
      </c>
      <c r="K67" s="47">
        <f>paste_pd_trips!Z51</f>
        <v>0</v>
      </c>
      <c r="L67" s="47">
        <f>paste_pd_trips!AA51</f>
        <v>0</v>
      </c>
      <c r="M67" s="47">
        <f>paste_pd_trips!AB51</f>
        <v>0</v>
      </c>
      <c r="N67" s="47">
        <f>paste_pd_trips!AC51</f>
        <v>0</v>
      </c>
      <c r="O67" s="50">
        <f>paste_pd_trips!AD51</f>
        <v>0</v>
      </c>
      <c r="P67" s="49"/>
      <c r="R67" s="46" t="s">
        <v>25</v>
      </c>
      <c r="S67" s="47">
        <f>paste_pd_trips!C51</f>
        <v>0</v>
      </c>
      <c r="T67" s="47">
        <f>paste_pd_trips!D51</f>
        <v>0</v>
      </c>
      <c r="U67" s="47">
        <f>paste_pd_trips!E51</f>
        <v>0</v>
      </c>
      <c r="V67" s="47">
        <f>paste_pd_trips!F51</f>
        <v>0</v>
      </c>
      <c r="W67" s="47">
        <f>paste_pd_trips!G51</f>
        <v>0</v>
      </c>
      <c r="X67" s="47">
        <f>paste_pd_trips!H51</f>
        <v>0</v>
      </c>
      <c r="Y67" s="47">
        <f>paste_pd_trips!I51</f>
        <v>0</v>
      </c>
      <c r="Z67" s="47">
        <f>paste_pd_trips!J51</f>
        <v>0</v>
      </c>
      <c r="AA67" s="47">
        <f>paste_pd_trips!K51</f>
        <v>0</v>
      </c>
      <c r="AB67" s="47">
        <f>paste_pd_trips!L51</f>
        <v>0</v>
      </c>
      <c r="AC67" s="47">
        <f>paste_pd_trips!M51</f>
        <v>0</v>
      </c>
      <c r="AD67" s="50">
        <f>paste_pd_trips!N51</f>
        <v>0</v>
      </c>
      <c r="AG67" s="46" t="s">
        <v>25</v>
      </c>
      <c r="AH67" s="47">
        <f t="shared" si="23"/>
        <v>0</v>
      </c>
      <c r="AI67" s="47">
        <f t="shared" si="18"/>
        <v>0</v>
      </c>
      <c r="AJ67" s="47">
        <f t="shared" si="18"/>
        <v>0</v>
      </c>
      <c r="AK67" s="47">
        <f t="shared" si="18"/>
        <v>0</v>
      </c>
      <c r="AL67" s="47">
        <f t="shared" si="18"/>
        <v>0</v>
      </c>
      <c r="AM67" s="58">
        <f t="shared" si="18"/>
        <v>0</v>
      </c>
      <c r="AN67" s="59">
        <f t="shared" si="18"/>
        <v>0</v>
      </c>
      <c r="AO67" s="60">
        <f t="shared" si="18"/>
        <v>0</v>
      </c>
      <c r="AP67" s="47">
        <v>0</v>
      </c>
      <c r="AQ67" s="47">
        <f t="shared" si="19"/>
        <v>0</v>
      </c>
      <c r="AR67" s="47">
        <f t="shared" si="19"/>
        <v>0</v>
      </c>
      <c r="AS67" s="50">
        <f t="shared" si="24"/>
        <v>0</v>
      </c>
      <c r="AU67">
        <v>20</v>
      </c>
      <c r="AV67" s="46" t="s">
        <v>25</v>
      </c>
      <c r="AW67" s="47">
        <f t="shared" si="20"/>
        <v>0</v>
      </c>
      <c r="AX67" s="47">
        <f t="shared" si="20"/>
        <v>0</v>
      </c>
      <c r="AY67" s="47">
        <f t="shared" si="20"/>
        <v>0</v>
      </c>
      <c r="AZ67" s="47">
        <f t="shared" si="20"/>
        <v>0</v>
      </c>
      <c r="BA67" s="47">
        <f t="shared" si="20"/>
        <v>0</v>
      </c>
      <c r="BB67" s="58">
        <v>0</v>
      </c>
      <c r="BC67" s="59">
        <v>0</v>
      </c>
      <c r="BD67" s="60">
        <f>BJ67</f>
        <v>933.79540979667104</v>
      </c>
      <c r="BE67" s="47">
        <f t="shared" si="21"/>
        <v>0</v>
      </c>
      <c r="BF67" s="47">
        <f t="shared" si="21"/>
        <v>0</v>
      </c>
      <c r="BG67" s="47">
        <f t="shared" si="21"/>
        <v>0</v>
      </c>
      <c r="BH67" s="50">
        <f t="shared" si="22"/>
        <v>933.79540979667104</v>
      </c>
      <c r="BJ67" s="2">
        <f>OBS_PURP_AUTOSUFF!J45</f>
        <v>933.79540979667104</v>
      </c>
    </row>
    <row r="68" spans="3:62" x14ac:dyDescent="0.25">
      <c r="C68" s="46" t="s">
        <v>529</v>
      </c>
      <c r="D68" s="47">
        <f>paste_pd_trips!S52</f>
        <v>0</v>
      </c>
      <c r="E68" s="47">
        <f>paste_pd_trips!T52</f>
        <v>0</v>
      </c>
      <c r="F68" s="47">
        <f>paste_pd_trips!U52</f>
        <v>0</v>
      </c>
      <c r="G68" s="47">
        <f>paste_pd_trips!V52</f>
        <v>0</v>
      </c>
      <c r="H68" s="47">
        <f>paste_pd_trips!W52</f>
        <v>0</v>
      </c>
      <c r="I68" s="47">
        <f>paste_pd_trips!X52</f>
        <v>0</v>
      </c>
      <c r="J68" s="47">
        <f>paste_pd_trips!Y52</f>
        <v>0</v>
      </c>
      <c r="K68" s="47">
        <f>paste_pd_trips!Z52</f>
        <v>0</v>
      </c>
      <c r="L68" s="47">
        <f>paste_pd_trips!AA52</f>
        <v>5</v>
      </c>
      <c r="M68" s="47">
        <f>paste_pd_trips!AB52</f>
        <v>0</v>
      </c>
      <c r="N68" s="47">
        <f>paste_pd_trips!AC52</f>
        <v>0</v>
      </c>
      <c r="O68" s="50">
        <f>paste_pd_trips!AD52</f>
        <v>5</v>
      </c>
      <c r="P68" s="49"/>
      <c r="R68" s="46" t="s">
        <v>529</v>
      </c>
      <c r="S68" s="47">
        <f>paste_pd_trips!C52</f>
        <v>0</v>
      </c>
      <c r="T68" s="47">
        <f>paste_pd_trips!D52</f>
        <v>0</v>
      </c>
      <c r="U68" s="47">
        <f>paste_pd_trips!E52</f>
        <v>0</v>
      </c>
      <c r="V68" s="47">
        <f>paste_pd_trips!F52</f>
        <v>0</v>
      </c>
      <c r="W68" s="47">
        <f>paste_pd_trips!G52</f>
        <v>0</v>
      </c>
      <c r="X68" s="47">
        <f>paste_pd_trips!H52</f>
        <v>0</v>
      </c>
      <c r="Y68" s="47">
        <f>paste_pd_trips!I52</f>
        <v>0</v>
      </c>
      <c r="Z68" s="47">
        <f>paste_pd_trips!J52</f>
        <v>0</v>
      </c>
      <c r="AA68" s="47">
        <f>paste_pd_trips!K52</f>
        <v>2513.192</v>
      </c>
      <c r="AB68" s="47">
        <f>paste_pd_trips!L52</f>
        <v>0</v>
      </c>
      <c r="AC68" s="47">
        <f>paste_pd_trips!M52</f>
        <v>0</v>
      </c>
      <c r="AD68" s="50">
        <f>paste_pd_trips!N52</f>
        <v>2513.192</v>
      </c>
      <c r="AG68" s="46" t="s">
        <v>529</v>
      </c>
      <c r="AH68" s="47">
        <f t="shared" si="23"/>
        <v>0</v>
      </c>
      <c r="AI68" s="47">
        <f t="shared" si="18"/>
        <v>0</v>
      </c>
      <c r="AJ68" s="47">
        <f t="shared" si="18"/>
        <v>0</v>
      </c>
      <c r="AK68" s="47">
        <f t="shared" si="18"/>
        <v>0</v>
      </c>
      <c r="AL68" s="47">
        <f t="shared" si="18"/>
        <v>0</v>
      </c>
      <c r="AM68" s="47">
        <f t="shared" si="18"/>
        <v>0</v>
      </c>
      <c r="AN68" s="47">
        <f t="shared" si="18"/>
        <v>0</v>
      </c>
      <c r="AO68" s="47">
        <f t="shared" si="18"/>
        <v>0</v>
      </c>
      <c r="AP68" s="47">
        <v>0</v>
      </c>
      <c r="AQ68" s="47">
        <f t="shared" si="19"/>
        <v>0</v>
      </c>
      <c r="AR68" s="47">
        <f t="shared" si="19"/>
        <v>0</v>
      </c>
      <c r="AS68" s="50">
        <f t="shared" si="24"/>
        <v>0</v>
      </c>
      <c r="AU68">
        <v>21</v>
      </c>
      <c r="AV68" s="46" t="s">
        <v>529</v>
      </c>
      <c r="AW68" s="47">
        <f t="shared" si="20"/>
        <v>0</v>
      </c>
      <c r="AX68" s="47">
        <f t="shared" si="20"/>
        <v>0</v>
      </c>
      <c r="AY68" s="47">
        <f t="shared" si="20"/>
        <v>0</v>
      </c>
      <c r="AZ68" s="47">
        <f t="shared" si="20"/>
        <v>0</v>
      </c>
      <c r="BA68" s="47">
        <f t="shared" si="20"/>
        <v>0</v>
      </c>
      <c r="BB68" s="47">
        <f>IF(SUM(AM$56:AM$59,AM$71:AM$72)&gt;0,(AM68/SUM(AM$56:AM$59,AM$71:AM$72))*SUM(BB$56:BB$59,BB$71:BB$72),0)</f>
        <v>0</v>
      </c>
      <c r="BC68" s="47">
        <f>IF(SUM(AN$60:AN$63,AN$73:AN$74)&gt;0,(AN68/SUM(AN$60:AN$63,AN$73:AN$74))*SUM(BC$60:BC$63,BC$73:BC$74),0)</f>
        <v>0</v>
      </c>
      <c r="BD68" s="47">
        <f>IF(SUM(AO$64:AO$67,AO$75:AO$76)&gt;0,(AO68/SUM(AO$64:AO$67,AO$75:AO$76))*SUM(BD$64:BD$67,BD$75:BD$76),0)</f>
        <v>0</v>
      </c>
      <c r="BE68" s="47">
        <f t="shared" si="21"/>
        <v>0</v>
      </c>
      <c r="BF68" s="47">
        <f t="shared" si="21"/>
        <v>0</v>
      </c>
      <c r="BG68" s="47">
        <f t="shared" si="21"/>
        <v>0</v>
      </c>
      <c r="BH68" s="50">
        <f t="shared" si="22"/>
        <v>0</v>
      </c>
      <c r="BJ68" s="2"/>
    </row>
    <row r="69" spans="3:62" x14ac:dyDescent="0.25">
      <c r="C69" s="46" t="s">
        <v>530</v>
      </c>
      <c r="D69" s="47">
        <f>paste_pd_trips!S53</f>
        <v>0</v>
      </c>
      <c r="E69" s="47">
        <f>paste_pd_trips!T53</f>
        <v>0</v>
      </c>
      <c r="F69" s="47">
        <f>paste_pd_trips!U53</f>
        <v>0</v>
      </c>
      <c r="G69" s="47">
        <f>paste_pd_trips!V53</f>
        <v>0</v>
      </c>
      <c r="H69" s="47">
        <f>paste_pd_trips!W53</f>
        <v>0</v>
      </c>
      <c r="I69" s="47">
        <f>paste_pd_trips!X53</f>
        <v>4</v>
      </c>
      <c r="J69" s="47">
        <f>paste_pd_trips!Y53</f>
        <v>0</v>
      </c>
      <c r="K69" s="47">
        <f>paste_pd_trips!Z53</f>
        <v>0</v>
      </c>
      <c r="L69" s="47">
        <f>paste_pd_trips!AA53</f>
        <v>0</v>
      </c>
      <c r="M69" s="47">
        <f>paste_pd_trips!AB53</f>
        <v>5</v>
      </c>
      <c r="N69" s="47">
        <f>paste_pd_trips!AC53</f>
        <v>0</v>
      </c>
      <c r="O69" s="50">
        <f>paste_pd_trips!AD53</f>
        <v>9</v>
      </c>
      <c r="P69" s="49"/>
      <c r="R69" s="46" t="s">
        <v>530</v>
      </c>
      <c r="S69" s="47">
        <f>paste_pd_trips!C53</f>
        <v>0</v>
      </c>
      <c r="T69" s="47">
        <f>paste_pd_trips!D53</f>
        <v>0</v>
      </c>
      <c r="U69" s="47">
        <f>paste_pd_trips!E53</f>
        <v>0</v>
      </c>
      <c r="V69" s="47">
        <f>paste_pd_trips!F53</f>
        <v>0</v>
      </c>
      <c r="W69" s="47">
        <f>paste_pd_trips!G53</f>
        <v>0</v>
      </c>
      <c r="X69" s="47">
        <f>paste_pd_trips!H53</f>
        <v>473.99040000000002</v>
      </c>
      <c r="Y69" s="47">
        <f>paste_pd_trips!I53</f>
        <v>0</v>
      </c>
      <c r="Z69" s="47">
        <f>paste_pd_trips!J53</f>
        <v>0</v>
      </c>
      <c r="AA69" s="47">
        <f>paste_pd_trips!K53</f>
        <v>0</v>
      </c>
      <c r="AB69" s="47">
        <f>paste_pd_trips!L53</f>
        <v>7331.5227400000003</v>
      </c>
      <c r="AC69" s="47">
        <f>paste_pd_trips!M53</f>
        <v>0</v>
      </c>
      <c r="AD69" s="50">
        <f>paste_pd_trips!N53</f>
        <v>7805.51314</v>
      </c>
      <c r="AG69" s="46" t="s">
        <v>530</v>
      </c>
      <c r="AH69" s="47">
        <f t="shared" si="23"/>
        <v>0</v>
      </c>
      <c r="AI69" s="47">
        <f t="shared" si="18"/>
        <v>0</v>
      </c>
      <c r="AJ69" s="47">
        <f t="shared" si="18"/>
        <v>0</v>
      </c>
      <c r="AK69" s="47">
        <f t="shared" si="18"/>
        <v>0</v>
      </c>
      <c r="AL69" s="47">
        <f t="shared" si="18"/>
        <v>0</v>
      </c>
      <c r="AM69" s="47">
        <f t="shared" si="18"/>
        <v>473.99040000000002</v>
      </c>
      <c r="AN69" s="47">
        <f t="shared" si="18"/>
        <v>0</v>
      </c>
      <c r="AO69" s="47">
        <f t="shared" si="18"/>
        <v>0</v>
      </c>
      <c r="AP69" s="47">
        <v>0</v>
      </c>
      <c r="AQ69" s="47">
        <f t="shared" si="19"/>
        <v>7331.5227400000003</v>
      </c>
      <c r="AR69" s="47">
        <f t="shared" si="19"/>
        <v>0</v>
      </c>
      <c r="AS69" s="50">
        <f t="shared" si="24"/>
        <v>7805.51314</v>
      </c>
      <c r="AU69">
        <v>22</v>
      </c>
      <c r="AV69" s="46" t="s">
        <v>530</v>
      </c>
      <c r="AW69" s="47">
        <f t="shared" si="20"/>
        <v>0</v>
      </c>
      <c r="AX69" s="47">
        <f t="shared" si="20"/>
        <v>0</v>
      </c>
      <c r="AY69" s="47">
        <f t="shared" si="20"/>
        <v>0</v>
      </c>
      <c r="AZ69" s="47">
        <f t="shared" si="20"/>
        <v>0</v>
      </c>
      <c r="BA69" s="47">
        <f t="shared" si="20"/>
        <v>0</v>
      </c>
      <c r="BB69" s="47">
        <f>IF(SUM(AM$56:AM$59,AM$71:AM$72)&gt;0,(AM69/SUM(AM$56:AM$59,AM$71:AM$72))*SUM(BB$56:BB$59,BB$71:BB$72),0)</f>
        <v>525.03041055528456</v>
      </c>
      <c r="BC69" s="47">
        <f>IF(SUM(AN$60:AN$63,AN$73:AN$74)&gt;0,(AN69/SUM(AN$60:AN$63,AN$73:AN$74))*SUM(BC$60:BC$63,BC$73:BC$74),0)</f>
        <v>0</v>
      </c>
      <c r="BD69" s="47">
        <f>IF(SUM(AO$64:AO$67,AO$75:AO$76)&gt;0,(AO69/SUM(AO$64:AO$67,AO$75:AO$76))*SUM(BD$64:BD$67,BD$75:BD$76),0)</f>
        <v>0</v>
      </c>
      <c r="BE69" s="47">
        <f t="shared" si="21"/>
        <v>0</v>
      </c>
      <c r="BF69" s="47">
        <f t="shared" si="21"/>
        <v>7331.5227400000003</v>
      </c>
      <c r="BG69" s="47">
        <f t="shared" si="21"/>
        <v>0</v>
      </c>
      <c r="BH69" s="50">
        <f t="shared" si="22"/>
        <v>7856.5531505552844</v>
      </c>
      <c r="BJ69" s="2"/>
    </row>
    <row r="70" spans="3:62" x14ac:dyDescent="0.25">
      <c r="C70" s="46" t="s">
        <v>531</v>
      </c>
      <c r="D70" s="47">
        <f>paste_pd_trips!S54</f>
        <v>0</v>
      </c>
      <c r="E70" s="47">
        <f>paste_pd_trips!T54</f>
        <v>0</v>
      </c>
      <c r="F70" s="47">
        <f>paste_pd_trips!U54</f>
        <v>0</v>
      </c>
      <c r="G70" s="47">
        <f>paste_pd_trips!V54</f>
        <v>0</v>
      </c>
      <c r="H70" s="47">
        <f>paste_pd_trips!W54</f>
        <v>0</v>
      </c>
      <c r="I70" s="47">
        <f>paste_pd_trips!X54</f>
        <v>2</v>
      </c>
      <c r="J70" s="47">
        <f>paste_pd_trips!Y54</f>
        <v>0</v>
      </c>
      <c r="K70" s="47">
        <f>paste_pd_trips!Z54</f>
        <v>0</v>
      </c>
      <c r="L70" s="47">
        <f>paste_pd_trips!AA54</f>
        <v>0</v>
      </c>
      <c r="M70" s="47">
        <f>paste_pd_trips!AB54</f>
        <v>0</v>
      </c>
      <c r="N70" s="47">
        <f>paste_pd_trips!AC54</f>
        <v>0</v>
      </c>
      <c r="O70" s="50">
        <f>paste_pd_trips!AD54</f>
        <v>2</v>
      </c>
      <c r="P70" s="49"/>
      <c r="R70" s="46" t="s">
        <v>531</v>
      </c>
      <c r="S70" s="47">
        <f>paste_pd_trips!C54</f>
        <v>0</v>
      </c>
      <c r="T70" s="47">
        <f>paste_pd_trips!D54</f>
        <v>0</v>
      </c>
      <c r="U70" s="47">
        <f>paste_pd_trips!E54</f>
        <v>0</v>
      </c>
      <c r="V70" s="47">
        <f>paste_pd_trips!F54</f>
        <v>0</v>
      </c>
      <c r="W70" s="47">
        <f>paste_pd_trips!G54</f>
        <v>0</v>
      </c>
      <c r="X70" s="47">
        <f>paste_pd_trips!H54</f>
        <v>362.18259999999998</v>
      </c>
      <c r="Y70" s="47">
        <f>paste_pd_trips!I54</f>
        <v>0</v>
      </c>
      <c r="Z70" s="47">
        <f>paste_pd_trips!J54</f>
        <v>0</v>
      </c>
      <c r="AA70" s="47">
        <f>paste_pd_trips!K54</f>
        <v>0</v>
      </c>
      <c r="AB70" s="47">
        <f>paste_pd_trips!L54</f>
        <v>0</v>
      </c>
      <c r="AC70" s="47">
        <f>paste_pd_trips!M54</f>
        <v>0</v>
      </c>
      <c r="AD70" s="50">
        <f>paste_pd_trips!N54</f>
        <v>362.18259999999998</v>
      </c>
      <c r="AG70" s="46" t="s">
        <v>531</v>
      </c>
      <c r="AH70" s="47">
        <f t="shared" si="23"/>
        <v>0</v>
      </c>
      <c r="AI70" s="47">
        <f t="shared" si="18"/>
        <v>0</v>
      </c>
      <c r="AJ70" s="47">
        <f t="shared" si="18"/>
        <v>0</v>
      </c>
      <c r="AK70" s="47">
        <f t="shared" si="18"/>
        <v>0</v>
      </c>
      <c r="AL70" s="47">
        <f t="shared" si="18"/>
        <v>0</v>
      </c>
      <c r="AM70" s="47">
        <f t="shared" si="18"/>
        <v>362.18259999999998</v>
      </c>
      <c r="AN70" s="47">
        <f t="shared" si="18"/>
        <v>0</v>
      </c>
      <c r="AO70" s="47">
        <f t="shared" si="18"/>
        <v>0</v>
      </c>
      <c r="AP70" s="47">
        <v>0</v>
      </c>
      <c r="AQ70" s="47">
        <f t="shared" si="19"/>
        <v>0</v>
      </c>
      <c r="AR70" s="47">
        <f t="shared" si="19"/>
        <v>0</v>
      </c>
      <c r="AS70" s="50">
        <f t="shared" si="24"/>
        <v>362.18259999999998</v>
      </c>
      <c r="AU70">
        <v>23</v>
      </c>
      <c r="AV70" s="46" t="s">
        <v>531</v>
      </c>
      <c r="AW70" s="47">
        <f t="shared" si="20"/>
        <v>0</v>
      </c>
      <c r="AX70" s="47">
        <f t="shared" si="20"/>
        <v>0</v>
      </c>
      <c r="AY70" s="47">
        <f t="shared" si="20"/>
        <v>0</v>
      </c>
      <c r="AZ70" s="47">
        <f t="shared" si="20"/>
        <v>0</v>
      </c>
      <c r="BA70" s="47">
        <f t="shared" si="20"/>
        <v>0</v>
      </c>
      <c r="BB70" s="47">
        <f>IF(SUM(AM$56:AM$59,AM$71:AM$72)&gt;0,(AM70/SUM(AM$56:AM$59,AM$71:AM$72))*SUM(BB$56:BB$59,BB$71:BB$72),0)</f>
        <v>401.18297580284406</v>
      </c>
      <c r="BC70" s="47">
        <f>IF(SUM(AN$60:AN$63,AN$73:AN$74)&gt;0,(AN70/SUM(AN$60:AN$63,AN$73:AN$74))*SUM(BC$60:BC$63,BC$73:BC$74),0)</f>
        <v>0</v>
      </c>
      <c r="BD70" s="47">
        <f>IF(SUM(AO$64:AO$67,AO$75:AO$76)&gt;0,(AO70/SUM(AO$64:AO$67,AO$75:AO$76))*SUM(BD$64:BD$67,BD$75:BD$76),0)</f>
        <v>0</v>
      </c>
      <c r="BE70" s="47">
        <f t="shared" si="21"/>
        <v>0</v>
      </c>
      <c r="BF70" s="47">
        <f t="shared" si="21"/>
        <v>0</v>
      </c>
      <c r="BG70" s="47">
        <f t="shared" si="21"/>
        <v>0</v>
      </c>
      <c r="BH70" s="50">
        <f t="shared" si="22"/>
        <v>401.18297580284406</v>
      </c>
      <c r="BJ70" s="2"/>
    </row>
    <row r="71" spans="3:62" x14ac:dyDescent="0.25">
      <c r="C71" s="46" t="s">
        <v>26</v>
      </c>
      <c r="D71" s="47">
        <f>paste_pd_trips!S55</f>
        <v>0</v>
      </c>
      <c r="E71" s="47">
        <f>paste_pd_trips!T55</f>
        <v>0</v>
      </c>
      <c r="F71" s="47">
        <f>paste_pd_trips!U55</f>
        <v>0</v>
      </c>
      <c r="G71" s="47">
        <f>paste_pd_trips!V55</f>
        <v>0</v>
      </c>
      <c r="H71" s="47">
        <f>paste_pd_trips!W55</f>
        <v>0</v>
      </c>
      <c r="I71" s="47">
        <f>paste_pd_trips!X55</f>
        <v>30</v>
      </c>
      <c r="J71" s="47">
        <f>paste_pd_trips!Y55</f>
        <v>3</v>
      </c>
      <c r="K71" s="47">
        <f>paste_pd_trips!Z55</f>
        <v>2</v>
      </c>
      <c r="L71" s="47">
        <f>paste_pd_trips!AA55</f>
        <v>0</v>
      </c>
      <c r="M71" s="47">
        <f>paste_pd_trips!AB55</f>
        <v>0</v>
      </c>
      <c r="N71" s="47">
        <f>paste_pd_trips!AC55</f>
        <v>0</v>
      </c>
      <c r="O71" s="50">
        <f>paste_pd_trips!AD55</f>
        <v>35</v>
      </c>
      <c r="P71" s="49"/>
      <c r="R71" s="46" t="s">
        <v>26</v>
      </c>
      <c r="S71" s="47">
        <f>paste_pd_trips!C55</f>
        <v>0</v>
      </c>
      <c r="T71" s="47">
        <f>paste_pd_trips!D55</f>
        <v>0</v>
      </c>
      <c r="U71" s="47">
        <f>paste_pd_trips!E55</f>
        <v>0</v>
      </c>
      <c r="V71" s="47">
        <f>paste_pd_trips!F55</f>
        <v>0</v>
      </c>
      <c r="W71" s="47">
        <f>paste_pd_trips!G55</f>
        <v>0</v>
      </c>
      <c r="X71" s="47">
        <f>paste_pd_trips!H55</f>
        <v>15258.922850000001</v>
      </c>
      <c r="Y71" s="47">
        <f>paste_pd_trips!I55</f>
        <v>484.87479999999999</v>
      </c>
      <c r="Z71" s="47">
        <f>paste_pd_trips!J55</f>
        <v>906.50300000000004</v>
      </c>
      <c r="AA71" s="47">
        <f>paste_pd_trips!K55</f>
        <v>0</v>
      </c>
      <c r="AB71" s="47">
        <f>paste_pd_trips!L55</f>
        <v>0</v>
      </c>
      <c r="AC71" s="47">
        <f>paste_pd_trips!M55</f>
        <v>0</v>
      </c>
      <c r="AD71" s="50">
        <f>paste_pd_trips!N55</f>
        <v>16650.300650000001</v>
      </c>
      <c r="AG71" s="46" t="s">
        <v>26</v>
      </c>
      <c r="AH71" s="47">
        <f t="shared" si="23"/>
        <v>0</v>
      </c>
      <c r="AI71" s="47">
        <f t="shared" si="18"/>
        <v>0</v>
      </c>
      <c r="AJ71" s="47">
        <f t="shared" si="18"/>
        <v>0</v>
      </c>
      <c r="AK71" s="47">
        <f t="shared" si="18"/>
        <v>0</v>
      </c>
      <c r="AL71" s="47">
        <f t="shared" si="18"/>
        <v>0</v>
      </c>
      <c r="AM71" s="51">
        <f t="shared" si="18"/>
        <v>15258.922850000001</v>
      </c>
      <c r="AN71" s="52">
        <f t="shared" si="18"/>
        <v>484.87479999999999</v>
      </c>
      <c r="AO71" s="53">
        <f t="shared" si="18"/>
        <v>906.50300000000004</v>
      </c>
      <c r="AP71" s="47">
        <v>0</v>
      </c>
      <c r="AQ71" s="47">
        <f t="shared" si="19"/>
        <v>0</v>
      </c>
      <c r="AR71" s="47">
        <f t="shared" si="19"/>
        <v>0</v>
      </c>
      <c r="AS71" s="50">
        <f t="shared" si="24"/>
        <v>16650.300650000001</v>
      </c>
      <c r="AU71">
        <v>24</v>
      </c>
      <c r="AV71" s="46" t="s">
        <v>26</v>
      </c>
      <c r="AW71" s="47">
        <f t="shared" si="20"/>
        <v>0</v>
      </c>
      <c r="AX71" s="47">
        <f t="shared" si="20"/>
        <v>0</v>
      </c>
      <c r="AY71" s="47">
        <f t="shared" si="20"/>
        <v>0</v>
      </c>
      <c r="AZ71" s="47">
        <f t="shared" si="20"/>
        <v>0</v>
      </c>
      <c r="BA71" s="47">
        <f t="shared" si="20"/>
        <v>0</v>
      </c>
      <c r="BB71" s="51">
        <f>BJ71</f>
        <v>13755.49376320645</v>
      </c>
      <c r="BC71" s="52">
        <v>0</v>
      </c>
      <c r="BD71" s="53">
        <v>0</v>
      </c>
      <c r="BE71" s="47">
        <f t="shared" si="21"/>
        <v>0</v>
      </c>
      <c r="BF71" s="47">
        <f t="shared" si="21"/>
        <v>0</v>
      </c>
      <c r="BG71" s="47">
        <f t="shared" si="21"/>
        <v>0</v>
      </c>
      <c r="BH71" s="50">
        <f t="shared" si="22"/>
        <v>13755.49376320645</v>
      </c>
      <c r="BJ71" s="2">
        <f>OBS_PURP_AUTOSUFF!J42</f>
        <v>13755.49376320645</v>
      </c>
    </row>
    <row r="72" spans="3:62" x14ac:dyDescent="0.25">
      <c r="C72" s="46" t="s">
        <v>27</v>
      </c>
      <c r="D72" s="47">
        <f>paste_pd_trips!S56</f>
        <v>0</v>
      </c>
      <c r="E72" s="47">
        <f>paste_pd_trips!T56</f>
        <v>0</v>
      </c>
      <c r="F72" s="47">
        <f>paste_pd_trips!U56</f>
        <v>0</v>
      </c>
      <c r="G72" s="47">
        <f>paste_pd_trips!V56</f>
        <v>0</v>
      </c>
      <c r="H72" s="47">
        <f>paste_pd_trips!W56</f>
        <v>0</v>
      </c>
      <c r="I72" s="47">
        <f>paste_pd_trips!X56</f>
        <v>2</v>
      </c>
      <c r="J72" s="47">
        <f>paste_pd_trips!Y56</f>
        <v>0</v>
      </c>
      <c r="K72" s="47">
        <f>paste_pd_trips!Z56</f>
        <v>0</v>
      </c>
      <c r="L72" s="47">
        <f>paste_pd_trips!AA56</f>
        <v>0</v>
      </c>
      <c r="M72" s="47">
        <f>paste_pd_trips!AB56</f>
        <v>0</v>
      </c>
      <c r="N72" s="47">
        <f>paste_pd_trips!AC56</f>
        <v>0</v>
      </c>
      <c r="O72" s="50">
        <f>paste_pd_trips!AD56</f>
        <v>2</v>
      </c>
      <c r="P72" s="49"/>
      <c r="R72" s="46" t="s">
        <v>27</v>
      </c>
      <c r="S72" s="47">
        <f>paste_pd_trips!C56</f>
        <v>0</v>
      </c>
      <c r="T72" s="47">
        <f>paste_pd_trips!D56</f>
        <v>0</v>
      </c>
      <c r="U72" s="47">
        <f>paste_pd_trips!E56</f>
        <v>0</v>
      </c>
      <c r="V72" s="47">
        <f>paste_pd_trips!F56</f>
        <v>0</v>
      </c>
      <c r="W72" s="47">
        <f>paste_pd_trips!G56</f>
        <v>0</v>
      </c>
      <c r="X72" s="47">
        <f>paste_pd_trips!H56</f>
        <v>3020.922</v>
      </c>
      <c r="Y72" s="47">
        <f>paste_pd_trips!I56</f>
        <v>0</v>
      </c>
      <c r="Z72" s="47">
        <f>paste_pd_trips!J56</f>
        <v>0</v>
      </c>
      <c r="AA72" s="47">
        <f>paste_pd_trips!K56</f>
        <v>0</v>
      </c>
      <c r="AB72" s="47">
        <f>paste_pd_trips!L56</f>
        <v>0</v>
      </c>
      <c r="AC72" s="47">
        <f>paste_pd_trips!M56</f>
        <v>0</v>
      </c>
      <c r="AD72" s="50">
        <f>paste_pd_trips!N56</f>
        <v>3020.922</v>
      </c>
      <c r="AG72" s="46" t="s">
        <v>27</v>
      </c>
      <c r="AH72" s="47">
        <f t="shared" si="23"/>
        <v>0</v>
      </c>
      <c r="AI72" s="47">
        <f t="shared" si="18"/>
        <v>0</v>
      </c>
      <c r="AJ72" s="47">
        <f t="shared" si="18"/>
        <v>0</v>
      </c>
      <c r="AK72" s="47">
        <f t="shared" si="18"/>
        <v>0</v>
      </c>
      <c r="AL72" s="47">
        <f t="shared" si="18"/>
        <v>0</v>
      </c>
      <c r="AM72" s="55">
        <f t="shared" si="18"/>
        <v>3020.922</v>
      </c>
      <c r="AN72" s="56">
        <f t="shared" si="18"/>
        <v>0</v>
      </c>
      <c r="AO72" s="57">
        <f t="shared" si="18"/>
        <v>0</v>
      </c>
      <c r="AP72" s="47">
        <v>0</v>
      </c>
      <c r="AQ72" s="47">
        <f t="shared" si="19"/>
        <v>0</v>
      </c>
      <c r="AR72" s="47">
        <f t="shared" si="19"/>
        <v>0</v>
      </c>
      <c r="AS72" s="50">
        <f t="shared" si="24"/>
        <v>3020.922</v>
      </c>
      <c r="AU72">
        <v>25</v>
      </c>
      <c r="AV72" s="46" t="s">
        <v>27</v>
      </c>
      <c r="AW72" s="47">
        <f t="shared" si="20"/>
        <v>0</v>
      </c>
      <c r="AX72" s="47">
        <f t="shared" si="20"/>
        <v>0</v>
      </c>
      <c r="AY72" s="47">
        <f t="shared" si="20"/>
        <v>0</v>
      </c>
      <c r="AZ72" s="47">
        <f t="shared" si="20"/>
        <v>0</v>
      </c>
      <c r="BA72" s="47">
        <f t="shared" si="20"/>
        <v>0</v>
      </c>
      <c r="BB72" s="55">
        <f>BJ72</f>
        <v>619.96651675780299</v>
      </c>
      <c r="BC72" s="56">
        <v>0</v>
      </c>
      <c r="BD72" s="57">
        <v>0</v>
      </c>
      <c r="BE72" s="47">
        <f t="shared" si="21"/>
        <v>0</v>
      </c>
      <c r="BF72" s="47">
        <f t="shared" si="21"/>
        <v>0</v>
      </c>
      <c r="BG72" s="47">
        <f t="shared" si="21"/>
        <v>0</v>
      </c>
      <c r="BH72" s="50">
        <f t="shared" si="22"/>
        <v>619.96651675780299</v>
      </c>
      <c r="BJ72" s="2">
        <f>OBS_PURP_AUTOSUFF!J41</f>
        <v>619.96651675780299</v>
      </c>
    </row>
    <row r="73" spans="3:62" x14ac:dyDescent="0.25">
      <c r="C73" s="46" t="s">
        <v>28</v>
      </c>
      <c r="D73" s="47">
        <f>paste_pd_trips!S57</f>
        <v>0</v>
      </c>
      <c r="E73" s="47">
        <f>paste_pd_trips!T57</f>
        <v>0</v>
      </c>
      <c r="F73" s="47">
        <f>paste_pd_trips!U57</f>
        <v>0</v>
      </c>
      <c r="G73" s="47">
        <f>paste_pd_trips!V57</f>
        <v>0</v>
      </c>
      <c r="H73" s="47">
        <f>paste_pd_trips!W57</f>
        <v>0</v>
      </c>
      <c r="I73" s="47">
        <f>paste_pd_trips!X57</f>
        <v>0</v>
      </c>
      <c r="J73" s="47">
        <f>paste_pd_trips!Y57</f>
        <v>9</v>
      </c>
      <c r="K73" s="47">
        <f>paste_pd_trips!Z57</f>
        <v>0</v>
      </c>
      <c r="L73" s="47">
        <f>paste_pd_trips!AA57</f>
        <v>0</v>
      </c>
      <c r="M73" s="47">
        <f>paste_pd_trips!AB57</f>
        <v>0</v>
      </c>
      <c r="N73" s="47">
        <f>paste_pd_trips!AC57</f>
        <v>0</v>
      </c>
      <c r="O73" s="50">
        <f>paste_pd_trips!AD57</f>
        <v>9</v>
      </c>
      <c r="P73" s="49"/>
      <c r="R73" s="46" t="s">
        <v>28</v>
      </c>
      <c r="S73" s="47">
        <f>paste_pd_trips!C57</f>
        <v>0</v>
      </c>
      <c r="T73" s="47">
        <f>paste_pd_trips!D57</f>
        <v>0</v>
      </c>
      <c r="U73" s="47">
        <f>paste_pd_trips!E57</f>
        <v>0</v>
      </c>
      <c r="V73" s="47">
        <f>paste_pd_trips!F57</f>
        <v>0</v>
      </c>
      <c r="W73" s="47">
        <f>paste_pd_trips!G57</f>
        <v>0</v>
      </c>
      <c r="X73" s="47">
        <f>paste_pd_trips!H57</f>
        <v>0</v>
      </c>
      <c r="Y73" s="47">
        <f>paste_pd_trips!I57</f>
        <v>9355.2356</v>
      </c>
      <c r="Z73" s="47">
        <f>paste_pd_trips!J57</f>
        <v>0</v>
      </c>
      <c r="AA73" s="47">
        <f>paste_pd_trips!K57</f>
        <v>0</v>
      </c>
      <c r="AB73" s="47">
        <f>paste_pd_trips!L57</f>
        <v>0</v>
      </c>
      <c r="AC73" s="47">
        <f>paste_pd_trips!M57</f>
        <v>0</v>
      </c>
      <c r="AD73" s="50">
        <f>paste_pd_trips!N57</f>
        <v>9355.2356</v>
      </c>
      <c r="AG73" s="46" t="s">
        <v>28</v>
      </c>
      <c r="AH73" s="47">
        <f t="shared" si="23"/>
        <v>0</v>
      </c>
      <c r="AI73" s="47">
        <f t="shared" si="18"/>
        <v>0</v>
      </c>
      <c r="AJ73" s="47">
        <f t="shared" si="18"/>
        <v>0</v>
      </c>
      <c r="AK73" s="47">
        <f t="shared" si="18"/>
        <v>0</v>
      </c>
      <c r="AL73" s="47">
        <f t="shared" si="18"/>
        <v>0</v>
      </c>
      <c r="AM73" s="55">
        <f t="shared" si="18"/>
        <v>0</v>
      </c>
      <c r="AN73" s="56">
        <f t="shared" si="18"/>
        <v>9355.2356</v>
      </c>
      <c r="AO73" s="57">
        <f t="shared" si="18"/>
        <v>0</v>
      </c>
      <c r="AP73" s="47">
        <v>0</v>
      </c>
      <c r="AQ73" s="47">
        <f t="shared" si="19"/>
        <v>0</v>
      </c>
      <c r="AR73" s="47">
        <f t="shared" si="19"/>
        <v>0</v>
      </c>
      <c r="AS73" s="50">
        <f t="shared" si="24"/>
        <v>9355.2356</v>
      </c>
      <c r="AU73">
        <v>26</v>
      </c>
      <c r="AV73" s="46" t="s">
        <v>28</v>
      </c>
      <c r="AW73" s="47">
        <f t="shared" si="20"/>
        <v>0</v>
      </c>
      <c r="AX73" s="47">
        <f t="shared" si="20"/>
        <v>0</v>
      </c>
      <c r="AY73" s="47">
        <f t="shared" si="20"/>
        <v>0</v>
      </c>
      <c r="AZ73" s="47">
        <f t="shared" si="20"/>
        <v>0</v>
      </c>
      <c r="BA73" s="47">
        <f t="shared" si="20"/>
        <v>0</v>
      </c>
      <c r="BB73" s="55">
        <v>0</v>
      </c>
      <c r="BC73" s="56">
        <f>BJ73</f>
        <v>4710.0740513561113</v>
      </c>
      <c r="BD73" s="57">
        <v>0</v>
      </c>
      <c r="BE73" s="47">
        <f t="shared" si="21"/>
        <v>0</v>
      </c>
      <c r="BF73" s="47">
        <f t="shared" si="21"/>
        <v>0</v>
      </c>
      <c r="BG73" s="47">
        <f t="shared" si="21"/>
        <v>0</v>
      </c>
      <c r="BH73" s="50">
        <f t="shared" si="22"/>
        <v>4710.0740513561113</v>
      </c>
      <c r="BJ73" s="2">
        <f>OBS_PURP_AUTOSUFF!J60</f>
        <v>4710.0740513561113</v>
      </c>
    </row>
    <row r="74" spans="3:62" x14ac:dyDescent="0.25">
      <c r="C74" s="46" t="s">
        <v>29</v>
      </c>
      <c r="D74" s="47">
        <f>paste_pd_trips!S58</f>
        <v>0</v>
      </c>
      <c r="E74" s="47">
        <f>paste_pd_trips!T58</f>
        <v>0</v>
      </c>
      <c r="F74" s="47">
        <f>paste_pd_trips!U58</f>
        <v>0</v>
      </c>
      <c r="G74" s="47">
        <f>paste_pd_trips!V58</f>
        <v>0</v>
      </c>
      <c r="H74" s="47">
        <f>paste_pd_trips!W58</f>
        <v>0</v>
      </c>
      <c r="I74" s="47">
        <f>paste_pd_trips!X58</f>
        <v>0</v>
      </c>
      <c r="J74" s="47">
        <f>paste_pd_trips!Y58</f>
        <v>4</v>
      </c>
      <c r="K74" s="47">
        <f>paste_pd_trips!Z58</f>
        <v>0</v>
      </c>
      <c r="L74" s="47">
        <f>paste_pd_trips!AA58</f>
        <v>0</v>
      </c>
      <c r="M74" s="47">
        <f>paste_pd_trips!AB58</f>
        <v>0</v>
      </c>
      <c r="N74" s="47">
        <f>paste_pd_trips!AC58</f>
        <v>0</v>
      </c>
      <c r="O74" s="50">
        <f>paste_pd_trips!AD58</f>
        <v>4</v>
      </c>
      <c r="P74" s="49"/>
      <c r="R74" s="46" t="s">
        <v>29</v>
      </c>
      <c r="S74" s="47">
        <f>paste_pd_trips!C58</f>
        <v>0</v>
      </c>
      <c r="T74" s="47">
        <f>paste_pd_trips!D58</f>
        <v>0</v>
      </c>
      <c r="U74" s="47">
        <f>paste_pd_trips!E58</f>
        <v>0</v>
      </c>
      <c r="V74" s="47">
        <f>paste_pd_trips!F58</f>
        <v>0</v>
      </c>
      <c r="W74" s="47">
        <f>paste_pd_trips!G58</f>
        <v>0</v>
      </c>
      <c r="X74" s="47">
        <f>paste_pd_trips!H58</f>
        <v>0</v>
      </c>
      <c r="Y74" s="47">
        <f>paste_pd_trips!I58</f>
        <v>746.90611999999999</v>
      </c>
      <c r="Z74" s="47">
        <f>paste_pd_trips!J58</f>
        <v>0</v>
      </c>
      <c r="AA74" s="47">
        <f>paste_pd_trips!K58</f>
        <v>0</v>
      </c>
      <c r="AB74" s="47">
        <f>paste_pd_trips!L58</f>
        <v>0</v>
      </c>
      <c r="AC74" s="47">
        <f>paste_pd_trips!M58</f>
        <v>0</v>
      </c>
      <c r="AD74" s="50">
        <f>paste_pd_trips!N58</f>
        <v>746.90611999999999</v>
      </c>
      <c r="AG74" s="46" t="s">
        <v>29</v>
      </c>
      <c r="AH74" s="47">
        <f t="shared" si="23"/>
        <v>0</v>
      </c>
      <c r="AI74" s="47">
        <f t="shared" si="18"/>
        <v>0</v>
      </c>
      <c r="AJ74" s="47">
        <f t="shared" si="18"/>
        <v>0</v>
      </c>
      <c r="AK74" s="47">
        <f t="shared" si="18"/>
        <v>0</v>
      </c>
      <c r="AL74" s="47">
        <f t="shared" si="18"/>
        <v>0</v>
      </c>
      <c r="AM74" s="55">
        <f t="shared" si="18"/>
        <v>0</v>
      </c>
      <c r="AN74" s="56">
        <f t="shared" si="18"/>
        <v>746.90611999999999</v>
      </c>
      <c r="AO74" s="57">
        <f t="shared" si="18"/>
        <v>0</v>
      </c>
      <c r="AP74" s="47">
        <v>0</v>
      </c>
      <c r="AQ74" s="47">
        <f t="shared" si="19"/>
        <v>0</v>
      </c>
      <c r="AR74" s="47">
        <f t="shared" si="19"/>
        <v>0</v>
      </c>
      <c r="AS74" s="50">
        <f t="shared" si="24"/>
        <v>746.90611999999999</v>
      </c>
      <c r="AU74">
        <v>27</v>
      </c>
      <c r="AV74" s="46" t="s">
        <v>29</v>
      </c>
      <c r="AW74" s="47">
        <f t="shared" si="20"/>
        <v>0</v>
      </c>
      <c r="AX74" s="47">
        <f t="shared" si="20"/>
        <v>0</v>
      </c>
      <c r="AY74" s="47">
        <f t="shared" si="20"/>
        <v>0</v>
      </c>
      <c r="AZ74" s="47">
        <f t="shared" si="20"/>
        <v>0</v>
      </c>
      <c r="BA74" s="47">
        <f t="shared" si="20"/>
        <v>0</v>
      </c>
      <c r="BB74" s="55">
        <v>0</v>
      </c>
      <c r="BC74" s="56">
        <f>BJ74</f>
        <v>540.3454419254399</v>
      </c>
      <c r="BD74" s="57">
        <v>0</v>
      </c>
      <c r="BE74" s="47">
        <f t="shared" si="21"/>
        <v>0</v>
      </c>
      <c r="BF74" s="47">
        <f t="shared" si="21"/>
        <v>0</v>
      </c>
      <c r="BG74" s="47">
        <f t="shared" si="21"/>
        <v>0</v>
      </c>
      <c r="BH74" s="50">
        <f t="shared" si="22"/>
        <v>540.3454419254399</v>
      </c>
      <c r="BJ74" s="2">
        <f>OBS_PURP_AUTOSUFF!J59</f>
        <v>540.3454419254399</v>
      </c>
    </row>
    <row r="75" spans="3:62" x14ac:dyDescent="0.25">
      <c r="C75" s="46" t="s">
        <v>30</v>
      </c>
      <c r="D75" s="47">
        <f>paste_pd_trips!S59</f>
        <v>0</v>
      </c>
      <c r="E75" s="47">
        <f>paste_pd_trips!T59</f>
        <v>0</v>
      </c>
      <c r="F75" s="47">
        <f>paste_pd_trips!U59</f>
        <v>0</v>
      </c>
      <c r="G75" s="47">
        <f>paste_pd_trips!V59</f>
        <v>0</v>
      </c>
      <c r="H75" s="47">
        <f>paste_pd_trips!W59</f>
        <v>0</v>
      </c>
      <c r="I75" s="47">
        <f>paste_pd_trips!X59</f>
        <v>0</v>
      </c>
      <c r="J75" s="47">
        <f>paste_pd_trips!Y59</f>
        <v>0</v>
      </c>
      <c r="K75" s="47">
        <f>paste_pd_trips!Z59</f>
        <v>4</v>
      </c>
      <c r="L75" s="47">
        <f>paste_pd_trips!AA59</f>
        <v>0</v>
      </c>
      <c r="M75" s="47">
        <f>paste_pd_trips!AB59</f>
        <v>0</v>
      </c>
      <c r="N75" s="47">
        <f>paste_pd_trips!AC59</f>
        <v>0</v>
      </c>
      <c r="O75" s="50">
        <f>paste_pd_trips!AD59</f>
        <v>4</v>
      </c>
      <c r="P75" s="49"/>
      <c r="R75" s="46" t="s">
        <v>30</v>
      </c>
      <c r="S75" s="47">
        <f>paste_pd_trips!C59</f>
        <v>0</v>
      </c>
      <c r="T75" s="47">
        <f>paste_pd_trips!D59</f>
        <v>0</v>
      </c>
      <c r="U75" s="47">
        <f>paste_pd_trips!E59</f>
        <v>0</v>
      </c>
      <c r="V75" s="47">
        <f>paste_pd_trips!F59</f>
        <v>0</v>
      </c>
      <c r="W75" s="47">
        <f>paste_pd_trips!G59</f>
        <v>0</v>
      </c>
      <c r="X75" s="47">
        <f>paste_pd_trips!H59</f>
        <v>0</v>
      </c>
      <c r="Y75" s="47">
        <f>paste_pd_trips!I59</f>
        <v>0</v>
      </c>
      <c r="Z75" s="47">
        <f>paste_pd_trips!J59</f>
        <v>2617.9484000000002</v>
      </c>
      <c r="AA75" s="47">
        <f>paste_pd_trips!K59</f>
        <v>0</v>
      </c>
      <c r="AB75" s="47">
        <f>paste_pd_trips!L59</f>
        <v>0</v>
      </c>
      <c r="AC75" s="47">
        <f>paste_pd_trips!M59</f>
        <v>0</v>
      </c>
      <c r="AD75" s="50">
        <f>paste_pd_trips!N59</f>
        <v>2617.9484000000002</v>
      </c>
      <c r="AG75" s="46" t="s">
        <v>30</v>
      </c>
      <c r="AH75" s="47">
        <f t="shared" si="23"/>
        <v>0</v>
      </c>
      <c r="AI75" s="47">
        <f t="shared" si="18"/>
        <v>0</v>
      </c>
      <c r="AJ75" s="47">
        <f t="shared" si="18"/>
        <v>0</v>
      </c>
      <c r="AK75" s="47">
        <f t="shared" si="18"/>
        <v>0</v>
      </c>
      <c r="AL75" s="47">
        <f t="shared" si="18"/>
        <v>0</v>
      </c>
      <c r="AM75" s="55">
        <f t="shared" si="18"/>
        <v>0</v>
      </c>
      <c r="AN75" s="56">
        <f t="shared" si="18"/>
        <v>0</v>
      </c>
      <c r="AO75" s="57">
        <f t="shared" si="18"/>
        <v>2617.9484000000002</v>
      </c>
      <c r="AP75" s="47">
        <v>0</v>
      </c>
      <c r="AQ75" s="47">
        <f t="shared" si="19"/>
        <v>0</v>
      </c>
      <c r="AR75" s="47">
        <f t="shared" si="19"/>
        <v>0</v>
      </c>
      <c r="AS75" s="50">
        <f t="shared" si="24"/>
        <v>2617.9484000000002</v>
      </c>
      <c r="AU75">
        <v>28</v>
      </c>
      <c r="AV75" s="46" t="s">
        <v>30</v>
      </c>
      <c r="AW75" s="47">
        <f t="shared" si="20"/>
        <v>0</v>
      </c>
      <c r="AX75" s="47">
        <f t="shared" si="20"/>
        <v>0</v>
      </c>
      <c r="AY75" s="47">
        <f t="shared" si="20"/>
        <v>0</v>
      </c>
      <c r="AZ75" s="47">
        <f t="shared" si="20"/>
        <v>0</v>
      </c>
      <c r="BA75" s="47">
        <f t="shared" si="20"/>
        <v>0</v>
      </c>
      <c r="BB75" s="55">
        <v>0</v>
      </c>
      <c r="BC75" s="56">
        <v>0</v>
      </c>
      <c r="BD75" s="57">
        <f>BJ75</f>
        <v>8310.3160586684098</v>
      </c>
      <c r="BE75" s="47">
        <f t="shared" si="21"/>
        <v>0</v>
      </c>
      <c r="BF75" s="47">
        <f t="shared" si="21"/>
        <v>0</v>
      </c>
      <c r="BG75" s="47">
        <f t="shared" si="21"/>
        <v>0</v>
      </c>
      <c r="BH75" s="50">
        <f t="shared" si="22"/>
        <v>8310.3160586684098</v>
      </c>
      <c r="BJ75" s="2">
        <f>OBS_PURP_AUTOSUFF!J48</f>
        <v>8310.3160586684098</v>
      </c>
    </row>
    <row r="76" spans="3:62" x14ac:dyDescent="0.25">
      <c r="C76" s="46" t="s">
        <v>31</v>
      </c>
      <c r="D76" s="47">
        <f>paste_pd_trips!S60</f>
        <v>0</v>
      </c>
      <c r="E76" s="47">
        <f>paste_pd_trips!T60</f>
        <v>0</v>
      </c>
      <c r="F76" s="47">
        <f>paste_pd_trips!U60</f>
        <v>0</v>
      </c>
      <c r="G76" s="47">
        <f>paste_pd_trips!V60</f>
        <v>0</v>
      </c>
      <c r="H76" s="47">
        <f>paste_pd_trips!W60</f>
        <v>0</v>
      </c>
      <c r="I76" s="47">
        <f>paste_pd_trips!X60</f>
        <v>0</v>
      </c>
      <c r="J76" s="47">
        <f>paste_pd_trips!Y60</f>
        <v>0</v>
      </c>
      <c r="K76" s="47">
        <f>paste_pd_trips!Z60</f>
        <v>0</v>
      </c>
      <c r="L76" s="47">
        <f>paste_pd_trips!AA60</f>
        <v>0</v>
      </c>
      <c r="M76" s="47">
        <f>paste_pd_trips!AB60</f>
        <v>0</v>
      </c>
      <c r="N76" s="47">
        <f>paste_pd_trips!AC60</f>
        <v>0</v>
      </c>
      <c r="O76" s="50">
        <f>paste_pd_trips!AD60</f>
        <v>0</v>
      </c>
      <c r="P76" s="49"/>
      <c r="R76" s="46" t="s">
        <v>31</v>
      </c>
      <c r="S76" s="47">
        <f>paste_pd_trips!C60</f>
        <v>0</v>
      </c>
      <c r="T76" s="47">
        <f>paste_pd_trips!D60</f>
        <v>0</v>
      </c>
      <c r="U76" s="47">
        <f>paste_pd_trips!E60</f>
        <v>0</v>
      </c>
      <c r="V76" s="47">
        <f>paste_pd_trips!F60</f>
        <v>0</v>
      </c>
      <c r="W76" s="47">
        <f>paste_pd_trips!G60</f>
        <v>0</v>
      </c>
      <c r="X76" s="47">
        <f>paste_pd_trips!H60</f>
        <v>0</v>
      </c>
      <c r="Y76" s="47">
        <f>paste_pd_trips!I60</f>
        <v>0</v>
      </c>
      <c r="Z76" s="47">
        <f>paste_pd_trips!J60</f>
        <v>0</v>
      </c>
      <c r="AA76" s="47">
        <f>paste_pd_trips!K60</f>
        <v>0</v>
      </c>
      <c r="AB76" s="47">
        <f>paste_pd_trips!L60</f>
        <v>0</v>
      </c>
      <c r="AC76" s="47">
        <f>paste_pd_trips!M60</f>
        <v>0</v>
      </c>
      <c r="AD76" s="50">
        <f>paste_pd_trips!N60</f>
        <v>0</v>
      </c>
      <c r="AG76" s="46" t="s">
        <v>31</v>
      </c>
      <c r="AH76" s="47">
        <f t="shared" si="23"/>
        <v>0</v>
      </c>
      <c r="AI76" s="47">
        <f t="shared" si="18"/>
        <v>0</v>
      </c>
      <c r="AJ76" s="47">
        <f t="shared" si="18"/>
        <v>0</v>
      </c>
      <c r="AK76" s="47">
        <f t="shared" si="18"/>
        <v>0</v>
      </c>
      <c r="AL76" s="47">
        <f t="shared" si="18"/>
        <v>0</v>
      </c>
      <c r="AM76" s="58">
        <f t="shared" si="18"/>
        <v>0</v>
      </c>
      <c r="AN76" s="59">
        <f t="shared" si="18"/>
        <v>0</v>
      </c>
      <c r="AO76" s="60">
        <f t="shared" si="18"/>
        <v>0</v>
      </c>
      <c r="AP76" s="47">
        <v>0</v>
      </c>
      <c r="AQ76" s="47">
        <f t="shared" si="19"/>
        <v>0</v>
      </c>
      <c r="AR76" s="47">
        <f t="shared" si="19"/>
        <v>0</v>
      </c>
      <c r="AS76" s="50">
        <f t="shared" si="24"/>
        <v>0</v>
      </c>
      <c r="AU76">
        <v>29</v>
      </c>
      <c r="AV76" s="46" t="s">
        <v>31</v>
      </c>
      <c r="AW76" s="47">
        <f t="shared" si="20"/>
        <v>0</v>
      </c>
      <c r="AX76" s="47">
        <f t="shared" si="20"/>
        <v>0</v>
      </c>
      <c r="AY76" s="47">
        <f t="shared" si="20"/>
        <v>0</v>
      </c>
      <c r="AZ76" s="47">
        <f t="shared" si="20"/>
        <v>0</v>
      </c>
      <c r="BA76" s="47">
        <f t="shared" si="20"/>
        <v>0</v>
      </c>
      <c r="BB76" s="58">
        <v>0</v>
      </c>
      <c r="BC76" s="59">
        <v>0</v>
      </c>
      <c r="BD76" s="60">
        <f>BJ76</f>
        <v>1344.5555219369899</v>
      </c>
      <c r="BE76" s="47">
        <f t="shared" si="21"/>
        <v>0</v>
      </c>
      <c r="BF76" s="47">
        <f t="shared" si="21"/>
        <v>0</v>
      </c>
      <c r="BG76" s="47">
        <f t="shared" si="21"/>
        <v>0</v>
      </c>
      <c r="BH76" s="50">
        <f t="shared" si="22"/>
        <v>1344.5555219369899</v>
      </c>
      <c r="BJ76" s="2">
        <f>OBS_PURP_AUTOSUFF!J47</f>
        <v>1344.5555219369899</v>
      </c>
    </row>
    <row r="77" spans="3:62" ht="15.75" thickBot="1" x14ac:dyDescent="0.3">
      <c r="C77" s="61" t="s">
        <v>5</v>
      </c>
      <c r="D77" s="62">
        <f>paste_pd_trips!S61</f>
        <v>363</v>
      </c>
      <c r="E77" s="63">
        <f>paste_pd_trips!T61</f>
        <v>209</v>
      </c>
      <c r="F77" s="63">
        <f>paste_pd_trips!U61</f>
        <v>91</v>
      </c>
      <c r="G77" s="63">
        <f>paste_pd_trips!V61</f>
        <v>32</v>
      </c>
      <c r="H77" s="63">
        <f>paste_pd_trips!W61</f>
        <v>31</v>
      </c>
      <c r="I77" s="63">
        <f>paste_pd_trips!X61</f>
        <v>154</v>
      </c>
      <c r="J77" s="63">
        <f>paste_pd_trips!Y61</f>
        <v>28</v>
      </c>
      <c r="K77" s="63">
        <f>paste_pd_trips!Z61</f>
        <v>16</v>
      </c>
      <c r="L77" s="63">
        <f>paste_pd_trips!AA61</f>
        <v>6</v>
      </c>
      <c r="M77" s="63">
        <f>paste_pd_trips!AB61</f>
        <v>8</v>
      </c>
      <c r="N77" s="63">
        <f>paste_pd_trips!AC61</f>
        <v>0</v>
      </c>
      <c r="O77" s="64">
        <f>paste_pd_trips!AD61</f>
        <v>938</v>
      </c>
      <c r="P77" s="49"/>
      <c r="R77" s="61" t="s">
        <v>5</v>
      </c>
      <c r="S77" s="62">
        <f>paste_pd_trips!C61</f>
        <v>172905.62998</v>
      </c>
      <c r="T77" s="63">
        <f>paste_pd_trips!D61</f>
        <v>146472.61997</v>
      </c>
      <c r="U77" s="63">
        <f>paste_pd_trips!E61</f>
        <v>42251.697569999997</v>
      </c>
      <c r="V77" s="63">
        <f>paste_pd_trips!F61</f>
        <v>11097.732969999999</v>
      </c>
      <c r="W77" s="63">
        <f>paste_pd_trips!G61</f>
        <v>18300.399789999999</v>
      </c>
      <c r="X77" s="63">
        <f>paste_pd_trips!H61</f>
        <v>110493.10322999999</v>
      </c>
      <c r="Y77" s="63">
        <f>paste_pd_trips!I61</f>
        <v>25439.463919999998</v>
      </c>
      <c r="Z77" s="63">
        <f>paste_pd_trips!J61</f>
        <v>9717.4951999999994</v>
      </c>
      <c r="AA77" s="63">
        <f>paste_pd_trips!K61</f>
        <v>2717.2253999999998</v>
      </c>
      <c r="AB77" s="63">
        <f>paste_pd_trips!L61</f>
        <v>13806.95174</v>
      </c>
      <c r="AC77" s="63">
        <f>paste_pd_trips!M61</f>
        <v>0</v>
      </c>
      <c r="AD77" s="64">
        <f>paste_pd_trips!N61</f>
        <v>553202.31976999994</v>
      </c>
      <c r="AG77" s="61" t="s">
        <v>5</v>
      </c>
      <c r="AH77" s="62">
        <f>SUM(AH48:AH76)</f>
        <v>172905.62998</v>
      </c>
      <c r="AI77" s="63">
        <f t="shared" ref="AI77:AS77" si="28">SUM(AI48:AI76)</f>
        <v>146472.61997</v>
      </c>
      <c r="AJ77" s="63">
        <f t="shared" si="28"/>
        <v>42251.697570000004</v>
      </c>
      <c r="AK77" s="63">
        <f t="shared" si="28"/>
        <v>11097.732969999999</v>
      </c>
      <c r="AL77" s="63">
        <f t="shared" si="28"/>
        <v>18300.399789999999</v>
      </c>
      <c r="AM77" s="63">
        <f t="shared" si="28"/>
        <v>110493.10323000001</v>
      </c>
      <c r="AN77" s="63">
        <f t="shared" si="28"/>
        <v>25439.463919999998</v>
      </c>
      <c r="AO77" s="63">
        <f t="shared" si="28"/>
        <v>9717.4951999999994</v>
      </c>
      <c r="AP77" s="63">
        <f t="shared" si="28"/>
        <v>0</v>
      </c>
      <c r="AQ77" s="63">
        <f t="shared" si="28"/>
        <v>13806.95174</v>
      </c>
      <c r="AR77" s="63">
        <f t="shared" si="28"/>
        <v>0</v>
      </c>
      <c r="AS77" s="64">
        <f t="shared" si="28"/>
        <v>550485.09437000006</v>
      </c>
      <c r="AV77" s="61" t="s">
        <v>5</v>
      </c>
      <c r="AW77" s="62">
        <f>SUM(AW48:AW76)</f>
        <v>172905.62998</v>
      </c>
      <c r="AX77" s="63">
        <f t="shared" ref="AX77:BH77" si="29">SUM(AX48:AX76)</f>
        <v>146472.61997</v>
      </c>
      <c r="AY77" s="63">
        <f t="shared" si="29"/>
        <v>42251.697570000004</v>
      </c>
      <c r="AZ77" s="63">
        <f t="shared" si="29"/>
        <v>11097.732969999999</v>
      </c>
      <c r="BA77" s="63">
        <f t="shared" si="29"/>
        <v>18300.399789999999</v>
      </c>
      <c r="BB77" s="63">
        <f t="shared" si="29"/>
        <v>122391.16942531821</v>
      </c>
      <c r="BC77" s="63">
        <f t="shared" si="29"/>
        <v>12534.180186120822</v>
      </c>
      <c r="BD77" s="63">
        <f t="shared" si="29"/>
        <v>20130.794460553327</v>
      </c>
      <c r="BE77" s="63">
        <f t="shared" si="29"/>
        <v>0</v>
      </c>
      <c r="BF77" s="63">
        <f t="shared" si="29"/>
        <v>13806.95174</v>
      </c>
      <c r="BG77" s="63">
        <f t="shared" si="29"/>
        <v>0</v>
      </c>
      <c r="BH77" s="64">
        <f t="shared" si="29"/>
        <v>559891.17609199218</v>
      </c>
      <c r="BJ77" s="3">
        <f>SUM(BJ56:BJ76)</f>
        <v>112391.3402700139</v>
      </c>
    </row>
    <row r="78" spans="3:62" x14ac:dyDescent="0.25">
      <c r="C78" s="65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R78" s="65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G78" s="65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V78" s="65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</row>
    <row r="79" spans="3:62" x14ac:dyDescent="0.25">
      <c r="AG79" s="65" t="s">
        <v>536</v>
      </c>
      <c r="AH79" s="49">
        <f t="array" ref="AH79:AR79">TRANSPOSE('Tour Mode Targets'!T25:T35)</f>
        <v>76957.816609999994</v>
      </c>
      <c r="AI79" s="49">
        <v>55338.279649999997</v>
      </c>
      <c r="AJ79" s="49">
        <v>11655.42785</v>
      </c>
      <c r="AK79" s="49">
        <v>4106.0385100000003</v>
      </c>
      <c r="AL79" s="49">
        <v>7652.1455900000001</v>
      </c>
      <c r="AM79" s="49">
        <v>43756.660900000003</v>
      </c>
      <c r="AN79" s="49">
        <v>7612.5386600000002</v>
      </c>
      <c r="AO79" s="49">
        <v>5781.1977999999999</v>
      </c>
      <c r="AP79" s="49">
        <v>0</v>
      </c>
      <c r="AQ79" s="49">
        <v>4627.7088700000004</v>
      </c>
      <c r="AR79" s="49">
        <v>0</v>
      </c>
      <c r="AS79" s="49"/>
      <c r="AV79" s="65" t="s">
        <v>536</v>
      </c>
      <c r="AW79" s="49">
        <f>AH79</f>
        <v>76957.816609999994</v>
      </c>
      <c r="AX79" s="49">
        <f>AI79</f>
        <v>55338.279649999997</v>
      </c>
      <c r="AY79" s="49">
        <f>AJ79</f>
        <v>11655.42785</v>
      </c>
      <c r="AZ79" s="49">
        <f>AK79</f>
        <v>4106.0385100000003</v>
      </c>
      <c r="BA79" s="49">
        <f>AL79</f>
        <v>7652.1455900000001</v>
      </c>
      <c r="BB79" s="49">
        <f>IF(AM81&gt;0,BB77/AM81,0)</f>
        <v>48468.445008285758</v>
      </c>
      <c r="BC79" s="49">
        <f>IF(AN81&gt;0,BC77/AN81,0)</f>
        <v>4500.041597487806</v>
      </c>
      <c r="BD79" s="49">
        <f>IF(AO81&gt;0,BD77/AO81,0)</f>
        <v>10065.397230276663</v>
      </c>
      <c r="BE79" s="49">
        <f>AP79</f>
        <v>0</v>
      </c>
      <c r="BF79" s="49">
        <f>AQ79</f>
        <v>4627.7088700000004</v>
      </c>
      <c r="BG79" s="49">
        <f>AR79</f>
        <v>0</v>
      </c>
      <c r="BH79" s="49"/>
    </row>
    <row r="80" spans="3:62" x14ac:dyDescent="0.25">
      <c r="AG80" s="65" t="s">
        <v>537</v>
      </c>
      <c r="AH80" s="66">
        <f>IF(AH79&gt;0,AH77/AH79,0)</f>
        <v>2.2467585178024971</v>
      </c>
      <c r="AI80" s="66">
        <f t="shared" ref="AI80:AR80" si="30">IF(AI79&gt;0,AI77/AI79,0)</f>
        <v>2.6468589355578205</v>
      </c>
      <c r="AJ80" s="66">
        <f t="shared" si="30"/>
        <v>3.6250662020957045</v>
      </c>
      <c r="AK80" s="66">
        <f t="shared" si="30"/>
        <v>2.7027834597683786</v>
      </c>
      <c r="AL80" s="66">
        <f t="shared" si="30"/>
        <v>2.3915383698286377</v>
      </c>
      <c r="AM80" s="66">
        <f t="shared" si="30"/>
        <v>2.5251721899556556</v>
      </c>
      <c r="AN80" s="66">
        <f t="shared" si="30"/>
        <v>3.3417845289471408</v>
      </c>
      <c r="AO80" s="66">
        <f t="shared" si="30"/>
        <v>1.6808792115710001</v>
      </c>
      <c r="AP80" s="66">
        <f t="shared" si="30"/>
        <v>0</v>
      </c>
      <c r="AQ80" s="66">
        <f t="shared" si="30"/>
        <v>2.983539398838631</v>
      </c>
      <c r="AR80" s="66">
        <f t="shared" si="30"/>
        <v>0</v>
      </c>
      <c r="AS80" s="49"/>
      <c r="AV80" s="65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</row>
    <row r="81" spans="3:62" x14ac:dyDescent="0.25">
      <c r="AG81" s="65" t="s">
        <v>538</v>
      </c>
      <c r="AH81" s="67">
        <f t="shared" ref="AH81:AM81" si="31">IF(AH79&gt;0,AH77/AH79,0)</f>
        <v>2.2467585178024971</v>
      </c>
      <c r="AI81" s="67">
        <f t="shared" si="31"/>
        <v>2.6468589355578205</v>
      </c>
      <c r="AJ81" s="67">
        <f t="shared" si="31"/>
        <v>3.6250662020957045</v>
      </c>
      <c r="AK81" s="67">
        <f t="shared" si="31"/>
        <v>2.7027834597683786</v>
      </c>
      <c r="AL81" s="67">
        <f t="shared" si="31"/>
        <v>2.3915383698286377</v>
      </c>
      <c r="AM81" s="67">
        <f t="shared" si="31"/>
        <v>2.5251721899556556</v>
      </c>
      <c r="AN81" s="67">
        <v>2.7853476272570803</v>
      </c>
      <c r="AO81" s="67">
        <v>2</v>
      </c>
      <c r="AP81" s="67">
        <f>IF(AP79&gt;0,AP77/AP79,0)</f>
        <v>0</v>
      </c>
      <c r="AQ81" s="67">
        <f>IF(AQ79&gt;0,AQ77/AQ79,0)</f>
        <v>2.983539398838631</v>
      </c>
      <c r="AR81" s="67">
        <f>IF(AR79&gt;0,AR77/AR79,0)</f>
        <v>0</v>
      </c>
      <c r="AS81" s="49"/>
      <c r="AV81" s="65" t="s">
        <v>539</v>
      </c>
      <c r="AW81" s="67">
        <f>IF(AW79&gt;0,AW77/AW79,0)</f>
        <v>2.2467585178024971</v>
      </c>
      <c r="AX81" s="67">
        <f t="shared" ref="AX81:BG81" si="32">IF(AX79&gt;0,AX77/AX79,0)</f>
        <v>2.6468589355578205</v>
      </c>
      <c r="AY81" s="67">
        <f t="shared" si="32"/>
        <v>3.6250662020957045</v>
      </c>
      <c r="AZ81" s="67">
        <f t="shared" si="32"/>
        <v>2.7027834597683786</v>
      </c>
      <c r="BA81" s="67">
        <f t="shared" si="32"/>
        <v>2.3915383698286377</v>
      </c>
      <c r="BB81" s="67">
        <f t="shared" si="32"/>
        <v>2.5251721899556556</v>
      </c>
      <c r="BC81" s="67">
        <f t="shared" si="32"/>
        <v>2.7853476272570803</v>
      </c>
      <c r="BD81" s="67">
        <f t="shared" si="32"/>
        <v>2</v>
      </c>
      <c r="BE81" s="67">
        <f t="shared" si="32"/>
        <v>0</v>
      </c>
      <c r="BF81" s="67">
        <f t="shared" si="32"/>
        <v>2.983539398838631</v>
      </c>
      <c r="BG81" s="67">
        <f t="shared" si="32"/>
        <v>0</v>
      </c>
      <c r="BH81" s="49"/>
    </row>
    <row r="82" spans="3:62" x14ac:dyDescent="0.25">
      <c r="AG82" s="65" t="s">
        <v>540</v>
      </c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V82" s="65" t="s">
        <v>540</v>
      </c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</row>
    <row r="83" spans="3:62" x14ac:dyDescent="0.25">
      <c r="AG83" s="65" t="s">
        <v>541</v>
      </c>
      <c r="AH83" s="49"/>
      <c r="AI83" s="49"/>
      <c r="AJ83" s="49"/>
      <c r="AK83" s="49"/>
      <c r="AL83" s="49"/>
      <c r="AM83" s="68">
        <f>IF(AM77&gt;0,SUM(AM48:AM55,AM69:AM70)/AM77)</f>
        <v>0.2679157893536519</v>
      </c>
      <c r="AN83" s="68">
        <f>IF(AN77&gt;0,SUM(AN48:AN55,AN69:AN70)/AN77)</f>
        <v>0.38848882315598732</v>
      </c>
      <c r="AO83" s="68">
        <f>IF(AO77&gt;0,SUM(AO48:AO55,AO69:AO70)/AO77)</f>
        <v>0.19192863609544156</v>
      </c>
      <c r="AP83" s="49"/>
      <c r="AQ83" s="49"/>
      <c r="AR83" s="49"/>
      <c r="AS83" s="49"/>
      <c r="AV83" s="65" t="s">
        <v>541</v>
      </c>
      <c r="AW83" s="49"/>
      <c r="AX83" s="49"/>
      <c r="AY83" s="49"/>
      <c r="AZ83" s="49"/>
      <c r="BA83" s="49"/>
      <c r="BB83" s="68">
        <f>IF(BB77&gt;0,SUM(BB48:BB55,BB69:BB70)/BB77)</f>
        <v>0.26791578935365196</v>
      </c>
      <c r="BC83" s="68">
        <f>IF(BC77&gt;0,SUM(BC48:BC55,BC69:BC70)/BC77)</f>
        <v>0.39603727204144806</v>
      </c>
      <c r="BD83" s="68">
        <f>IF(BD77&gt;0,SUM(BD48:BD55,BD69:BD70)/BD77)</f>
        <v>0.24391856550481897</v>
      </c>
      <c r="BE83" s="49"/>
      <c r="BF83" s="49"/>
      <c r="BG83" s="49"/>
      <c r="BH83" s="49"/>
    </row>
    <row r="86" spans="3:62" x14ac:dyDescent="0.25">
      <c r="C86" t="s">
        <v>543</v>
      </c>
      <c r="I86" t="s">
        <v>523</v>
      </c>
      <c r="R86" t="s">
        <v>543</v>
      </c>
      <c r="X86" t="s">
        <v>523</v>
      </c>
      <c r="AG86" t="s">
        <v>543</v>
      </c>
      <c r="AM86" t="s">
        <v>523</v>
      </c>
      <c r="AV86" t="s">
        <v>543</v>
      </c>
      <c r="BB86" t="s">
        <v>523</v>
      </c>
    </row>
    <row r="87" spans="3:62" ht="26.25" x14ac:dyDescent="0.25">
      <c r="C87" s="40" t="s">
        <v>524</v>
      </c>
      <c r="D87" s="41" t="s">
        <v>525</v>
      </c>
      <c r="E87" s="42" t="s">
        <v>526</v>
      </c>
      <c r="F87" s="42" t="s">
        <v>527</v>
      </c>
      <c r="G87" s="42" t="s">
        <v>465</v>
      </c>
      <c r="H87" s="42" t="s">
        <v>528</v>
      </c>
      <c r="I87" s="42" t="s">
        <v>14</v>
      </c>
      <c r="J87" s="42" t="s">
        <v>18</v>
      </c>
      <c r="K87" s="42" t="s">
        <v>22</v>
      </c>
      <c r="L87" s="42" t="s">
        <v>529</v>
      </c>
      <c r="M87" s="42" t="s">
        <v>530</v>
      </c>
      <c r="N87" s="43" t="s">
        <v>531</v>
      </c>
      <c r="O87" s="44" t="s">
        <v>5</v>
      </c>
      <c r="P87" s="45"/>
      <c r="R87" s="40" t="s">
        <v>524</v>
      </c>
      <c r="S87" s="41" t="s">
        <v>525</v>
      </c>
      <c r="T87" s="42" t="s">
        <v>526</v>
      </c>
      <c r="U87" s="42" t="s">
        <v>527</v>
      </c>
      <c r="V87" s="42" t="s">
        <v>465</v>
      </c>
      <c r="W87" s="42" t="s">
        <v>528</v>
      </c>
      <c r="X87" s="42" t="s">
        <v>14</v>
      </c>
      <c r="Y87" s="42" t="s">
        <v>18</v>
      </c>
      <c r="Z87" s="42" t="s">
        <v>22</v>
      </c>
      <c r="AA87" s="42" t="s">
        <v>529</v>
      </c>
      <c r="AB87" s="42" t="s">
        <v>530</v>
      </c>
      <c r="AC87" s="43" t="s">
        <v>531</v>
      </c>
      <c r="AD87" s="44" t="s">
        <v>5</v>
      </c>
      <c r="AG87" s="40" t="s">
        <v>524</v>
      </c>
      <c r="AH87" s="41" t="s">
        <v>525</v>
      </c>
      <c r="AI87" s="42" t="s">
        <v>526</v>
      </c>
      <c r="AJ87" s="42" t="s">
        <v>527</v>
      </c>
      <c r="AK87" s="42" t="s">
        <v>465</v>
      </c>
      <c r="AL87" s="42" t="s">
        <v>528</v>
      </c>
      <c r="AM87" s="42" t="s">
        <v>14</v>
      </c>
      <c r="AN87" s="42" t="s">
        <v>18</v>
      </c>
      <c r="AO87" s="42" t="s">
        <v>22</v>
      </c>
      <c r="AP87" s="42" t="s">
        <v>529</v>
      </c>
      <c r="AQ87" s="42" t="s">
        <v>530</v>
      </c>
      <c r="AR87" s="43" t="s">
        <v>531</v>
      </c>
      <c r="AS87" s="44" t="s">
        <v>5</v>
      </c>
      <c r="AV87" s="40" t="s">
        <v>524</v>
      </c>
      <c r="AW87" s="41" t="s">
        <v>525</v>
      </c>
      <c r="AX87" s="42" t="s">
        <v>526</v>
      </c>
      <c r="AY87" s="42" t="s">
        <v>527</v>
      </c>
      <c r="AZ87" s="42" t="s">
        <v>465</v>
      </c>
      <c r="BA87" s="42" t="s">
        <v>528</v>
      </c>
      <c r="BB87" s="42" t="s">
        <v>14</v>
      </c>
      <c r="BC87" s="42" t="s">
        <v>18</v>
      </c>
      <c r="BD87" s="42" t="s">
        <v>22</v>
      </c>
      <c r="BE87" s="42" t="s">
        <v>529</v>
      </c>
      <c r="BF87" s="42" t="s">
        <v>530</v>
      </c>
      <c r="BG87" s="43" t="s">
        <v>531</v>
      </c>
      <c r="BH87" s="44" t="s">
        <v>5</v>
      </c>
    </row>
    <row r="88" spans="3:62" x14ac:dyDescent="0.25">
      <c r="C88" s="46" t="s">
        <v>532</v>
      </c>
      <c r="D88" s="47">
        <f>paste_pd_trips!S62</f>
        <v>135</v>
      </c>
      <c r="E88" s="47">
        <f>paste_pd_trips!T62</f>
        <v>29</v>
      </c>
      <c r="F88" s="47">
        <f>paste_pd_trips!U62</f>
        <v>22</v>
      </c>
      <c r="G88" s="47">
        <f>paste_pd_trips!V62</f>
        <v>0</v>
      </c>
      <c r="H88" s="47">
        <f>paste_pd_trips!W62</f>
        <v>0</v>
      </c>
      <c r="I88" s="47">
        <f>paste_pd_trips!X62</f>
        <v>0</v>
      </c>
      <c r="J88" s="47">
        <f>paste_pd_trips!Y62</f>
        <v>0</v>
      </c>
      <c r="K88" s="47">
        <f>paste_pd_trips!Z62</f>
        <v>0</v>
      </c>
      <c r="L88" s="47">
        <f>paste_pd_trips!AA62</f>
        <v>3</v>
      </c>
      <c r="M88" s="47">
        <f>paste_pd_trips!AB62</f>
        <v>0</v>
      </c>
      <c r="N88" s="47">
        <f>paste_pd_trips!AC62</f>
        <v>0</v>
      </c>
      <c r="O88" s="48">
        <f>paste_pd_trips!AD62</f>
        <v>189</v>
      </c>
      <c r="P88" s="49"/>
      <c r="R88" s="46" t="s">
        <v>532</v>
      </c>
      <c r="S88" s="47">
        <f>paste_pd_trips!C62</f>
        <v>47246.299099999997</v>
      </c>
      <c r="T88" s="47">
        <f>paste_pd_trips!D62</f>
        <v>6330.9429499999997</v>
      </c>
      <c r="U88" s="47">
        <f>paste_pd_trips!E62</f>
        <v>5287.8832000000002</v>
      </c>
      <c r="V88" s="47">
        <f>paste_pd_trips!F62</f>
        <v>0</v>
      </c>
      <c r="W88" s="47">
        <f>paste_pd_trips!G62</f>
        <v>0</v>
      </c>
      <c r="X88" s="47">
        <f>paste_pd_trips!H62</f>
        <v>0</v>
      </c>
      <c r="Y88" s="47">
        <f>paste_pd_trips!I62</f>
        <v>0</v>
      </c>
      <c r="Z88" s="47">
        <f>paste_pd_trips!J62</f>
        <v>0</v>
      </c>
      <c r="AA88" s="47">
        <f>paste_pd_trips!K62</f>
        <v>486.6241</v>
      </c>
      <c r="AB88" s="47">
        <f>paste_pd_trips!L62</f>
        <v>0</v>
      </c>
      <c r="AC88" s="47">
        <f>paste_pd_trips!M62</f>
        <v>0</v>
      </c>
      <c r="AD88" s="48">
        <f>paste_pd_trips!N62</f>
        <v>59351.749349999998</v>
      </c>
      <c r="AG88" s="46" t="s">
        <v>532</v>
      </c>
      <c r="AH88" s="47">
        <f>S88</f>
        <v>47246.299099999997</v>
      </c>
      <c r="AI88" s="47">
        <f t="shared" ref="AI88:AO116" si="33">T88</f>
        <v>6330.9429499999997</v>
      </c>
      <c r="AJ88" s="47">
        <f t="shared" si="33"/>
        <v>5287.8832000000002</v>
      </c>
      <c r="AK88" s="47">
        <f t="shared" si="33"/>
        <v>0</v>
      </c>
      <c r="AL88" s="47">
        <f t="shared" si="33"/>
        <v>0</v>
      </c>
      <c r="AM88" s="47">
        <f t="shared" si="33"/>
        <v>0</v>
      </c>
      <c r="AN88" s="47">
        <f t="shared" si="33"/>
        <v>0</v>
      </c>
      <c r="AO88" s="47">
        <f t="shared" si="33"/>
        <v>0</v>
      </c>
      <c r="AP88" s="47">
        <f t="shared" ref="AP88:AP116" si="34">+AA8+AA48+AA88+AA128+AA168+AA208+AA248+AA288</f>
        <v>629.91520000000003</v>
      </c>
      <c r="AQ88" s="47">
        <f t="shared" ref="AQ88:AR116" si="35">AB88</f>
        <v>0</v>
      </c>
      <c r="AR88" s="47">
        <f t="shared" si="35"/>
        <v>0</v>
      </c>
      <c r="AS88" s="48">
        <f>SUM(AH88:AR88)</f>
        <v>59495.04045</v>
      </c>
      <c r="AU88">
        <v>1</v>
      </c>
      <c r="AV88" s="46" t="s">
        <v>532</v>
      </c>
      <c r="AW88" s="47">
        <f t="shared" ref="AW88:BA116" si="36">AH88</f>
        <v>47246.299099999997</v>
      </c>
      <c r="AX88" s="47">
        <f t="shared" si="36"/>
        <v>6330.9429499999997</v>
      </c>
      <c r="AY88" s="47">
        <f t="shared" si="36"/>
        <v>5287.8832000000002</v>
      </c>
      <c r="AZ88" s="47">
        <f t="shared" si="36"/>
        <v>0</v>
      </c>
      <c r="BA88" s="47">
        <f t="shared" si="36"/>
        <v>0</v>
      </c>
      <c r="BB88" s="47">
        <f>IF(SUM(AM$96:AM$99,AM$111:AM$112)&gt;0,(AM88/SUM(AM$96:AM$99,AM$111:AM$112))*SUM(BB$96:BB$99,BB$111:BB$112),0)</f>
        <v>0</v>
      </c>
      <c r="BC88" s="47">
        <f>IF(SUM(AN$100:AN$103,AN$113:AN$114)&gt;0,(AN88/SUM(AN$100:AN$103,AN$113:AN$114))*SUM(BC$100:BC$103,BC$113:BC$114),0)</f>
        <v>0</v>
      </c>
      <c r="BD88" s="47">
        <f>IF(SUM(AO$104:AO$107,AO$115:AO$116)&gt;0,(AO88/SUM(AO$104:AO$107,AO$115:AO$116))*SUM(BD$104:BD$107,BD$115:BD$116),0)</f>
        <v>0</v>
      </c>
      <c r="BE88" s="47">
        <f t="shared" ref="BE88:BG116" si="37">AP88</f>
        <v>629.91520000000003</v>
      </c>
      <c r="BF88" s="47">
        <f t="shared" si="37"/>
        <v>0</v>
      </c>
      <c r="BG88" s="47">
        <f t="shared" si="37"/>
        <v>0</v>
      </c>
      <c r="BH88" s="48">
        <f t="shared" ref="BH88:BH116" si="38">SUM(AW88:BG88)</f>
        <v>59495.04045</v>
      </c>
    </row>
    <row r="89" spans="3:62" x14ac:dyDescent="0.25">
      <c r="C89" s="46" t="s">
        <v>533</v>
      </c>
      <c r="D89" s="47">
        <f>paste_pd_trips!S63</f>
        <v>0</v>
      </c>
      <c r="E89" s="47">
        <f>paste_pd_trips!T63</f>
        <v>0</v>
      </c>
      <c r="F89" s="47">
        <f>paste_pd_trips!U63</f>
        <v>0</v>
      </c>
      <c r="G89" s="47">
        <f>paste_pd_trips!V63</f>
        <v>0</v>
      </c>
      <c r="H89" s="47">
        <f>paste_pd_trips!W63</f>
        <v>0</v>
      </c>
      <c r="I89" s="47">
        <f>paste_pd_trips!X63</f>
        <v>0</v>
      </c>
      <c r="J89" s="47">
        <f>paste_pd_trips!Y63</f>
        <v>0</v>
      </c>
      <c r="K89" s="47">
        <f>paste_pd_trips!Z63</f>
        <v>0</v>
      </c>
      <c r="L89" s="47">
        <f>paste_pd_trips!AA63</f>
        <v>0</v>
      </c>
      <c r="M89" s="47">
        <f>paste_pd_trips!AB63</f>
        <v>0</v>
      </c>
      <c r="N89" s="47">
        <f>paste_pd_trips!AC63</f>
        <v>0</v>
      </c>
      <c r="O89" s="50">
        <f>paste_pd_trips!AD63</f>
        <v>0</v>
      </c>
      <c r="P89" s="49"/>
      <c r="R89" s="46" t="s">
        <v>533</v>
      </c>
      <c r="S89" s="47">
        <f>paste_pd_trips!C63</f>
        <v>0</v>
      </c>
      <c r="T89" s="47">
        <f>paste_pd_trips!D63</f>
        <v>0</v>
      </c>
      <c r="U89" s="47">
        <f>paste_pd_trips!E63</f>
        <v>0</v>
      </c>
      <c r="V89" s="47">
        <f>paste_pd_trips!F63</f>
        <v>0</v>
      </c>
      <c r="W89" s="47">
        <f>paste_pd_trips!G63</f>
        <v>0</v>
      </c>
      <c r="X89" s="47">
        <f>paste_pd_trips!H63</f>
        <v>0</v>
      </c>
      <c r="Y89" s="47">
        <f>paste_pd_trips!I63</f>
        <v>0</v>
      </c>
      <c r="Z89" s="47">
        <f>paste_pd_trips!J63</f>
        <v>0</v>
      </c>
      <c r="AA89" s="47">
        <f>paste_pd_trips!K63</f>
        <v>0</v>
      </c>
      <c r="AB89" s="47">
        <f>paste_pd_trips!L63</f>
        <v>0</v>
      </c>
      <c r="AC89" s="47">
        <f>paste_pd_trips!M63</f>
        <v>0</v>
      </c>
      <c r="AD89" s="50">
        <f>paste_pd_trips!N63</f>
        <v>0</v>
      </c>
      <c r="AG89" s="46" t="s">
        <v>533</v>
      </c>
      <c r="AH89" s="47">
        <f t="shared" ref="AH89:AH116" si="39">S89</f>
        <v>0</v>
      </c>
      <c r="AI89" s="47">
        <f t="shared" si="33"/>
        <v>0</v>
      </c>
      <c r="AJ89" s="47">
        <f t="shared" si="33"/>
        <v>0</v>
      </c>
      <c r="AK89" s="47">
        <f t="shared" si="33"/>
        <v>0</v>
      </c>
      <c r="AL89" s="47">
        <f t="shared" si="33"/>
        <v>0</v>
      </c>
      <c r="AM89" s="47">
        <f t="shared" si="33"/>
        <v>0</v>
      </c>
      <c r="AN89" s="47">
        <f t="shared" si="33"/>
        <v>0</v>
      </c>
      <c r="AO89" s="47">
        <f t="shared" si="33"/>
        <v>0</v>
      </c>
      <c r="AP89" s="47">
        <f t="shared" si="34"/>
        <v>0</v>
      </c>
      <c r="AQ89" s="47">
        <f t="shared" si="35"/>
        <v>0</v>
      </c>
      <c r="AR89" s="47">
        <f t="shared" si="35"/>
        <v>0</v>
      </c>
      <c r="AS89" s="50">
        <f t="shared" ref="AS89:AS116" si="40">SUM(AH89:AR89)</f>
        <v>0</v>
      </c>
      <c r="AU89">
        <v>2</v>
      </c>
      <c r="AV89" s="46" t="s">
        <v>533</v>
      </c>
      <c r="AW89" s="47">
        <f t="shared" si="36"/>
        <v>0</v>
      </c>
      <c r="AX89" s="47">
        <f t="shared" si="36"/>
        <v>0</v>
      </c>
      <c r="AY89" s="47">
        <f t="shared" si="36"/>
        <v>0</v>
      </c>
      <c r="AZ89" s="47">
        <f t="shared" si="36"/>
        <v>0</v>
      </c>
      <c r="BA89" s="47">
        <f t="shared" si="36"/>
        <v>0</v>
      </c>
      <c r="BB89" s="47">
        <f t="shared" ref="BB89:BB95" si="41">IF(SUM(AM$96:AM$99,AM$111:AM$112)&gt;0,(AM89/SUM(AM$96:AM$99,AM$111:AM$112))*SUM(BB$96:BB$99,BB$111:BB$112),0)</f>
        <v>0</v>
      </c>
      <c r="BC89" s="47">
        <f t="shared" ref="BC89:BC95" si="42">IF(SUM(AN$100:AN$103,AN$113:AN$114)&gt;0,(AN89/SUM(AN$100:AN$103,AN$113:AN$114))*SUM(BC$100:BC$103,BC$113:BC$114),0)</f>
        <v>0</v>
      </c>
      <c r="BD89" s="47">
        <f t="shared" ref="BD89:BD95" si="43">IF(SUM(AO$104:AO$107,AO$115:AO$116)&gt;0,(AO89/SUM(AO$104:AO$107,AO$115:AO$116))*SUM(BD$104:BD$107,BD$115:BD$116),0)</f>
        <v>0</v>
      </c>
      <c r="BE89" s="47">
        <f t="shared" si="37"/>
        <v>0</v>
      </c>
      <c r="BF89" s="47">
        <f t="shared" si="37"/>
        <v>0</v>
      </c>
      <c r="BG89" s="47">
        <f t="shared" si="37"/>
        <v>0</v>
      </c>
      <c r="BH89" s="50">
        <f t="shared" si="38"/>
        <v>0</v>
      </c>
    </row>
    <row r="90" spans="3:62" x14ac:dyDescent="0.25">
      <c r="C90" s="46" t="s">
        <v>526</v>
      </c>
      <c r="D90" s="47">
        <f>paste_pd_trips!S64</f>
        <v>0</v>
      </c>
      <c r="E90" s="47">
        <f>paste_pd_trips!T64</f>
        <v>927</v>
      </c>
      <c r="F90" s="47">
        <f>paste_pd_trips!U64</f>
        <v>605</v>
      </c>
      <c r="G90" s="47">
        <f>paste_pd_trips!V64</f>
        <v>0</v>
      </c>
      <c r="H90" s="47">
        <f>paste_pd_trips!W64</f>
        <v>17</v>
      </c>
      <c r="I90" s="47">
        <f>paste_pd_trips!X64</f>
        <v>25</v>
      </c>
      <c r="J90" s="47">
        <f>paste_pd_trips!Y64</f>
        <v>0</v>
      </c>
      <c r="K90" s="47">
        <f>paste_pd_trips!Z64</f>
        <v>8</v>
      </c>
      <c r="L90" s="47">
        <f>paste_pd_trips!AA64</f>
        <v>56</v>
      </c>
      <c r="M90" s="47">
        <f>paste_pd_trips!AB64</f>
        <v>5</v>
      </c>
      <c r="N90" s="47">
        <f>paste_pd_trips!AC64</f>
        <v>0</v>
      </c>
      <c r="O90" s="50">
        <f>paste_pd_trips!AD64</f>
        <v>1643</v>
      </c>
      <c r="P90" s="49"/>
      <c r="R90" s="46" t="s">
        <v>526</v>
      </c>
      <c r="S90" s="47">
        <f>paste_pd_trips!C64</f>
        <v>0</v>
      </c>
      <c r="T90" s="47">
        <f>paste_pd_trips!D64</f>
        <v>375155.22985</v>
      </c>
      <c r="U90" s="47">
        <f>paste_pd_trips!E64</f>
        <v>246652.22729000001</v>
      </c>
      <c r="V90" s="47">
        <f>paste_pd_trips!F64</f>
        <v>0</v>
      </c>
      <c r="W90" s="47">
        <f>paste_pd_trips!G64</f>
        <v>5819.5117399999999</v>
      </c>
      <c r="X90" s="47">
        <f>paste_pd_trips!H64</f>
        <v>12583.284540000001</v>
      </c>
      <c r="Y90" s="47">
        <f>paste_pd_trips!I64</f>
        <v>0</v>
      </c>
      <c r="Z90" s="47">
        <f>paste_pd_trips!J64</f>
        <v>3087.98362</v>
      </c>
      <c r="AA90" s="47">
        <f>paste_pd_trips!K64</f>
        <v>19960.058089999999</v>
      </c>
      <c r="AB90" s="47">
        <f>paste_pd_trips!L64</f>
        <v>1988.3262999999999</v>
      </c>
      <c r="AC90" s="47">
        <f>paste_pd_trips!M64</f>
        <v>0</v>
      </c>
      <c r="AD90" s="50">
        <f>paste_pd_trips!N64</f>
        <v>665246.62143000006</v>
      </c>
      <c r="AG90" s="46" t="s">
        <v>526</v>
      </c>
      <c r="AH90" s="47">
        <f t="shared" si="39"/>
        <v>0</v>
      </c>
      <c r="AI90" s="47">
        <f t="shared" si="33"/>
        <v>375155.22985</v>
      </c>
      <c r="AJ90" s="47">
        <f t="shared" si="33"/>
        <v>246652.22729000001</v>
      </c>
      <c r="AK90" s="47">
        <f t="shared" si="33"/>
        <v>0</v>
      </c>
      <c r="AL90" s="47">
        <f t="shared" si="33"/>
        <v>5819.5117399999999</v>
      </c>
      <c r="AM90" s="47">
        <f t="shared" si="33"/>
        <v>12583.284540000001</v>
      </c>
      <c r="AN90" s="47">
        <f t="shared" si="33"/>
        <v>0</v>
      </c>
      <c r="AO90" s="47">
        <f t="shared" si="33"/>
        <v>3087.98362</v>
      </c>
      <c r="AP90" s="47">
        <f t="shared" si="34"/>
        <v>21161.79319</v>
      </c>
      <c r="AQ90" s="47">
        <f t="shared" si="35"/>
        <v>1988.3262999999999</v>
      </c>
      <c r="AR90" s="47">
        <f t="shared" si="35"/>
        <v>0</v>
      </c>
      <c r="AS90" s="50">
        <f t="shared" si="40"/>
        <v>666448.35652999999</v>
      </c>
      <c r="AU90">
        <v>3</v>
      </c>
      <c r="AV90" s="46" t="s">
        <v>526</v>
      </c>
      <c r="AW90" s="47">
        <f t="shared" si="36"/>
        <v>0</v>
      </c>
      <c r="AX90" s="47">
        <f t="shared" si="36"/>
        <v>375155.22985</v>
      </c>
      <c r="AY90" s="47">
        <f t="shared" si="36"/>
        <v>246652.22729000001</v>
      </c>
      <c r="AZ90" s="47">
        <f t="shared" si="36"/>
        <v>0</v>
      </c>
      <c r="BA90" s="47">
        <f t="shared" si="36"/>
        <v>5819.5117399999999</v>
      </c>
      <c r="BB90" s="47">
        <f t="shared" si="41"/>
        <v>7271.8741365267824</v>
      </c>
      <c r="BC90" s="47">
        <f t="shared" si="42"/>
        <v>0</v>
      </c>
      <c r="BD90" s="47">
        <f t="shared" si="43"/>
        <v>1610.823286038526</v>
      </c>
      <c r="BE90" s="47">
        <f t="shared" si="37"/>
        <v>21161.79319</v>
      </c>
      <c r="BF90" s="47">
        <f t="shared" si="37"/>
        <v>1988.3262999999999</v>
      </c>
      <c r="BG90" s="47">
        <f t="shared" si="37"/>
        <v>0</v>
      </c>
      <c r="BH90" s="50">
        <f t="shared" si="38"/>
        <v>659659.78579256532</v>
      </c>
    </row>
    <row r="91" spans="3:62" x14ac:dyDescent="0.25">
      <c r="C91" s="46" t="s">
        <v>534</v>
      </c>
      <c r="D91" s="47">
        <f>paste_pd_trips!S65</f>
        <v>0</v>
      </c>
      <c r="E91" s="47">
        <f>paste_pd_trips!T65</f>
        <v>0</v>
      </c>
      <c r="F91" s="47">
        <f>paste_pd_trips!U65</f>
        <v>0</v>
      </c>
      <c r="G91" s="47">
        <f>paste_pd_trips!V65</f>
        <v>0</v>
      </c>
      <c r="H91" s="47">
        <f>paste_pd_trips!W65</f>
        <v>0</v>
      </c>
      <c r="I91" s="47">
        <f>paste_pd_trips!X65</f>
        <v>0</v>
      </c>
      <c r="J91" s="47">
        <f>paste_pd_trips!Y65</f>
        <v>0</v>
      </c>
      <c r="K91" s="47">
        <f>paste_pd_trips!Z65</f>
        <v>0</v>
      </c>
      <c r="L91" s="47">
        <f>paste_pd_trips!AA65</f>
        <v>0</v>
      </c>
      <c r="M91" s="47">
        <f>paste_pd_trips!AB65</f>
        <v>0</v>
      </c>
      <c r="N91" s="47">
        <f>paste_pd_trips!AC65</f>
        <v>0</v>
      </c>
      <c r="O91" s="50">
        <f>paste_pd_trips!AD65</f>
        <v>0</v>
      </c>
      <c r="P91" s="49"/>
      <c r="R91" s="46" t="s">
        <v>534</v>
      </c>
      <c r="S91" s="47">
        <f>paste_pd_trips!C65</f>
        <v>0</v>
      </c>
      <c r="T91" s="47">
        <f>paste_pd_trips!D65</f>
        <v>0</v>
      </c>
      <c r="U91" s="47">
        <f>paste_pd_trips!E65</f>
        <v>0</v>
      </c>
      <c r="V91" s="47">
        <f>paste_pd_trips!F65</f>
        <v>0</v>
      </c>
      <c r="W91" s="47">
        <f>paste_pd_trips!G65</f>
        <v>0</v>
      </c>
      <c r="X91" s="47">
        <f>paste_pd_trips!H65</f>
        <v>0</v>
      </c>
      <c r="Y91" s="47">
        <f>paste_pd_trips!I65</f>
        <v>0</v>
      </c>
      <c r="Z91" s="47">
        <f>paste_pd_trips!J65</f>
        <v>0</v>
      </c>
      <c r="AA91" s="47">
        <f>paste_pd_trips!K65</f>
        <v>0</v>
      </c>
      <c r="AB91" s="47">
        <f>paste_pd_trips!L65</f>
        <v>0</v>
      </c>
      <c r="AC91" s="47">
        <f>paste_pd_trips!M65</f>
        <v>0</v>
      </c>
      <c r="AD91" s="50">
        <f>paste_pd_trips!N65</f>
        <v>0</v>
      </c>
      <c r="AG91" s="46" t="s">
        <v>534</v>
      </c>
      <c r="AH91" s="47">
        <f t="shared" si="39"/>
        <v>0</v>
      </c>
      <c r="AI91" s="47">
        <f t="shared" si="33"/>
        <v>0</v>
      </c>
      <c r="AJ91" s="47">
        <f t="shared" si="33"/>
        <v>0</v>
      </c>
      <c r="AK91" s="47">
        <f t="shared" si="33"/>
        <v>0</v>
      </c>
      <c r="AL91" s="47">
        <f t="shared" si="33"/>
        <v>0</v>
      </c>
      <c r="AM91" s="47">
        <f t="shared" si="33"/>
        <v>0</v>
      </c>
      <c r="AN91" s="47">
        <f t="shared" si="33"/>
        <v>0</v>
      </c>
      <c r="AO91" s="47">
        <f t="shared" si="33"/>
        <v>0</v>
      </c>
      <c r="AP91" s="47">
        <f t="shared" si="34"/>
        <v>0</v>
      </c>
      <c r="AQ91" s="47">
        <f t="shared" si="35"/>
        <v>0</v>
      </c>
      <c r="AR91" s="47">
        <f t="shared" si="35"/>
        <v>0</v>
      </c>
      <c r="AS91" s="50">
        <f t="shared" si="40"/>
        <v>0</v>
      </c>
      <c r="AU91">
        <v>4</v>
      </c>
      <c r="AV91" s="46" t="s">
        <v>534</v>
      </c>
      <c r="AW91" s="47">
        <f t="shared" si="36"/>
        <v>0</v>
      </c>
      <c r="AX91" s="47">
        <f t="shared" si="36"/>
        <v>0</v>
      </c>
      <c r="AY91" s="47">
        <f t="shared" si="36"/>
        <v>0</v>
      </c>
      <c r="AZ91" s="47">
        <f t="shared" si="36"/>
        <v>0</v>
      </c>
      <c r="BA91" s="47">
        <f t="shared" si="36"/>
        <v>0</v>
      </c>
      <c r="BB91" s="47">
        <f t="shared" si="41"/>
        <v>0</v>
      </c>
      <c r="BC91" s="47">
        <f t="shared" si="42"/>
        <v>0</v>
      </c>
      <c r="BD91" s="47">
        <f t="shared" si="43"/>
        <v>0</v>
      </c>
      <c r="BE91" s="47">
        <f t="shared" si="37"/>
        <v>0</v>
      </c>
      <c r="BF91" s="47">
        <f t="shared" si="37"/>
        <v>0</v>
      </c>
      <c r="BG91" s="47">
        <f t="shared" si="37"/>
        <v>0</v>
      </c>
      <c r="BH91" s="50">
        <f t="shared" si="38"/>
        <v>0</v>
      </c>
    </row>
    <row r="92" spans="3:62" x14ac:dyDescent="0.25">
      <c r="C92" s="46" t="s">
        <v>527</v>
      </c>
      <c r="D92" s="47">
        <f>paste_pd_trips!S66</f>
        <v>0</v>
      </c>
      <c r="E92" s="47">
        <f>paste_pd_trips!T66</f>
        <v>0</v>
      </c>
      <c r="F92" s="47">
        <f>paste_pd_trips!U66</f>
        <v>2021</v>
      </c>
      <c r="G92" s="47">
        <f>paste_pd_trips!V66</f>
        <v>0</v>
      </c>
      <c r="H92" s="47">
        <f>paste_pd_trips!W66</f>
        <v>5</v>
      </c>
      <c r="I92" s="47">
        <f>paste_pd_trips!X66</f>
        <v>23</v>
      </c>
      <c r="J92" s="47">
        <f>paste_pd_trips!Y66</f>
        <v>3</v>
      </c>
      <c r="K92" s="47">
        <f>paste_pd_trips!Z66</f>
        <v>6</v>
      </c>
      <c r="L92" s="47">
        <f>paste_pd_trips!AA66</f>
        <v>31</v>
      </c>
      <c r="M92" s="47">
        <f>paste_pd_trips!AB66</f>
        <v>2</v>
      </c>
      <c r="N92" s="47">
        <f>paste_pd_trips!AC66</f>
        <v>0</v>
      </c>
      <c r="O92" s="50">
        <f>paste_pd_trips!AD66</f>
        <v>2091</v>
      </c>
      <c r="P92" s="49"/>
      <c r="R92" s="46" t="s">
        <v>527</v>
      </c>
      <c r="S92" s="47">
        <f>paste_pd_trips!C66</f>
        <v>0</v>
      </c>
      <c r="T92" s="47">
        <f>paste_pd_trips!D66</f>
        <v>0</v>
      </c>
      <c r="U92" s="47">
        <f>paste_pd_trips!E66</f>
        <v>970607.99526</v>
      </c>
      <c r="V92" s="47">
        <f>paste_pd_trips!F66</f>
        <v>0</v>
      </c>
      <c r="W92" s="47">
        <f>paste_pd_trips!G66</f>
        <v>544.71536000000003</v>
      </c>
      <c r="X92" s="47">
        <f>paste_pd_trips!H66</f>
        <v>10633.302460000001</v>
      </c>
      <c r="Y92" s="47">
        <f>paste_pd_trips!I66</f>
        <v>485.36369999999999</v>
      </c>
      <c r="Z92" s="47">
        <f>paste_pd_trips!J66</f>
        <v>3354.9944300000002</v>
      </c>
      <c r="AA92" s="47">
        <f>paste_pd_trips!K66</f>
        <v>22083.574949999998</v>
      </c>
      <c r="AB92" s="47">
        <f>paste_pd_trips!L66</f>
        <v>439.38560000000001</v>
      </c>
      <c r="AC92" s="47">
        <f>paste_pd_trips!M66</f>
        <v>0</v>
      </c>
      <c r="AD92" s="50">
        <f>paste_pd_trips!N66</f>
        <v>1008149.33176</v>
      </c>
      <c r="AG92" s="46" t="s">
        <v>527</v>
      </c>
      <c r="AH92" s="47">
        <f t="shared" si="39"/>
        <v>0</v>
      </c>
      <c r="AI92" s="47">
        <f t="shared" si="33"/>
        <v>0</v>
      </c>
      <c r="AJ92" s="47">
        <f t="shared" si="33"/>
        <v>970607.99526</v>
      </c>
      <c r="AK92" s="47">
        <f t="shared" si="33"/>
        <v>0</v>
      </c>
      <c r="AL92" s="47">
        <f t="shared" si="33"/>
        <v>544.71536000000003</v>
      </c>
      <c r="AM92" s="47">
        <f t="shared" si="33"/>
        <v>10633.302460000001</v>
      </c>
      <c r="AN92" s="47">
        <f t="shared" si="33"/>
        <v>485.36369999999999</v>
      </c>
      <c r="AO92" s="47">
        <f t="shared" si="33"/>
        <v>3354.9944300000002</v>
      </c>
      <c r="AP92" s="47">
        <f t="shared" si="34"/>
        <v>23768.55545</v>
      </c>
      <c r="AQ92" s="47">
        <f t="shared" si="35"/>
        <v>439.38560000000001</v>
      </c>
      <c r="AR92" s="47">
        <f t="shared" si="35"/>
        <v>0</v>
      </c>
      <c r="AS92" s="50">
        <f t="shared" si="40"/>
        <v>1009834.31226</v>
      </c>
      <c r="AU92">
        <v>5</v>
      </c>
      <c r="AV92" s="46" t="s">
        <v>527</v>
      </c>
      <c r="AW92" s="47">
        <f t="shared" si="36"/>
        <v>0</v>
      </c>
      <c r="AX92" s="47">
        <f t="shared" si="36"/>
        <v>0</v>
      </c>
      <c r="AY92" s="47">
        <f t="shared" si="36"/>
        <v>970607.99526</v>
      </c>
      <c r="AZ92" s="47">
        <f t="shared" si="36"/>
        <v>0</v>
      </c>
      <c r="BA92" s="47">
        <f t="shared" si="36"/>
        <v>544.71536000000003</v>
      </c>
      <c r="BB92" s="47">
        <f t="shared" si="41"/>
        <v>6144.980422157776</v>
      </c>
      <c r="BC92" s="47">
        <f t="shared" si="42"/>
        <v>1068.9213967017436</v>
      </c>
      <c r="BD92" s="47">
        <f t="shared" si="43"/>
        <v>1750.1074543826599</v>
      </c>
      <c r="BE92" s="47">
        <f t="shared" si="37"/>
        <v>23768.55545</v>
      </c>
      <c r="BF92" s="47">
        <f t="shared" si="37"/>
        <v>439.38560000000001</v>
      </c>
      <c r="BG92" s="47">
        <f t="shared" si="37"/>
        <v>0</v>
      </c>
      <c r="BH92" s="50">
        <f t="shared" si="38"/>
        <v>1004324.6609432423</v>
      </c>
    </row>
    <row r="93" spans="3:62" x14ac:dyDescent="0.25">
      <c r="C93" s="46" t="s">
        <v>535</v>
      </c>
      <c r="D93" s="47">
        <f>paste_pd_trips!S67</f>
        <v>0</v>
      </c>
      <c r="E93" s="47">
        <f>paste_pd_trips!T67</f>
        <v>0</v>
      </c>
      <c r="F93" s="47">
        <f>paste_pd_trips!U67</f>
        <v>0</v>
      </c>
      <c r="G93" s="47">
        <f>paste_pd_trips!V67</f>
        <v>0</v>
      </c>
      <c r="H93" s="47">
        <f>paste_pd_trips!W67</f>
        <v>0</v>
      </c>
      <c r="I93" s="47">
        <f>paste_pd_trips!X67</f>
        <v>0</v>
      </c>
      <c r="J93" s="47">
        <f>paste_pd_trips!Y67</f>
        <v>0</v>
      </c>
      <c r="K93" s="47">
        <f>paste_pd_trips!Z67</f>
        <v>0</v>
      </c>
      <c r="L93" s="47">
        <f>paste_pd_trips!AA67</f>
        <v>0</v>
      </c>
      <c r="M93" s="47">
        <f>paste_pd_trips!AB67</f>
        <v>0</v>
      </c>
      <c r="N93" s="47">
        <f>paste_pd_trips!AC67</f>
        <v>0</v>
      </c>
      <c r="O93" s="50">
        <f>paste_pd_trips!AD67</f>
        <v>0</v>
      </c>
      <c r="P93" s="49"/>
      <c r="R93" s="46" t="s">
        <v>535</v>
      </c>
      <c r="S93" s="47">
        <f>paste_pd_trips!C67</f>
        <v>0</v>
      </c>
      <c r="T93" s="47">
        <f>paste_pd_trips!D67</f>
        <v>0</v>
      </c>
      <c r="U93" s="47">
        <f>paste_pd_trips!E67</f>
        <v>0</v>
      </c>
      <c r="V93" s="47">
        <f>paste_pd_trips!F67</f>
        <v>0</v>
      </c>
      <c r="W93" s="47">
        <f>paste_pd_trips!G67</f>
        <v>0</v>
      </c>
      <c r="X93" s="47">
        <f>paste_pd_trips!H67</f>
        <v>0</v>
      </c>
      <c r="Y93" s="47">
        <f>paste_pd_trips!I67</f>
        <v>0</v>
      </c>
      <c r="Z93" s="47">
        <f>paste_pd_trips!J67</f>
        <v>0</v>
      </c>
      <c r="AA93" s="47">
        <f>paste_pd_trips!K67</f>
        <v>0</v>
      </c>
      <c r="AB93" s="47">
        <f>paste_pd_trips!L67</f>
        <v>0</v>
      </c>
      <c r="AC93" s="47">
        <f>paste_pd_trips!M67</f>
        <v>0</v>
      </c>
      <c r="AD93" s="50">
        <f>paste_pd_trips!N67</f>
        <v>0</v>
      </c>
      <c r="AG93" s="46" t="s">
        <v>535</v>
      </c>
      <c r="AH93" s="47">
        <f t="shared" si="39"/>
        <v>0</v>
      </c>
      <c r="AI93" s="47">
        <f t="shared" si="33"/>
        <v>0</v>
      </c>
      <c r="AJ93" s="47">
        <f t="shared" si="33"/>
        <v>0</v>
      </c>
      <c r="AK93" s="47">
        <f t="shared" si="33"/>
        <v>0</v>
      </c>
      <c r="AL93" s="47">
        <f t="shared" si="33"/>
        <v>0</v>
      </c>
      <c r="AM93" s="47">
        <f t="shared" si="33"/>
        <v>0</v>
      </c>
      <c r="AN93" s="47">
        <f t="shared" si="33"/>
        <v>0</v>
      </c>
      <c r="AO93" s="47">
        <f t="shared" si="33"/>
        <v>0</v>
      </c>
      <c r="AP93" s="47">
        <f t="shared" si="34"/>
        <v>0</v>
      </c>
      <c r="AQ93" s="47">
        <f t="shared" si="35"/>
        <v>0</v>
      </c>
      <c r="AR93" s="47">
        <f t="shared" si="35"/>
        <v>0</v>
      </c>
      <c r="AS93" s="50">
        <f t="shared" si="40"/>
        <v>0</v>
      </c>
      <c r="AU93">
        <v>6</v>
      </c>
      <c r="AV93" s="46" t="s">
        <v>535</v>
      </c>
      <c r="AW93" s="47">
        <f t="shared" si="36"/>
        <v>0</v>
      </c>
      <c r="AX93" s="47">
        <f t="shared" si="36"/>
        <v>0</v>
      </c>
      <c r="AY93" s="47">
        <f t="shared" si="36"/>
        <v>0</v>
      </c>
      <c r="AZ93" s="47">
        <f t="shared" si="36"/>
        <v>0</v>
      </c>
      <c r="BA93" s="47">
        <f t="shared" si="36"/>
        <v>0</v>
      </c>
      <c r="BB93" s="47">
        <f t="shared" si="41"/>
        <v>0</v>
      </c>
      <c r="BC93" s="47">
        <f t="shared" si="42"/>
        <v>0</v>
      </c>
      <c r="BD93" s="47">
        <f t="shared" si="43"/>
        <v>0</v>
      </c>
      <c r="BE93" s="47">
        <f t="shared" si="37"/>
        <v>0</v>
      </c>
      <c r="BF93" s="47">
        <f t="shared" si="37"/>
        <v>0</v>
      </c>
      <c r="BG93" s="47">
        <f t="shared" si="37"/>
        <v>0</v>
      </c>
      <c r="BH93" s="50">
        <f t="shared" si="38"/>
        <v>0</v>
      </c>
    </row>
    <row r="94" spans="3:62" x14ac:dyDescent="0.25">
      <c r="C94" s="46" t="s">
        <v>465</v>
      </c>
      <c r="D94" s="47">
        <f>paste_pd_trips!S68</f>
        <v>0</v>
      </c>
      <c r="E94" s="47">
        <f>paste_pd_trips!T68</f>
        <v>74</v>
      </c>
      <c r="F94" s="47">
        <f>paste_pd_trips!U68</f>
        <v>170</v>
      </c>
      <c r="G94" s="47">
        <f>paste_pd_trips!V68</f>
        <v>582</v>
      </c>
      <c r="H94" s="47">
        <f>paste_pd_trips!W68</f>
        <v>22</v>
      </c>
      <c r="I94" s="47">
        <f>paste_pd_trips!X68</f>
        <v>20</v>
      </c>
      <c r="J94" s="47">
        <f>paste_pd_trips!Y68</f>
        <v>0</v>
      </c>
      <c r="K94" s="47">
        <f>paste_pd_trips!Z68</f>
        <v>4</v>
      </c>
      <c r="L94" s="47">
        <f>paste_pd_trips!AA68</f>
        <v>10</v>
      </c>
      <c r="M94" s="47">
        <f>paste_pd_trips!AB68</f>
        <v>3</v>
      </c>
      <c r="N94" s="47">
        <f>paste_pd_trips!AC68</f>
        <v>0</v>
      </c>
      <c r="O94" s="50">
        <f>paste_pd_trips!AD68</f>
        <v>885</v>
      </c>
      <c r="P94" s="49"/>
      <c r="R94" s="46" t="s">
        <v>465</v>
      </c>
      <c r="S94" s="47">
        <f>paste_pd_trips!C68</f>
        <v>0</v>
      </c>
      <c r="T94" s="47">
        <f>paste_pd_trips!D68</f>
        <v>20361.578290000001</v>
      </c>
      <c r="U94" s="47">
        <f>paste_pd_trips!E68</f>
        <v>81908.53529</v>
      </c>
      <c r="V94" s="47">
        <f>paste_pd_trips!F68</f>
        <v>266466.15013000002</v>
      </c>
      <c r="W94" s="47">
        <f>paste_pd_trips!G68</f>
        <v>5920.6853600000004</v>
      </c>
      <c r="X94" s="47">
        <f>paste_pd_trips!H68</f>
        <v>9475.7113100000006</v>
      </c>
      <c r="Y94" s="47">
        <f>paste_pd_trips!I68</f>
        <v>0</v>
      </c>
      <c r="Z94" s="47">
        <f>paste_pd_trips!J68</f>
        <v>979.73298999999997</v>
      </c>
      <c r="AA94" s="47">
        <f>paste_pd_trips!K68</f>
        <v>2461.9770400000002</v>
      </c>
      <c r="AB94" s="47">
        <f>paste_pd_trips!L68</f>
        <v>1659.5697</v>
      </c>
      <c r="AC94" s="47">
        <f>paste_pd_trips!M68</f>
        <v>0</v>
      </c>
      <c r="AD94" s="50">
        <f>paste_pd_trips!N68</f>
        <v>389233.94011000003</v>
      </c>
      <c r="AG94" s="46" t="s">
        <v>465</v>
      </c>
      <c r="AH94" s="47">
        <f t="shared" si="39"/>
        <v>0</v>
      </c>
      <c r="AI94" s="47">
        <f t="shared" si="33"/>
        <v>20361.578290000001</v>
      </c>
      <c r="AJ94" s="47">
        <f t="shared" si="33"/>
        <v>81908.53529</v>
      </c>
      <c r="AK94" s="47">
        <f t="shared" si="33"/>
        <v>266466.15013000002</v>
      </c>
      <c r="AL94" s="47">
        <f t="shared" si="33"/>
        <v>5920.6853600000004</v>
      </c>
      <c r="AM94" s="47">
        <f t="shared" si="33"/>
        <v>9475.7113100000006</v>
      </c>
      <c r="AN94" s="47">
        <f t="shared" si="33"/>
        <v>0</v>
      </c>
      <c r="AO94" s="47">
        <f t="shared" si="33"/>
        <v>979.73298999999997</v>
      </c>
      <c r="AP94" s="47">
        <f t="shared" si="34"/>
        <v>3131.5689000000002</v>
      </c>
      <c r="AQ94" s="47">
        <f t="shared" si="35"/>
        <v>1659.5697</v>
      </c>
      <c r="AR94" s="47">
        <f t="shared" si="35"/>
        <v>0</v>
      </c>
      <c r="AS94" s="50">
        <f t="shared" si="40"/>
        <v>389903.53197000001</v>
      </c>
      <c r="AU94">
        <v>7</v>
      </c>
      <c r="AV94" s="46" t="s">
        <v>465</v>
      </c>
      <c r="AW94" s="47">
        <f t="shared" si="36"/>
        <v>0</v>
      </c>
      <c r="AX94" s="47">
        <f t="shared" si="36"/>
        <v>20361.578290000001</v>
      </c>
      <c r="AY94" s="47">
        <f t="shared" si="36"/>
        <v>81908.53529</v>
      </c>
      <c r="AZ94" s="47">
        <f t="shared" si="36"/>
        <v>266466.15013000002</v>
      </c>
      <c r="BA94" s="47">
        <f t="shared" si="36"/>
        <v>5920.6853600000004</v>
      </c>
      <c r="BB94" s="47">
        <f t="shared" si="41"/>
        <v>5476.0090484597213</v>
      </c>
      <c r="BC94" s="47">
        <f t="shared" si="42"/>
        <v>0</v>
      </c>
      <c r="BD94" s="47">
        <f t="shared" si="43"/>
        <v>511.07029978097813</v>
      </c>
      <c r="BE94" s="47">
        <f t="shared" si="37"/>
        <v>3131.5689000000002</v>
      </c>
      <c r="BF94" s="47">
        <f t="shared" si="37"/>
        <v>1659.5697</v>
      </c>
      <c r="BG94" s="47">
        <f t="shared" si="37"/>
        <v>0</v>
      </c>
      <c r="BH94" s="50">
        <f t="shared" si="38"/>
        <v>385435.16701824073</v>
      </c>
    </row>
    <row r="95" spans="3:62" x14ac:dyDescent="0.25">
      <c r="C95" s="46" t="s">
        <v>528</v>
      </c>
      <c r="D95" s="47">
        <f>paste_pd_trips!S69</f>
        <v>0</v>
      </c>
      <c r="E95" s="47">
        <f>paste_pd_trips!T69</f>
        <v>0</v>
      </c>
      <c r="F95" s="47">
        <f>paste_pd_trips!U69</f>
        <v>0</v>
      </c>
      <c r="G95" s="47">
        <f>paste_pd_trips!V69</f>
        <v>0</v>
      </c>
      <c r="H95" s="47">
        <f>paste_pd_trips!W69</f>
        <v>209</v>
      </c>
      <c r="I95" s="47">
        <f>paste_pd_trips!X69</f>
        <v>0</v>
      </c>
      <c r="J95" s="47">
        <f>paste_pd_trips!Y69</f>
        <v>0</v>
      </c>
      <c r="K95" s="47">
        <f>paste_pd_trips!Z69</f>
        <v>0</v>
      </c>
      <c r="L95" s="47">
        <f>paste_pd_trips!AA69</f>
        <v>2</v>
      </c>
      <c r="M95" s="47">
        <f>paste_pd_trips!AB69</f>
        <v>0</v>
      </c>
      <c r="N95" s="47">
        <f>paste_pd_trips!AC69</f>
        <v>0</v>
      </c>
      <c r="O95" s="50">
        <f>paste_pd_trips!AD69</f>
        <v>211</v>
      </c>
      <c r="P95" s="49"/>
      <c r="R95" s="46" t="s">
        <v>528</v>
      </c>
      <c r="S95" s="47">
        <f>paste_pd_trips!C69</f>
        <v>0</v>
      </c>
      <c r="T95" s="47">
        <f>paste_pd_trips!D69</f>
        <v>0</v>
      </c>
      <c r="U95" s="47">
        <f>paste_pd_trips!E69</f>
        <v>0</v>
      </c>
      <c r="V95" s="47">
        <f>paste_pd_trips!F69</f>
        <v>0</v>
      </c>
      <c r="W95" s="47">
        <f>paste_pd_trips!G69</f>
        <v>53289.948550000001</v>
      </c>
      <c r="X95" s="47">
        <f>paste_pd_trips!H69</f>
        <v>0</v>
      </c>
      <c r="Y95" s="47">
        <f>paste_pd_trips!I69</f>
        <v>0</v>
      </c>
      <c r="Z95" s="47">
        <f>paste_pd_trips!J69</f>
        <v>0</v>
      </c>
      <c r="AA95" s="47">
        <f>paste_pd_trips!K69</f>
        <v>199.57656</v>
      </c>
      <c r="AB95" s="47">
        <f>paste_pd_trips!L69</f>
        <v>0</v>
      </c>
      <c r="AC95" s="47">
        <f>paste_pd_trips!M69</f>
        <v>0</v>
      </c>
      <c r="AD95" s="50">
        <f>paste_pd_trips!N69</f>
        <v>53489.525110000002</v>
      </c>
      <c r="AG95" s="46" t="s">
        <v>528</v>
      </c>
      <c r="AH95" s="47">
        <f t="shared" si="39"/>
        <v>0</v>
      </c>
      <c r="AI95" s="47">
        <f t="shared" si="33"/>
        <v>0</v>
      </c>
      <c r="AJ95" s="47">
        <f t="shared" si="33"/>
        <v>0</v>
      </c>
      <c r="AK95" s="47">
        <f t="shared" si="33"/>
        <v>0</v>
      </c>
      <c r="AL95" s="47">
        <f t="shared" si="33"/>
        <v>53289.948550000001</v>
      </c>
      <c r="AM95" s="47">
        <f t="shared" si="33"/>
        <v>0</v>
      </c>
      <c r="AN95" s="47">
        <f t="shared" si="33"/>
        <v>0</v>
      </c>
      <c r="AO95" s="47">
        <f t="shared" si="33"/>
        <v>0</v>
      </c>
      <c r="AP95" s="47">
        <f t="shared" si="34"/>
        <v>199.57656</v>
      </c>
      <c r="AQ95" s="47">
        <f t="shared" si="35"/>
        <v>0</v>
      </c>
      <c r="AR95" s="47">
        <f t="shared" si="35"/>
        <v>0</v>
      </c>
      <c r="AS95" s="50">
        <f t="shared" si="40"/>
        <v>53489.525110000002</v>
      </c>
      <c r="AU95">
        <v>8</v>
      </c>
      <c r="AV95" s="46" t="s">
        <v>528</v>
      </c>
      <c r="AW95" s="47">
        <f t="shared" si="36"/>
        <v>0</v>
      </c>
      <c r="AX95" s="47">
        <f t="shared" si="36"/>
        <v>0</v>
      </c>
      <c r="AY95" s="47">
        <f t="shared" si="36"/>
        <v>0</v>
      </c>
      <c r="AZ95" s="47">
        <f t="shared" si="36"/>
        <v>0</v>
      </c>
      <c r="BA95" s="47">
        <f t="shared" si="36"/>
        <v>53289.948550000001</v>
      </c>
      <c r="BB95" s="47">
        <f t="shared" si="41"/>
        <v>0</v>
      </c>
      <c r="BC95" s="47">
        <f t="shared" si="42"/>
        <v>0</v>
      </c>
      <c r="BD95" s="47">
        <f t="shared" si="43"/>
        <v>0</v>
      </c>
      <c r="BE95" s="47">
        <f t="shared" si="37"/>
        <v>199.57656</v>
      </c>
      <c r="BF95" s="47">
        <f t="shared" si="37"/>
        <v>0</v>
      </c>
      <c r="BG95" s="47">
        <f t="shared" si="37"/>
        <v>0</v>
      </c>
      <c r="BH95" s="50">
        <f t="shared" si="38"/>
        <v>53489.525110000002</v>
      </c>
    </row>
    <row r="96" spans="3:62" x14ac:dyDescent="0.25">
      <c r="C96" s="46" t="s">
        <v>14</v>
      </c>
      <c r="D96" s="47">
        <f>paste_pd_trips!S70</f>
        <v>0</v>
      </c>
      <c r="E96" s="47">
        <f>paste_pd_trips!T70</f>
        <v>0</v>
      </c>
      <c r="F96" s="47">
        <f>paste_pd_trips!U70</f>
        <v>0</v>
      </c>
      <c r="G96" s="47">
        <f>paste_pd_trips!V70</f>
        <v>0</v>
      </c>
      <c r="H96" s="47">
        <f>paste_pd_trips!W70</f>
        <v>0</v>
      </c>
      <c r="I96" s="47">
        <f>paste_pd_trips!X70</f>
        <v>81</v>
      </c>
      <c r="J96" s="47">
        <f>paste_pd_trips!Y70</f>
        <v>0</v>
      </c>
      <c r="K96" s="47">
        <f>paste_pd_trips!Z70</f>
        <v>4</v>
      </c>
      <c r="L96" s="47">
        <f>paste_pd_trips!AA70</f>
        <v>0</v>
      </c>
      <c r="M96" s="47">
        <f>paste_pd_trips!AB70</f>
        <v>0</v>
      </c>
      <c r="N96" s="47">
        <f>paste_pd_trips!AC70</f>
        <v>0</v>
      </c>
      <c r="O96" s="50">
        <f>paste_pd_trips!AD70</f>
        <v>85</v>
      </c>
      <c r="P96" s="49"/>
      <c r="R96" s="46" t="s">
        <v>14</v>
      </c>
      <c r="S96" s="47">
        <f>paste_pd_trips!C70</f>
        <v>0</v>
      </c>
      <c r="T96" s="47">
        <f>paste_pd_trips!D70</f>
        <v>0</v>
      </c>
      <c r="U96" s="47">
        <f>paste_pd_trips!E70</f>
        <v>0</v>
      </c>
      <c r="V96" s="47">
        <f>paste_pd_trips!F70</f>
        <v>0</v>
      </c>
      <c r="W96" s="47">
        <f>paste_pd_trips!G70</f>
        <v>0</v>
      </c>
      <c r="X96" s="47">
        <f>paste_pd_trips!H70</f>
        <v>50948.841930000002</v>
      </c>
      <c r="Y96" s="47">
        <f>paste_pd_trips!I70</f>
        <v>0</v>
      </c>
      <c r="Z96" s="47">
        <f>paste_pd_trips!J70</f>
        <v>1324.0281299999999</v>
      </c>
      <c r="AA96" s="47">
        <f>paste_pd_trips!K70</f>
        <v>0</v>
      </c>
      <c r="AB96" s="47">
        <f>paste_pd_trips!L70</f>
        <v>0</v>
      </c>
      <c r="AC96" s="47">
        <f>paste_pd_trips!M70</f>
        <v>0</v>
      </c>
      <c r="AD96" s="50">
        <f>paste_pd_trips!N70</f>
        <v>52272.870060000001</v>
      </c>
      <c r="AG96" s="46" t="s">
        <v>14</v>
      </c>
      <c r="AH96" s="47">
        <f t="shared" si="39"/>
        <v>0</v>
      </c>
      <c r="AI96" s="47">
        <f t="shared" si="33"/>
        <v>0</v>
      </c>
      <c r="AJ96" s="47">
        <f t="shared" si="33"/>
        <v>0</v>
      </c>
      <c r="AK96" s="47">
        <f t="shared" si="33"/>
        <v>0</v>
      </c>
      <c r="AL96" s="47">
        <f t="shared" si="33"/>
        <v>0</v>
      </c>
      <c r="AM96" s="51">
        <f t="shared" si="33"/>
        <v>50948.841930000002</v>
      </c>
      <c r="AN96" s="52">
        <f t="shared" si="33"/>
        <v>0</v>
      </c>
      <c r="AO96" s="53">
        <f t="shared" si="33"/>
        <v>1324.0281299999999</v>
      </c>
      <c r="AP96" s="47">
        <f t="shared" si="34"/>
        <v>0</v>
      </c>
      <c r="AQ96" s="47">
        <f t="shared" si="35"/>
        <v>0</v>
      </c>
      <c r="AR96" s="47">
        <f t="shared" si="35"/>
        <v>0</v>
      </c>
      <c r="AS96" s="50">
        <f t="shared" si="40"/>
        <v>52272.870060000001</v>
      </c>
      <c r="AU96">
        <v>9</v>
      </c>
      <c r="AV96" s="46" t="s">
        <v>14</v>
      </c>
      <c r="AW96" s="47">
        <f t="shared" si="36"/>
        <v>0</v>
      </c>
      <c r="AX96" s="47">
        <f t="shared" si="36"/>
        <v>0</v>
      </c>
      <c r="AY96" s="47">
        <f t="shared" si="36"/>
        <v>0</v>
      </c>
      <c r="AZ96" s="47">
        <f t="shared" si="36"/>
        <v>0</v>
      </c>
      <c r="BA96" s="47">
        <f t="shared" si="36"/>
        <v>0</v>
      </c>
      <c r="BB96" s="51">
        <f>BJ96</f>
        <v>33105.916160161461</v>
      </c>
      <c r="BC96" s="52">
        <v>0</v>
      </c>
      <c r="BD96" s="53">
        <v>0</v>
      </c>
      <c r="BE96" s="47">
        <f t="shared" si="37"/>
        <v>0</v>
      </c>
      <c r="BF96" s="47">
        <f t="shared" si="37"/>
        <v>0</v>
      </c>
      <c r="BG96" s="47">
        <f t="shared" si="37"/>
        <v>0</v>
      </c>
      <c r="BH96" s="50">
        <f t="shared" si="38"/>
        <v>33105.916160161461</v>
      </c>
      <c r="BJ96" s="2">
        <f>OBS_PURP_AUTOSUFF!J66+OBS_PURP_AUTOSUFF!J67</f>
        <v>33105.916160161461</v>
      </c>
    </row>
    <row r="97" spans="3:62" x14ac:dyDescent="0.25">
      <c r="C97" s="46" t="s">
        <v>15</v>
      </c>
      <c r="D97" s="47">
        <f>paste_pd_trips!S71</f>
        <v>0</v>
      </c>
      <c r="E97" s="47">
        <f>paste_pd_trips!T71</f>
        <v>0</v>
      </c>
      <c r="F97" s="47">
        <f>paste_pd_trips!U71</f>
        <v>0</v>
      </c>
      <c r="G97" s="47">
        <f>paste_pd_trips!V71</f>
        <v>0</v>
      </c>
      <c r="H97" s="47">
        <f>paste_pd_trips!W71</f>
        <v>0</v>
      </c>
      <c r="I97" s="47">
        <f>paste_pd_trips!X71</f>
        <v>0</v>
      </c>
      <c r="J97" s="47">
        <f>paste_pd_trips!Y71</f>
        <v>0</v>
      </c>
      <c r="K97" s="47">
        <f>paste_pd_trips!Z71</f>
        <v>0</v>
      </c>
      <c r="L97" s="47">
        <f>paste_pd_trips!AA71</f>
        <v>0</v>
      </c>
      <c r="M97" s="47">
        <f>paste_pd_trips!AB71</f>
        <v>0</v>
      </c>
      <c r="N97" s="47">
        <f>paste_pd_trips!AC71</f>
        <v>0</v>
      </c>
      <c r="O97" s="50">
        <f>paste_pd_trips!AD71</f>
        <v>0</v>
      </c>
      <c r="P97" s="49"/>
      <c r="R97" s="46" t="s">
        <v>15</v>
      </c>
      <c r="S97" s="47">
        <f>paste_pd_trips!C71</f>
        <v>0</v>
      </c>
      <c r="T97" s="47">
        <f>paste_pd_trips!D71</f>
        <v>0</v>
      </c>
      <c r="U97" s="47">
        <f>paste_pd_trips!E71</f>
        <v>0</v>
      </c>
      <c r="V97" s="47">
        <f>paste_pd_trips!F71</f>
        <v>0</v>
      </c>
      <c r="W97" s="47">
        <f>paste_pd_trips!G71</f>
        <v>0</v>
      </c>
      <c r="X97" s="47">
        <f>paste_pd_trips!H71</f>
        <v>0</v>
      </c>
      <c r="Y97" s="47">
        <f>paste_pd_trips!I71</f>
        <v>0</v>
      </c>
      <c r="Z97" s="47">
        <f>paste_pd_trips!J71</f>
        <v>0</v>
      </c>
      <c r="AA97" s="47">
        <f>paste_pd_trips!K71</f>
        <v>0</v>
      </c>
      <c r="AB97" s="47">
        <f>paste_pd_trips!L71</f>
        <v>0</v>
      </c>
      <c r="AC97" s="47">
        <f>paste_pd_trips!M71</f>
        <v>0</v>
      </c>
      <c r="AD97" s="50">
        <f>paste_pd_trips!N71</f>
        <v>0</v>
      </c>
      <c r="AG97" s="46" t="s">
        <v>15</v>
      </c>
      <c r="AH97" s="47">
        <f t="shared" si="39"/>
        <v>0</v>
      </c>
      <c r="AI97" s="47">
        <f t="shared" si="33"/>
        <v>0</v>
      </c>
      <c r="AJ97" s="47">
        <f t="shared" si="33"/>
        <v>0</v>
      </c>
      <c r="AK97" s="47">
        <f t="shared" si="33"/>
        <v>0</v>
      </c>
      <c r="AL97" s="47">
        <f t="shared" si="33"/>
        <v>0</v>
      </c>
      <c r="AM97" s="55">
        <f t="shared" si="33"/>
        <v>0</v>
      </c>
      <c r="AN97" s="56">
        <f t="shared" si="33"/>
        <v>0</v>
      </c>
      <c r="AO97" s="57">
        <f t="shared" si="33"/>
        <v>0</v>
      </c>
      <c r="AP97" s="47">
        <f t="shared" si="34"/>
        <v>0</v>
      </c>
      <c r="AQ97" s="47">
        <f t="shared" si="35"/>
        <v>0</v>
      </c>
      <c r="AR97" s="47">
        <f t="shared" si="35"/>
        <v>0</v>
      </c>
      <c r="AS97" s="50">
        <f t="shared" si="40"/>
        <v>0</v>
      </c>
      <c r="AU97">
        <v>10</v>
      </c>
      <c r="AV97" s="46" t="s">
        <v>15</v>
      </c>
      <c r="AW97" s="47">
        <f t="shared" si="36"/>
        <v>0</v>
      </c>
      <c r="AX97" s="47">
        <f t="shared" si="36"/>
        <v>0</v>
      </c>
      <c r="AY97" s="47">
        <f t="shared" si="36"/>
        <v>0</v>
      </c>
      <c r="AZ97" s="47">
        <f t="shared" si="36"/>
        <v>0</v>
      </c>
      <c r="BA97" s="47">
        <f t="shared" si="36"/>
        <v>0</v>
      </c>
      <c r="BB97" s="55">
        <f>BJ97</f>
        <v>0</v>
      </c>
      <c r="BC97" s="56">
        <v>0</v>
      </c>
      <c r="BD97" s="57">
        <v>0</v>
      </c>
      <c r="BE97" s="47">
        <f t="shared" si="37"/>
        <v>0</v>
      </c>
      <c r="BF97" s="47">
        <f t="shared" si="37"/>
        <v>0</v>
      </c>
      <c r="BG97" s="47">
        <f t="shared" si="37"/>
        <v>0</v>
      </c>
      <c r="BH97" s="50">
        <f t="shared" si="38"/>
        <v>0</v>
      </c>
      <c r="BJ97" s="2">
        <f>OBS_PURP_AUTOSUFF!J69</f>
        <v>0</v>
      </c>
    </row>
    <row r="98" spans="3:62" x14ac:dyDescent="0.25">
      <c r="C98" s="46" t="s">
        <v>16</v>
      </c>
      <c r="D98" s="47">
        <f>paste_pd_trips!S72</f>
        <v>0</v>
      </c>
      <c r="E98" s="47">
        <f>paste_pd_trips!T72</f>
        <v>0</v>
      </c>
      <c r="F98" s="47">
        <f>paste_pd_trips!U72</f>
        <v>0</v>
      </c>
      <c r="G98" s="47">
        <f>paste_pd_trips!V72</f>
        <v>0</v>
      </c>
      <c r="H98" s="47">
        <f>paste_pd_trips!W72</f>
        <v>0</v>
      </c>
      <c r="I98" s="47">
        <f>paste_pd_trips!X72</f>
        <v>2</v>
      </c>
      <c r="J98" s="47">
        <f>paste_pd_trips!Y72</f>
        <v>0</v>
      </c>
      <c r="K98" s="47">
        <f>paste_pd_trips!Z72</f>
        <v>0</v>
      </c>
      <c r="L98" s="47">
        <f>paste_pd_trips!AA72</f>
        <v>0</v>
      </c>
      <c r="M98" s="47">
        <f>paste_pd_trips!AB72</f>
        <v>0</v>
      </c>
      <c r="N98" s="47">
        <f>paste_pd_trips!AC72</f>
        <v>0</v>
      </c>
      <c r="O98" s="50">
        <f>paste_pd_trips!AD72</f>
        <v>2</v>
      </c>
      <c r="P98" s="49"/>
      <c r="R98" s="46" t="s">
        <v>16</v>
      </c>
      <c r="S98" s="47">
        <f>paste_pd_trips!C72</f>
        <v>0</v>
      </c>
      <c r="T98" s="47">
        <f>paste_pd_trips!D72</f>
        <v>0</v>
      </c>
      <c r="U98" s="47">
        <f>paste_pd_trips!E72</f>
        <v>0</v>
      </c>
      <c r="V98" s="47">
        <f>paste_pd_trips!F72</f>
        <v>0</v>
      </c>
      <c r="W98" s="47">
        <f>paste_pd_trips!G72</f>
        <v>0</v>
      </c>
      <c r="X98" s="47">
        <f>paste_pd_trips!H72</f>
        <v>242.70863</v>
      </c>
      <c r="Y98" s="47">
        <f>paste_pd_trips!I72</f>
        <v>0</v>
      </c>
      <c r="Z98" s="47">
        <f>paste_pd_trips!J72</f>
        <v>0</v>
      </c>
      <c r="AA98" s="47">
        <f>paste_pd_trips!K72</f>
        <v>0</v>
      </c>
      <c r="AB98" s="47">
        <f>paste_pd_trips!L72</f>
        <v>0</v>
      </c>
      <c r="AC98" s="47">
        <f>paste_pd_trips!M72</f>
        <v>0</v>
      </c>
      <c r="AD98" s="50">
        <f>paste_pd_trips!N72</f>
        <v>242.70863</v>
      </c>
      <c r="AG98" s="46" t="s">
        <v>16</v>
      </c>
      <c r="AH98" s="47">
        <f t="shared" si="39"/>
        <v>0</v>
      </c>
      <c r="AI98" s="47">
        <f t="shared" si="33"/>
        <v>0</v>
      </c>
      <c r="AJ98" s="47">
        <f t="shared" si="33"/>
        <v>0</v>
      </c>
      <c r="AK98" s="47">
        <f t="shared" si="33"/>
        <v>0</v>
      </c>
      <c r="AL98" s="47">
        <f t="shared" si="33"/>
        <v>0</v>
      </c>
      <c r="AM98" s="55">
        <f t="shared" si="33"/>
        <v>242.70863</v>
      </c>
      <c r="AN98" s="56">
        <f t="shared" si="33"/>
        <v>0</v>
      </c>
      <c r="AO98" s="57">
        <f t="shared" si="33"/>
        <v>0</v>
      </c>
      <c r="AP98" s="47">
        <f t="shared" si="34"/>
        <v>0</v>
      </c>
      <c r="AQ98" s="47">
        <f t="shared" si="35"/>
        <v>0</v>
      </c>
      <c r="AR98" s="47">
        <f t="shared" si="35"/>
        <v>0</v>
      </c>
      <c r="AS98" s="50">
        <f t="shared" si="40"/>
        <v>242.70863</v>
      </c>
      <c r="AU98">
        <v>11</v>
      </c>
      <c r="AV98" s="46" t="s">
        <v>16</v>
      </c>
      <c r="AW98" s="47">
        <f t="shared" si="36"/>
        <v>0</v>
      </c>
      <c r="AX98" s="47">
        <f t="shared" si="36"/>
        <v>0</v>
      </c>
      <c r="AY98" s="47">
        <f t="shared" si="36"/>
        <v>0</v>
      </c>
      <c r="AZ98" s="47">
        <f t="shared" si="36"/>
        <v>0</v>
      </c>
      <c r="BA98" s="47">
        <f t="shared" si="36"/>
        <v>0</v>
      </c>
      <c r="BB98" s="55">
        <f>BJ98</f>
        <v>0</v>
      </c>
      <c r="BC98" s="56">
        <v>0</v>
      </c>
      <c r="BD98" s="57">
        <v>0</v>
      </c>
      <c r="BE98" s="47">
        <f t="shared" si="37"/>
        <v>0</v>
      </c>
      <c r="BF98" s="47">
        <f t="shared" si="37"/>
        <v>0</v>
      </c>
      <c r="BG98" s="47">
        <f t="shared" si="37"/>
        <v>0</v>
      </c>
      <c r="BH98" s="50">
        <f t="shared" si="38"/>
        <v>0</v>
      </c>
      <c r="BJ98" s="2">
        <v>0</v>
      </c>
    </row>
    <row r="99" spans="3:62" x14ac:dyDescent="0.25">
      <c r="C99" s="46" t="s">
        <v>17</v>
      </c>
      <c r="D99" s="47">
        <f>paste_pd_trips!S73</f>
        <v>0</v>
      </c>
      <c r="E99" s="47">
        <f>paste_pd_trips!T73</f>
        <v>0</v>
      </c>
      <c r="F99" s="47">
        <f>paste_pd_trips!U73</f>
        <v>0</v>
      </c>
      <c r="G99" s="47">
        <f>paste_pd_trips!V73</f>
        <v>0</v>
      </c>
      <c r="H99" s="47">
        <f>paste_pd_trips!W73</f>
        <v>0</v>
      </c>
      <c r="I99" s="47">
        <f>paste_pd_trips!X73</f>
        <v>13</v>
      </c>
      <c r="J99" s="47">
        <f>paste_pd_trips!Y73</f>
        <v>0</v>
      </c>
      <c r="K99" s="47">
        <f>paste_pd_trips!Z73</f>
        <v>1</v>
      </c>
      <c r="L99" s="47">
        <f>paste_pd_trips!AA73</f>
        <v>0</v>
      </c>
      <c r="M99" s="47">
        <f>paste_pd_trips!AB73</f>
        <v>0</v>
      </c>
      <c r="N99" s="47">
        <f>paste_pd_trips!AC73</f>
        <v>0</v>
      </c>
      <c r="O99" s="50">
        <f>paste_pd_trips!AD73</f>
        <v>14</v>
      </c>
      <c r="P99" s="49"/>
      <c r="R99" s="46" t="s">
        <v>17</v>
      </c>
      <c r="S99" s="47">
        <f>paste_pd_trips!C73</f>
        <v>0</v>
      </c>
      <c r="T99" s="47">
        <f>paste_pd_trips!D73</f>
        <v>0</v>
      </c>
      <c r="U99" s="47">
        <f>paste_pd_trips!E73</f>
        <v>0</v>
      </c>
      <c r="V99" s="47">
        <f>paste_pd_trips!F73</f>
        <v>0</v>
      </c>
      <c r="W99" s="47">
        <f>paste_pd_trips!G73</f>
        <v>0</v>
      </c>
      <c r="X99" s="47">
        <f>paste_pd_trips!H73</f>
        <v>3610.8813300000002</v>
      </c>
      <c r="Y99" s="47">
        <f>paste_pd_trips!I73</f>
        <v>0</v>
      </c>
      <c r="Z99" s="47">
        <f>paste_pd_trips!J73</f>
        <v>389.54509999999999</v>
      </c>
      <c r="AA99" s="47">
        <f>paste_pd_trips!K73</f>
        <v>0</v>
      </c>
      <c r="AB99" s="47">
        <f>paste_pd_trips!L73</f>
        <v>0</v>
      </c>
      <c r="AC99" s="47">
        <f>paste_pd_trips!M73</f>
        <v>0</v>
      </c>
      <c r="AD99" s="50">
        <f>paste_pd_trips!N73</f>
        <v>4000.42643</v>
      </c>
      <c r="AG99" s="46" t="s">
        <v>17</v>
      </c>
      <c r="AH99" s="47">
        <f t="shared" si="39"/>
        <v>0</v>
      </c>
      <c r="AI99" s="47">
        <f t="shared" si="33"/>
        <v>0</v>
      </c>
      <c r="AJ99" s="47">
        <f t="shared" si="33"/>
        <v>0</v>
      </c>
      <c r="AK99" s="47">
        <f t="shared" si="33"/>
        <v>0</v>
      </c>
      <c r="AL99" s="47">
        <f t="shared" si="33"/>
        <v>0</v>
      </c>
      <c r="AM99" s="55">
        <f t="shared" si="33"/>
        <v>3610.8813300000002</v>
      </c>
      <c r="AN99" s="56">
        <f t="shared" si="33"/>
        <v>0</v>
      </c>
      <c r="AO99" s="57">
        <f t="shared" si="33"/>
        <v>389.54509999999999</v>
      </c>
      <c r="AP99" s="47">
        <f t="shared" si="34"/>
        <v>0</v>
      </c>
      <c r="AQ99" s="47">
        <f t="shared" si="35"/>
        <v>0</v>
      </c>
      <c r="AR99" s="47">
        <f t="shared" si="35"/>
        <v>0</v>
      </c>
      <c r="AS99" s="50">
        <f t="shared" ref="AS99:AS111" si="44">SUM(AH99:AR99)</f>
        <v>4000.42643</v>
      </c>
      <c r="AU99">
        <v>12</v>
      </c>
      <c r="AV99" s="46" t="s">
        <v>17</v>
      </c>
      <c r="AW99" s="47">
        <f t="shared" si="36"/>
        <v>0</v>
      </c>
      <c r="AX99" s="47">
        <f t="shared" si="36"/>
        <v>0</v>
      </c>
      <c r="AY99" s="47">
        <f t="shared" si="36"/>
        <v>0</v>
      </c>
      <c r="AZ99" s="47">
        <f t="shared" si="36"/>
        <v>0</v>
      </c>
      <c r="BA99" s="47">
        <f t="shared" si="36"/>
        <v>0</v>
      </c>
      <c r="BB99" s="55">
        <f>BJ99</f>
        <v>1369.538130836044</v>
      </c>
      <c r="BC99" s="56">
        <v>0</v>
      </c>
      <c r="BD99" s="57">
        <v>0</v>
      </c>
      <c r="BE99" s="47">
        <f t="shared" si="37"/>
        <v>0</v>
      </c>
      <c r="BF99" s="47">
        <f t="shared" si="37"/>
        <v>0</v>
      </c>
      <c r="BG99" s="47">
        <f t="shared" si="37"/>
        <v>0</v>
      </c>
      <c r="BH99" s="50">
        <f t="shared" si="38"/>
        <v>1369.538130836044</v>
      </c>
      <c r="BJ99" s="2">
        <f>OBS_PURP_AUTOSUFF!J68</f>
        <v>1369.538130836044</v>
      </c>
    </row>
    <row r="100" spans="3:62" x14ac:dyDescent="0.25">
      <c r="C100" s="46" t="s">
        <v>18</v>
      </c>
      <c r="D100" s="47">
        <f>paste_pd_trips!S74</f>
        <v>0</v>
      </c>
      <c r="E100" s="47">
        <f>paste_pd_trips!T74</f>
        <v>0</v>
      </c>
      <c r="F100" s="47">
        <f>paste_pd_trips!U74</f>
        <v>0</v>
      </c>
      <c r="G100" s="47">
        <f>paste_pd_trips!V74</f>
        <v>0</v>
      </c>
      <c r="H100" s="47">
        <f>paste_pd_trips!W74</f>
        <v>0</v>
      </c>
      <c r="I100" s="47">
        <f>paste_pd_trips!X74</f>
        <v>0</v>
      </c>
      <c r="J100" s="47">
        <f>paste_pd_trips!Y74</f>
        <v>1</v>
      </c>
      <c r="K100" s="47">
        <f>paste_pd_trips!Z74</f>
        <v>0</v>
      </c>
      <c r="L100" s="47">
        <f>paste_pd_trips!AA74</f>
        <v>0</v>
      </c>
      <c r="M100" s="47">
        <f>paste_pd_trips!AB74</f>
        <v>0</v>
      </c>
      <c r="N100" s="47">
        <f>paste_pd_trips!AC74</f>
        <v>0</v>
      </c>
      <c r="O100" s="50">
        <f>paste_pd_trips!AD74</f>
        <v>1</v>
      </c>
      <c r="P100" s="49"/>
      <c r="R100" s="46" t="s">
        <v>18</v>
      </c>
      <c r="S100" s="47">
        <f>paste_pd_trips!C74</f>
        <v>0</v>
      </c>
      <c r="T100" s="47">
        <f>paste_pd_trips!D74</f>
        <v>0</v>
      </c>
      <c r="U100" s="47">
        <f>paste_pd_trips!E74</f>
        <v>0</v>
      </c>
      <c r="V100" s="47">
        <f>paste_pd_trips!F74</f>
        <v>0</v>
      </c>
      <c r="W100" s="47">
        <f>paste_pd_trips!G74</f>
        <v>0</v>
      </c>
      <c r="X100" s="47">
        <f>paste_pd_trips!H74</f>
        <v>0</v>
      </c>
      <c r="Y100" s="47">
        <f>paste_pd_trips!I74</f>
        <v>161.78790000000001</v>
      </c>
      <c r="Z100" s="47">
        <f>paste_pd_trips!J74</f>
        <v>0</v>
      </c>
      <c r="AA100" s="47">
        <f>paste_pd_trips!K74</f>
        <v>0</v>
      </c>
      <c r="AB100" s="47">
        <f>paste_pd_trips!L74</f>
        <v>0</v>
      </c>
      <c r="AC100" s="47">
        <f>paste_pd_trips!M74</f>
        <v>0</v>
      </c>
      <c r="AD100" s="50">
        <f>paste_pd_trips!N74</f>
        <v>161.78790000000001</v>
      </c>
      <c r="AG100" s="46" t="s">
        <v>18</v>
      </c>
      <c r="AH100" s="47">
        <f t="shared" si="39"/>
        <v>0</v>
      </c>
      <c r="AI100" s="47">
        <f t="shared" si="33"/>
        <v>0</v>
      </c>
      <c r="AJ100" s="47">
        <f t="shared" si="33"/>
        <v>0</v>
      </c>
      <c r="AK100" s="47">
        <f t="shared" si="33"/>
        <v>0</v>
      </c>
      <c r="AL100" s="47">
        <f t="shared" si="33"/>
        <v>0</v>
      </c>
      <c r="AM100" s="55">
        <f t="shared" si="33"/>
        <v>0</v>
      </c>
      <c r="AN100" s="56">
        <f t="shared" si="33"/>
        <v>161.78790000000001</v>
      </c>
      <c r="AO100" s="57">
        <f t="shared" si="33"/>
        <v>0</v>
      </c>
      <c r="AP100" s="47">
        <f t="shared" si="34"/>
        <v>0</v>
      </c>
      <c r="AQ100" s="47">
        <f t="shared" si="35"/>
        <v>0</v>
      </c>
      <c r="AR100" s="47">
        <f t="shared" si="35"/>
        <v>0</v>
      </c>
      <c r="AS100" s="50">
        <f t="shared" si="44"/>
        <v>161.78790000000001</v>
      </c>
      <c r="AU100">
        <v>13</v>
      </c>
      <c r="AV100" s="46" t="s">
        <v>18</v>
      </c>
      <c r="AW100" s="47">
        <f t="shared" si="36"/>
        <v>0</v>
      </c>
      <c r="AX100" s="47">
        <f t="shared" si="36"/>
        <v>0</v>
      </c>
      <c r="AY100" s="47">
        <f t="shared" si="36"/>
        <v>0</v>
      </c>
      <c r="AZ100" s="47">
        <f t="shared" si="36"/>
        <v>0</v>
      </c>
      <c r="BA100" s="47">
        <f t="shared" si="36"/>
        <v>0</v>
      </c>
      <c r="BB100" s="55">
        <v>0</v>
      </c>
      <c r="BC100" s="56">
        <f>BJ100</f>
        <v>147.69012233808309</v>
      </c>
      <c r="BD100" s="57">
        <v>0</v>
      </c>
      <c r="BE100" s="47">
        <f t="shared" si="37"/>
        <v>0</v>
      </c>
      <c r="BF100" s="47">
        <f t="shared" si="37"/>
        <v>0</v>
      </c>
      <c r="BG100" s="47">
        <f t="shared" si="37"/>
        <v>0</v>
      </c>
      <c r="BH100" s="50">
        <f t="shared" si="38"/>
        <v>147.69012233808309</v>
      </c>
      <c r="BJ100" s="2">
        <f>OBS_PURP_AUTOSUFF!J84+OBS_PURP_AUTOSUFF!J85</f>
        <v>147.69012233808309</v>
      </c>
    </row>
    <row r="101" spans="3:62" x14ac:dyDescent="0.25">
      <c r="C101" s="46" t="s">
        <v>19</v>
      </c>
      <c r="D101" s="47">
        <f>paste_pd_trips!S75</f>
        <v>0</v>
      </c>
      <c r="E101" s="47">
        <f>paste_pd_trips!T75</f>
        <v>0</v>
      </c>
      <c r="F101" s="47">
        <f>paste_pd_trips!U75</f>
        <v>0</v>
      </c>
      <c r="G101" s="47">
        <f>paste_pd_trips!V75</f>
        <v>0</v>
      </c>
      <c r="H101" s="47">
        <f>paste_pd_trips!W75</f>
        <v>0</v>
      </c>
      <c r="I101" s="47">
        <f>paste_pd_trips!X75</f>
        <v>0</v>
      </c>
      <c r="J101" s="47">
        <f>paste_pd_trips!Y75</f>
        <v>0</v>
      </c>
      <c r="K101" s="47">
        <f>paste_pd_trips!Z75</f>
        <v>0</v>
      </c>
      <c r="L101" s="47">
        <f>paste_pd_trips!AA75</f>
        <v>0</v>
      </c>
      <c r="M101" s="47">
        <f>paste_pd_trips!AB75</f>
        <v>0</v>
      </c>
      <c r="N101" s="47">
        <f>paste_pd_trips!AC75</f>
        <v>0</v>
      </c>
      <c r="O101" s="50">
        <f>paste_pd_trips!AD75</f>
        <v>0</v>
      </c>
      <c r="P101" s="49"/>
      <c r="R101" s="46" t="s">
        <v>19</v>
      </c>
      <c r="S101" s="47">
        <f>paste_pd_trips!C75</f>
        <v>0</v>
      </c>
      <c r="T101" s="47">
        <f>paste_pd_trips!D75</f>
        <v>0</v>
      </c>
      <c r="U101" s="47">
        <f>paste_pd_trips!E75</f>
        <v>0</v>
      </c>
      <c r="V101" s="47">
        <f>paste_pd_trips!F75</f>
        <v>0</v>
      </c>
      <c r="W101" s="47">
        <f>paste_pd_trips!G75</f>
        <v>0</v>
      </c>
      <c r="X101" s="47">
        <f>paste_pd_trips!H75</f>
        <v>0</v>
      </c>
      <c r="Y101" s="47">
        <f>paste_pd_trips!I75</f>
        <v>0</v>
      </c>
      <c r="Z101" s="47">
        <f>paste_pd_trips!J75</f>
        <v>0</v>
      </c>
      <c r="AA101" s="47">
        <f>paste_pd_trips!K75</f>
        <v>0</v>
      </c>
      <c r="AB101" s="47">
        <f>paste_pd_trips!L75</f>
        <v>0</v>
      </c>
      <c r="AC101" s="47">
        <f>paste_pd_trips!M75</f>
        <v>0</v>
      </c>
      <c r="AD101" s="50">
        <f>paste_pd_trips!N75</f>
        <v>0</v>
      </c>
      <c r="AG101" s="46" t="s">
        <v>19</v>
      </c>
      <c r="AH101" s="47">
        <f t="shared" si="39"/>
        <v>0</v>
      </c>
      <c r="AI101" s="47">
        <f t="shared" si="33"/>
        <v>0</v>
      </c>
      <c r="AJ101" s="47">
        <f t="shared" si="33"/>
        <v>0</v>
      </c>
      <c r="AK101" s="47">
        <f t="shared" si="33"/>
        <v>0</v>
      </c>
      <c r="AL101" s="47">
        <f t="shared" si="33"/>
        <v>0</v>
      </c>
      <c r="AM101" s="55">
        <f t="shared" si="33"/>
        <v>0</v>
      </c>
      <c r="AN101" s="56">
        <f t="shared" si="33"/>
        <v>0</v>
      </c>
      <c r="AO101" s="57">
        <f t="shared" si="33"/>
        <v>0</v>
      </c>
      <c r="AP101" s="47">
        <f t="shared" si="34"/>
        <v>0</v>
      </c>
      <c r="AQ101" s="47">
        <f t="shared" si="35"/>
        <v>0</v>
      </c>
      <c r="AR101" s="47">
        <f t="shared" si="35"/>
        <v>0</v>
      </c>
      <c r="AS101" s="50">
        <f t="shared" si="44"/>
        <v>0</v>
      </c>
      <c r="AU101">
        <v>14</v>
      </c>
      <c r="AV101" s="46" t="s">
        <v>19</v>
      </c>
      <c r="AW101" s="47">
        <f t="shared" si="36"/>
        <v>0</v>
      </c>
      <c r="AX101" s="47">
        <f t="shared" si="36"/>
        <v>0</v>
      </c>
      <c r="AY101" s="47">
        <f t="shared" si="36"/>
        <v>0</v>
      </c>
      <c r="AZ101" s="47">
        <f t="shared" si="36"/>
        <v>0</v>
      </c>
      <c r="BA101" s="47">
        <f t="shared" si="36"/>
        <v>0</v>
      </c>
      <c r="BB101" s="55">
        <v>0</v>
      </c>
      <c r="BC101" s="56">
        <f>BJ101</f>
        <v>18.559953680563702</v>
      </c>
      <c r="BD101" s="57">
        <v>0</v>
      </c>
      <c r="BE101" s="47">
        <f t="shared" si="37"/>
        <v>0</v>
      </c>
      <c r="BF101" s="47">
        <f t="shared" si="37"/>
        <v>0</v>
      </c>
      <c r="BG101" s="47">
        <f t="shared" si="37"/>
        <v>0</v>
      </c>
      <c r="BH101" s="50">
        <f t="shared" si="38"/>
        <v>18.559953680563702</v>
      </c>
      <c r="BJ101" s="2">
        <f>OBS_PURP_AUTOSUFF!J87</f>
        <v>18.559953680563702</v>
      </c>
    </row>
    <row r="102" spans="3:62" x14ac:dyDescent="0.25">
      <c r="C102" s="46" t="s">
        <v>20</v>
      </c>
      <c r="D102" s="47">
        <f>paste_pd_trips!S76</f>
        <v>0</v>
      </c>
      <c r="E102" s="47">
        <f>paste_pd_trips!T76</f>
        <v>0</v>
      </c>
      <c r="F102" s="47">
        <f>paste_pd_trips!U76</f>
        <v>0</v>
      </c>
      <c r="G102" s="47">
        <f>paste_pd_trips!V76</f>
        <v>0</v>
      </c>
      <c r="H102" s="47">
        <f>paste_pd_trips!W76</f>
        <v>0</v>
      </c>
      <c r="I102" s="47">
        <f>paste_pd_trips!X76</f>
        <v>0</v>
      </c>
      <c r="J102" s="47">
        <f>paste_pd_trips!Y76</f>
        <v>0</v>
      </c>
      <c r="K102" s="47">
        <f>paste_pd_trips!Z76</f>
        <v>0</v>
      </c>
      <c r="L102" s="47">
        <f>paste_pd_trips!AA76</f>
        <v>0</v>
      </c>
      <c r="M102" s="47">
        <f>paste_pd_trips!AB76</f>
        <v>0</v>
      </c>
      <c r="N102" s="47">
        <f>paste_pd_trips!AC76</f>
        <v>0</v>
      </c>
      <c r="O102" s="50">
        <f>paste_pd_trips!AD76</f>
        <v>0</v>
      </c>
      <c r="P102" s="49"/>
      <c r="R102" s="46" t="s">
        <v>20</v>
      </c>
      <c r="S102" s="47">
        <f>paste_pd_trips!C76</f>
        <v>0</v>
      </c>
      <c r="T102" s="47">
        <f>paste_pd_trips!D76</f>
        <v>0</v>
      </c>
      <c r="U102" s="47">
        <f>paste_pd_trips!E76</f>
        <v>0</v>
      </c>
      <c r="V102" s="47">
        <f>paste_pd_trips!F76</f>
        <v>0</v>
      </c>
      <c r="W102" s="47">
        <f>paste_pd_trips!G76</f>
        <v>0</v>
      </c>
      <c r="X102" s="47">
        <f>paste_pd_trips!H76</f>
        <v>0</v>
      </c>
      <c r="Y102" s="47">
        <f>paste_pd_trips!I76</f>
        <v>0</v>
      </c>
      <c r="Z102" s="47">
        <f>paste_pd_trips!J76</f>
        <v>0</v>
      </c>
      <c r="AA102" s="47">
        <f>paste_pd_trips!K76</f>
        <v>0</v>
      </c>
      <c r="AB102" s="47">
        <f>paste_pd_trips!L76</f>
        <v>0</v>
      </c>
      <c r="AC102" s="47">
        <f>paste_pd_trips!M76</f>
        <v>0</v>
      </c>
      <c r="AD102" s="50">
        <f>paste_pd_trips!N76</f>
        <v>0</v>
      </c>
      <c r="AG102" s="46" t="s">
        <v>20</v>
      </c>
      <c r="AH102" s="47">
        <f t="shared" si="39"/>
        <v>0</v>
      </c>
      <c r="AI102" s="47">
        <f t="shared" si="33"/>
        <v>0</v>
      </c>
      <c r="AJ102" s="47">
        <f t="shared" si="33"/>
        <v>0</v>
      </c>
      <c r="AK102" s="47">
        <f t="shared" si="33"/>
        <v>0</v>
      </c>
      <c r="AL102" s="47">
        <f t="shared" si="33"/>
        <v>0</v>
      </c>
      <c r="AM102" s="55">
        <f t="shared" si="33"/>
        <v>0</v>
      </c>
      <c r="AN102" s="56">
        <f t="shared" si="33"/>
        <v>0</v>
      </c>
      <c r="AO102" s="57">
        <f t="shared" si="33"/>
        <v>0</v>
      </c>
      <c r="AP102" s="47">
        <f t="shared" si="34"/>
        <v>0</v>
      </c>
      <c r="AQ102" s="47">
        <f t="shared" si="35"/>
        <v>0</v>
      </c>
      <c r="AR102" s="47">
        <f t="shared" si="35"/>
        <v>0</v>
      </c>
      <c r="AS102" s="50">
        <f t="shared" si="44"/>
        <v>0</v>
      </c>
      <c r="AU102">
        <v>15</v>
      </c>
      <c r="AV102" s="46" t="s">
        <v>20</v>
      </c>
      <c r="AW102" s="47">
        <f t="shared" si="36"/>
        <v>0</v>
      </c>
      <c r="AX102" s="47">
        <f t="shared" si="36"/>
        <v>0</v>
      </c>
      <c r="AY102" s="47">
        <f t="shared" si="36"/>
        <v>0</v>
      </c>
      <c r="AZ102" s="47">
        <f t="shared" si="36"/>
        <v>0</v>
      </c>
      <c r="BA102" s="47">
        <f t="shared" si="36"/>
        <v>0</v>
      </c>
      <c r="BB102" s="55">
        <v>0</v>
      </c>
      <c r="BC102" s="56">
        <f>BJ102</f>
        <v>0</v>
      </c>
      <c r="BD102" s="57">
        <v>0</v>
      </c>
      <c r="BE102" s="47">
        <f t="shared" si="37"/>
        <v>0</v>
      </c>
      <c r="BF102" s="47">
        <f t="shared" si="37"/>
        <v>0</v>
      </c>
      <c r="BG102" s="47">
        <f t="shared" si="37"/>
        <v>0</v>
      </c>
      <c r="BH102" s="50">
        <f t="shared" si="38"/>
        <v>0</v>
      </c>
      <c r="BJ102" s="2">
        <v>0</v>
      </c>
    </row>
    <row r="103" spans="3:62" x14ac:dyDescent="0.25">
      <c r="C103" s="46" t="s">
        <v>21</v>
      </c>
      <c r="D103" s="47">
        <f>paste_pd_trips!S77</f>
        <v>0</v>
      </c>
      <c r="E103" s="47">
        <f>paste_pd_trips!T77</f>
        <v>0</v>
      </c>
      <c r="F103" s="47">
        <f>paste_pd_trips!U77</f>
        <v>0</v>
      </c>
      <c r="G103" s="47">
        <f>paste_pd_trips!V77</f>
        <v>0</v>
      </c>
      <c r="H103" s="47">
        <f>paste_pd_trips!W77</f>
        <v>0</v>
      </c>
      <c r="I103" s="47">
        <f>paste_pd_trips!X77</f>
        <v>0</v>
      </c>
      <c r="J103" s="47">
        <f>paste_pd_trips!Y77</f>
        <v>0</v>
      </c>
      <c r="K103" s="47">
        <f>paste_pd_trips!Z77</f>
        <v>0</v>
      </c>
      <c r="L103" s="47">
        <f>paste_pd_trips!AA77</f>
        <v>0</v>
      </c>
      <c r="M103" s="47">
        <f>paste_pd_trips!AB77</f>
        <v>0</v>
      </c>
      <c r="N103" s="47">
        <f>paste_pd_trips!AC77</f>
        <v>0</v>
      </c>
      <c r="O103" s="50">
        <f>paste_pd_trips!AD77</f>
        <v>0</v>
      </c>
      <c r="P103" s="49"/>
      <c r="R103" s="46" t="s">
        <v>21</v>
      </c>
      <c r="S103" s="47">
        <f>paste_pd_trips!C77</f>
        <v>0</v>
      </c>
      <c r="T103" s="47">
        <f>paste_pd_trips!D77</f>
        <v>0</v>
      </c>
      <c r="U103" s="47">
        <f>paste_pd_trips!E77</f>
        <v>0</v>
      </c>
      <c r="V103" s="47">
        <f>paste_pd_trips!F77</f>
        <v>0</v>
      </c>
      <c r="W103" s="47">
        <f>paste_pd_trips!G77</f>
        <v>0</v>
      </c>
      <c r="X103" s="47">
        <f>paste_pd_trips!H77</f>
        <v>0</v>
      </c>
      <c r="Y103" s="47">
        <f>paste_pd_trips!I77</f>
        <v>0</v>
      </c>
      <c r="Z103" s="47">
        <f>paste_pd_trips!J77</f>
        <v>0</v>
      </c>
      <c r="AA103" s="47">
        <f>paste_pd_trips!K77</f>
        <v>0</v>
      </c>
      <c r="AB103" s="47">
        <f>paste_pd_trips!L77</f>
        <v>0</v>
      </c>
      <c r="AC103" s="47">
        <f>paste_pd_trips!M77</f>
        <v>0</v>
      </c>
      <c r="AD103" s="50">
        <f>paste_pd_trips!N77</f>
        <v>0</v>
      </c>
      <c r="AG103" s="46" t="s">
        <v>21</v>
      </c>
      <c r="AH103" s="47">
        <f t="shared" si="39"/>
        <v>0</v>
      </c>
      <c r="AI103" s="47">
        <f t="shared" si="33"/>
        <v>0</v>
      </c>
      <c r="AJ103" s="47">
        <f t="shared" si="33"/>
        <v>0</v>
      </c>
      <c r="AK103" s="47">
        <f t="shared" si="33"/>
        <v>0</v>
      </c>
      <c r="AL103" s="47">
        <f t="shared" si="33"/>
        <v>0</v>
      </c>
      <c r="AM103" s="55">
        <f t="shared" si="33"/>
        <v>0</v>
      </c>
      <c r="AN103" s="56">
        <f t="shared" si="33"/>
        <v>0</v>
      </c>
      <c r="AO103" s="57">
        <f t="shared" si="33"/>
        <v>0</v>
      </c>
      <c r="AP103" s="47">
        <f t="shared" si="34"/>
        <v>0</v>
      </c>
      <c r="AQ103" s="47">
        <f t="shared" si="35"/>
        <v>0</v>
      </c>
      <c r="AR103" s="47">
        <f t="shared" si="35"/>
        <v>0</v>
      </c>
      <c r="AS103" s="50">
        <f t="shared" si="44"/>
        <v>0</v>
      </c>
      <c r="AU103">
        <v>16</v>
      </c>
      <c r="AV103" s="46" t="s">
        <v>21</v>
      </c>
      <c r="AW103" s="47">
        <f t="shared" si="36"/>
        <v>0</v>
      </c>
      <c r="AX103" s="47">
        <f t="shared" si="36"/>
        <v>0</v>
      </c>
      <c r="AY103" s="47">
        <f t="shared" si="36"/>
        <v>0</v>
      </c>
      <c r="AZ103" s="47">
        <f t="shared" si="36"/>
        <v>0</v>
      </c>
      <c r="BA103" s="47">
        <f t="shared" si="36"/>
        <v>0</v>
      </c>
      <c r="BB103" s="55">
        <v>0</v>
      </c>
      <c r="BC103" s="56">
        <f>BJ103</f>
        <v>36.056280174046499</v>
      </c>
      <c r="BD103" s="57">
        <v>0</v>
      </c>
      <c r="BE103" s="47">
        <f t="shared" si="37"/>
        <v>0</v>
      </c>
      <c r="BF103" s="47">
        <f t="shared" si="37"/>
        <v>0</v>
      </c>
      <c r="BG103" s="47">
        <f t="shared" si="37"/>
        <v>0</v>
      </c>
      <c r="BH103" s="50">
        <f t="shared" si="38"/>
        <v>36.056280174046499</v>
      </c>
      <c r="BJ103" s="2">
        <f>OBS_PURP_AUTOSUFF!J86</f>
        <v>36.056280174046499</v>
      </c>
    </row>
    <row r="104" spans="3:62" x14ac:dyDescent="0.25">
      <c r="C104" s="46" t="s">
        <v>22</v>
      </c>
      <c r="D104" s="47">
        <f>paste_pd_trips!S78</f>
        <v>0</v>
      </c>
      <c r="E104" s="47">
        <f>paste_pd_trips!T78</f>
        <v>0</v>
      </c>
      <c r="F104" s="47">
        <f>paste_pd_trips!U78</f>
        <v>0</v>
      </c>
      <c r="G104" s="47">
        <f>paste_pd_trips!V78</f>
        <v>0</v>
      </c>
      <c r="H104" s="47">
        <f>paste_pd_trips!W78</f>
        <v>0</v>
      </c>
      <c r="I104" s="47">
        <f>paste_pd_trips!X78</f>
        <v>0</v>
      </c>
      <c r="J104" s="47">
        <f>paste_pd_trips!Y78</f>
        <v>0</v>
      </c>
      <c r="K104" s="47">
        <f>paste_pd_trips!Z78</f>
        <v>7</v>
      </c>
      <c r="L104" s="47">
        <f>paste_pd_trips!AA78</f>
        <v>0</v>
      </c>
      <c r="M104" s="47">
        <f>paste_pd_trips!AB78</f>
        <v>0</v>
      </c>
      <c r="N104" s="47">
        <f>paste_pd_trips!AC78</f>
        <v>0</v>
      </c>
      <c r="O104" s="50">
        <f>paste_pd_trips!AD78</f>
        <v>7</v>
      </c>
      <c r="P104" s="49"/>
      <c r="R104" s="46" t="s">
        <v>22</v>
      </c>
      <c r="S104" s="47">
        <f>paste_pd_trips!C78</f>
        <v>0</v>
      </c>
      <c r="T104" s="47">
        <f>paste_pd_trips!D78</f>
        <v>0</v>
      </c>
      <c r="U104" s="47">
        <f>paste_pd_trips!E78</f>
        <v>0</v>
      </c>
      <c r="V104" s="47">
        <f>paste_pd_trips!F78</f>
        <v>0</v>
      </c>
      <c r="W104" s="47">
        <f>paste_pd_trips!G78</f>
        <v>0</v>
      </c>
      <c r="X104" s="47">
        <f>paste_pd_trips!H78</f>
        <v>0</v>
      </c>
      <c r="Y104" s="47">
        <f>paste_pd_trips!I78</f>
        <v>0</v>
      </c>
      <c r="Z104" s="47">
        <f>paste_pd_trips!J78</f>
        <v>1852.6739500000001</v>
      </c>
      <c r="AA104" s="47">
        <f>paste_pd_trips!K78</f>
        <v>0</v>
      </c>
      <c r="AB104" s="47">
        <f>paste_pd_trips!L78</f>
        <v>0</v>
      </c>
      <c r="AC104" s="47">
        <f>paste_pd_trips!M78</f>
        <v>0</v>
      </c>
      <c r="AD104" s="50">
        <f>paste_pd_trips!N78</f>
        <v>1852.6739500000001</v>
      </c>
      <c r="AG104" s="46" t="s">
        <v>22</v>
      </c>
      <c r="AH104" s="47">
        <f t="shared" si="39"/>
        <v>0</v>
      </c>
      <c r="AI104" s="47">
        <f t="shared" si="33"/>
        <v>0</v>
      </c>
      <c r="AJ104" s="47">
        <f t="shared" si="33"/>
        <v>0</v>
      </c>
      <c r="AK104" s="47">
        <f t="shared" si="33"/>
        <v>0</v>
      </c>
      <c r="AL104" s="47">
        <f t="shared" si="33"/>
        <v>0</v>
      </c>
      <c r="AM104" s="55">
        <f t="shared" si="33"/>
        <v>0</v>
      </c>
      <c r="AN104" s="56">
        <f t="shared" si="33"/>
        <v>0</v>
      </c>
      <c r="AO104" s="57">
        <f t="shared" si="33"/>
        <v>1852.6739500000001</v>
      </c>
      <c r="AP104" s="47">
        <f t="shared" si="34"/>
        <v>0</v>
      </c>
      <c r="AQ104" s="47">
        <f t="shared" si="35"/>
        <v>0</v>
      </c>
      <c r="AR104" s="47">
        <f t="shared" si="35"/>
        <v>0</v>
      </c>
      <c r="AS104" s="50">
        <f t="shared" si="44"/>
        <v>1852.6739500000001</v>
      </c>
      <c r="AU104">
        <v>17</v>
      </c>
      <c r="AV104" s="46" t="s">
        <v>22</v>
      </c>
      <c r="AW104" s="47">
        <f t="shared" si="36"/>
        <v>0</v>
      </c>
      <c r="AX104" s="47">
        <f t="shared" si="36"/>
        <v>0</v>
      </c>
      <c r="AY104" s="47">
        <f t="shared" si="36"/>
        <v>0</v>
      </c>
      <c r="AZ104" s="47">
        <f t="shared" si="36"/>
        <v>0</v>
      </c>
      <c r="BA104" s="47">
        <f t="shared" si="36"/>
        <v>0</v>
      </c>
      <c r="BB104" s="55">
        <v>0</v>
      </c>
      <c r="BC104" s="56">
        <v>0</v>
      </c>
      <c r="BD104" s="57">
        <f>BJ104</f>
        <v>1489.8142540044842</v>
      </c>
      <c r="BE104" s="47">
        <f t="shared" si="37"/>
        <v>0</v>
      </c>
      <c r="BF104" s="47">
        <f t="shared" si="37"/>
        <v>0</v>
      </c>
      <c r="BG104" s="47">
        <f t="shared" si="37"/>
        <v>0</v>
      </c>
      <c r="BH104" s="50">
        <f t="shared" si="38"/>
        <v>1489.8142540044842</v>
      </c>
      <c r="BJ104" s="2">
        <f>OBS_PURP_AUTOSUFF!J72+OBS_PURP_AUTOSUFF!J73</f>
        <v>1489.8142540044842</v>
      </c>
    </row>
    <row r="105" spans="3:62" x14ac:dyDescent="0.25">
      <c r="C105" s="46" t="s">
        <v>23</v>
      </c>
      <c r="D105" s="47">
        <f>paste_pd_trips!S79</f>
        <v>0</v>
      </c>
      <c r="E105" s="47">
        <f>paste_pd_trips!T79</f>
        <v>0</v>
      </c>
      <c r="F105" s="47">
        <f>paste_pd_trips!U79</f>
        <v>0</v>
      </c>
      <c r="G105" s="47">
        <f>paste_pd_trips!V79</f>
        <v>0</v>
      </c>
      <c r="H105" s="47">
        <f>paste_pd_trips!W79</f>
        <v>0</v>
      </c>
      <c r="I105" s="47">
        <f>paste_pd_trips!X79</f>
        <v>0</v>
      </c>
      <c r="J105" s="47">
        <f>paste_pd_trips!Y79</f>
        <v>0</v>
      </c>
      <c r="K105" s="47">
        <f>paste_pd_trips!Z79</f>
        <v>0</v>
      </c>
      <c r="L105" s="47">
        <f>paste_pd_trips!AA79</f>
        <v>0</v>
      </c>
      <c r="M105" s="47">
        <f>paste_pd_trips!AB79</f>
        <v>0</v>
      </c>
      <c r="N105" s="47">
        <f>paste_pd_trips!AC79</f>
        <v>0</v>
      </c>
      <c r="O105" s="50">
        <f>paste_pd_trips!AD79</f>
        <v>0</v>
      </c>
      <c r="P105" s="49"/>
      <c r="R105" s="46" t="s">
        <v>23</v>
      </c>
      <c r="S105" s="47">
        <f>paste_pd_trips!C79</f>
        <v>0</v>
      </c>
      <c r="T105" s="47">
        <f>paste_pd_trips!D79</f>
        <v>0</v>
      </c>
      <c r="U105" s="47">
        <f>paste_pd_trips!E79</f>
        <v>0</v>
      </c>
      <c r="V105" s="47">
        <f>paste_pd_trips!F79</f>
        <v>0</v>
      </c>
      <c r="W105" s="47">
        <f>paste_pd_trips!G79</f>
        <v>0</v>
      </c>
      <c r="X105" s="47">
        <f>paste_pd_trips!H79</f>
        <v>0</v>
      </c>
      <c r="Y105" s="47">
        <f>paste_pd_trips!I79</f>
        <v>0</v>
      </c>
      <c r="Z105" s="47">
        <f>paste_pd_trips!J79</f>
        <v>0</v>
      </c>
      <c r="AA105" s="47">
        <f>paste_pd_trips!K79</f>
        <v>0</v>
      </c>
      <c r="AB105" s="47">
        <f>paste_pd_trips!L79</f>
        <v>0</v>
      </c>
      <c r="AC105" s="47">
        <f>paste_pd_trips!M79</f>
        <v>0</v>
      </c>
      <c r="AD105" s="50">
        <f>paste_pd_trips!N79</f>
        <v>0</v>
      </c>
      <c r="AG105" s="46" t="s">
        <v>23</v>
      </c>
      <c r="AH105" s="47">
        <f t="shared" si="39"/>
        <v>0</v>
      </c>
      <c r="AI105" s="47">
        <f t="shared" si="33"/>
        <v>0</v>
      </c>
      <c r="AJ105" s="47">
        <f t="shared" si="33"/>
        <v>0</v>
      </c>
      <c r="AK105" s="47">
        <f t="shared" si="33"/>
        <v>0</v>
      </c>
      <c r="AL105" s="47">
        <f t="shared" si="33"/>
        <v>0</v>
      </c>
      <c r="AM105" s="55">
        <f t="shared" si="33"/>
        <v>0</v>
      </c>
      <c r="AN105" s="56">
        <f t="shared" si="33"/>
        <v>0</v>
      </c>
      <c r="AO105" s="57">
        <f t="shared" si="33"/>
        <v>0</v>
      </c>
      <c r="AP105" s="47">
        <f t="shared" si="34"/>
        <v>0</v>
      </c>
      <c r="AQ105" s="47">
        <f t="shared" si="35"/>
        <v>0</v>
      </c>
      <c r="AR105" s="47">
        <f t="shared" si="35"/>
        <v>0</v>
      </c>
      <c r="AS105" s="50">
        <f t="shared" si="44"/>
        <v>0</v>
      </c>
      <c r="AU105">
        <v>18</v>
      </c>
      <c r="AV105" s="46" t="s">
        <v>23</v>
      </c>
      <c r="AW105" s="47">
        <f t="shared" si="36"/>
        <v>0</v>
      </c>
      <c r="AX105" s="47">
        <f t="shared" si="36"/>
        <v>0</v>
      </c>
      <c r="AY105" s="47">
        <f t="shared" si="36"/>
        <v>0</v>
      </c>
      <c r="AZ105" s="47">
        <f t="shared" si="36"/>
        <v>0</v>
      </c>
      <c r="BA105" s="47">
        <f t="shared" si="36"/>
        <v>0</v>
      </c>
      <c r="BB105" s="55">
        <v>0</v>
      </c>
      <c r="BC105" s="56">
        <v>0</v>
      </c>
      <c r="BD105" s="57">
        <f>BJ105</f>
        <v>0</v>
      </c>
      <c r="BE105" s="47">
        <f t="shared" si="37"/>
        <v>0</v>
      </c>
      <c r="BF105" s="47">
        <f t="shared" si="37"/>
        <v>0</v>
      </c>
      <c r="BG105" s="47">
        <f t="shared" si="37"/>
        <v>0</v>
      </c>
      <c r="BH105" s="50">
        <f t="shared" si="38"/>
        <v>0</v>
      </c>
      <c r="BJ105" s="2">
        <f>OBS_PURP_AUTOSUFF!J75</f>
        <v>0</v>
      </c>
    </row>
    <row r="106" spans="3:62" x14ac:dyDescent="0.25">
      <c r="C106" s="46" t="s">
        <v>24</v>
      </c>
      <c r="D106" s="47">
        <f>paste_pd_trips!S80</f>
        <v>0</v>
      </c>
      <c r="E106" s="47">
        <f>paste_pd_trips!T80</f>
        <v>0</v>
      </c>
      <c r="F106" s="47">
        <f>paste_pd_trips!U80</f>
        <v>0</v>
      </c>
      <c r="G106" s="47">
        <f>paste_pd_trips!V80</f>
        <v>0</v>
      </c>
      <c r="H106" s="47">
        <f>paste_pd_trips!W80</f>
        <v>0</v>
      </c>
      <c r="I106" s="47">
        <f>paste_pd_trips!X80</f>
        <v>0</v>
      </c>
      <c r="J106" s="47">
        <f>paste_pd_trips!Y80</f>
        <v>0</v>
      </c>
      <c r="K106" s="47">
        <f>paste_pd_trips!Z80</f>
        <v>0</v>
      </c>
      <c r="L106" s="47">
        <f>paste_pd_trips!AA80</f>
        <v>0</v>
      </c>
      <c r="M106" s="47">
        <f>paste_pd_trips!AB80</f>
        <v>0</v>
      </c>
      <c r="N106" s="47">
        <f>paste_pd_trips!AC80</f>
        <v>0</v>
      </c>
      <c r="O106" s="50">
        <f>paste_pd_trips!AD80</f>
        <v>0</v>
      </c>
      <c r="P106" s="49"/>
      <c r="R106" s="46" t="s">
        <v>24</v>
      </c>
      <c r="S106" s="47">
        <f>paste_pd_trips!C80</f>
        <v>0</v>
      </c>
      <c r="T106" s="47">
        <f>paste_pd_trips!D80</f>
        <v>0</v>
      </c>
      <c r="U106" s="47">
        <f>paste_pd_trips!E80</f>
        <v>0</v>
      </c>
      <c r="V106" s="47">
        <f>paste_pd_trips!F80</f>
        <v>0</v>
      </c>
      <c r="W106" s="47">
        <f>paste_pd_trips!G80</f>
        <v>0</v>
      </c>
      <c r="X106" s="47">
        <f>paste_pd_trips!H80</f>
        <v>0</v>
      </c>
      <c r="Y106" s="47">
        <f>paste_pd_trips!I80</f>
        <v>0</v>
      </c>
      <c r="Z106" s="47">
        <f>paste_pd_trips!J80</f>
        <v>0</v>
      </c>
      <c r="AA106" s="47">
        <f>paste_pd_trips!K80</f>
        <v>0</v>
      </c>
      <c r="AB106" s="47">
        <f>paste_pd_trips!L80</f>
        <v>0</v>
      </c>
      <c r="AC106" s="47">
        <f>paste_pd_trips!M80</f>
        <v>0</v>
      </c>
      <c r="AD106" s="50">
        <f>paste_pd_trips!N80</f>
        <v>0</v>
      </c>
      <c r="AG106" s="46" t="s">
        <v>24</v>
      </c>
      <c r="AH106" s="47">
        <f t="shared" si="39"/>
        <v>0</v>
      </c>
      <c r="AI106" s="47">
        <f t="shared" si="33"/>
        <v>0</v>
      </c>
      <c r="AJ106" s="47">
        <f t="shared" si="33"/>
        <v>0</v>
      </c>
      <c r="AK106" s="47">
        <f t="shared" si="33"/>
        <v>0</v>
      </c>
      <c r="AL106" s="47">
        <f t="shared" si="33"/>
        <v>0</v>
      </c>
      <c r="AM106" s="55">
        <f t="shared" si="33"/>
        <v>0</v>
      </c>
      <c r="AN106" s="56">
        <f t="shared" si="33"/>
        <v>0</v>
      </c>
      <c r="AO106" s="57">
        <f t="shared" si="33"/>
        <v>0</v>
      </c>
      <c r="AP106" s="47">
        <f t="shared" si="34"/>
        <v>0</v>
      </c>
      <c r="AQ106" s="47">
        <f t="shared" si="35"/>
        <v>0</v>
      </c>
      <c r="AR106" s="47">
        <f t="shared" si="35"/>
        <v>0</v>
      </c>
      <c r="AS106" s="50">
        <f t="shared" si="44"/>
        <v>0</v>
      </c>
      <c r="AU106">
        <v>19</v>
      </c>
      <c r="AV106" s="46" t="s">
        <v>24</v>
      </c>
      <c r="AW106" s="47">
        <f t="shared" si="36"/>
        <v>0</v>
      </c>
      <c r="AX106" s="47">
        <f t="shared" si="36"/>
        <v>0</v>
      </c>
      <c r="AY106" s="47">
        <f t="shared" si="36"/>
        <v>0</v>
      </c>
      <c r="AZ106" s="47">
        <f t="shared" si="36"/>
        <v>0</v>
      </c>
      <c r="BA106" s="47">
        <f t="shared" si="36"/>
        <v>0</v>
      </c>
      <c r="BB106" s="55">
        <v>0</v>
      </c>
      <c r="BC106" s="56">
        <v>0</v>
      </c>
      <c r="BD106" s="57">
        <f>BJ106</f>
        <v>0</v>
      </c>
      <c r="BE106" s="47">
        <f t="shared" si="37"/>
        <v>0</v>
      </c>
      <c r="BF106" s="47">
        <f t="shared" si="37"/>
        <v>0</v>
      </c>
      <c r="BG106" s="47">
        <f t="shared" si="37"/>
        <v>0</v>
      </c>
      <c r="BH106" s="50">
        <f t="shared" si="38"/>
        <v>0</v>
      </c>
      <c r="BJ106" s="2">
        <v>0</v>
      </c>
    </row>
    <row r="107" spans="3:62" x14ac:dyDescent="0.25">
      <c r="C107" s="46" t="s">
        <v>25</v>
      </c>
      <c r="D107" s="47">
        <f>paste_pd_trips!S81</f>
        <v>0</v>
      </c>
      <c r="E107" s="47">
        <f>paste_pd_trips!T81</f>
        <v>0</v>
      </c>
      <c r="F107" s="47">
        <f>paste_pd_trips!U81</f>
        <v>0</v>
      </c>
      <c r="G107" s="47">
        <f>paste_pd_trips!V81</f>
        <v>0</v>
      </c>
      <c r="H107" s="47">
        <f>paste_pd_trips!W81</f>
        <v>0</v>
      </c>
      <c r="I107" s="47">
        <f>paste_pd_trips!X81</f>
        <v>0</v>
      </c>
      <c r="J107" s="47">
        <f>paste_pd_trips!Y81</f>
        <v>0</v>
      </c>
      <c r="K107" s="47">
        <f>paste_pd_trips!Z81</f>
        <v>3</v>
      </c>
      <c r="L107" s="47">
        <f>paste_pd_trips!AA81</f>
        <v>0</v>
      </c>
      <c r="M107" s="47">
        <f>paste_pd_trips!AB81</f>
        <v>0</v>
      </c>
      <c r="N107" s="47">
        <f>paste_pd_trips!AC81</f>
        <v>0</v>
      </c>
      <c r="O107" s="50">
        <f>paste_pd_trips!AD81</f>
        <v>3</v>
      </c>
      <c r="P107" s="49"/>
      <c r="R107" s="46" t="s">
        <v>25</v>
      </c>
      <c r="S107" s="47">
        <f>paste_pd_trips!C81</f>
        <v>0</v>
      </c>
      <c r="T107" s="47">
        <f>paste_pd_trips!D81</f>
        <v>0</v>
      </c>
      <c r="U107" s="47">
        <f>paste_pd_trips!E81</f>
        <v>0</v>
      </c>
      <c r="V107" s="47">
        <f>paste_pd_trips!F81</f>
        <v>0</v>
      </c>
      <c r="W107" s="47">
        <f>paste_pd_trips!G81</f>
        <v>0</v>
      </c>
      <c r="X107" s="47">
        <f>paste_pd_trips!H81</f>
        <v>0</v>
      </c>
      <c r="Y107" s="47">
        <f>paste_pd_trips!I81</f>
        <v>0</v>
      </c>
      <c r="Z107" s="47">
        <f>paste_pd_trips!J81</f>
        <v>535.03675999999996</v>
      </c>
      <c r="AA107" s="47">
        <f>paste_pd_trips!K81</f>
        <v>0</v>
      </c>
      <c r="AB107" s="47">
        <f>paste_pd_trips!L81</f>
        <v>0</v>
      </c>
      <c r="AC107" s="47">
        <f>paste_pd_trips!M81</f>
        <v>0</v>
      </c>
      <c r="AD107" s="50">
        <f>paste_pd_trips!N81</f>
        <v>535.03675999999996</v>
      </c>
      <c r="AG107" s="46" t="s">
        <v>25</v>
      </c>
      <c r="AH107" s="47">
        <f t="shared" si="39"/>
        <v>0</v>
      </c>
      <c r="AI107" s="47">
        <f t="shared" si="33"/>
        <v>0</v>
      </c>
      <c r="AJ107" s="47">
        <f t="shared" si="33"/>
        <v>0</v>
      </c>
      <c r="AK107" s="47">
        <f t="shared" si="33"/>
        <v>0</v>
      </c>
      <c r="AL107" s="47">
        <f t="shared" si="33"/>
        <v>0</v>
      </c>
      <c r="AM107" s="58">
        <f t="shared" si="33"/>
        <v>0</v>
      </c>
      <c r="AN107" s="59">
        <f t="shared" si="33"/>
        <v>0</v>
      </c>
      <c r="AO107" s="60">
        <f t="shared" si="33"/>
        <v>535.03675999999996</v>
      </c>
      <c r="AP107" s="47">
        <f t="shared" si="34"/>
        <v>0</v>
      </c>
      <c r="AQ107" s="47">
        <f t="shared" si="35"/>
        <v>0</v>
      </c>
      <c r="AR107" s="47">
        <f t="shared" si="35"/>
        <v>0</v>
      </c>
      <c r="AS107" s="50">
        <f t="shared" si="44"/>
        <v>535.03675999999996</v>
      </c>
      <c r="AU107">
        <v>20</v>
      </c>
      <c r="AV107" s="46" t="s">
        <v>25</v>
      </c>
      <c r="AW107" s="47">
        <f t="shared" si="36"/>
        <v>0</v>
      </c>
      <c r="AX107" s="47">
        <f t="shared" si="36"/>
        <v>0</v>
      </c>
      <c r="AY107" s="47">
        <f t="shared" si="36"/>
        <v>0</v>
      </c>
      <c r="AZ107" s="47">
        <f t="shared" si="36"/>
        <v>0</v>
      </c>
      <c r="BA107" s="47">
        <f t="shared" si="36"/>
        <v>0</v>
      </c>
      <c r="BB107" s="58">
        <v>0</v>
      </c>
      <c r="BC107" s="59">
        <v>0</v>
      </c>
      <c r="BD107" s="60">
        <f>BJ107</f>
        <v>76.872459424769701</v>
      </c>
      <c r="BE107" s="47">
        <f t="shared" si="37"/>
        <v>0</v>
      </c>
      <c r="BF107" s="47">
        <f t="shared" si="37"/>
        <v>0</v>
      </c>
      <c r="BG107" s="47">
        <f t="shared" si="37"/>
        <v>0</v>
      </c>
      <c r="BH107" s="50">
        <f t="shared" si="38"/>
        <v>76.872459424769701</v>
      </c>
      <c r="BJ107" s="2">
        <f>OBS_PURP_AUTOSUFF!J74</f>
        <v>76.872459424769701</v>
      </c>
    </row>
    <row r="108" spans="3:62" x14ac:dyDescent="0.25">
      <c r="C108" s="46" t="s">
        <v>529</v>
      </c>
      <c r="D108" s="47">
        <f>paste_pd_trips!S82</f>
        <v>0</v>
      </c>
      <c r="E108" s="47">
        <f>paste_pd_trips!T82</f>
        <v>0</v>
      </c>
      <c r="F108" s="47">
        <f>paste_pd_trips!U82</f>
        <v>0</v>
      </c>
      <c r="G108" s="47">
        <f>paste_pd_trips!V82</f>
        <v>0</v>
      </c>
      <c r="H108" s="47">
        <f>paste_pd_trips!W82</f>
        <v>0</v>
      </c>
      <c r="I108" s="47">
        <f>paste_pd_trips!X82</f>
        <v>1</v>
      </c>
      <c r="J108" s="47">
        <f>paste_pd_trips!Y82</f>
        <v>0</v>
      </c>
      <c r="K108" s="47">
        <f>paste_pd_trips!Z82</f>
        <v>0</v>
      </c>
      <c r="L108" s="47">
        <f>paste_pd_trips!AA82</f>
        <v>185</v>
      </c>
      <c r="M108" s="47">
        <f>paste_pd_trips!AB82</f>
        <v>0</v>
      </c>
      <c r="N108" s="47">
        <f>paste_pd_trips!AC82</f>
        <v>0</v>
      </c>
      <c r="O108" s="50">
        <f>paste_pd_trips!AD82</f>
        <v>186</v>
      </c>
      <c r="P108" s="49"/>
      <c r="R108" s="46" t="s">
        <v>529</v>
      </c>
      <c r="S108" s="47">
        <f>paste_pd_trips!C82</f>
        <v>0</v>
      </c>
      <c r="T108" s="47">
        <f>paste_pd_trips!D82</f>
        <v>0</v>
      </c>
      <c r="U108" s="47">
        <f>paste_pd_trips!E82</f>
        <v>0</v>
      </c>
      <c r="V108" s="47">
        <f>paste_pd_trips!F82</f>
        <v>0</v>
      </c>
      <c r="W108" s="47">
        <f>paste_pd_trips!G82</f>
        <v>0</v>
      </c>
      <c r="X108" s="47">
        <f>paste_pd_trips!H82</f>
        <v>532.52560000000005</v>
      </c>
      <c r="Y108" s="47">
        <f>paste_pd_trips!I82</f>
        <v>0</v>
      </c>
      <c r="Z108" s="47">
        <f>paste_pd_trips!J82</f>
        <v>0</v>
      </c>
      <c r="AA108" s="47">
        <f>paste_pd_trips!K82</f>
        <v>89266.100789999997</v>
      </c>
      <c r="AB108" s="47">
        <f>paste_pd_trips!L82</f>
        <v>0</v>
      </c>
      <c r="AC108" s="47">
        <f>paste_pd_trips!M82</f>
        <v>0</v>
      </c>
      <c r="AD108" s="50">
        <f>paste_pd_trips!N82</f>
        <v>89798.626390000005</v>
      </c>
      <c r="AG108" s="46" t="s">
        <v>529</v>
      </c>
      <c r="AH108" s="47">
        <f t="shared" si="39"/>
        <v>0</v>
      </c>
      <c r="AI108" s="47">
        <f t="shared" si="33"/>
        <v>0</v>
      </c>
      <c r="AJ108" s="47">
        <f t="shared" si="33"/>
        <v>0</v>
      </c>
      <c r="AK108" s="47">
        <f t="shared" si="33"/>
        <v>0</v>
      </c>
      <c r="AL108" s="47">
        <f t="shared" si="33"/>
        <v>0</v>
      </c>
      <c r="AM108" s="47">
        <f t="shared" si="33"/>
        <v>532.52560000000005</v>
      </c>
      <c r="AN108" s="47">
        <f t="shared" si="33"/>
        <v>0</v>
      </c>
      <c r="AO108" s="47">
        <f t="shared" si="33"/>
        <v>0</v>
      </c>
      <c r="AP108" s="47">
        <f t="shared" si="34"/>
        <v>93580.550729999988</v>
      </c>
      <c r="AQ108" s="47">
        <f t="shared" si="35"/>
        <v>0</v>
      </c>
      <c r="AR108" s="47">
        <f t="shared" si="35"/>
        <v>0</v>
      </c>
      <c r="AS108" s="50">
        <f t="shared" si="44"/>
        <v>94113.076329999982</v>
      </c>
      <c r="AU108">
        <v>21</v>
      </c>
      <c r="AV108" s="46" t="s">
        <v>529</v>
      </c>
      <c r="AW108" s="47">
        <f t="shared" si="36"/>
        <v>0</v>
      </c>
      <c r="AX108" s="47">
        <f t="shared" si="36"/>
        <v>0</v>
      </c>
      <c r="AY108" s="47">
        <f t="shared" si="36"/>
        <v>0</v>
      </c>
      <c r="AZ108" s="47">
        <f t="shared" si="36"/>
        <v>0</v>
      </c>
      <c r="BA108" s="47">
        <f t="shared" si="36"/>
        <v>0</v>
      </c>
      <c r="BB108" s="47">
        <f>IF(SUM(AM$96:AM$99,AM$111:AM$112)&gt;0,(AM108/SUM(AM$96:AM$99,AM$111:AM$112))*SUM(BB$96:BB$99,BB$111:BB$112),0)</f>
        <v>307.7462903559524</v>
      </c>
      <c r="BC108" s="47">
        <f>IF(SUM(AN$100:AN$103,AN$113:AN$114)&gt;0,(AN108/SUM(AN$100:AN$103,AN$113:AN$114))*SUM(BC$100:BC$103,BC$113:BC$114),0)</f>
        <v>0</v>
      </c>
      <c r="BD108" s="47">
        <f>IF(SUM(AO$104:AO$107,AO$115:AO$116)&gt;0,(AO108/SUM(AO$104:AO$107,AO$115:AO$116))*SUM(BD$104:BD$107,BD$115:BD$116),0)</f>
        <v>0</v>
      </c>
      <c r="BE108" s="47">
        <f t="shared" si="37"/>
        <v>93580.550729999988</v>
      </c>
      <c r="BF108" s="47">
        <f t="shared" si="37"/>
        <v>0</v>
      </c>
      <c r="BG108" s="47">
        <f t="shared" si="37"/>
        <v>0</v>
      </c>
      <c r="BH108" s="50">
        <f t="shared" si="38"/>
        <v>93888.297020355938</v>
      </c>
      <c r="BJ108" s="2"/>
    </row>
    <row r="109" spans="3:62" x14ac:dyDescent="0.25">
      <c r="C109" s="46" t="s">
        <v>530</v>
      </c>
      <c r="D109" s="47">
        <f>paste_pd_trips!S83</f>
        <v>0</v>
      </c>
      <c r="E109" s="47">
        <f>paste_pd_trips!T83</f>
        <v>0</v>
      </c>
      <c r="F109" s="47">
        <f>paste_pd_trips!U83</f>
        <v>0</v>
      </c>
      <c r="G109" s="47">
        <f>paste_pd_trips!V83</f>
        <v>0</v>
      </c>
      <c r="H109" s="47">
        <f>paste_pd_trips!W83</f>
        <v>0</v>
      </c>
      <c r="I109" s="47">
        <f>paste_pd_trips!X83</f>
        <v>0</v>
      </c>
      <c r="J109" s="47">
        <f>paste_pd_trips!Y83</f>
        <v>0</v>
      </c>
      <c r="K109" s="47">
        <f>paste_pd_trips!Z83</f>
        <v>0</v>
      </c>
      <c r="L109" s="47">
        <f>paste_pd_trips!AA83</f>
        <v>0</v>
      </c>
      <c r="M109" s="47">
        <f>paste_pd_trips!AB83</f>
        <v>7</v>
      </c>
      <c r="N109" s="47">
        <f>paste_pd_trips!AC83</f>
        <v>0</v>
      </c>
      <c r="O109" s="50">
        <f>paste_pd_trips!AD83</f>
        <v>7</v>
      </c>
      <c r="P109" s="49"/>
      <c r="R109" s="46" t="s">
        <v>530</v>
      </c>
      <c r="S109" s="47">
        <f>paste_pd_trips!C83</f>
        <v>0</v>
      </c>
      <c r="T109" s="47">
        <f>paste_pd_trips!D83</f>
        <v>0</v>
      </c>
      <c r="U109" s="47">
        <f>paste_pd_trips!E83</f>
        <v>0</v>
      </c>
      <c r="V109" s="47">
        <f>paste_pd_trips!F83</f>
        <v>0</v>
      </c>
      <c r="W109" s="47">
        <f>paste_pd_trips!G83</f>
        <v>0</v>
      </c>
      <c r="X109" s="47">
        <f>paste_pd_trips!H83</f>
        <v>0</v>
      </c>
      <c r="Y109" s="47">
        <f>paste_pd_trips!I83</f>
        <v>0</v>
      </c>
      <c r="Z109" s="47">
        <f>paste_pd_trips!J83</f>
        <v>0</v>
      </c>
      <c r="AA109" s="47">
        <f>paste_pd_trips!K83</f>
        <v>0</v>
      </c>
      <c r="AB109" s="47">
        <f>paste_pd_trips!L83</f>
        <v>1957.2547</v>
      </c>
      <c r="AC109" s="47">
        <f>paste_pd_trips!M83</f>
        <v>0</v>
      </c>
      <c r="AD109" s="50">
        <f>paste_pd_trips!N83</f>
        <v>1957.2547</v>
      </c>
      <c r="AG109" s="46" t="s">
        <v>530</v>
      </c>
      <c r="AH109" s="47">
        <f t="shared" si="39"/>
        <v>0</v>
      </c>
      <c r="AI109" s="47">
        <f t="shared" si="33"/>
        <v>0</v>
      </c>
      <c r="AJ109" s="47">
        <f t="shared" si="33"/>
        <v>0</v>
      </c>
      <c r="AK109" s="47">
        <f t="shared" si="33"/>
        <v>0</v>
      </c>
      <c r="AL109" s="47">
        <f t="shared" si="33"/>
        <v>0</v>
      </c>
      <c r="AM109" s="47">
        <f t="shared" si="33"/>
        <v>0</v>
      </c>
      <c r="AN109" s="47">
        <f t="shared" si="33"/>
        <v>0</v>
      </c>
      <c r="AO109" s="47">
        <f t="shared" si="33"/>
        <v>0</v>
      </c>
      <c r="AP109" s="47">
        <f t="shared" si="34"/>
        <v>0</v>
      </c>
      <c r="AQ109" s="47">
        <f t="shared" si="35"/>
        <v>1957.2547</v>
      </c>
      <c r="AR109" s="47">
        <f t="shared" si="35"/>
        <v>0</v>
      </c>
      <c r="AS109" s="50">
        <f t="shared" si="44"/>
        <v>1957.2547</v>
      </c>
      <c r="AU109">
        <v>22</v>
      </c>
      <c r="AV109" s="46" t="s">
        <v>530</v>
      </c>
      <c r="AW109" s="47">
        <f t="shared" si="36"/>
        <v>0</v>
      </c>
      <c r="AX109" s="47">
        <f t="shared" si="36"/>
        <v>0</v>
      </c>
      <c r="AY109" s="47">
        <f t="shared" si="36"/>
        <v>0</v>
      </c>
      <c r="AZ109" s="47">
        <f t="shared" si="36"/>
        <v>0</v>
      </c>
      <c r="BA109" s="47">
        <f t="shared" si="36"/>
        <v>0</v>
      </c>
      <c r="BB109" s="47">
        <f>IF(SUM(AM$96:AM$99,AM$111:AM$112)&gt;0,(AM109/SUM(AM$96:AM$99,AM$111:AM$112))*SUM(BB$96:BB$99,BB$111:BB$112),0)</f>
        <v>0</v>
      </c>
      <c r="BC109" s="47">
        <f>IF(SUM(AN$100:AN$103,AN$113:AN$114)&gt;0,(AN109/SUM(AN$100:AN$103,AN$113:AN$114))*SUM(BC$100:BC$103,BC$113:BC$114),0)</f>
        <v>0</v>
      </c>
      <c r="BD109" s="47">
        <f>IF(SUM(AO$104:AO$107,AO$115:AO$116)&gt;0,(AO109/SUM(AO$104:AO$107,AO$115:AO$116))*SUM(BD$104:BD$107,BD$115:BD$116),0)</f>
        <v>0</v>
      </c>
      <c r="BE109" s="47">
        <f t="shared" si="37"/>
        <v>0</v>
      </c>
      <c r="BF109" s="47">
        <f t="shared" si="37"/>
        <v>1957.2547</v>
      </c>
      <c r="BG109" s="47">
        <f t="shared" si="37"/>
        <v>0</v>
      </c>
      <c r="BH109" s="50">
        <f t="shared" si="38"/>
        <v>1957.2547</v>
      </c>
      <c r="BJ109" s="2"/>
    </row>
    <row r="110" spans="3:62" x14ac:dyDescent="0.25">
      <c r="C110" s="46" t="s">
        <v>531</v>
      </c>
      <c r="D110" s="47">
        <f>paste_pd_trips!S84</f>
        <v>0</v>
      </c>
      <c r="E110" s="47">
        <f>paste_pd_trips!T84</f>
        <v>4</v>
      </c>
      <c r="F110" s="47">
        <f>paste_pd_trips!U84</f>
        <v>7</v>
      </c>
      <c r="G110" s="47">
        <f>paste_pd_trips!V84</f>
        <v>3</v>
      </c>
      <c r="H110" s="47">
        <f>paste_pd_trips!W84</f>
        <v>3</v>
      </c>
      <c r="I110" s="47">
        <f>paste_pd_trips!X84</f>
        <v>0</v>
      </c>
      <c r="J110" s="47">
        <f>paste_pd_trips!Y84</f>
        <v>0</v>
      </c>
      <c r="K110" s="47">
        <f>paste_pd_trips!Z84</f>
        <v>0</v>
      </c>
      <c r="L110" s="47">
        <f>paste_pd_trips!AA84</f>
        <v>1</v>
      </c>
      <c r="M110" s="47">
        <f>paste_pd_trips!AB84</f>
        <v>0</v>
      </c>
      <c r="N110" s="47">
        <f>paste_pd_trips!AC84</f>
        <v>5</v>
      </c>
      <c r="O110" s="50">
        <f>paste_pd_trips!AD84</f>
        <v>23</v>
      </c>
      <c r="P110" s="49"/>
      <c r="R110" s="46" t="s">
        <v>531</v>
      </c>
      <c r="S110" s="47">
        <f>paste_pd_trips!C84</f>
        <v>0</v>
      </c>
      <c r="T110" s="47">
        <f>paste_pd_trips!D84</f>
        <v>647.27475000000004</v>
      </c>
      <c r="U110" s="47">
        <f>paste_pd_trips!E84</f>
        <v>2792.6332000000002</v>
      </c>
      <c r="V110" s="47">
        <f>paste_pd_trips!F84</f>
        <v>678.88175999999999</v>
      </c>
      <c r="W110" s="47">
        <f>paste_pd_trips!G84</f>
        <v>562.25580000000002</v>
      </c>
      <c r="X110" s="47">
        <f>paste_pd_trips!H84</f>
        <v>0</v>
      </c>
      <c r="Y110" s="47">
        <f>paste_pd_trips!I84</f>
        <v>0</v>
      </c>
      <c r="Z110" s="47">
        <f>paste_pd_trips!J84</f>
        <v>0</v>
      </c>
      <c r="AA110" s="47">
        <f>paste_pd_trips!K84</f>
        <v>72.745829999999998</v>
      </c>
      <c r="AB110" s="47">
        <f>paste_pd_trips!L84</f>
        <v>0</v>
      </c>
      <c r="AC110" s="47">
        <f>paste_pd_trips!M84</f>
        <v>1120.01197</v>
      </c>
      <c r="AD110" s="50">
        <f>paste_pd_trips!N84</f>
        <v>5873.8033100000002</v>
      </c>
      <c r="AG110" s="46" t="s">
        <v>531</v>
      </c>
      <c r="AH110" s="47">
        <f t="shared" si="39"/>
        <v>0</v>
      </c>
      <c r="AI110" s="47">
        <f t="shared" si="33"/>
        <v>647.27475000000004</v>
      </c>
      <c r="AJ110" s="47">
        <f t="shared" si="33"/>
        <v>2792.6332000000002</v>
      </c>
      <c r="AK110" s="47">
        <f t="shared" si="33"/>
        <v>678.88175999999999</v>
      </c>
      <c r="AL110" s="47">
        <f t="shared" si="33"/>
        <v>562.25580000000002</v>
      </c>
      <c r="AM110" s="47">
        <f t="shared" si="33"/>
        <v>0</v>
      </c>
      <c r="AN110" s="47">
        <f t="shared" si="33"/>
        <v>0</v>
      </c>
      <c r="AO110" s="47">
        <f t="shared" si="33"/>
        <v>0</v>
      </c>
      <c r="AP110" s="47">
        <f t="shared" si="34"/>
        <v>72.745829999999998</v>
      </c>
      <c r="AQ110" s="47">
        <f t="shared" si="35"/>
        <v>0</v>
      </c>
      <c r="AR110" s="47">
        <f t="shared" si="35"/>
        <v>1120.01197</v>
      </c>
      <c r="AS110" s="50">
        <f t="shared" si="44"/>
        <v>5873.8033099999993</v>
      </c>
      <c r="AU110">
        <v>23</v>
      </c>
      <c r="AV110" s="46" t="s">
        <v>531</v>
      </c>
      <c r="AW110" s="47">
        <f t="shared" si="36"/>
        <v>0</v>
      </c>
      <c r="AX110" s="47">
        <f t="shared" si="36"/>
        <v>647.27475000000004</v>
      </c>
      <c r="AY110" s="47">
        <f t="shared" si="36"/>
        <v>2792.6332000000002</v>
      </c>
      <c r="AZ110" s="47">
        <f t="shared" si="36"/>
        <v>678.88175999999999</v>
      </c>
      <c r="BA110" s="47">
        <f t="shared" si="36"/>
        <v>562.25580000000002</v>
      </c>
      <c r="BB110" s="47">
        <f>IF(SUM(AM$96:AM$99,AM$111:AM$112)&gt;0,(AM110/SUM(AM$96:AM$99,AM$111:AM$112))*SUM(BB$96:BB$99,BB$111:BB$112),0)</f>
        <v>0</v>
      </c>
      <c r="BC110" s="47">
        <f>IF(SUM(AN$100:AN$103,AN$113:AN$114)&gt;0,(AN110/SUM(AN$100:AN$103,AN$113:AN$114))*SUM(BC$100:BC$103,BC$113:BC$114),0)</f>
        <v>0</v>
      </c>
      <c r="BD110" s="47">
        <f>IF(SUM(AO$104:AO$107,AO$115:AO$116)&gt;0,(AO110/SUM(AO$104:AO$107,AO$115:AO$116))*SUM(BD$104:BD$107,BD$115:BD$116),0)</f>
        <v>0</v>
      </c>
      <c r="BE110" s="47">
        <f t="shared" si="37"/>
        <v>72.745829999999998</v>
      </c>
      <c r="BF110" s="47">
        <f t="shared" si="37"/>
        <v>0</v>
      </c>
      <c r="BG110" s="47">
        <f t="shared" si="37"/>
        <v>1120.01197</v>
      </c>
      <c r="BH110" s="50">
        <f t="shared" si="38"/>
        <v>5873.8033099999993</v>
      </c>
      <c r="BJ110" s="2"/>
    </row>
    <row r="111" spans="3:62" x14ac:dyDescent="0.25">
      <c r="C111" s="46" t="s">
        <v>26</v>
      </c>
      <c r="D111" s="47">
        <f>paste_pd_trips!S85</f>
        <v>0</v>
      </c>
      <c r="E111" s="47">
        <f>paste_pd_trips!T85</f>
        <v>0</v>
      </c>
      <c r="F111" s="47">
        <f>paste_pd_trips!U85</f>
        <v>0</v>
      </c>
      <c r="G111" s="47">
        <f>paste_pd_trips!V85</f>
        <v>0</v>
      </c>
      <c r="H111" s="47">
        <f>paste_pd_trips!W85</f>
        <v>0</v>
      </c>
      <c r="I111" s="47">
        <f>paste_pd_trips!X85</f>
        <v>14</v>
      </c>
      <c r="J111" s="47">
        <f>paste_pd_trips!Y85</f>
        <v>0</v>
      </c>
      <c r="K111" s="47">
        <f>paste_pd_trips!Z85</f>
        <v>1</v>
      </c>
      <c r="L111" s="47">
        <f>paste_pd_trips!AA85</f>
        <v>0</v>
      </c>
      <c r="M111" s="47">
        <f>paste_pd_trips!AB85</f>
        <v>0</v>
      </c>
      <c r="N111" s="47">
        <f>paste_pd_trips!AC85</f>
        <v>0</v>
      </c>
      <c r="O111" s="50">
        <f>paste_pd_trips!AD85</f>
        <v>15</v>
      </c>
      <c r="P111" s="49"/>
      <c r="R111" s="46" t="s">
        <v>26</v>
      </c>
      <c r="S111" s="47">
        <f>paste_pd_trips!C85</f>
        <v>0</v>
      </c>
      <c r="T111" s="47">
        <f>paste_pd_trips!D85</f>
        <v>0</v>
      </c>
      <c r="U111" s="47">
        <f>paste_pd_trips!E85</f>
        <v>0</v>
      </c>
      <c r="V111" s="47">
        <f>paste_pd_trips!F85</f>
        <v>0</v>
      </c>
      <c r="W111" s="47">
        <f>paste_pd_trips!G85</f>
        <v>0</v>
      </c>
      <c r="X111" s="47">
        <f>paste_pd_trips!H85</f>
        <v>5674.7702499999996</v>
      </c>
      <c r="Y111" s="47">
        <f>paste_pd_trips!I85</f>
        <v>0</v>
      </c>
      <c r="Z111" s="47">
        <f>paste_pd_trips!J85</f>
        <v>830.44259999999997</v>
      </c>
      <c r="AA111" s="47">
        <f>paste_pd_trips!K85</f>
        <v>0</v>
      </c>
      <c r="AB111" s="47">
        <f>paste_pd_trips!L85</f>
        <v>0</v>
      </c>
      <c r="AC111" s="47">
        <f>paste_pd_trips!M85</f>
        <v>0</v>
      </c>
      <c r="AD111" s="50">
        <f>paste_pd_trips!N85</f>
        <v>6505.2128499999999</v>
      </c>
      <c r="AG111" s="46" t="s">
        <v>26</v>
      </c>
      <c r="AH111" s="47">
        <f t="shared" si="39"/>
        <v>0</v>
      </c>
      <c r="AI111" s="47">
        <f t="shared" si="33"/>
        <v>0</v>
      </c>
      <c r="AJ111" s="47">
        <f t="shared" si="33"/>
        <v>0</v>
      </c>
      <c r="AK111" s="47">
        <f t="shared" si="33"/>
        <v>0</v>
      </c>
      <c r="AL111" s="47">
        <f t="shared" si="33"/>
        <v>0</v>
      </c>
      <c r="AM111" s="51">
        <f t="shared" si="33"/>
        <v>5674.7702499999996</v>
      </c>
      <c r="AN111" s="52">
        <f t="shared" si="33"/>
        <v>0</v>
      </c>
      <c r="AO111" s="53">
        <f t="shared" si="33"/>
        <v>830.44259999999997</v>
      </c>
      <c r="AP111" s="47">
        <f t="shared" si="34"/>
        <v>0</v>
      </c>
      <c r="AQ111" s="47">
        <f t="shared" si="35"/>
        <v>0</v>
      </c>
      <c r="AR111" s="47">
        <f t="shared" si="35"/>
        <v>0</v>
      </c>
      <c r="AS111" s="50">
        <f t="shared" si="44"/>
        <v>6505.2128499999999</v>
      </c>
      <c r="AU111">
        <v>24</v>
      </c>
      <c r="AV111" s="46" t="s">
        <v>26</v>
      </c>
      <c r="AW111" s="47">
        <f t="shared" si="36"/>
        <v>0</v>
      </c>
      <c r="AX111" s="47">
        <f t="shared" si="36"/>
        <v>0</v>
      </c>
      <c r="AY111" s="47">
        <f t="shared" si="36"/>
        <v>0</v>
      </c>
      <c r="AZ111" s="47">
        <f t="shared" si="36"/>
        <v>0</v>
      </c>
      <c r="BA111" s="47">
        <f t="shared" si="36"/>
        <v>0</v>
      </c>
      <c r="BB111" s="51">
        <f>BJ111</f>
        <v>1405.451038268543</v>
      </c>
      <c r="BC111" s="52">
        <v>0</v>
      </c>
      <c r="BD111" s="53">
        <v>0</v>
      </c>
      <c r="BE111" s="47">
        <f t="shared" si="37"/>
        <v>0</v>
      </c>
      <c r="BF111" s="47">
        <f t="shared" si="37"/>
        <v>0</v>
      </c>
      <c r="BG111" s="47">
        <f t="shared" si="37"/>
        <v>0</v>
      </c>
      <c r="BH111" s="50">
        <f t="shared" si="38"/>
        <v>1405.451038268543</v>
      </c>
      <c r="BJ111" s="2">
        <f>OBS_PURP_AUTOSUFF!J71</f>
        <v>1405.451038268543</v>
      </c>
    </row>
    <row r="112" spans="3:62" x14ac:dyDescent="0.25">
      <c r="C112" s="46" t="s">
        <v>27</v>
      </c>
      <c r="D112" s="47">
        <f>paste_pd_trips!S86</f>
        <v>0</v>
      </c>
      <c r="E112" s="47">
        <f>paste_pd_trips!T86</f>
        <v>0</v>
      </c>
      <c r="F112" s="47">
        <f>paste_pd_trips!U86</f>
        <v>0</v>
      </c>
      <c r="G112" s="47">
        <f>paste_pd_trips!V86</f>
        <v>0</v>
      </c>
      <c r="H112" s="47">
        <f>paste_pd_trips!W86</f>
        <v>0</v>
      </c>
      <c r="I112" s="47">
        <f>paste_pd_trips!X86</f>
        <v>2</v>
      </c>
      <c r="J112" s="47">
        <f>paste_pd_trips!Y86</f>
        <v>0</v>
      </c>
      <c r="K112" s="47">
        <f>paste_pd_trips!Z86</f>
        <v>0</v>
      </c>
      <c r="L112" s="47">
        <f>paste_pd_trips!AA86</f>
        <v>0</v>
      </c>
      <c r="M112" s="47">
        <f>paste_pd_trips!AB86</f>
        <v>0</v>
      </c>
      <c r="N112" s="47">
        <f>paste_pd_trips!AC86</f>
        <v>0</v>
      </c>
      <c r="O112" s="50">
        <f>paste_pd_trips!AD86</f>
        <v>2</v>
      </c>
      <c r="P112" s="49"/>
      <c r="R112" s="46" t="s">
        <v>27</v>
      </c>
      <c r="S112" s="47">
        <f>paste_pd_trips!C86</f>
        <v>0</v>
      </c>
      <c r="T112" s="47">
        <f>paste_pd_trips!D86</f>
        <v>0</v>
      </c>
      <c r="U112" s="47">
        <f>paste_pd_trips!E86</f>
        <v>0</v>
      </c>
      <c r="V112" s="47">
        <f>paste_pd_trips!F86</f>
        <v>0</v>
      </c>
      <c r="W112" s="47">
        <f>paste_pd_trips!G86</f>
        <v>0</v>
      </c>
      <c r="X112" s="47">
        <f>paste_pd_trips!H86</f>
        <v>1892.69796</v>
      </c>
      <c r="Y112" s="47">
        <f>paste_pd_trips!I86</f>
        <v>0</v>
      </c>
      <c r="Z112" s="47">
        <f>paste_pd_trips!J86</f>
        <v>0</v>
      </c>
      <c r="AA112" s="47">
        <f>paste_pd_trips!K86</f>
        <v>0</v>
      </c>
      <c r="AB112" s="47">
        <f>paste_pd_trips!L86</f>
        <v>0</v>
      </c>
      <c r="AC112" s="47">
        <f>paste_pd_trips!M86</f>
        <v>0</v>
      </c>
      <c r="AD112" s="50">
        <f>paste_pd_trips!N86</f>
        <v>1892.69796</v>
      </c>
      <c r="AG112" s="46" t="s">
        <v>27</v>
      </c>
      <c r="AH112" s="47">
        <f t="shared" si="39"/>
        <v>0</v>
      </c>
      <c r="AI112" s="47">
        <f t="shared" si="33"/>
        <v>0</v>
      </c>
      <c r="AJ112" s="47">
        <f t="shared" si="33"/>
        <v>0</v>
      </c>
      <c r="AK112" s="47">
        <f t="shared" si="33"/>
        <v>0</v>
      </c>
      <c r="AL112" s="47">
        <f t="shared" si="33"/>
        <v>0</v>
      </c>
      <c r="AM112" s="55">
        <f t="shared" si="33"/>
        <v>1892.69796</v>
      </c>
      <c r="AN112" s="56">
        <f t="shared" si="33"/>
        <v>0</v>
      </c>
      <c r="AO112" s="57">
        <f t="shared" si="33"/>
        <v>0</v>
      </c>
      <c r="AP112" s="47">
        <f t="shared" si="34"/>
        <v>0</v>
      </c>
      <c r="AQ112" s="47">
        <f t="shared" si="35"/>
        <v>0</v>
      </c>
      <c r="AR112" s="47">
        <f t="shared" si="35"/>
        <v>0</v>
      </c>
      <c r="AS112" s="50">
        <f t="shared" si="40"/>
        <v>1892.69796</v>
      </c>
      <c r="AU112">
        <v>25</v>
      </c>
      <c r="AV112" s="46" t="s">
        <v>27</v>
      </c>
      <c r="AW112" s="47">
        <f t="shared" si="36"/>
        <v>0</v>
      </c>
      <c r="AX112" s="47">
        <f t="shared" si="36"/>
        <v>0</v>
      </c>
      <c r="AY112" s="47">
        <f t="shared" si="36"/>
        <v>0</v>
      </c>
      <c r="AZ112" s="47">
        <f t="shared" si="36"/>
        <v>0</v>
      </c>
      <c r="BA112" s="47">
        <f t="shared" si="36"/>
        <v>0</v>
      </c>
      <c r="BB112" s="55">
        <f>BJ112</f>
        <v>162.6302033850485</v>
      </c>
      <c r="BC112" s="56">
        <v>0</v>
      </c>
      <c r="BD112" s="57">
        <v>0</v>
      </c>
      <c r="BE112" s="47">
        <f t="shared" si="37"/>
        <v>0</v>
      </c>
      <c r="BF112" s="47">
        <f t="shared" si="37"/>
        <v>0</v>
      </c>
      <c r="BG112" s="47">
        <f t="shared" si="37"/>
        <v>0</v>
      </c>
      <c r="BH112" s="50">
        <f t="shared" si="38"/>
        <v>162.6302033850485</v>
      </c>
      <c r="BJ112" s="2">
        <f>OBS_PURP_AUTOSUFF!J70</f>
        <v>162.6302033850485</v>
      </c>
    </row>
    <row r="113" spans="3:62" x14ac:dyDescent="0.25">
      <c r="C113" s="46" t="s">
        <v>28</v>
      </c>
      <c r="D113" s="47">
        <f>paste_pd_trips!S87</f>
        <v>0</v>
      </c>
      <c r="E113" s="47">
        <f>paste_pd_trips!T87</f>
        <v>0</v>
      </c>
      <c r="F113" s="47">
        <f>paste_pd_trips!U87</f>
        <v>0</v>
      </c>
      <c r="G113" s="47">
        <f>paste_pd_trips!V87</f>
        <v>0</v>
      </c>
      <c r="H113" s="47">
        <f>paste_pd_trips!W87</f>
        <v>0</v>
      </c>
      <c r="I113" s="47">
        <f>paste_pd_trips!X87</f>
        <v>0</v>
      </c>
      <c r="J113" s="47">
        <f>paste_pd_trips!Y87</f>
        <v>0</v>
      </c>
      <c r="K113" s="47">
        <f>paste_pd_trips!Z87</f>
        <v>0</v>
      </c>
      <c r="L113" s="47">
        <f>paste_pd_trips!AA87</f>
        <v>0</v>
      </c>
      <c r="M113" s="47">
        <f>paste_pd_trips!AB87</f>
        <v>0</v>
      </c>
      <c r="N113" s="47">
        <f>paste_pd_trips!AC87</f>
        <v>0</v>
      </c>
      <c r="O113" s="50">
        <f>paste_pd_trips!AD87</f>
        <v>0</v>
      </c>
      <c r="P113" s="49"/>
      <c r="R113" s="46" t="s">
        <v>28</v>
      </c>
      <c r="S113" s="47">
        <f>paste_pd_trips!C87</f>
        <v>0</v>
      </c>
      <c r="T113" s="47">
        <f>paste_pd_trips!D87</f>
        <v>0</v>
      </c>
      <c r="U113" s="47">
        <f>paste_pd_trips!E87</f>
        <v>0</v>
      </c>
      <c r="V113" s="47">
        <f>paste_pd_trips!F87</f>
        <v>0</v>
      </c>
      <c r="W113" s="47">
        <f>paste_pd_trips!G87</f>
        <v>0</v>
      </c>
      <c r="X113" s="47">
        <f>paste_pd_trips!H87</f>
        <v>0</v>
      </c>
      <c r="Y113" s="47">
        <f>paste_pd_trips!I87</f>
        <v>0</v>
      </c>
      <c r="Z113" s="47">
        <f>paste_pd_trips!J87</f>
        <v>0</v>
      </c>
      <c r="AA113" s="47">
        <f>paste_pd_trips!K87</f>
        <v>0</v>
      </c>
      <c r="AB113" s="47">
        <f>paste_pd_trips!L87</f>
        <v>0</v>
      </c>
      <c r="AC113" s="47">
        <f>paste_pd_trips!M87</f>
        <v>0</v>
      </c>
      <c r="AD113" s="50">
        <f>paste_pd_trips!N87</f>
        <v>0</v>
      </c>
      <c r="AG113" s="46" t="s">
        <v>28</v>
      </c>
      <c r="AH113" s="47">
        <f t="shared" si="39"/>
        <v>0</v>
      </c>
      <c r="AI113" s="47">
        <f t="shared" si="33"/>
        <v>0</v>
      </c>
      <c r="AJ113" s="47">
        <f t="shared" si="33"/>
        <v>0</v>
      </c>
      <c r="AK113" s="47">
        <f t="shared" si="33"/>
        <v>0</v>
      </c>
      <c r="AL113" s="47">
        <f t="shared" si="33"/>
        <v>0</v>
      </c>
      <c r="AM113" s="55">
        <f t="shared" si="33"/>
        <v>0</v>
      </c>
      <c r="AN113" s="56">
        <f t="shared" si="33"/>
        <v>0</v>
      </c>
      <c r="AO113" s="57">
        <f t="shared" si="33"/>
        <v>0</v>
      </c>
      <c r="AP113" s="47">
        <f t="shared" si="34"/>
        <v>0</v>
      </c>
      <c r="AQ113" s="47">
        <f t="shared" si="35"/>
        <v>0</v>
      </c>
      <c r="AR113" s="47">
        <f t="shared" si="35"/>
        <v>0</v>
      </c>
      <c r="AS113" s="50">
        <f t="shared" si="40"/>
        <v>0</v>
      </c>
      <c r="AU113">
        <v>26</v>
      </c>
      <c r="AV113" s="46" t="s">
        <v>28</v>
      </c>
      <c r="AW113" s="47">
        <f t="shared" si="36"/>
        <v>0</v>
      </c>
      <c r="AX113" s="47">
        <f t="shared" si="36"/>
        <v>0</v>
      </c>
      <c r="AY113" s="47">
        <f t="shared" si="36"/>
        <v>0</v>
      </c>
      <c r="AZ113" s="47">
        <f t="shared" si="36"/>
        <v>0</v>
      </c>
      <c r="BA113" s="47">
        <f t="shared" si="36"/>
        <v>0</v>
      </c>
      <c r="BB113" s="55">
        <v>0</v>
      </c>
      <c r="BC113" s="56">
        <f>BJ113</f>
        <v>102.05424932357641</v>
      </c>
      <c r="BD113" s="57">
        <v>0</v>
      </c>
      <c r="BE113" s="47">
        <f t="shared" si="37"/>
        <v>0</v>
      </c>
      <c r="BF113" s="47">
        <f t="shared" si="37"/>
        <v>0</v>
      </c>
      <c r="BG113" s="47">
        <f t="shared" si="37"/>
        <v>0</v>
      </c>
      <c r="BH113" s="50">
        <f t="shared" si="38"/>
        <v>102.05424932357641</v>
      </c>
      <c r="BJ113" s="2">
        <f>OBS_PURP_AUTOSUFF!J89</f>
        <v>102.05424932357641</v>
      </c>
    </row>
    <row r="114" spans="3:62" x14ac:dyDescent="0.25">
      <c r="C114" s="46" t="s">
        <v>29</v>
      </c>
      <c r="D114" s="47">
        <f>paste_pd_trips!S88</f>
        <v>0</v>
      </c>
      <c r="E114" s="47">
        <f>paste_pd_trips!T88</f>
        <v>0</v>
      </c>
      <c r="F114" s="47">
        <f>paste_pd_trips!U88</f>
        <v>0</v>
      </c>
      <c r="G114" s="47">
        <f>paste_pd_trips!V88</f>
        <v>0</v>
      </c>
      <c r="H114" s="47">
        <f>paste_pd_trips!W88</f>
        <v>0</v>
      </c>
      <c r="I114" s="47">
        <f>paste_pd_trips!X88</f>
        <v>0</v>
      </c>
      <c r="J114" s="47">
        <f>paste_pd_trips!Y88</f>
        <v>0</v>
      </c>
      <c r="K114" s="47">
        <f>paste_pd_trips!Z88</f>
        <v>0</v>
      </c>
      <c r="L114" s="47">
        <f>paste_pd_trips!AA88</f>
        <v>0</v>
      </c>
      <c r="M114" s="47">
        <f>paste_pd_trips!AB88</f>
        <v>0</v>
      </c>
      <c r="N114" s="47">
        <f>paste_pd_trips!AC88</f>
        <v>0</v>
      </c>
      <c r="O114" s="50">
        <f>paste_pd_trips!AD88</f>
        <v>0</v>
      </c>
      <c r="P114" s="49"/>
      <c r="R114" s="46" t="s">
        <v>29</v>
      </c>
      <c r="S114" s="47">
        <f>paste_pd_trips!C88</f>
        <v>0</v>
      </c>
      <c r="T114" s="47">
        <f>paste_pd_trips!D88</f>
        <v>0</v>
      </c>
      <c r="U114" s="47">
        <f>paste_pd_trips!E88</f>
        <v>0</v>
      </c>
      <c r="V114" s="47">
        <f>paste_pd_trips!F88</f>
        <v>0</v>
      </c>
      <c r="W114" s="47">
        <f>paste_pd_trips!G88</f>
        <v>0</v>
      </c>
      <c r="X114" s="47">
        <f>paste_pd_trips!H88</f>
        <v>0</v>
      </c>
      <c r="Y114" s="47">
        <f>paste_pd_trips!I88</f>
        <v>0</v>
      </c>
      <c r="Z114" s="47">
        <f>paste_pd_trips!J88</f>
        <v>0</v>
      </c>
      <c r="AA114" s="47">
        <f>paste_pd_trips!K88</f>
        <v>0</v>
      </c>
      <c r="AB114" s="47">
        <f>paste_pd_trips!L88</f>
        <v>0</v>
      </c>
      <c r="AC114" s="47">
        <f>paste_pd_trips!M88</f>
        <v>0</v>
      </c>
      <c r="AD114" s="50">
        <f>paste_pd_trips!N88</f>
        <v>0</v>
      </c>
      <c r="AG114" s="46" t="s">
        <v>29</v>
      </c>
      <c r="AH114" s="47">
        <f t="shared" si="39"/>
        <v>0</v>
      </c>
      <c r="AI114" s="47">
        <f t="shared" si="33"/>
        <v>0</v>
      </c>
      <c r="AJ114" s="47">
        <f t="shared" si="33"/>
        <v>0</v>
      </c>
      <c r="AK114" s="47">
        <f t="shared" si="33"/>
        <v>0</v>
      </c>
      <c r="AL114" s="47">
        <f t="shared" si="33"/>
        <v>0</v>
      </c>
      <c r="AM114" s="55">
        <f t="shared" si="33"/>
        <v>0</v>
      </c>
      <c r="AN114" s="56">
        <f t="shared" si="33"/>
        <v>0</v>
      </c>
      <c r="AO114" s="57">
        <f t="shared" si="33"/>
        <v>0</v>
      </c>
      <c r="AP114" s="47">
        <f t="shared" si="34"/>
        <v>0</v>
      </c>
      <c r="AQ114" s="47">
        <f t="shared" si="35"/>
        <v>0</v>
      </c>
      <c r="AR114" s="47">
        <f t="shared" si="35"/>
        <v>0</v>
      </c>
      <c r="AS114" s="50">
        <f t="shared" si="40"/>
        <v>0</v>
      </c>
      <c r="AU114">
        <v>27</v>
      </c>
      <c r="AV114" s="46" t="s">
        <v>29</v>
      </c>
      <c r="AW114" s="47">
        <f t="shared" si="36"/>
        <v>0</v>
      </c>
      <c r="AX114" s="47">
        <f t="shared" si="36"/>
        <v>0</v>
      </c>
      <c r="AY114" s="47">
        <f t="shared" si="36"/>
        <v>0</v>
      </c>
      <c r="AZ114" s="47">
        <f t="shared" si="36"/>
        <v>0</v>
      </c>
      <c r="BA114" s="47">
        <f t="shared" si="36"/>
        <v>0</v>
      </c>
      <c r="BB114" s="55">
        <v>0</v>
      </c>
      <c r="BC114" s="56">
        <f>BJ114</f>
        <v>51.946526717644801</v>
      </c>
      <c r="BD114" s="57">
        <v>0</v>
      </c>
      <c r="BE114" s="47">
        <f t="shared" si="37"/>
        <v>0</v>
      </c>
      <c r="BF114" s="47">
        <f t="shared" si="37"/>
        <v>0</v>
      </c>
      <c r="BG114" s="47">
        <f t="shared" si="37"/>
        <v>0</v>
      </c>
      <c r="BH114" s="50">
        <f t="shared" si="38"/>
        <v>51.946526717644801</v>
      </c>
      <c r="BJ114" s="2">
        <f>OBS_PURP_AUTOSUFF!J88</f>
        <v>51.946526717644801</v>
      </c>
    </row>
    <row r="115" spans="3:62" x14ac:dyDescent="0.25">
      <c r="C115" s="46" t="s">
        <v>30</v>
      </c>
      <c r="D115" s="47">
        <f>paste_pd_trips!S89</f>
        <v>0</v>
      </c>
      <c r="E115" s="47">
        <f>paste_pd_trips!T89</f>
        <v>0</v>
      </c>
      <c r="F115" s="47">
        <f>paste_pd_trips!U89</f>
        <v>0</v>
      </c>
      <c r="G115" s="47">
        <f>paste_pd_trips!V89</f>
        <v>0</v>
      </c>
      <c r="H115" s="47">
        <f>paste_pd_trips!W89</f>
        <v>0</v>
      </c>
      <c r="I115" s="47">
        <f>paste_pd_trips!X89</f>
        <v>0</v>
      </c>
      <c r="J115" s="47">
        <f>paste_pd_trips!Y89</f>
        <v>0</v>
      </c>
      <c r="K115" s="47">
        <f>paste_pd_trips!Z89</f>
        <v>8</v>
      </c>
      <c r="L115" s="47">
        <f>paste_pd_trips!AA89</f>
        <v>0</v>
      </c>
      <c r="M115" s="47">
        <f>paste_pd_trips!AB89</f>
        <v>0</v>
      </c>
      <c r="N115" s="47">
        <f>paste_pd_trips!AC89</f>
        <v>0</v>
      </c>
      <c r="O115" s="50">
        <f>paste_pd_trips!AD89</f>
        <v>8</v>
      </c>
      <c r="P115" s="49"/>
      <c r="R115" s="46" t="s">
        <v>30</v>
      </c>
      <c r="S115" s="47">
        <f>paste_pd_trips!C89</f>
        <v>0</v>
      </c>
      <c r="T115" s="47">
        <f>paste_pd_trips!D89</f>
        <v>0</v>
      </c>
      <c r="U115" s="47">
        <f>paste_pd_trips!E89</f>
        <v>0</v>
      </c>
      <c r="V115" s="47">
        <f>paste_pd_trips!F89</f>
        <v>0</v>
      </c>
      <c r="W115" s="47">
        <f>paste_pd_trips!G89</f>
        <v>0</v>
      </c>
      <c r="X115" s="47">
        <f>paste_pd_trips!H89</f>
        <v>0</v>
      </c>
      <c r="Y115" s="47">
        <f>paste_pd_trips!I89</f>
        <v>0</v>
      </c>
      <c r="Z115" s="47">
        <f>paste_pd_trips!J89</f>
        <v>3567.3577399999999</v>
      </c>
      <c r="AA115" s="47">
        <f>paste_pd_trips!K89</f>
        <v>0</v>
      </c>
      <c r="AB115" s="47">
        <f>paste_pd_trips!L89</f>
        <v>0</v>
      </c>
      <c r="AC115" s="47">
        <f>paste_pd_trips!M89</f>
        <v>0</v>
      </c>
      <c r="AD115" s="50">
        <f>paste_pd_trips!N89</f>
        <v>3567.3577399999999</v>
      </c>
      <c r="AG115" s="46" t="s">
        <v>30</v>
      </c>
      <c r="AH115" s="47">
        <f t="shared" si="39"/>
        <v>0</v>
      </c>
      <c r="AI115" s="47">
        <f t="shared" si="33"/>
        <v>0</v>
      </c>
      <c r="AJ115" s="47">
        <f t="shared" si="33"/>
        <v>0</v>
      </c>
      <c r="AK115" s="47">
        <f t="shared" si="33"/>
        <v>0</v>
      </c>
      <c r="AL115" s="47">
        <f t="shared" si="33"/>
        <v>0</v>
      </c>
      <c r="AM115" s="55">
        <f t="shared" si="33"/>
        <v>0</v>
      </c>
      <c r="AN115" s="56">
        <f t="shared" si="33"/>
        <v>0</v>
      </c>
      <c r="AO115" s="57">
        <f t="shared" si="33"/>
        <v>3567.3577399999999</v>
      </c>
      <c r="AP115" s="47">
        <f t="shared" si="34"/>
        <v>0</v>
      </c>
      <c r="AQ115" s="47">
        <f t="shared" si="35"/>
        <v>0</v>
      </c>
      <c r="AR115" s="47">
        <f t="shared" si="35"/>
        <v>0</v>
      </c>
      <c r="AS115" s="50">
        <f t="shared" si="40"/>
        <v>3567.3577399999999</v>
      </c>
      <c r="AU115">
        <v>28</v>
      </c>
      <c r="AV115" s="46" t="s">
        <v>30</v>
      </c>
      <c r="AW115" s="47">
        <f t="shared" si="36"/>
        <v>0</v>
      </c>
      <c r="AX115" s="47">
        <f t="shared" si="36"/>
        <v>0</v>
      </c>
      <c r="AY115" s="47">
        <f t="shared" si="36"/>
        <v>0</v>
      </c>
      <c r="AZ115" s="47">
        <f t="shared" si="36"/>
        <v>0</v>
      </c>
      <c r="BA115" s="47">
        <f t="shared" si="36"/>
        <v>0</v>
      </c>
      <c r="BB115" s="55">
        <v>0</v>
      </c>
      <c r="BC115" s="56">
        <v>0</v>
      </c>
      <c r="BD115" s="57">
        <f>BJ115</f>
        <v>1219.4269982317808</v>
      </c>
      <c r="BE115" s="47">
        <f t="shared" si="37"/>
        <v>0</v>
      </c>
      <c r="BF115" s="47">
        <f t="shared" si="37"/>
        <v>0</v>
      </c>
      <c r="BG115" s="47">
        <f t="shared" si="37"/>
        <v>0</v>
      </c>
      <c r="BH115" s="50">
        <f t="shared" si="38"/>
        <v>1219.4269982317808</v>
      </c>
      <c r="BJ115" s="2">
        <f>OBS_PURP_AUTOSUFF!J77</f>
        <v>1219.4269982317808</v>
      </c>
    </row>
    <row r="116" spans="3:62" x14ac:dyDescent="0.25">
      <c r="C116" s="46" t="s">
        <v>31</v>
      </c>
      <c r="D116" s="47">
        <f>paste_pd_trips!S90</f>
        <v>0</v>
      </c>
      <c r="E116" s="47">
        <f>paste_pd_trips!T90</f>
        <v>0</v>
      </c>
      <c r="F116" s="47">
        <f>paste_pd_trips!U90</f>
        <v>0</v>
      </c>
      <c r="G116" s="47">
        <f>paste_pd_trips!V90</f>
        <v>0</v>
      </c>
      <c r="H116" s="47">
        <f>paste_pd_trips!W90</f>
        <v>0</v>
      </c>
      <c r="I116" s="47">
        <f>paste_pd_trips!X90</f>
        <v>0</v>
      </c>
      <c r="J116" s="47">
        <f>paste_pd_trips!Y90</f>
        <v>0</v>
      </c>
      <c r="K116" s="47">
        <f>paste_pd_trips!Z90</f>
        <v>1</v>
      </c>
      <c r="L116" s="47">
        <f>paste_pd_trips!AA90</f>
        <v>0</v>
      </c>
      <c r="M116" s="47">
        <f>paste_pd_trips!AB90</f>
        <v>0</v>
      </c>
      <c r="N116" s="47">
        <f>paste_pd_trips!AC90</f>
        <v>0</v>
      </c>
      <c r="O116" s="50">
        <f>paste_pd_trips!AD90</f>
        <v>1</v>
      </c>
      <c r="P116" s="49"/>
      <c r="R116" s="46" t="s">
        <v>31</v>
      </c>
      <c r="S116" s="47">
        <f>paste_pd_trips!C90</f>
        <v>0</v>
      </c>
      <c r="T116" s="47">
        <f>paste_pd_trips!D90</f>
        <v>0</v>
      </c>
      <c r="U116" s="47">
        <f>paste_pd_trips!E90</f>
        <v>0</v>
      </c>
      <c r="V116" s="47">
        <f>paste_pd_trips!F90</f>
        <v>0</v>
      </c>
      <c r="W116" s="47">
        <f>paste_pd_trips!G90</f>
        <v>0</v>
      </c>
      <c r="X116" s="47">
        <f>paste_pd_trips!H90</f>
        <v>0</v>
      </c>
      <c r="Y116" s="47">
        <f>paste_pd_trips!I90</f>
        <v>0</v>
      </c>
      <c r="Z116" s="47">
        <f>paste_pd_trips!J90</f>
        <v>100.5633</v>
      </c>
      <c r="AA116" s="47">
        <f>paste_pd_trips!K90</f>
        <v>0</v>
      </c>
      <c r="AB116" s="47">
        <f>paste_pd_trips!L90</f>
        <v>0</v>
      </c>
      <c r="AC116" s="47">
        <f>paste_pd_trips!M90</f>
        <v>0</v>
      </c>
      <c r="AD116" s="50">
        <f>paste_pd_trips!N90</f>
        <v>100.5633</v>
      </c>
      <c r="AG116" s="46" t="s">
        <v>31</v>
      </c>
      <c r="AH116" s="47">
        <f t="shared" si="39"/>
        <v>0</v>
      </c>
      <c r="AI116" s="47">
        <f t="shared" si="33"/>
        <v>0</v>
      </c>
      <c r="AJ116" s="47">
        <f t="shared" si="33"/>
        <v>0</v>
      </c>
      <c r="AK116" s="47">
        <f t="shared" si="33"/>
        <v>0</v>
      </c>
      <c r="AL116" s="47">
        <f t="shared" si="33"/>
        <v>0</v>
      </c>
      <c r="AM116" s="58">
        <f t="shared" si="33"/>
        <v>0</v>
      </c>
      <c r="AN116" s="59">
        <f t="shared" si="33"/>
        <v>0</v>
      </c>
      <c r="AO116" s="60">
        <f t="shared" si="33"/>
        <v>100.5633</v>
      </c>
      <c r="AP116" s="47">
        <f t="shared" si="34"/>
        <v>0</v>
      </c>
      <c r="AQ116" s="47">
        <f t="shared" si="35"/>
        <v>0</v>
      </c>
      <c r="AR116" s="47">
        <f t="shared" si="35"/>
        <v>0</v>
      </c>
      <c r="AS116" s="50">
        <f t="shared" si="40"/>
        <v>100.5633</v>
      </c>
      <c r="AU116">
        <v>29</v>
      </c>
      <c r="AV116" s="46" t="s">
        <v>31</v>
      </c>
      <c r="AW116" s="47">
        <f t="shared" si="36"/>
        <v>0</v>
      </c>
      <c r="AX116" s="47">
        <f t="shared" si="36"/>
        <v>0</v>
      </c>
      <c r="AY116" s="47">
        <f t="shared" si="36"/>
        <v>0</v>
      </c>
      <c r="AZ116" s="47">
        <f t="shared" si="36"/>
        <v>0</v>
      </c>
      <c r="BA116" s="47">
        <f t="shared" si="36"/>
        <v>0</v>
      </c>
      <c r="BB116" s="58">
        <v>0</v>
      </c>
      <c r="BC116" s="59">
        <v>0</v>
      </c>
      <c r="BD116" s="60">
        <f>BJ116</f>
        <v>372.76076273602541</v>
      </c>
      <c r="BE116" s="47">
        <f t="shared" si="37"/>
        <v>0</v>
      </c>
      <c r="BF116" s="47">
        <f t="shared" si="37"/>
        <v>0</v>
      </c>
      <c r="BG116" s="47">
        <f t="shared" si="37"/>
        <v>0</v>
      </c>
      <c r="BH116" s="50">
        <f t="shared" si="38"/>
        <v>372.76076273602541</v>
      </c>
      <c r="BJ116" s="2">
        <f>OBS_PURP_AUTOSUFF!J76</f>
        <v>372.76076273602541</v>
      </c>
    </row>
    <row r="117" spans="3:62" ht="15.75" thickBot="1" x14ac:dyDescent="0.3">
      <c r="C117" s="61" t="s">
        <v>5</v>
      </c>
      <c r="D117" s="62">
        <f>paste_pd_trips!S91</f>
        <v>135</v>
      </c>
      <c r="E117" s="63">
        <f>paste_pd_trips!T91</f>
        <v>1034</v>
      </c>
      <c r="F117" s="63">
        <f>paste_pd_trips!U91</f>
        <v>2825</v>
      </c>
      <c r="G117" s="63">
        <f>paste_pd_trips!V91</f>
        <v>585</v>
      </c>
      <c r="H117" s="63">
        <f>paste_pd_trips!W91</f>
        <v>256</v>
      </c>
      <c r="I117" s="63">
        <f>paste_pd_trips!X91</f>
        <v>181</v>
      </c>
      <c r="J117" s="63">
        <f>paste_pd_trips!Y91</f>
        <v>4</v>
      </c>
      <c r="K117" s="63">
        <f>paste_pd_trips!Z91</f>
        <v>43</v>
      </c>
      <c r="L117" s="63">
        <f>paste_pd_trips!AA91</f>
        <v>288</v>
      </c>
      <c r="M117" s="63">
        <f>paste_pd_trips!AB91</f>
        <v>17</v>
      </c>
      <c r="N117" s="63">
        <f>paste_pd_trips!AC91</f>
        <v>5</v>
      </c>
      <c r="O117" s="64">
        <f>paste_pd_trips!AD91</f>
        <v>5373</v>
      </c>
      <c r="P117" s="49"/>
      <c r="R117" s="61" t="s">
        <v>5</v>
      </c>
      <c r="S117" s="62">
        <f>paste_pd_trips!C91</f>
        <v>47246.299099999997</v>
      </c>
      <c r="T117" s="63">
        <f>paste_pd_trips!D91</f>
        <v>402495.02584000002</v>
      </c>
      <c r="U117" s="63">
        <f>paste_pd_trips!E91</f>
        <v>1307249.2742399999</v>
      </c>
      <c r="V117" s="63">
        <f>paste_pd_trips!F91</f>
        <v>267145.03188999998</v>
      </c>
      <c r="W117" s="63">
        <f>paste_pd_trips!G91</f>
        <v>66137.116810000007</v>
      </c>
      <c r="X117" s="63">
        <f>paste_pd_trips!H91</f>
        <v>95594.724010000005</v>
      </c>
      <c r="Y117" s="63">
        <f>paste_pd_trips!I91</f>
        <v>647.15160000000003</v>
      </c>
      <c r="Z117" s="63">
        <f>paste_pd_trips!J91</f>
        <v>16022.358620000001</v>
      </c>
      <c r="AA117" s="63">
        <f>paste_pd_trips!K91</f>
        <v>134530.65736000001</v>
      </c>
      <c r="AB117" s="63">
        <f>paste_pd_trips!L91</f>
        <v>6044.5362999999998</v>
      </c>
      <c r="AC117" s="63">
        <f>paste_pd_trips!M91</f>
        <v>1120.01197</v>
      </c>
      <c r="AD117" s="64">
        <f>paste_pd_trips!N91</f>
        <v>2344232.18774</v>
      </c>
      <c r="AG117" s="61" t="s">
        <v>5</v>
      </c>
      <c r="AH117" s="62">
        <f>SUM(AH88:AH116)</f>
        <v>47246.299099999997</v>
      </c>
      <c r="AI117" s="63">
        <f t="shared" ref="AI117:AS117" si="45">SUM(AI88:AI116)</f>
        <v>402495.02583999996</v>
      </c>
      <c r="AJ117" s="63">
        <f t="shared" si="45"/>
        <v>1307249.2742400002</v>
      </c>
      <c r="AK117" s="63">
        <f t="shared" si="45"/>
        <v>267145.03189000004</v>
      </c>
      <c r="AL117" s="63">
        <f t="shared" si="45"/>
        <v>66137.116809999992</v>
      </c>
      <c r="AM117" s="63">
        <f t="shared" si="45"/>
        <v>95594.724010000005</v>
      </c>
      <c r="AN117" s="63">
        <f t="shared" si="45"/>
        <v>647.15160000000003</v>
      </c>
      <c r="AO117" s="63">
        <f t="shared" si="45"/>
        <v>16022.358619999999</v>
      </c>
      <c r="AP117" s="63">
        <f t="shared" si="45"/>
        <v>142544.70585999999</v>
      </c>
      <c r="AQ117" s="63">
        <f t="shared" si="45"/>
        <v>6044.5362999999998</v>
      </c>
      <c r="AR117" s="63">
        <f t="shared" si="45"/>
        <v>1120.01197</v>
      </c>
      <c r="AS117" s="64">
        <f t="shared" si="45"/>
        <v>2352246.2362399995</v>
      </c>
      <c r="AV117" s="61" t="s">
        <v>5</v>
      </c>
      <c r="AW117" s="62">
        <f>SUM(AW88:AW116)</f>
        <v>47246.299099999997</v>
      </c>
      <c r="AX117" s="63">
        <f t="shared" ref="AX117:BH117" si="46">SUM(AX88:AX116)</f>
        <v>402495.02583999996</v>
      </c>
      <c r="AY117" s="63">
        <f t="shared" si="46"/>
        <v>1307249.2742400002</v>
      </c>
      <c r="AZ117" s="63">
        <f t="shared" si="46"/>
        <v>267145.03189000004</v>
      </c>
      <c r="BA117" s="63">
        <f t="shared" si="46"/>
        <v>66137.116809999992</v>
      </c>
      <c r="BB117" s="63">
        <f t="shared" si="46"/>
        <v>55244.145430151322</v>
      </c>
      <c r="BC117" s="63">
        <f t="shared" si="46"/>
        <v>1425.228528935658</v>
      </c>
      <c r="BD117" s="63">
        <f t="shared" si="46"/>
        <v>7030.8755145992245</v>
      </c>
      <c r="BE117" s="63">
        <f t="shared" si="46"/>
        <v>142544.70585999999</v>
      </c>
      <c r="BF117" s="63">
        <f t="shared" si="46"/>
        <v>6044.5362999999998</v>
      </c>
      <c r="BG117" s="63">
        <f t="shared" si="46"/>
        <v>1120.01197</v>
      </c>
      <c r="BH117" s="64">
        <f t="shared" si="46"/>
        <v>2303682.2514836853</v>
      </c>
      <c r="BJ117" s="3">
        <f>SUM(BJ96:BJ116)</f>
        <v>39558.717139282067</v>
      </c>
    </row>
    <row r="118" spans="3:62" x14ac:dyDescent="0.25">
      <c r="C118" s="65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R118" s="65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G118" s="65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V118" s="65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</row>
    <row r="119" spans="3:62" x14ac:dyDescent="0.25">
      <c r="AG119" s="65" t="s">
        <v>536</v>
      </c>
      <c r="AH119" s="49">
        <f t="array" ref="AH119:AR119">TRANSPOSE('Tour Mode Targets'!T41:T51)</f>
        <v>18625.812140000002</v>
      </c>
      <c r="AI119" s="49">
        <v>171592.99051999999</v>
      </c>
      <c r="AJ119" s="49">
        <v>457858.61553000001</v>
      </c>
      <c r="AK119" s="49">
        <v>130952.77046</v>
      </c>
      <c r="AL119" s="49">
        <v>29536.904280000002</v>
      </c>
      <c r="AM119" s="49">
        <v>38976.241159999998</v>
      </c>
      <c r="AN119" s="49">
        <v>161.78790000000001</v>
      </c>
      <c r="AO119" s="49">
        <v>4800.0713500000002</v>
      </c>
      <c r="AP119" s="49">
        <v>61727.397729999997</v>
      </c>
      <c r="AQ119" s="49">
        <v>1833.6992</v>
      </c>
      <c r="AR119" s="49">
        <v>716.33426999999995</v>
      </c>
      <c r="AS119" s="49"/>
      <c r="AV119" s="65" t="s">
        <v>536</v>
      </c>
      <c r="AW119" s="49">
        <f>AH119</f>
        <v>18625.812140000002</v>
      </c>
      <c r="AX119" s="49">
        <f>AI119</f>
        <v>171592.99051999999</v>
      </c>
      <c r="AY119" s="49">
        <f>AJ119</f>
        <v>457858.61553000001</v>
      </c>
      <c r="AZ119" s="49">
        <f>AK119</f>
        <v>130952.77046</v>
      </c>
      <c r="BA119" s="49">
        <f>AL119</f>
        <v>29536.904280000002</v>
      </c>
      <c r="BB119" s="49">
        <f>IF(AM121&gt;0,BB117/AM121,0)</f>
        <v>22524.351184260398</v>
      </c>
      <c r="BC119" s="49">
        <f>IF(AN121&gt;0,BC117/AN121,0)</f>
        <v>511.68784642482012</v>
      </c>
      <c r="BD119" s="49">
        <f>IF(AO121&gt;0,BD117/AO121,0)</f>
        <v>2534.7936344258451</v>
      </c>
      <c r="BE119" s="49">
        <f>AP119</f>
        <v>61727.397729999997</v>
      </c>
      <c r="BF119" s="49">
        <f>AQ119</f>
        <v>1833.6992</v>
      </c>
      <c r="BG119" s="49">
        <f>AR119</f>
        <v>716.33426999999995</v>
      </c>
      <c r="BH119" s="49"/>
    </row>
    <row r="120" spans="3:62" x14ac:dyDescent="0.25">
      <c r="AG120" s="65" t="s">
        <v>537</v>
      </c>
      <c r="AH120" s="66">
        <f>IF(AH119&gt;0,AH117/AH119,0)</f>
        <v>2.5366034374702973</v>
      </c>
      <c r="AI120" s="66">
        <f t="shared" ref="AI120:AR120" si="47">IF(AI119&gt;0,AI117/AI119,0)</f>
        <v>2.3456379227395492</v>
      </c>
      <c r="AJ120" s="66">
        <f t="shared" si="47"/>
        <v>2.8551374374090948</v>
      </c>
      <c r="AK120" s="66">
        <f t="shared" si="47"/>
        <v>2.0400105393081427</v>
      </c>
      <c r="AL120" s="66">
        <f t="shared" si="47"/>
        <v>2.2391350218371628</v>
      </c>
      <c r="AM120" s="66">
        <f t="shared" si="47"/>
        <v>2.4526409208516919</v>
      </c>
      <c r="AN120" s="66">
        <f t="shared" si="47"/>
        <v>4</v>
      </c>
      <c r="AO120" s="66">
        <f t="shared" si="47"/>
        <v>3.3379417620531826</v>
      </c>
      <c r="AP120" s="66">
        <f t="shared" si="47"/>
        <v>2.3092615451488916</v>
      </c>
      <c r="AQ120" s="66">
        <f t="shared" si="47"/>
        <v>3.2963619660192904</v>
      </c>
      <c r="AR120" s="66">
        <f t="shared" si="47"/>
        <v>1.5635325809555365</v>
      </c>
      <c r="AS120" s="49"/>
      <c r="AV120" s="65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</row>
    <row r="121" spans="3:62" x14ac:dyDescent="0.25">
      <c r="AG121" s="65" t="s">
        <v>538</v>
      </c>
      <c r="AH121" s="67">
        <f t="shared" ref="AH121:AM121" si="48">IF(AH119&gt;0,AH117/AH119,0)</f>
        <v>2.5366034374702973</v>
      </c>
      <c r="AI121" s="67">
        <f t="shared" si="48"/>
        <v>2.3456379227395492</v>
      </c>
      <c r="AJ121" s="67">
        <f t="shared" si="48"/>
        <v>2.8551374374090948</v>
      </c>
      <c r="AK121" s="67">
        <f t="shared" si="48"/>
        <v>2.0400105393081427</v>
      </c>
      <c r="AL121" s="67">
        <f t="shared" si="48"/>
        <v>2.2391350218371628</v>
      </c>
      <c r="AM121" s="67">
        <f t="shared" si="48"/>
        <v>2.4526409208516919</v>
      </c>
      <c r="AN121" s="67">
        <v>2.7853476272570803</v>
      </c>
      <c r="AO121" s="67">
        <v>2.7737467141745387</v>
      </c>
      <c r="AP121" s="67">
        <f>IF(AP119&gt;0,AP117/AP119,0)</f>
        <v>2.3092615451488916</v>
      </c>
      <c r="AQ121" s="67">
        <f>IF(AQ119&gt;0,AQ117/AQ119,0)</f>
        <v>3.2963619660192904</v>
      </c>
      <c r="AR121" s="67">
        <f>IF(AR119&gt;0,AR117/AR119,0)</f>
        <v>1.5635325809555365</v>
      </c>
      <c r="AS121" s="49"/>
      <c r="AV121" s="65" t="s">
        <v>539</v>
      </c>
      <c r="AW121" s="67">
        <f>IF(AW119&gt;0,AW117/AW119,0)</f>
        <v>2.5366034374702973</v>
      </c>
      <c r="AX121" s="67">
        <f t="shared" ref="AX121:BG121" si="49">IF(AX119&gt;0,AX117/AX119,0)</f>
        <v>2.3456379227395492</v>
      </c>
      <c r="AY121" s="67">
        <f t="shared" si="49"/>
        <v>2.8551374374090948</v>
      </c>
      <c r="AZ121" s="67">
        <f t="shared" si="49"/>
        <v>2.0400105393081427</v>
      </c>
      <c r="BA121" s="67">
        <f t="shared" si="49"/>
        <v>2.2391350218371628</v>
      </c>
      <c r="BB121" s="67">
        <f t="shared" si="49"/>
        <v>2.4526409208516919</v>
      </c>
      <c r="BC121" s="67">
        <f t="shared" si="49"/>
        <v>2.7853476272570803</v>
      </c>
      <c r="BD121" s="67">
        <f t="shared" si="49"/>
        <v>2.7737467141745387</v>
      </c>
      <c r="BE121" s="67">
        <f t="shared" si="49"/>
        <v>2.3092615451488916</v>
      </c>
      <c r="BF121" s="67">
        <f t="shared" si="49"/>
        <v>3.2963619660192904</v>
      </c>
      <c r="BG121" s="67">
        <f t="shared" si="49"/>
        <v>1.5635325809555365</v>
      </c>
      <c r="BH121" s="49"/>
    </row>
    <row r="122" spans="3:62" x14ac:dyDescent="0.25">
      <c r="AG122" s="65" t="s">
        <v>540</v>
      </c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V122" s="65" t="s">
        <v>540</v>
      </c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</row>
    <row r="123" spans="3:62" x14ac:dyDescent="0.25">
      <c r="AG123" s="65" t="s">
        <v>541</v>
      </c>
      <c r="AH123" s="49"/>
      <c r="AI123" s="49"/>
      <c r="AJ123" s="49"/>
      <c r="AK123" s="49"/>
      <c r="AL123" s="49"/>
      <c r="AM123" s="68">
        <f>IF(AM117&gt;0,SUM(AM88:AM95,AM109:AM110)/AM117)</f>
        <v>0.34198852131818602</v>
      </c>
      <c r="AN123" s="68">
        <f>IF(AN117&gt;0,SUM(AN88:AN95,AN109:AN110)/AN117)</f>
        <v>0.75</v>
      </c>
      <c r="AO123" s="68">
        <f>IF(AO117&gt;0,SUM(AO88:AO95,AO109:AO110)/AO117)</f>
        <v>0.46327205725719806</v>
      </c>
      <c r="AP123" s="49"/>
      <c r="AQ123" s="49"/>
      <c r="AR123" s="49"/>
      <c r="AS123" s="49"/>
      <c r="AV123" s="65" t="s">
        <v>541</v>
      </c>
      <c r="AW123" s="49"/>
      <c r="AX123" s="49"/>
      <c r="AY123" s="49"/>
      <c r="AZ123" s="49"/>
      <c r="BA123" s="49"/>
      <c r="BB123" s="68">
        <f>IF(BB117&gt;0,SUM(BB88:BB95,BB109:BB110)/BB117)</f>
        <v>0.34198852131818608</v>
      </c>
      <c r="BC123" s="68">
        <f>IF(BC117&gt;0,SUM(BC88:BC95,BC109:BC110)/BC117)</f>
        <v>0.75</v>
      </c>
      <c r="BD123" s="68">
        <f>IF(BD117&gt;0,SUM(BD88:BD95,BD109:BD110)/BD117)</f>
        <v>0.55071392348821535</v>
      </c>
      <c r="BE123" s="49"/>
      <c r="BF123" s="49"/>
      <c r="BG123" s="49"/>
      <c r="BH123" s="49"/>
    </row>
    <row r="126" spans="3:62" x14ac:dyDescent="0.25">
      <c r="C126" t="s">
        <v>544</v>
      </c>
      <c r="I126" t="s">
        <v>523</v>
      </c>
      <c r="R126" t="s">
        <v>544</v>
      </c>
      <c r="X126" t="s">
        <v>523</v>
      </c>
      <c r="AG126" t="s">
        <v>544</v>
      </c>
      <c r="AM126" t="s">
        <v>523</v>
      </c>
      <c r="AV126" t="s">
        <v>544</v>
      </c>
      <c r="BB126" t="s">
        <v>523</v>
      </c>
    </row>
    <row r="127" spans="3:62" ht="26.25" x14ac:dyDescent="0.25">
      <c r="C127" s="40" t="s">
        <v>524</v>
      </c>
      <c r="D127" s="41" t="s">
        <v>525</v>
      </c>
      <c r="E127" s="42" t="s">
        <v>526</v>
      </c>
      <c r="F127" s="42" t="s">
        <v>527</v>
      </c>
      <c r="G127" s="42" t="s">
        <v>465</v>
      </c>
      <c r="H127" s="42" t="s">
        <v>528</v>
      </c>
      <c r="I127" s="42" t="s">
        <v>14</v>
      </c>
      <c r="J127" s="42" t="s">
        <v>18</v>
      </c>
      <c r="K127" s="42" t="s">
        <v>22</v>
      </c>
      <c r="L127" s="42" t="s">
        <v>529</v>
      </c>
      <c r="M127" s="42" t="s">
        <v>530</v>
      </c>
      <c r="N127" s="43" t="s">
        <v>531</v>
      </c>
      <c r="O127" s="44" t="s">
        <v>5</v>
      </c>
      <c r="P127" s="45"/>
      <c r="R127" s="40" t="s">
        <v>524</v>
      </c>
      <c r="S127" s="41" t="s">
        <v>525</v>
      </c>
      <c r="T127" s="42" t="s">
        <v>526</v>
      </c>
      <c r="U127" s="42" t="s">
        <v>527</v>
      </c>
      <c r="V127" s="42" t="s">
        <v>465</v>
      </c>
      <c r="W127" s="42" t="s">
        <v>528</v>
      </c>
      <c r="X127" s="42" t="s">
        <v>14</v>
      </c>
      <c r="Y127" s="42" t="s">
        <v>18</v>
      </c>
      <c r="Z127" s="42" t="s">
        <v>22</v>
      </c>
      <c r="AA127" s="42" t="s">
        <v>529</v>
      </c>
      <c r="AB127" s="42" t="s">
        <v>530</v>
      </c>
      <c r="AC127" s="43" t="s">
        <v>531</v>
      </c>
      <c r="AD127" s="44" t="s">
        <v>5</v>
      </c>
      <c r="AG127" s="40" t="s">
        <v>524</v>
      </c>
      <c r="AH127" s="41" t="s">
        <v>525</v>
      </c>
      <c r="AI127" s="42" t="s">
        <v>526</v>
      </c>
      <c r="AJ127" s="42" t="s">
        <v>527</v>
      </c>
      <c r="AK127" s="42" t="s">
        <v>465</v>
      </c>
      <c r="AL127" s="42" t="s">
        <v>528</v>
      </c>
      <c r="AM127" s="42" t="s">
        <v>14</v>
      </c>
      <c r="AN127" s="42" t="s">
        <v>18</v>
      </c>
      <c r="AO127" s="42" t="s">
        <v>22</v>
      </c>
      <c r="AP127" s="42" t="s">
        <v>529</v>
      </c>
      <c r="AQ127" s="42" t="s">
        <v>530</v>
      </c>
      <c r="AR127" s="43" t="s">
        <v>531</v>
      </c>
      <c r="AS127" s="44" t="s">
        <v>5</v>
      </c>
      <c r="AV127" s="40" t="s">
        <v>524</v>
      </c>
      <c r="AW127" s="41" t="s">
        <v>525</v>
      </c>
      <c r="AX127" s="42" t="s">
        <v>526</v>
      </c>
      <c r="AY127" s="42" t="s">
        <v>527</v>
      </c>
      <c r="AZ127" s="42" t="s">
        <v>465</v>
      </c>
      <c r="BA127" s="42" t="s">
        <v>528</v>
      </c>
      <c r="BB127" s="42" t="s">
        <v>14</v>
      </c>
      <c r="BC127" s="42" t="s">
        <v>18</v>
      </c>
      <c r="BD127" s="42" t="s">
        <v>22</v>
      </c>
      <c r="BE127" s="42" t="s">
        <v>529</v>
      </c>
      <c r="BF127" s="42" t="s">
        <v>530</v>
      </c>
      <c r="BG127" s="43" t="s">
        <v>531</v>
      </c>
      <c r="BH127" s="44" t="s">
        <v>5</v>
      </c>
    </row>
    <row r="128" spans="3:62" x14ac:dyDescent="0.25">
      <c r="C128" s="46" t="s">
        <v>532</v>
      </c>
      <c r="D128" s="47">
        <f>paste_pd_trips!S92</f>
        <v>4777</v>
      </c>
      <c r="E128" s="47">
        <f>paste_pd_trips!T92</f>
        <v>1543</v>
      </c>
      <c r="F128" s="47">
        <f>paste_pd_trips!U92</f>
        <v>543</v>
      </c>
      <c r="G128" s="47">
        <f>paste_pd_trips!V92</f>
        <v>0</v>
      </c>
      <c r="H128" s="47">
        <f>paste_pd_trips!W92</f>
        <v>4</v>
      </c>
      <c r="I128" s="47">
        <f>paste_pd_trips!X92</f>
        <v>3</v>
      </c>
      <c r="J128" s="47">
        <f>paste_pd_trips!Y92</f>
        <v>25</v>
      </c>
      <c r="K128" s="47">
        <f>paste_pd_trips!Z92</f>
        <v>0</v>
      </c>
      <c r="L128" s="47">
        <f>paste_pd_trips!AA92</f>
        <v>1</v>
      </c>
      <c r="M128" s="47">
        <f>paste_pd_trips!AB92</f>
        <v>8</v>
      </c>
      <c r="N128" s="47">
        <f>paste_pd_trips!AC92</f>
        <v>0</v>
      </c>
      <c r="O128" s="48">
        <f>paste_pd_trips!AD92</f>
        <v>6904</v>
      </c>
      <c r="P128" s="49"/>
      <c r="R128" s="46" t="s">
        <v>532</v>
      </c>
      <c r="S128" s="47">
        <f>paste_pd_trips!C92</f>
        <v>1577301.6015300001</v>
      </c>
      <c r="T128" s="47">
        <f>paste_pd_trips!D92</f>
        <v>648042.56258999999</v>
      </c>
      <c r="U128" s="47">
        <f>paste_pd_trips!E92</f>
        <v>247909.27275999999</v>
      </c>
      <c r="V128" s="47">
        <f>paste_pd_trips!F92</f>
        <v>0</v>
      </c>
      <c r="W128" s="47">
        <f>paste_pd_trips!G92</f>
        <v>1502.9924000000001</v>
      </c>
      <c r="X128" s="47">
        <f>paste_pd_trips!H92</f>
        <v>325.54126000000002</v>
      </c>
      <c r="Y128" s="47">
        <f>paste_pd_trips!I92</f>
        <v>4079.8118100000002</v>
      </c>
      <c r="Z128" s="47">
        <f>paste_pd_trips!J92</f>
        <v>0</v>
      </c>
      <c r="AA128" s="47">
        <f>paste_pd_trips!K92</f>
        <v>143.2911</v>
      </c>
      <c r="AB128" s="47">
        <f>paste_pd_trips!L92</f>
        <v>3101.3916300000001</v>
      </c>
      <c r="AC128" s="47">
        <f>paste_pd_trips!M92</f>
        <v>0</v>
      </c>
      <c r="AD128" s="48">
        <f>paste_pd_trips!N92</f>
        <v>2482406.46508</v>
      </c>
      <c r="AG128" s="46" t="s">
        <v>532</v>
      </c>
      <c r="AH128" s="47">
        <f>S128</f>
        <v>1577301.6015300001</v>
      </c>
      <c r="AI128" s="47">
        <f t="shared" ref="AI128:AO156" si="50">T128</f>
        <v>648042.56258999999</v>
      </c>
      <c r="AJ128" s="47">
        <f t="shared" si="50"/>
        <v>247909.27275999999</v>
      </c>
      <c r="AK128" s="47">
        <f t="shared" si="50"/>
        <v>0</v>
      </c>
      <c r="AL128" s="47">
        <f t="shared" si="50"/>
        <v>1502.9924000000001</v>
      </c>
      <c r="AM128" s="47">
        <f t="shared" si="50"/>
        <v>325.54126000000002</v>
      </c>
      <c r="AN128" s="47">
        <f t="shared" si="50"/>
        <v>4079.8118100000002</v>
      </c>
      <c r="AO128" s="47">
        <f t="shared" si="50"/>
        <v>0</v>
      </c>
      <c r="AP128" s="47">
        <v>0</v>
      </c>
      <c r="AQ128" s="47">
        <f t="shared" ref="AQ128:AR156" si="51">AB128</f>
        <v>3101.3916300000001</v>
      </c>
      <c r="AR128" s="47">
        <f t="shared" si="51"/>
        <v>0</v>
      </c>
      <c r="AS128" s="48">
        <f t="shared" ref="AS128:AS138" si="52">SUM(AH128:AR128)</f>
        <v>2482263.1739799995</v>
      </c>
      <c r="AU128">
        <v>1</v>
      </c>
      <c r="AV128" s="46" t="s">
        <v>532</v>
      </c>
      <c r="AW128" s="47">
        <f t="shared" ref="AW128:BA156" si="53">AH128</f>
        <v>1577301.6015300001</v>
      </c>
      <c r="AX128" s="47">
        <f t="shared" si="53"/>
        <v>648042.56258999999</v>
      </c>
      <c r="AY128" s="47">
        <f t="shared" si="53"/>
        <v>247909.27275999999</v>
      </c>
      <c r="AZ128" s="47">
        <f t="shared" si="53"/>
        <v>0</v>
      </c>
      <c r="BA128" s="47">
        <f t="shared" si="53"/>
        <v>1502.9924000000001</v>
      </c>
      <c r="BB128" s="47">
        <f>IF(SUM(AM$136:AM$139,AM$151:AM$152)&gt;0,(AM128/SUM(AM$136:AM$139,AM$151:AM$152))*SUM(BB$136:BB$139,BB$151:BB$152),0)</f>
        <v>452.28285195782922</v>
      </c>
      <c r="BC128" s="47">
        <f>IF(SUM(AN$140:AN$143,AN$153:AN$154)&gt;0,(AN128/SUM(AN$140:AN$143,AN$153:AN$154))*SUM(BC$140:BC$143,BC$153:BC$154),0)</f>
        <v>8265.113549905569</v>
      </c>
      <c r="BD128" s="47">
        <f>IF(SUM(AO$144:AO$147,AO$155:AO$156)&gt;0,(AO128/SUM(AO$144:AO$147,AO$155:AO$156))*SUM(BD$144:BD$147,BD$155:BD$156),0)</f>
        <v>0</v>
      </c>
      <c r="BE128" s="47">
        <f t="shared" ref="BE128:BG156" si="54">AP128</f>
        <v>0</v>
      </c>
      <c r="BF128" s="47">
        <f t="shared" si="54"/>
        <v>3101.3916300000001</v>
      </c>
      <c r="BG128" s="47">
        <f t="shared" si="54"/>
        <v>0</v>
      </c>
      <c r="BH128" s="48">
        <f t="shared" ref="BH128:BH156" si="55">SUM(AW128:BG128)</f>
        <v>2486575.2173118629</v>
      </c>
    </row>
    <row r="129" spans="3:62" x14ac:dyDescent="0.25">
      <c r="C129" s="46" t="s">
        <v>533</v>
      </c>
      <c r="D129" s="47">
        <f>paste_pd_trips!S93</f>
        <v>0</v>
      </c>
      <c r="E129" s="47">
        <f>paste_pd_trips!T93</f>
        <v>0</v>
      </c>
      <c r="F129" s="47">
        <f>paste_pd_trips!U93</f>
        <v>0</v>
      </c>
      <c r="G129" s="47">
        <f>paste_pd_trips!V93</f>
        <v>0</v>
      </c>
      <c r="H129" s="47">
        <f>paste_pd_trips!W93</f>
        <v>0</v>
      </c>
      <c r="I129" s="47">
        <f>paste_pd_trips!X93</f>
        <v>0</v>
      </c>
      <c r="J129" s="47">
        <f>paste_pd_trips!Y93</f>
        <v>0</v>
      </c>
      <c r="K129" s="47">
        <f>paste_pd_trips!Z93</f>
        <v>0</v>
      </c>
      <c r="L129" s="47">
        <f>paste_pd_trips!AA93</f>
        <v>0</v>
      </c>
      <c r="M129" s="47">
        <f>paste_pd_trips!AB93</f>
        <v>0</v>
      </c>
      <c r="N129" s="47">
        <f>paste_pd_trips!AC93</f>
        <v>0</v>
      </c>
      <c r="O129" s="50">
        <f>paste_pd_trips!AD93</f>
        <v>0</v>
      </c>
      <c r="P129" s="49"/>
      <c r="R129" s="46" t="s">
        <v>533</v>
      </c>
      <c r="S129" s="47">
        <f>paste_pd_trips!C93</f>
        <v>0</v>
      </c>
      <c r="T129" s="47">
        <f>paste_pd_trips!D93</f>
        <v>0</v>
      </c>
      <c r="U129" s="47">
        <f>paste_pd_trips!E93</f>
        <v>0</v>
      </c>
      <c r="V129" s="47">
        <f>paste_pd_trips!F93</f>
        <v>0</v>
      </c>
      <c r="W129" s="47">
        <f>paste_pd_trips!G93</f>
        <v>0</v>
      </c>
      <c r="X129" s="47">
        <f>paste_pd_trips!H93</f>
        <v>0</v>
      </c>
      <c r="Y129" s="47">
        <f>paste_pd_trips!I93</f>
        <v>0</v>
      </c>
      <c r="Z129" s="47">
        <f>paste_pd_trips!J93</f>
        <v>0</v>
      </c>
      <c r="AA129" s="47">
        <f>paste_pd_trips!K93</f>
        <v>0</v>
      </c>
      <c r="AB129" s="47">
        <f>paste_pd_trips!L93</f>
        <v>0</v>
      </c>
      <c r="AC129" s="47">
        <f>paste_pd_trips!M93</f>
        <v>0</v>
      </c>
      <c r="AD129" s="50">
        <f>paste_pd_trips!N93</f>
        <v>0</v>
      </c>
      <c r="AG129" s="46" t="s">
        <v>533</v>
      </c>
      <c r="AH129" s="47">
        <f t="shared" ref="AH129:AH156" si="56">S129</f>
        <v>0</v>
      </c>
      <c r="AI129" s="47">
        <f t="shared" si="50"/>
        <v>0</v>
      </c>
      <c r="AJ129" s="47">
        <f t="shared" si="50"/>
        <v>0</v>
      </c>
      <c r="AK129" s="47">
        <f t="shared" si="50"/>
        <v>0</v>
      </c>
      <c r="AL129" s="47">
        <f t="shared" si="50"/>
        <v>0</v>
      </c>
      <c r="AM129" s="47">
        <f t="shared" si="50"/>
        <v>0</v>
      </c>
      <c r="AN129" s="47">
        <f t="shared" si="50"/>
        <v>0</v>
      </c>
      <c r="AO129" s="47">
        <f t="shared" si="50"/>
        <v>0</v>
      </c>
      <c r="AP129" s="47">
        <v>0</v>
      </c>
      <c r="AQ129" s="47">
        <f t="shared" si="51"/>
        <v>0</v>
      </c>
      <c r="AR129" s="47">
        <f t="shared" si="51"/>
        <v>0</v>
      </c>
      <c r="AS129" s="50">
        <f t="shared" si="52"/>
        <v>0</v>
      </c>
      <c r="AU129">
        <v>2</v>
      </c>
      <c r="AV129" s="46" t="s">
        <v>533</v>
      </c>
      <c r="AW129" s="47">
        <f t="shared" si="53"/>
        <v>0</v>
      </c>
      <c r="AX129" s="47">
        <f t="shared" si="53"/>
        <v>0</v>
      </c>
      <c r="AY129" s="47">
        <f t="shared" si="53"/>
        <v>0</v>
      </c>
      <c r="AZ129" s="47">
        <f t="shared" si="53"/>
        <v>0</v>
      </c>
      <c r="BA129" s="47">
        <f t="shared" si="53"/>
        <v>0</v>
      </c>
      <c r="BB129" s="47">
        <f t="shared" ref="BB129:BB135" si="57">IF(SUM(AM$136:AM$139,AM$151:AM$152)&gt;0,(AM129/SUM(AM$136:AM$139,AM$151:AM$152))*SUM(BB$136:BB$139,BB$151:BB$152),0)</f>
        <v>0</v>
      </c>
      <c r="BC129" s="47">
        <f t="shared" ref="BC129:BC135" si="58">IF(SUM(AN$140:AN$143,AN$153:AN$154)&gt;0,(AN129/SUM(AN$140:AN$143,AN$153:AN$154))*SUM(BC$140:BC$143,BC$153:BC$154),0)</f>
        <v>0</v>
      </c>
      <c r="BD129" s="47">
        <f t="shared" ref="BD129:BD135" si="59">IF(SUM(AO$144:AO$147,AO$155:AO$156)&gt;0,(AO129/SUM(AO$144:AO$147,AO$155:AO$156))*SUM(BD$144:BD$147,BD$155:BD$156),0)</f>
        <v>0</v>
      </c>
      <c r="BE129" s="47">
        <f t="shared" si="54"/>
        <v>0</v>
      </c>
      <c r="BF129" s="47">
        <f t="shared" si="54"/>
        <v>0</v>
      </c>
      <c r="BG129" s="47">
        <f t="shared" si="54"/>
        <v>0</v>
      </c>
      <c r="BH129" s="50">
        <f t="shared" si="55"/>
        <v>0</v>
      </c>
    </row>
    <row r="130" spans="3:62" x14ac:dyDescent="0.25">
      <c r="C130" s="46" t="s">
        <v>526</v>
      </c>
      <c r="D130" s="47">
        <f>paste_pd_trips!S94</f>
        <v>0</v>
      </c>
      <c r="E130" s="47">
        <f>paste_pd_trips!T94</f>
        <v>1982</v>
      </c>
      <c r="F130" s="47">
        <f>paste_pd_trips!U94</f>
        <v>769</v>
      </c>
      <c r="G130" s="47">
        <f>paste_pd_trips!V94</f>
        <v>0</v>
      </c>
      <c r="H130" s="47">
        <f>paste_pd_trips!W94</f>
        <v>6</v>
      </c>
      <c r="I130" s="47">
        <f>paste_pd_trips!X94</f>
        <v>15</v>
      </c>
      <c r="J130" s="47">
        <f>paste_pd_trips!Y94</f>
        <v>5</v>
      </c>
      <c r="K130" s="47">
        <f>paste_pd_trips!Z94</f>
        <v>3</v>
      </c>
      <c r="L130" s="47">
        <f>paste_pd_trips!AA94</f>
        <v>4</v>
      </c>
      <c r="M130" s="47">
        <f>paste_pd_trips!AB94</f>
        <v>2</v>
      </c>
      <c r="N130" s="47">
        <f>paste_pd_trips!AC94</f>
        <v>0</v>
      </c>
      <c r="O130" s="50">
        <f>paste_pd_trips!AD94</f>
        <v>2786</v>
      </c>
      <c r="P130" s="49"/>
      <c r="R130" s="46" t="s">
        <v>526</v>
      </c>
      <c r="S130" s="47">
        <f>paste_pd_trips!C94</f>
        <v>0</v>
      </c>
      <c r="T130" s="47">
        <f>paste_pd_trips!D94</f>
        <v>834128.02116</v>
      </c>
      <c r="U130" s="47">
        <f>paste_pd_trips!E94</f>
        <v>405436.06394000002</v>
      </c>
      <c r="V130" s="47">
        <f>paste_pd_trips!F94</f>
        <v>0</v>
      </c>
      <c r="W130" s="47">
        <f>paste_pd_trips!G94</f>
        <v>1420.2058999999999</v>
      </c>
      <c r="X130" s="47">
        <f>paste_pd_trips!H94</f>
        <v>9152.8466499999995</v>
      </c>
      <c r="Y130" s="47">
        <f>paste_pd_trips!I94</f>
        <v>1317.4269999999999</v>
      </c>
      <c r="Z130" s="47">
        <f>paste_pd_trips!J94</f>
        <v>4509.5204000000003</v>
      </c>
      <c r="AA130" s="47">
        <f>paste_pd_trips!K94</f>
        <v>499.71300000000002</v>
      </c>
      <c r="AB130" s="47">
        <f>paste_pd_trips!L94</f>
        <v>719.90719999999999</v>
      </c>
      <c r="AC130" s="47">
        <f>paste_pd_trips!M94</f>
        <v>0</v>
      </c>
      <c r="AD130" s="50">
        <f>paste_pd_trips!N94</f>
        <v>1257183.7052500001</v>
      </c>
      <c r="AG130" s="46" t="s">
        <v>526</v>
      </c>
      <c r="AH130" s="47">
        <f t="shared" si="56"/>
        <v>0</v>
      </c>
      <c r="AI130" s="47">
        <f t="shared" si="50"/>
        <v>834128.02116</v>
      </c>
      <c r="AJ130" s="47">
        <f t="shared" si="50"/>
        <v>405436.06394000002</v>
      </c>
      <c r="AK130" s="47">
        <f t="shared" si="50"/>
        <v>0</v>
      </c>
      <c r="AL130" s="47">
        <f t="shared" si="50"/>
        <v>1420.2058999999999</v>
      </c>
      <c r="AM130" s="47">
        <f t="shared" si="50"/>
        <v>9152.8466499999995</v>
      </c>
      <c r="AN130" s="47">
        <f t="shared" si="50"/>
        <v>1317.4269999999999</v>
      </c>
      <c r="AO130" s="47">
        <f t="shared" si="50"/>
        <v>4509.5204000000003</v>
      </c>
      <c r="AP130" s="47">
        <v>0</v>
      </c>
      <c r="AQ130" s="47">
        <f t="shared" si="51"/>
        <v>719.90719999999999</v>
      </c>
      <c r="AR130" s="47">
        <f t="shared" si="51"/>
        <v>0</v>
      </c>
      <c r="AS130" s="50">
        <f t="shared" si="52"/>
        <v>1256683.9922499999</v>
      </c>
      <c r="AU130">
        <v>3</v>
      </c>
      <c r="AV130" s="46" t="s">
        <v>526</v>
      </c>
      <c r="AW130" s="47">
        <f t="shared" si="53"/>
        <v>0</v>
      </c>
      <c r="AX130" s="47">
        <f t="shared" si="53"/>
        <v>834128.02116</v>
      </c>
      <c r="AY130" s="47">
        <f t="shared" si="53"/>
        <v>405436.06394000002</v>
      </c>
      <c r="AZ130" s="47">
        <f t="shared" si="53"/>
        <v>0</v>
      </c>
      <c r="BA130" s="47">
        <f t="shared" si="53"/>
        <v>1420.2058999999999</v>
      </c>
      <c r="BB130" s="47">
        <f t="shared" si="57"/>
        <v>12716.285445336982</v>
      </c>
      <c r="BC130" s="47">
        <f t="shared" si="58"/>
        <v>2668.9181402981035</v>
      </c>
      <c r="BD130" s="47">
        <f t="shared" si="59"/>
        <v>11653.555364591381</v>
      </c>
      <c r="BE130" s="47">
        <f t="shared" si="54"/>
        <v>0</v>
      </c>
      <c r="BF130" s="47">
        <f t="shared" si="54"/>
        <v>719.90719999999999</v>
      </c>
      <c r="BG130" s="47">
        <f t="shared" si="54"/>
        <v>0</v>
      </c>
      <c r="BH130" s="50">
        <f t="shared" si="55"/>
        <v>1268742.9571502262</v>
      </c>
    </row>
    <row r="131" spans="3:62" x14ac:dyDescent="0.25">
      <c r="C131" s="46" t="s">
        <v>534</v>
      </c>
      <c r="D131" s="47">
        <f>paste_pd_trips!S95</f>
        <v>0</v>
      </c>
      <c r="E131" s="47">
        <f>paste_pd_trips!T95</f>
        <v>0</v>
      </c>
      <c r="F131" s="47">
        <f>paste_pd_trips!U95</f>
        <v>0</v>
      </c>
      <c r="G131" s="47">
        <f>paste_pd_trips!V95</f>
        <v>0</v>
      </c>
      <c r="H131" s="47">
        <f>paste_pd_trips!W95</f>
        <v>0</v>
      </c>
      <c r="I131" s="47">
        <f>paste_pd_trips!X95</f>
        <v>0</v>
      </c>
      <c r="J131" s="47">
        <f>paste_pd_trips!Y95</f>
        <v>0</v>
      </c>
      <c r="K131" s="47">
        <f>paste_pd_trips!Z95</f>
        <v>0</v>
      </c>
      <c r="L131" s="47">
        <f>paste_pd_trips!AA95</f>
        <v>0</v>
      </c>
      <c r="M131" s="47">
        <f>paste_pd_trips!AB95</f>
        <v>0</v>
      </c>
      <c r="N131" s="47">
        <f>paste_pd_trips!AC95</f>
        <v>0</v>
      </c>
      <c r="O131" s="50">
        <f>paste_pd_trips!AD95</f>
        <v>0</v>
      </c>
      <c r="P131" s="49"/>
      <c r="R131" s="46" t="s">
        <v>534</v>
      </c>
      <c r="S131" s="47">
        <f>paste_pd_trips!C95</f>
        <v>0</v>
      </c>
      <c r="T131" s="47">
        <f>paste_pd_trips!D95</f>
        <v>0</v>
      </c>
      <c r="U131" s="47">
        <f>paste_pd_trips!E95</f>
        <v>0</v>
      </c>
      <c r="V131" s="47">
        <f>paste_pd_trips!F95</f>
        <v>0</v>
      </c>
      <c r="W131" s="47">
        <f>paste_pd_trips!G95</f>
        <v>0</v>
      </c>
      <c r="X131" s="47">
        <f>paste_pd_trips!H95</f>
        <v>0</v>
      </c>
      <c r="Y131" s="47">
        <f>paste_pd_trips!I95</f>
        <v>0</v>
      </c>
      <c r="Z131" s="47">
        <f>paste_pd_trips!J95</f>
        <v>0</v>
      </c>
      <c r="AA131" s="47">
        <f>paste_pd_trips!K95</f>
        <v>0</v>
      </c>
      <c r="AB131" s="47">
        <f>paste_pd_trips!L95</f>
        <v>0</v>
      </c>
      <c r="AC131" s="47">
        <f>paste_pd_trips!M95</f>
        <v>0</v>
      </c>
      <c r="AD131" s="50">
        <f>paste_pd_trips!N95</f>
        <v>0</v>
      </c>
      <c r="AG131" s="46" t="s">
        <v>534</v>
      </c>
      <c r="AH131" s="47">
        <f t="shared" si="56"/>
        <v>0</v>
      </c>
      <c r="AI131" s="47">
        <f t="shared" si="50"/>
        <v>0</v>
      </c>
      <c r="AJ131" s="47">
        <f t="shared" si="50"/>
        <v>0</v>
      </c>
      <c r="AK131" s="47">
        <f t="shared" si="50"/>
        <v>0</v>
      </c>
      <c r="AL131" s="47">
        <f t="shared" si="50"/>
        <v>0</v>
      </c>
      <c r="AM131" s="47">
        <f t="shared" si="50"/>
        <v>0</v>
      </c>
      <c r="AN131" s="47">
        <f t="shared" si="50"/>
        <v>0</v>
      </c>
      <c r="AO131" s="47">
        <f t="shared" si="50"/>
        <v>0</v>
      </c>
      <c r="AP131" s="47">
        <v>0</v>
      </c>
      <c r="AQ131" s="47">
        <f t="shared" si="51"/>
        <v>0</v>
      </c>
      <c r="AR131" s="47">
        <f t="shared" si="51"/>
        <v>0</v>
      </c>
      <c r="AS131" s="50">
        <f t="shared" si="52"/>
        <v>0</v>
      </c>
      <c r="AU131">
        <v>4</v>
      </c>
      <c r="AV131" s="46" t="s">
        <v>534</v>
      </c>
      <c r="AW131" s="47">
        <f t="shared" si="53"/>
        <v>0</v>
      </c>
      <c r="AX131" s="47">
        <f t="shared" si="53"/>
        <v>0</v>
      </c>
      <c r="AY131" s="47">
        <f t="shared" si="53"/>
        <v>0</v>
      </c>
      <c r="AZ131" s="47">
        <f t="shared" si="53"/>
        <v>0</v>
      </c>
      <c r="BA131" s="47">
        <f t="shared" si="53"/>
        <v>0</v>
      </c>
      <c r="BB131" s="47">
        <f t="shared" si="57"/>
        <v>0</v>
      </c>
      <c r="BC131" s="47">
        <f t="shared" si="58"/>
        <v>0</v>
      </c>
      <c r="BD131" s="47">
        <f t="shared" si="59"/>
        <v>0</v>
      </c>
      <c r="BE131" s="47">
        <f t="shared" si="54"/>
        <v>0</v>
      </c>
      <c r="BF131" s="47">
        <f t="shared" si="54"/>
        <v>0</v>
      </c>
      <c r="BG131" s="47">
        <f t="shared" si="54"/>
        <v>0</v>
      </c>
      <c r="BH131" s="50">
        <f t="shared" si="55"/>
        <v>0</v>
      </c>
    </row>
    <row r="132" spans="3:62" x14ac:dyDescent="0.25">
      <c r="C132" s="46" t="s">
        <v>527</v>
      </c>
      <c r="D132" s="47">
        <f>paste_pd_trips!S96</f>
        <v>0</v>
      </c>
      <c r="E132" s="47">
        <f>paste_pd_trips!T96</f>
        <v>0</v>
      </c>
      <c r="F132" s="47">
        <f>paste_pd_trips!U96</f>
        <v>1549</v>
      </c>
      <c r="G132" s="47">
        <f>paste_pd_trips!V96</f>
        <v>0</v>
      </c>
      <c r="H132" s="47">
        <f>paste_pd_trips!W96</f>
        <v>0</v>
      </c>
      <c r="I132" s="47">
        <f>paste_pd_trips!X96</f>
        <v>9</v>
      </c>
      <c r="J132" s="47">
        <f>paste_pd_trips!Y96</f>
        <v>7</v>
      </c>
      <c r="K132" s="47">
        <f>paste_pd_trips!Z96</f>
        <v>2</v>
      </c>
      <c r="L132" s="47">
        <f>paste_pd_trips!AA96</f>
        <v>0</v>
      </c>
      <c r="M132" s="47">
        <f>paste_pd_trips!AB96</f>
        <v>0</v>
      </c>
      <c r="N132" s="47">
        <f>paste_pd_trips!AC96</f>
        <v>0</v>
      </c>
      <c r="O132" s="50">
        <f>paste_pd_trips!AD96</f>
        <v>1567</v>
      </c>
      <c r="P132" s="49"/>
      <c r="R132" s="46" t="s">
        <v>527</v>
      </c>
      <c r="S132" s="47">
        <f>paste_pd_trips!C96</f>
        <v>0</v>
      </c>
      <c r="T132" s="47">
        <f>paste_pd_trips!D96</f>
        <v>0</v>
      </c>
      <c r="U132" s="47">
        <f>paste_pd_trips!E96</f>
        <v>798244.01564</v>
      </c>
      <c r="V132" s="47">
        <f>paste_pd_trips!F96</f>
        <v>0</v>
      </c>
      <c r="W132" s="47">
        <f>paste_pd_trips!G96</f>
        <v>0</v>
      </c>
      <c r="X132" s="47">
        <f>paste_pd_trips!H96</f>
        <v>5931.1918599999999</v>
      </c>
      <c r="Y132" s="47">
        <f>paste_pd_trips!I96</f>
        <v>2819.8121999999998</v>
      </c>
      <c r="Z132" s="47">
        <f>paste_pd_trips!J96</f>
        <v>840.15210000000002</v>
      </c>
      <c r="AA132" s="47">
        <f>paste_pd_trips!K96</f>
        <v>0</v>
      </c>
      <c r="AB132" s="47">
        <f>paste_pd_trips!L96</f>
        <v>0</v>
      </c>
      <c r="AC132" s="47">
        <f>paste_pd_trips!M96</f>
        <v>0</v>
      </c>
      <c r="AD132" s="50">
        <f>paste_pd_trips!N96</f>
        <v>807835.17180000001</v>
      </c>
      <c r="AG132" s="46" t="s">
        <v>527</v>
      </c>
      <c r="AH132" s="47">
        <f t="shared" si="56"/>
        <v>0</v>
      </c>
      <c r="AI132" s="47">
        <f t="shared" si="50"/>
        <v>0</v>
      </c>
      <c r="AJ132" s="47">
        <f t="shared" si="50"/>
        <v>798244.01564</v>
      </c>
      <c r="AK132" s="47">
        <f t="shared" si="50"/>
        <v>0</v>
      </c>
      <c r="AL132" s="47">
        <f t="shared" si="50"/>
        <v>0</v>
      </c>
      <c r="AM132" s="47">
        <f t="shared" si="50"/>
        <v>5931.1918599999999</v>
      </c>
      <c r="AN132" s="47">
        <f t="shared" si="50"/>
        <v>2819.8121999999998</v>
      </c>
      <c r="AO132" s="47">
        <f t="shared" si="50"/>
        <v>840.15210000000002</v>
      </c>
      <c r="AP132" s="47">
        <v>0</v>
      </c>
      <c r="AQ132" s="47">
        <f t="shared" si="51"/>
        <v>0</v>
      </c>
      <c r="AR132" s="47">
        <f t="shared" si="51"/>
        <v>0</v>
      </c>
      <c r="AS132" s="50">
        <f t="shared" si="52"/>
        <v>807835.17180000001</v>
      </c>
      <c r="AU132">
        <v>5</v>
      </c>
      <c r="AV132" s="46" t="s">
        <v>527</v>
      </c>
      <c r="AW132" s="47">
        <f t="shared" si="53"/>
        <v>0</v>
      </c>
      <c r="AX132" s="47">
        <f t="shared" si="53"/>
        <v>0</v>
      </c>
      <c r="AY132" s="47">
        <f t="shared" si="53"/>
        <v>798244.01564</v>
      </c>
      <c r="AZ132" s="47">
        <f t="shared" si="53"/>
        <v>0</v>
      </c>
      <c r="BA132" s="47">
        <f t="shared" si="53"/>
        <v>0</v>
      </c>
      <c r="BB132" s="47">
        <f t="shared" si="57"/>
        <v>8240.3575201185304</v>
      </c>
      <c r="BC132" s="47">
        <f t="shared" si="58"/>
        <v>5712.5350647997238</v>
      </c>
      <c r="BD132" s="47">
        <f t="shared" si="59"/>
        <v>2171.1308839023577</v>
      </c>
      <c r="BE132" s="47">
        <f t="shared" si="54"/>
        <v>0</v>
      </c>
      <c r="BF132" s="47">
        <f t="shared" si="54"/>
        <v>0</v>
      </c>
      <c r="BG132" s="47">
        <f t="shared" si="54"/>
        <v>0</v>
      </c>
      <c r="BH132" s="50">
        <f t="shared" si="55"/>
        <v>814368.03910882049</v>
      </c>
    </row>
    <row r="133" spans="3:62" x14ac:dyDescent="0.25">
      <c r="C133" s="46" t="s">
        <v>535</v>
      </c>
      <c r="D133" s="47">
        <f>paste_pd_trips!S97</f>
        <v>0</v>
      </c>
      <c r="E133" s="47">
        <f>paste_pd_trips!T97</f>
        <v>0</v>
      </c>
      <c r="F133" s="47">
        <f>paste_pd_trips!U97</f>
        <v>0</v>
      </c>
      <c r="G133" s="47">
        <f>paste_pd_trips!V97</f>
        <v>0</v>
      </c>
      <c r="H133" s="47">
        <f>paste_pd_trips!W97</f>
        <v>0</v>
      </c>
      <c r="I133" s="47">
        <f>paste_pd_trips!X97</f>
        <v>0</v>
      </c>
      <c r="J133" s="47">
        <f>paste_pd_trips!Y97</f>
        <v>0</v>
      </c>
      <c r="K133" s="47">
        <f>paste_pd_trips!Z97</f>
        <v>0</v>
      </c>
      <c r="L133" s="47">
        <f>paste_pd_trips!AA97</f>
        <v>0</v>
      </c>
      <c r="M133" s="47">
        <f>paste_pd_trips!AB97</f>
        <v>0</v>
      </c>
      <c r="N133" s="47">
        <f>paste_pd_trips!AC97</f>
        <v>0</v>
      </c>
      <c r="O133" s="50">
        <f>paste_pd_trips!AD97</f>
        <v>0</v>
      </c>
      <c r="P133" s="49"/>
      <c r="R133" s="46" t="s">
        <v>535</v>
      </c>
      <c r="S133" s="47">
        <f>paste_pd_trips!C97</f>
        <v>0</v>
      </c>
      <c r="T133" s="47">
        <f>paste_pd_trips!D97</f>
        <v>0</v>
      </c>
      <c r="U133" s="47">
        <f>paste_pd_trips!E97</f>
        <v>0</v>
      </c>
      <c r="V133" s="47">
        <f>paste_pd_trips!F97</f>
        <v>0</v>
      </c>
      <c r="W133" s="47">
        <f>paste_pd_trips!G97</f>
        <v>0</v>
      </c>
      <c r="X133" s="47">
        <f>paste_pd_trips!H97</f>
        <v>0</v>
      </c>
      <c r="Y133" s="47">
        <f>paste_pd_trips!I97</f>
        <v>0</v>
      </c>
      <c r="Z133" s="47">
        <f>paste_pd_trips!J97</f>
        <v>0</v>
      </c>
      <c r="AA133" s="47">
        <f>paste_pd_trips!K97</f>
        <v>0</v>
      </c>
      <c r="AB133" s="47">
        <f>paste_pd_trips!L97</f>
        <v>0</v>
      </c>
      <c r="AC133" s="47">
        <f>paste_pd_trips!M97</f>
        <v>0</v>
      </c>
      <c r="AD133" s="50">
        <f>paste_pd_trips!N97</f>
        <v>0</v>
      </c>
      <c r="AG133" s="46" t="s">
        <v>535</v>
      </c>
      <c r="AH133" s="47">
        <f t="shared" si="56"/>
        <v>0</v>
      </c>
      <c r="AI133" s="47">
        <f t="shared" si="50"/>
        <v>0</v>
      </c>
      <c r="AJ133" s="47">
        <f t="shared" si="50"/>
        <v>0</v>
      </c>
      <c r="AK133" s="47">
        <f t="shared" si="50"/>
        <v>0</v>
      </c>
      <c r="AL133" s="47">
        <f t="shared" si="50"/>
        <v>0</v>
      </c>
      <c r="AM133" s="47">
        <f t="shared" si="50"/>
        <v>0</v>
      </c>
      <c r="AN133" s="47">
        <f t="shared" si="50"/>
        <v>0</v>
      </c>
      <c r="AO133" s="47">
        <f t="shared" si="50"/>
        <v>0</v>
      </c>
      <c r="AP133" s="47">
        <v>0</v>
      </c>
      <c r="AQ133" s="47">
        <f t="shared" si="51"/>
        <v>0</v>
      </c>
      <c r="AR133" s="47">
        <f t="shared" si="51"/>
        <v>0</v>
      </c>
      <c r="AS133" s="50">
        <f t="shared" si="52"/>
        <v>0</v>
      </c>
      <c r="AU133">
        <v>6</v>
      </c>
      <c r="AV133" s="46" t="s">
        <v>535</v>
      </c>
      <c r="AW133" s="47">
        <f t="shared" si="53"/>
        <v>0</v>
      </c>
      <c r="AX133" s="47">
        <f t="shared" si="53"/>
        <v>0</v>
      </c>
      <c r="AY133" s="47">
        <f t="shared" si="53"/>
        <v>0</v>
      </c>
      <c r="AZ133" s="47">
        <f t="shared" si="53"/>
        <v>0</v>
      </c>
      <c r="BA133" s="47">
        <f t="shared" si="53"/>
        <v>0</v>
      </c>
      <c r="BB133" s="47">
        <f t="shared" si="57"/>
        <v>0</v>
      </c>
      <c r="BC133" s="47">
        <f t="shared" si="58"/>
        <v>0</v>
      </c>
      <c r="BD133" s="47">
        <f t="shared" si="59"/>
        <v>0</v>
      </c>
      <c r="BE133" s="47">
        <f t="shared" si="54"/>
        <v>0</v>
      </c>
      <c r="BF133" s="47">
        <f t="shared" si="54"/>
        <v>0</v>
      </c>
      <c r="BG133" s="47">
        <f t="shared" si="54"/>
        <v>0</v>
      </c>
      <c r="BH133" s="50">
        <f t="shared" si="55"/>
        <v>0</v>
      </c>
    </row>
    <row r="134" spans="3:62" x14ac:dyDescent="0.25">
      <c r="C134" s="46" t="s">
        <v>465</v>
      </c>
      <c r="D134" s="47">
        <f>paste_pd_trips!S98</f>
        <v>71</v>
      </c>
      <c r="E134" s="47">
        <f>paste_pd_trips!T98</f>
        <v>62</v>
      </c>
      <c r="F134" s="47">
        <f>paste_pd_trips!U98</f>
        <v>57</v>
      </c>
      <c r="G134" s="47">
        <f>paste_pd_trips!V98</f>
        <v>1322</v>
      </c>
      <c r="H134" s="47">
        <f>paste_pd_trips!W98</f>
        <v>8</v>
      </c>
      <c r="I134" s="47">
        <f>paste_pd_trips!X98</f>
        <v>110</v>
      </c>
      <c r="J134" s="47">
        <f>paste_pd_trips!Y98</f>
        <v>11</v>
      </c>
      <c r="K134" s="47">
        <f>paste_pd_trips!Z98</f>
        <v>4</v>
      </c>
      <c r="L134" s="47">
        <f>paste_pd_trips!AA98</f>
        <v>1</v>
      </c>
      <c r="M134" s="47">
        <f>paste_pd_trips!AB98</f>
        <v>0</v>
      </c>
      <c r="N134" s="47">
        <f>paste_pd_trips!AC98</f>
        <v>0</v>
      </c>
      <c r="O134" s="50">
        <f>paste_pd_trips!AD98</f>
        <v>1646</v>
      </c>
      <c r="P134" s="49"/>
      <c r="R134" s="46" t="s">
        <v>465</v>
      </c>
      <c r="S134" s="47">
        <f>paste_pd_trips!C98</f>
        <v>20353.20363</v>
      </c>
      <c r="T134" s="47">
        <f>paste_pd_trips!D98</f>
        <v>22581.96919</v>
      </c>
      <c r="U134" s="47">
        <f>paste_pd_trips!E98</f>
        <v>24248.994869999999</v>
      </c>
      <c r="V134" s="47">
        <f>paste_pd_trips!F98</f>
        <v>648773.67368999997</v>
      </c>
      <c r="W134" s="47">
        <f>paste_pd_trips!G98</f>
        <v>3239.24044</v>
      </c>
      <c r="X134" s="47">
        <f>paste_pd_trips!H98</f>
        <v>71818.92942</v>
      </c>
      <c r="Y134" s="47">
        <f>paste_pd_trips!I98</f>
        <v>1518.4916000000001</v>
      </c>
      <c r="Z134" s="47">
        <f>paste_pd_trips!J98</f>
        <v>5083.9966999999997</v>
      </c>
      <c r="AA134" s="47">
        <f>paste_pd_trips!K98</f>
        <v>76.095960000000005</v>
      </c>
      <c r="AB134" s="47">
        <f>paste_pd_trips!L98</f>
        <v>0</v>
      </c>
      <c r="AC134" s="47">
        <f>paste_pd_trips!M98</f>
        <v>0</v>
      </c>
      <c r="AD134" s="50">
        <f>paste_pd_trips!N98</f>
        <v>797694.59550000005</v>
      </c>
      <c r="AG134" s="46" t="s">
        <v>465</v>
      </c>
      <c r="AH134" s="47">
        <f t="shared" si="56"/>
        <v>20353.20363</v>
      </c>
      <c r="AI134" s="47">
        <f t="shared" si="50"/>
        <v>22581.96919</v>
      </c>
      <c r="AJ134" s="47">
        <f t="shared" si="50"/>
        <v>24248.994869999999</v>
      </c>
      <c r="AK134" s="47">
        <f t="shared" si="50"/>
        <v>648773.67368999997</v>
      </c>
      <c r="AL134" s="47">
        <f t="shared" si="50"/>
        <v>3239.24044</v>
      </c>
      <c r="AM134" s="47">
        <f t="shared" si="50"/>
        <v>71818.92942</v>
      </c>
      <c r="AN134" s="47">
        <f t="shared" si="50"/>
        <v>1518.4916000000001</v>
      </c>
      <c r="AO134" s="47">
        <f t="shared" si="50"/>
        <v>5083.9966999999997</v>
      </c>
      <c r="AP134" s="47">
        <v>0</v>
      </c>
      <c r="AQ134" s="47">
        <f t="shared" si="51"/>
        <v>0</v>
      </c>
      <c r="AR134" s="47">
        <f t="shared" si="51"/>
        <v>0</v>
      </c>
      <c r="AS134" s="50">
        <f t="shared" si="52"/>
        <v>797618.49953999987</v>
      </c>
      <c r="AU134">
        <v>7</v>
      </c>
      <c r="AV134" s="46" t="s">
        <v>465</v>
      </c>
      <c r="AW134" s="47">
        <f t="shared" si="53"/>
        <v>20353.20363</v>
      </c>
      <c r="AX134" s="47">
        <f t="shared" si="53"/>
        <v>22581.96919</v>
      </c>
      <c r="AY134" s="47">
        <f t="shared" si="53"/>
        <v>24248.994869999999</v>
      </c>
      <c r="AZ134" s="47">
        <f t="shared" si="53"/>
        <v>648773.67368999997</v>
      </c>
      <c r="BA134" s="47">
        <f t="shared" si="53"/>
        <v>3239.24044</v>
      </c>
      <c r="BB134" s="47">
        <f t="shared" si="57"/>
        <v>99779.887264169331</v>
      </c>
      <c r="BC134" s="47">
        <f t="shared" si="58"/>
        <v>3076.2461807221903</v>
      </c>
      <c r="BD134" s="47">
        <f t="shared" si="59"/>
        <v>13138.123738579798</v>
      </c>
      <c r="BE134" s="47">
        <f t="shared" si="54"/>
        <v>0</v>
      </c>
      <c r="BF134" s="47">
        <f t="shared" si="54"/>
        <v>0</v>
      </c>
      <c r="BG134" s="47">
        <f t="shared" si="54"/>
        <v>0</v>
      </c>
      <c r="BH134" s="50">
        <f t="shared" si="55"/>
        <v>835191.33900347119</v>
      </c>
    </row>
    <row r="135" spans="3:62" x14ac:dyDescent="0.25">
      <c r="C135" s="46" t="s">
        <v>528</v>
      </c>
      <c r="D135" s="47">
        <f>paste_pd_trips!S99</f>
        <v>0</v>
      </c>
      <c r="E135" s="47">
        <f>paste_pd_trips!T99</f>
        <v>0</v>
      </c>
      <c r="F135" s="47">
        <f>paste_pd_trips!U99</f>
        <v>0</v>
      </c>
      <c r="G135" s="47">
        <f>paste_pd_trips!V99</f>
        <v>0</v>
      </c>
      <c r="H135" s="47">
        <f>paste_pd_trips!W99</f>
        <v>222</v>
      </c>
      <c r="I135" s="47">
        <f>paste_pd_trips!X99</f>
        <v>0</v>
      </c>
      <c r="J135" s="47">
        <f>paste_pd_trips!Y99</f>
        <v>0</v>
      </c>
      <c r="K135" s="47">
        <f>paste_pd_trips!Z99</f>
        <v>0</v>
      </c>
      <c r="L135" s="47">
        <f>paste_pd_trips!AA99</f>
        <v>0</v>
      </c>
      <c r="M135" s="47">
        <f>paste_pd_trips!AB99</f>
        <v>0</v>
      </c>
      <c r="N135" s="47">
        <f>paste_pd_trips!AC99</f>
        <v>0</v>
      </c>
      <c r="O135" s="50">
        <f>paste_pd_trips!AD99</f>
        <v>222</v>
      </c>
      <c r="P135" s="49"/>
      <c r="R135" s="46" t="s">
        <v>528</v>
      </c>
      <c r="S135" s="47">
        <f>paste_pd_trips!C99</f>
        <v>0</v>
      </c>
      <c r="T135" s="47">
        <f>paste_pd_trips!D99</f>
        <v>0</v>
      </c>
      <c r="U135" s="47">
        <f>paste_pd_trips!E99</f>
        <v>0</v>
      </c>
      <c r="V135" s="47">
        <f>paste_pd_trips!F99</f>
        <v>0</v>
      </c>
      <c r="W135" s="47">
        <f>paste_pd_trips!G99</f>
        <v>78380.826329999996</v>
      </c>
      <c r="X135" s="47">
        <f>paste_pd_trips!H99</f>
        <v>0</v>
      </c>
      <c r="Y135" s="47">
        <f>paste_pd_trips!I99</f>
        <v>0</v>
      </c>
      <c r="Z135" s="47">
        <f>paste_pd_trips!J99</f>
        <v>0</v>
      </c>
      <c r="AA135" s="47">
        <f>paste_pd_trips!K99</f>
        <v>0</v>
      </c>
      <c r="AB135" s="47">
        <f>paste_pd_trips!L99</f>
        <v>0</v>
      </c>
      <c r="AC135" s="47">
        <f>paste_pd_trips!M99</f>
        <v>0</v>
      </c>
      <c r="AD135" s="50">
        <f>paste_pd_trips!N99</f>
        <v>78380.826329999996</v>
      </c>
      <c r="AG135" s="46" t="s">
        <v>528</v>
      </c>
      <c r="AH135" s="47">
        <f t="shared" si="56"/>
        <v>0</v>
      </c>
      <c r="AI135" s="47">
        <f t="shared" si="50"/>
        <v>0</v>
      </c>
      <c r="AJ135" s="47">
        <f t="shared" si="50"/>
        <v>0</v>
      </c>
      <c r="AK135" s="47">
        <f t="shared" si="50"/>
        <v>0</v>
      </c>
      <c r="AL135" s="47">
        <f t="shared" si="50"/>
        <v>78380.826329999996</v>
      </c>
      <c r="AM135" s="47">
        <f t="shared" si="50"/>
        <v>0</v>
      </c>
      <c r="AN135" s="47">
        <f t="shared" si="50"/>
        <v>0</v>
      </c>
      <c r="AO135" s="47">
        <f t="shared" si="50"/>
        <v>0</v>
      </c>
      <c r="AP135" s="47">
        <v>0</v>
      </c>
      <c r="AQ135" s="47">
        <f t="shared" si="51"/>
        <v>0</v>
      </c>
      <c r="AR135" s="47">
        <f t="shared" si="51"/>
        <v>0</v>
      </c>
      <c r="AS135" s="50">
        <f t="shared" si="52"/>
        <v>78380.826329999996</v>
      </c>
      <c r="AU135">
        <v>8</v>
      </c>
      <c r="AV135" s="46" t="s">
        <v>528</v>
      </c>
      <c r="AW135" s="47">
        <f t="shared" si="53"/>
        <v>0</v>
      </c>
      <c r="AX135" s="47">
        <f t="shared" si="53"/>
        <v>0</v>
      </c>
      <c r="AY135" s="47">
        <f t="shared" si="53"/>
        <v>0</v>
      </c>
      <c r="AZ135" s="47">
        <f t="shared" si="53"/>
        <v>0</v>
      </c>
      <c r="BA135" s="47">
        <f t="shared" si="53"/>
        <v>78380.826329999996</v>
      </c>
      <c r="BB135" s="47">
        <f t="shared" si="57"/>
        <v>0</v>
      </c>
      <c r="BC135" s="47">
        <f t="shared" si="58"/>
        <v>0</v>
      </c>
      <c r="BD135" s="47">
        <f t="shared" si="59"/>
        <v>0</v>
      </c>
      <c r="BE135" s="47">
        <f t="shared" si="54"/>
        <v>0</v>
      </c>
      <c r="BF135" s="47">
        <f t="shared" si="54"/>
        <v>0</v>
      </c>
      <c r="BG135" s="47">
        <f t="shared" si="54"/>
        <v>0</v>
      </c>
      <c r="BH135" s="50">
        <f t="shared" si="55"/>
        <v>78380.826329999996</v>
      </c>
    </row>
    <row r="136" spans="3:62" x14ac:dyDescent="0.25">
      <c r="C136" s="46" t="s">
        <v>14</v>
      </c>
      <c r="D136" s="47">
        <f>paste_pd_trips!S100</f>
        <v>0</v>
      </c>
      <c r="E136" s="47">
        <f>paste_pd_trips!T100</f>
        <v>0</v>
      </c>
      <c r="F136" s="47">
        <f>paste_pd_trips!U100</f>
        <v>0</v>
      </c>
      <c r="G136" s="47">
        <f>paste_pd_trips!V100</f>
        <v>0</v>
      </c>
      <c r="H136" s="47">
        <f>paste_pd_trips!W100</f>
        <v>0</v>
      </c>
      <c r="I136" s="47">
        <f>paste_pd_trips!X100</f>
        <v>170</v>
      </c>
      <c r="J136" s="47">
        <f>paste_pd_trips!Y100</f>
        <v>0</v>
      </c>
      <c r="K136" s="47">
        <f>paste_pd_trips!Z100</f>
        <v>0</v>
      </c>
      <c r="L136" s="47">
        <f>paste_pd_trips!AA100</f>
        <v>0</v>
      </c>
      <c r="M136" s="47">
        <f>paste_pd_trips!AB100</f>
        <v>0</v>
      </c>
      <c r="N136" s="47">
        <f>paste_pd_trips!AC100</f>
        <v>0</v>
      </c>
      <c r="O136" s="50">
        <f>paste_pd_trips!AD100</f>
        <v>170</v>
      </c>
      <c r="P136" s="49"/>
      <c r="R136" s="46" t="s">
        <v>14</v>
      </c>
      <c r="S136" s="47">
        <f>paste_pd_trips!C100</f>
        <v>0</v>
      </c>
      <c r="T136" s="47">
        <f>paste_pd_trips!D100</f>
        <v>0</v>
      </c>
      <c r="U136" s="47">
        <f>paste_pd_trips!E100</f>
        <v>0</v>
      </c>
      <c r="V136" s="47">
        <f>paste_pd_trips!F100</f>
        <v>0</v>
      </c>
      <c r="W136" s="47">
        <f>paste_pd_trips!G100</f>
        <v>0</v>
      </c>
      <c r="X136" s="47">
        <f>paste_pd_trips!H100</f>
        <v>120227.95236</v>
      </c>
      <c r="Y136" s="47">
        <f>paste_pd_trips!I100</f>
        <v>0</v>
      </c>
      <c r="Z136" s="47">
        <f>paste_pd_trips!J100</f>
        <v>0</v>
      </c>
      <c r="AA136" s="47">
        <f>paste_pd_trips!K100</f>
        <v>0</v>
      </c>
      <c r="AB136" s="47">
        <f>paste_pd_trips!L100</f>
        <v>0</v>
      </c>
      <c r="AC136" s="47">
        <f>paste_pd_trips!M100</f>
        <v>0</v>
      </c>
      <c r="AD136" s="50">
        <f>paste_pd_trips!N100</f>
        <v>120227.95236</v>
      </c>
      <c r="AG136" s="46" t="s">
        <v>14</v>
      </c>
      <c r="AH136" s="47">
        <f t="shared" si="56"/>
        <v>0</v>
      </c>
      <c r="AI136" s="47">
        <f t="shared" si="50"/>
        <v>0</v>
      </c>
      <c r="AJ136" s="47">
        <f t="shared" si="50"/>
        <v>0</v>
      </c>
      <c r="AK136" s="47">
        <f t="shared" si="50"/>
        <v>0</v>
      </c>
      <c r="AL136" s="47">
        <f t="shared" si="50"/>
        <v>0</v>
      </c>
      <c r="AM136" s="51">
        <f t="shared" si="50"/>
        <v>120227.95236</v>
      </c>
      <c r="AN136" s="52">
        <f t="shared" si="50"/>
        <v>0</v>
      </c>
      <c r="AO136" s="53">
        <f t="shared" si="50"/>
        <v>0</v>
      </c>
      <c r="AP136" s="47">
        <v>0</v>
      </c>
      <c r="AQ136" s="47">
        <f t="shared" si="51"/>
        <v>0</v>
      </c>
      <c r="AR136" s="47">
        <f t="shared" si="51"/>
        <v>0</v>
      </c>
      <c r="AS136" s="50">
        <f t="shared" si="52"/>
        <v>120227.95236</v>
      </c>
      <c r="AU136">
        <v>9</v>
      </c>
      <c r="AV136" s="46" t="s">
        <v>14</v>
      </c>
      <c r="AW136" s="47">
        <f t="shared" si="53"/>
        <v>0</v>
      </c>
      <c r="AX136" s="47">
        <f t="shared" si="53"/>
        <v>0</v>
      </c>
      <c r="AY136" s="47">
        <f t="shared" si="53"/>
        <v>0</v>
      </c>
      <c r="AZ136" s="47">
        <f t="shared" si="53"/>
        <v>0</v>
      </c>
      <c r="BA136" s="47">
        <f t="shared" si="53"/>
        <v>0</v>
      </c>
      <c r="BB136" s="51">
        <f>BJ136</f>
        <v>151437.7539010834</v>
      </c>
      <c r="BC136" s="52">
        <v>0</v>
      </c>
      <c r="BD136" s="53">
        <v>0</v>
      </c>
      <c r="BE136" s="47">
        <f t="shared" si="54"/>
        <v>0</v>
      </c>
      <c r="BF136" s="47">
        <f t="shared" si="54"/>
        <v>0</v>
      </c>
      <c r="BG136" s="47">
        <f t="shared" si="54"/>
        <v>0</v>
      </c>
      <c r="BH136" s="50">
        <f t="shared" si="55"/>
        <v>151437.7539010834</v>
      </c>
      <c r="BJ136" s="2">
        <f>$BI$158*(OBS_PURP_AUTOSUFF!J95+OBS_PURP_AUTOSUFF!J96)</f>
        <v>151437.7539010834</v>
      </c>
    </row>
    <row r="137" spans="3:62" x14ac:dyDescent="0.25">
      <c r="C137" s="46" t="s">
        <v>15</v>
      </c>
      <c r="D137" s="47">
        <f>paste_pd_trips!S101</f>
        <v>0</v>
      </c>
      <c r="E137" s="47">
        <f>paste_pd_trips!T101</f>
        <v>0</v>
      </c>
      <c r="F137" s="47">
        <f>paste_pd_trips!U101</f>
        <v>0</v>
      </c>
      <c r="G137" s="47">
        <f>paste_pd_trips!V101</f>
        <v>0</v>
      </c>
      <c r="H137" s="47">
        <f>paste_pd_trips!W101</f>
        <v>0</v>
      </c>
      <c r="I137" s="47">
        <f>paste_pd_trips!X101</f>
        <v>2</v>
      </c>
      <c r="J137" s="47">
        <f>paste_pd_trips!Y101</f>
        <v>0</v>
      </c>
      <c r="K137" s="47">
        <f>paste_pd_trips!Z101</f>
        <v>0</v>
      </c>
      <c r="L137" s="47">
        <f>paste_pd_trips!AA101</f>
        <v>0</v>
      </c>
      <c r="M137" s="47">
        <f>paste_pd_trips!AB101</f>
        <v>0</v>
      </c>
      <c r="N137" s="47">
        <f>paste_pd_trips!AC101</f>
        <v>0</v>
      </c>
      <c r="O137" s="50">
        <f>paste_pd_trips!AD101</f>
        <v>2</v>
      </c>
      <c r="P137" s="49"/>
      <c r="R137" s="46" t="s">
        <v>15</v>
      </c>
      <c r="S137" s="47">
        <f>paste_pd_trips!C101</f>
        <v>0</v>
      </c>
      <c r="T137" s="47">
        <f>paste_pd_trips!D101</f>
        <v>0</v>
      </c>
      <c r="U137" s="47">
        <f>paste_pd_trips!E101</f>
        <v>0</v>
      </c>
      <c r="V137" s="47">
        <f>paste_pd_trips!F101</f>
        <v>0</v>
      </c>
      <c r="W137" s="47">
        <f>paste_pd_trips!G101</f>
        <v>0</v>
      </c>
      <c r="X137" s="47">
        <f>paste_pd_trips!H101</f>
        <v>220.73060000000001</v>
      </c>
      <c r="Y137" s="47">
        <f>paste_pd_trips!I101</f>
        <v>0</v>
      </c>
      <c r="Z137" s="47">
        <f>paste_pd_trips!J101</f>
        <v>0</v>
      </c>
      <c r="AA137" s="47">
        <f>paste_pd_trips!K101</f>
        <v>0</v>
      </c>
      <c r="AB137" s="47">
        <f>paste_pd_trips!L101</f>
        <v>0</v>
      </c>
      <c r="AC137" s="47">
        <f>paste_pd_trips!M101</f>
        <v>0</v>
      </c>
      <c r="AD137" s="50">
        <f>paste_pd_trips!N101</f>
        <v>220.73060000000001</v>
      </c>
      <c r="AG137" s="46" t="s">
        <v>15</v>
      </c>
      <c r="AH137" s="47">
        <f t="shared" si="56"/>
        <v>0</v>
      </c>
      <c r="AI137" s="47">
        <f t="shared" si="50"/>
        <v>0</v>
      </c>
      <c r="AJ137" s="47">
        <f t="shared" si="50"/>
        <v>0</v>
      </c>
      <c r="AK137" s="47">
        <f t="shared" si="50"/>
        <v>0</v>
      </c>
      <c r="AL137" s="47">
        <f t="shared" si="50"/>
        <v>0</v>
      </c>
      <c r="AM137" s="55">
        <f t="shared" si="50"/>
        <v>220.73060000000001</v>
      </c>
      <c r="AN137" s="56">
        <f t="shared" si="50"/>
        <v>0</v>
      </c>
      <c r="AO137" s="57">
        <f t="shared" si="50"/>
        <v>0</v>
      </c>
      <c r="AP137" s="47">
        <v>0</v>
      </c>
      <c r="AQ137" s="47">
        <f t="shared" si="51"/>
        <v>0</v>
      </c>
      <c r="AR137" s="47">
        <f t="shared" si="51"/>
        <v>0</v>
      </c>
      <c r="AS137" s="50">
        <f t="shared" si="52"/>
        <v>220.73060000000001</v>
      </c>
      <c r="AU137">
        <v>10</v>
      </c>
      <c r="AV137" s="46" t="s">
        <v>15</v>
      </c>
      <c r="AW137" s="47">
        <f t="shared" si="53"/>
        <v>0</v>
      </c>
      <c r="AX137" s="47">
        <f t="shared" si="53"/>
        <v>0</v>
      </c>
      <c r="AY137" s="47">
        <f t="shared" si="53"/>
        <v>0</v>
      </c>
      <c r="AZ137" s="47">
        <f t="shared" si="53"/>
        <v>0</v>
      </c>
      <c r="BA137" s="47">
        <f t="shared" si="53"/>
        <v>0</v>
      </c>
      <c r="BB137" s="55">
        <f>BJ137</f>
        <v>139.15545951659121</v>
      </c>
      <c r="BC137" s="56">
        <v>0</v>
      </c>
      <c r="BD137" s="57">
        <v>0</v>
      </c>
      <c r="BE137" s="47">
        <f t="shared" si="54"/>
        <v>0</v>
      </c>
      <c r="BF137" s="47">
        <f t="shared" si="54"/>
        <v>0</v>
      </c>
      <c r="BG137" s="47">
        <f t="shared" si="54"/>
        <v>0</v>
      </c>
      <c r="BH137" s="50">
        <f t="shared" si="55"/>
        <v>139.15545951659121</v>
      </c>
      <c r="BJ137" s="2">
        <f>$BI$158*OBS_PURP_AUTOSUFF!J98</f>
        <v>139.15545951659121</v>
      </c>
    </row>
    <row r="138" spans="3:62" x14ac:dyDescent="0.25">
      <c r="C138" s="46" t="s">
        <v>16</v>
      </c>
      <c r="D138" s="47">
        <f>paste_pd_trips!S102</f>
        <v>0</v>
      </c>
      <c r="E138" s="47">
        <f>paste_pd_trips!T102</f>
        <v>0</v>
      </c>
      <c r="F138" s="47">
        <f>paste_pd_trips!U102</f>
        <v>0</v>
      </c>
      <c r="G138" s="47">
        <f>paste_pd_trips!V102</f>
        <v>0</v>
      </c>
      <c r="H138" s="47">
        <f>paste_pd_trips!W102</f>
        <v>0</v>
      </c>
      <c r="I138" s="47">
        <f>paste_pd_trips!X102</f>
        <v>7</v>
      </c>
      <c r="J138" s="47">
        <f>paste_pd_trips!Y102</f>
        <v>0</v>
      </c>
      <c r="K138" s="47">
        <f>paste_pd_trips!Z102</f>
        <v>0</v>
      </c>
      <c r="L138" s="47">
        <f>paste_pd_trips!AA102</f>
        <v>0</v>
      </c>
      <c r="M138" s="47">
        <f>paste_pd_trips!AB102</f>
        <v>0</v>
      </c>
      <c r="N138" s="47">
        <f>paste_pd_trips!AC102</f>
        <v>0</v>
      </c>
      <c r="O138" s="50">
        <f>paste_pd_trips!AD102</f>
        <v>7</v>
      </c>
      <c r="P138" s="49"/>
      <c r="R138" s="46" t="s">
        <v>16</v>
      </c>
      <c r="S138" s="47">
        <f>paste_pd_trips!C102</f>
        <v>0</v>
      </c>
      <c r="T138" s="47">
        <f>paste_pd_trips!D102</f>
        <v>0</v>
      </c>
      <c r="U138" s="47">
        <f>paste_pd_trips!E102</f>
        <v>0</v>
      </c>
      <c r="V138" s="47">
        <f>paste_pd_trips!F102</f>
        <v>0</v>
      </c>
      <c r="W138" s="47">
        <f>paste_pd_trips!G102</f>
        <v>0</v>
      </c>
      <c r="X138" s="47">
        <f>paste_pd_trips!H102</f>
        <v>1094.2727600000001</v>
      </c>
      <c r="Y138" s="47">
        <f>paste_pd_trips!I102</f>
        <v>0</v>
      </c>
      <c r="Z138" s="47">
        <f>paste_pd_trips!J102</f>
        <v>0</v>
      </c>
      <c r="AA138" s="47">
        <f>paste_pd_trips!K102</f>
        <v>0</v>
      </c>
      <c r="AB138" s="47">
        <f>paste_pd_trips!L102</f>
        <v>0</v>
      </c>
      <c r="AC138" s="47">
        <f>paste_pd_trips!M102</f>
        <v>0</v>
      </c>
      <c r="AD138" s="50">
        <f>paste_pd_trips!N102</f>
        <v>1094.2727600000001</v>
      </c>
      <c r="AG138" s="46" t="s">
        <v>16</v>
      </c>
      <c r="AH138" s="47">
        <f t="shared" si="56"/>
        <v>0</v>
      </c>
      <c r="AI138" s="47">
        <f t="shared" si="50"/>
        <v>0</v>
      </c>
      <c r="AJ138" s="47">
        <f t="shared" si="50"/>
        <v>0</v>
      </c>
      <c r="AK138" s="47">
        <f t="shared" si="50"/>
        <v>0</v>
      </c>
      <c r="AL138" s="47">
        <f t="shared" si="50"/>
        <v>0</v>
      </c>
      <c r="AM138" s="55">
        <f t="shared" si="50"/>
        <v>1094.2727600000001</v>
      </c>
      <c r="AN138" s="56">
        <f t="shared" si="50"/>
        <v>0</v>
      </c>
      <c r="AO138" s="57">
        <f t="shared" si="50"/>
        <v>0</v>
      </c>
      <c r="AP138" s="47">
        <v>0</v>
      </c>
      <c r="AQ138" s="47">
        <f t="shared" si="51"/>
        <v>0</v>
      </c>
      <c r="AR138" s="47">
        <f t="shared" si="51"/>
        <v>0</v>
      </c>
      <c r="AS138" s="50">
        <f t="shared" si="52"/>
        <v>1094.2727600000001</v>
      </c>
      <c r="AU138">
        <v>11</v>
      </c>
      <c r="AV138" s="46" t="s">
        <v>16</v>
      </c>
      <c r="AW138" s="47">
        <f t="shared" si="53"/>
        <v>0</v>
      </c>
      <c r="AX138" s="47">
        <f t="shared" si="53"/>
        <v>0</v>
      </c>
      <c r="AY138" s="47">
        <f t="shared" si="53"/>
        <v>0</v>
      </c>
      <c r="AZ138" s="47">
        <f t="shared" si="53"/>
        <v>0</v>
      </c>
      <c r="BA138" s="47">
        <f t="shared" si="53"/>
        <v>0</v>
      </c>
      <c r="BB138" s="55">
        <f>BJ138</f>
        <v>0</v>
      </c>
      <c r="BC138" s="56">
        <v>0</v>
      </c>
      <c r="BD138" s="57">
        <v>0</v>
      </c>
      <c r="BE138" s="47">
        <f t="shared" si="54"/>
        <v>0</v>
      </c>
      <c r="BF138" s="47">
        <f t="shared" si="54"/>
        <v>0</v>
      </c>
      <c r="BG138" s="47">
        <f t="shared" si="54"/>
        <v>0</v>
      </c>
      <c r="BH138" s="50">
        <f t="shared" si="55"/>
        <v>0</v>
      </c>
      <c r="BJ138" s="2">
        <v>0</v>
      </c>
    </row>
    <row r="139" spans="3:62" x14ac:dyDescent="0.25">
      <c r="C139" s="46" t="s">
        <v>17</v>
      </c>
      <c r="D139" s="47">
        <f>paste_pd_trips!S103</f>
        <v>0</v>
      </c>
      <c r="E139" s="47">
        <f>paste_pd_trips!T103</f>
        <v>0</v>
      </c>
      <c r="F139" s="47">
        <f>paste_pd_trips!U103</f>
        <v>0</v>
      </c>
      <c r="G139" s="47">
        <f>paste_pd_trips!V103</f>
        <v>0</v>
      </c>
      <c r="H139" s="47">
        <f>paste_pd_trips!W103</f>
        <v>0</v>
      </c>
      <c r="I139" s="47">
        <f>paste_pd_trips!X103</f>
        <v>24</v>
      </c>
      <c r="J139" s="47">
        <f>paste_pd_trips!Y103</f>
        <v>0</v>
      </c>
      <c r="K139" s="47">
        <f>paste_pd_trips!Z103</f>
        <v>0</v>
      </c>
      <c r="L139" s="47">
        <f>paste_pd_trips!AA103</f>
        <v>0</v>
      </c>
      <c r="M139" s="47">
        <f>paste_pd_trips!AB103</f>
        <v>0</v>
      </c>
      <c r="N139" s="47">
        <f>paste_pd_trips!AC103</f>
        <v>0</v>
      </c>
      <c r="O139" s="50">
        <f>paste_pd_trips!AD103</f>
        <v>24</v>
      </c>
      <c r="P139" s="49"/>
      <c r="R139" s="46" t="s">
        <v>17</v>
      </c>
      <c r="S139" s="47">
        <f>paste_pd_trips!C103</f>
        <v>0</v>
      </c>
      <c r="T139" s="47">
        <f>paste_pd_trips!D103</f>
        <v>0</v>
      </c>
      <c r="U139" s="47">
        <f>paste_pd_trips!E103</f>
        <v>0</v>
      </c>
      <c r="V139" s="47">
        <f>paste_pd_trips!F103</f>
        <v>0</v>
      </c>
      <c r="W139" s="47">
        <f>paste_pd_trips!G103</f>
        <v>0</v>
      </c>
      <c r="X139" s="47">
        <f>paste_pd_trips!H103</f>
        <v>8617.3311799999992</v>
      </c>
      <c r="Y139" s="47">
        <f>paste_pd_trips!I103</f>
        <v>0</v>
      </c>
      <c r="Z139" s="47">
        <f>paste_pd_trips!J103</f>
        <v>0</v>
      </c>
      <c r="AA139" s="47">
        <f>paste_pd_trips!K103</f>
        <v>0</v>
      </c>
      <c r="AB139" s="47">
        <f>paste_pd_trips!L103</f>
        <v>0</v>
      </c>
      <c r="AC139" s="47">
        <f>paste_pd_trips!M103</f>
        <v>0</v>
      </c>
      <c r="AD139" s="50">
        <f>paste_pd_trips!N103</f>
        <v>8617.3311799999992</v>
      </c>
      <c r="AG139" s="46" t="s">
        <v>17</v>
      </c>
      <c r="AH139" s="47">
        <f t="shared" si="56"/>
        <v>0</v>
      </c>
      <c r="AI139" s="47">
        <f t="shared" si="50"/>
        <v>0</v>
      </c>
      <c r="AJ139" s="47">
        <f t="shared" si="50"/>
        <v>0</v>
      </c>
      <c r="AK139" s="47">
        <f t="shared" si="50"/>
        <v>0</v>
      </c>
      <c r="AL139" s="47">
        <f t="shared" si="50"/>
        <v>0</v>
      </c>
      <c r="AM139" s="55">
        <f t="shared" si="50"/>
        <v>8617.3311799999992</v>
      </c>
      <c r="AN139" s="56">
        <f t="shared" si="50"/>
        <v>0</v>
      </c>
      <c r="AO139" s="57">
        <f t="shared" si="50"/>
        <v>0</v>
      </c>
      <c r="AP139" s="47">
        <v>0</v>
      </c>
      <c r="AQ139" s="47">
        <f t="shared" si="51"/>
        <v>0</v>
      </c>
      <c r="AR139" s="47">
        <f t="shared" si="51"/>
        <v>0</v>
      </c>
      <c r="AS139" s="50">
        <f t="shared" ref="AS139:AS154" si="60">SUM(AH139:AR139)</f>
        <v>8617.3311799999992</v>
      </c>
      <c r="AU139">
        <v>12</v>
      </c>
      <c r="AV139" s="46" t="s">
        <v>17</v>
      </c>
      <c r="AW139" s="47">
        <f t="shared" si="53"/>
        <v>0</v>
      </c>
      <c r="AX139" s="47">
        <f t="shared" si="53"/>
        <v>0</v>
      </c>
      <c r="AY139" s="47">
        <f t="shared" si="53"/>
        <v>0</v>
      </c>
      <c r="AZ139" s="47">
        <f t="shared" si="53"/>
        <v>0</v>
      </c>
      <c r="BA139" s="47">
        <f t="shared" si="53"/>
        <v>0</v>
      </c>
      <c r="BB139" s="55">
        <f>BJ139</f>
        <v>28613.072535082778</v>
      </c>
      <c r="BC139" s="56">
        <v>0</v>
      </c>
      <c r="BD139" s="57">
        <v>0</v>
      </c>
      <c r="BE139" s="47">
        <f t="shared" si="54"/>
        <v>0</v>
      </c>
      <c r="BF139" s="47">
        <f t="shared" si="54"/>
        <v>0</v>
      </c>
      <c r="BG139" s="47">
        <f t="shared" si="54"/>
        <v>0</v>
      </c>
      <c r="BH139" s="50">
        <f t="shared" si="55"/>
        <v>28613.072535082778</v>
      </c>
      <c r="BJ139" s="2">
        <f>$BI$158*OBS_PURP_AUTOSUFF!J97</f>
        <v>28613.072535082778</v>
      </c>
    </row>
    <row r="140" spans="3:62" x14ac:dyDescent="0.25">
      <c r="C140" s="46" t="s">
        <v>18</v>
      </c>
      <c r="D140" s="47">
        <f>paste_pd_trips!S104</f>
        <v>0</v>
      </c>
      <c r="E140" s="47">
        <f>paste_pd_trips!T104</f>
        <v>0</v>
      </c>
      <c r="F140" s="47">
        <f>paste_pd_trips!U104</f>
        <v>0</v>
      </c>
      <c r="G140" s="47">
        <f>paste_pd_trips!V104</f>
        <v>0</v>
      </c>
      <c r="H140" s="47">
        <f>paste_pd_trips!W104</f>
        <v>0</v>
      </c>
      <c r="I140" s="47">
        <f>paste_pd_trips!X104</f>
        <v>0</v>
      </c>
      <c r="J140" s="47">
        <f>paste_pd_trips!Y104</f>
        <v>5</v>
      </c>
      <c r="K140" s="47">
        <f>paste_pd_trips!Z104</f>
        <v>0</v>
      </c>
      <c r="L140" s="47">
        <f>paste_pd_trips!AA104</f>
        <v>0</v>
      </c>
      <c r="M140" s="47">
        <f>paste_pd_trips!AB104</f>
        <v>0</v>
      </c>
      <c r="N140" s="47">
        <f>paste_pd_trips!AC104</f>
        <v>0</v>
      </c>
      <c r="O140" s="50">
        <f>paste_pd_trips!AD104</f>
        <v>5</v>
      </c>
      <c r="P140" s="49"/>
      <c r="R140" s="46" t="s">
        <v>18</v>
      </c>
      <c r="S140" s="47">
        <f>paste_pd_trips!C104</f>
        <v>0</v>
      </c>
      <c r="T140" s="47">
        <f>paste_pd_trips!D104</f>
        <v>0</v>
      </c>
      <c r="U140" s="47">
        <f>paste_pd_trips!E104</f>
        <v>0</v>
      </c>
      <c r="V140" s="47">
        <f>paste_pd_trips!F104</f>
        <v>0</v>
      </c>
      <c r="W140" s="47">
        <f>paste_pd_trips!G104</f>
        <v>0</v>
      </c>
      <c r="X140" s="47">
        <f>paste_pd_trips!H104</f>
        <v>0</v>
      </c>
      <c r="Y140" s="47">
        <f>paste_pd_trips!I104</f>
        <v>874.35226</v>
      </c>
      <c r="Z140" s="47">
        <f>paste_pd_trips!J104</f>
        <v>0</v>
      </c>
      <c r="AA140" s="47">
        <f>paste_pd_trips!K104</f>
        <v>0</v>
      </c>
      <c r="AB140" s="47">
        <f>paste_pd_trips!L104</f>
        <v>0</v>
      </c>
      <c r="AC140" s="47">
        <f>paste_pd_trips!M104</f>
        <v>0</v>
      </c>
      <c r="AD140" s="50">
        <f>paste_pd_trips!N104</f>
        <v>874.35226</v>
      </c>
      <c r="AG140" s="46" t="s">
        <v>18</v>
      </c>
      <c r="AH140" s="47">
        <f t="shared" si="56"/>
        <v>0</v>
      </c>
      <c r="AI140" s="47">
        <f t="shared" si="50"/>
        <v>0</v>
      </c>
      <c r="AJ140" s="47">
        <f t="shared" si="50"/>
        <v>0</v>
      </c>
      <c r="AK140" s="47">
        <f t="shared" si="50"/>
        <v>0</v>
      </c>
      <c r="AL140" s="47">
        <f t="shared" si="50"/>
        <v>0</v>
      </c>
      <c r="AM140" s="55">
        <f t="shared" si="50"/>
        <v>0</v>
      </c>
      <c r="AN140" s="56">
        <f t="shared" si="50"/>
        <v>874.35226</v>
      </c>
      <c r="AO140" s="57">
        <f t="shared" si="50"/>
        <v>0</v>
      </c>
      <c r="AP140" s="47">
        <v>0</v>
      </c>
      <c r="AQ140" s="47">
        <f t="shared" si="51"/>
        <v>0</v>
      </c>
      <c r="AR140" s="47">
        <f t="shared" si="51"/>
        <v>0</v>
      </c>
      <c r="AS140" s="50">
        <f t="shared" si="60"/>
        <v>874.35226</v>
      </c>
      <c r="AU140">
        <v>13</v>
      </c>
      <c r="AV140" s="46" t="s">
        <v>18</v>
      </c>
      <c r="AW140" s="47">
        <f t="shared" si="53"/>
        <v>0</v>
      </c>
      <c r="AX140" s="47">
        <f t="shared" si="53"/>
        <v>0</v>
      </c>
      <c r="AY140" s="47">
        <f t="shared" si="53"/>
        <v>0</v>
      </c>
      <c r="AZ140" s="47">
        <f t="shared" si="53"/>
        <v>0</v>
      </c>
      <c r="BA140" s="47">
        <f t="shared" si="53"/>
        <v>0</v>
      </c>
      <c r="BB140" s="55">
        <v>0</v>
      </c>
      <c r="BC140" s="56">
        <f>BJ140</f>
        <v>1170.189095571583</v>
      </c>
      <c r="BD140" s="57">
        <v>0</v>
      </c>
      <c r="BE140" s="47">
        <f t="shared" si="54"/>
        <v>0</v>
      </c>
      <c r="BF140" s="47">
        <f t="shared" si="54"/>
        <v>0</v>
      </c>
      <c r="BG140" s="47">
        <f t="shared" si="54"/>
        <v>0</v>
      </c>
      <c r="BH140" s="50">
        <f t="shared" si="55"/>
        <v>1170.189095571583</v>
      </c>
      <c r="BJ140" s="2">
        <f>$BI$158*(OBS_PURP_AUTOSUFF!J113+OBS_PURP_AUTOSUFF!J114)</f>
        <v>1170.189095571583</v>
      </c>
    </row>
    <row r="141" spans="3:62" x14ac:dyDescent="0.25">
      <c r="C141" s="46" t="s">
        <v>19</v>
      </c>
      <c r="D141" s="47">
        <f>paste_pd_trips!S105</f>
        <v>0</v>
      </c>
      <c r="E141" s="47">
        <f>paste_pd_trips!T105</f>
        <v>0</v>
      </c>
      <c r="F141" s="47">
        <f>paste_pd_trips!U105</f>
        <v>0</v>
      </c>
      <c r="G141" s="47">
        <f>paste_pd_trips!V105</f>
        <v>0</v>
      </c>
      <c r="H141" s="47">
        <f>paste_pd_trips!W105</f>
        <v>0</v>
      </c>
      <c r="I141" s="47">
        <f>paste_pd_trips!X105</f>
        <v>0</v>
      </c>
      <c r="J141" s="47">
        <f>paste_pd_trips!Y105</f>
        <v>1</v>
      </c>
      <c r="K141" s="47">
        <f>paste_pd_trips!Z105</f>
        <v>0</v>
      </c>
      <c r="L141" s="47">
        <f>paste_pd_trips!AA105</f>
        <v>0</v>
      </c>
      <c r="M141" s="47">
        <f>paste_pd_trips!AB105</f>
        <v>0</v>
      </c>
      <c r="N141" s="47">
        <f>paste_pd_trips!AC105</f>
        <v>0</v>
      </c>
      <c r="O141" s="50">
        <f>paste_pd_trips!AD105</f>
        <v>1</v>
      </c>
      <c r="P141" s="49"/>
      <c r="R141" s="46" t="s">
        <v>19</v>
      </c>
      <c r="S141" s="47">
        <f>paste_pd_trips!C105</f>
        <v>0</v>
      </c>
      <c r="T141" s="47">
        <f>paste_pd_trips!D105</f>
        <v>0</v>
      </c>
      <c r="U141" s="47">
        <f>paste_pd_trips!E105</f>
        <v>0</v>
      </c>
      <c r="V141" s="47">
        <f>paste_pd_trips!F105</f>
        <v>0</v>
      </c>
      <c r="W141" s="47">
        <f>paste_pd_trips!G105</f>
        <v>0</v>
      </c>
      <c r="X141" s="47">
        <f>paste_pd_trips!H105</f>
        <v>0</v>
      </c>
      <c r="Y141" s="47">
        <f>paste_pd_trips!I105</f>
        <v>149.3389</v>
      </c>
      <c r="Z141" s="47">
        <f>paste_pd_trips!J105</f>
        <v>0</v>
      </c>
      <c r="AA141" s="47">
        <f>paste_pd_trips!K105</f>
        <v>0</v>
      </c>
      <c r="AB141" s="47">
        <f>paste_pd_trips!L105</f>
        <v>0</v>
      </c>
      <c r="AC141" s="47">
        <f>paste_pd_trips!M105</f>
        <v>0</v>
      </c>
      <c r="AD141" s="50">
        <f>paste_pd_trips!N105</f>
        <v>149.3389</v>
      </c>
      <c r="AG141" s="46" t="s">
        <v>19</v>
      </c>
      <c r="AH141" s="47">
        <f t="shared" si="56"/>
        <v>0</v>
      </c>
      <c r="AI141" s="47">
        <f t="shared" si="50"/>
        <v>0</v>
      </c>
      <c r="AJ141" s="47">
        <f t="shared" si="50"/>
        <v>0</v>
      </c>
      <c r="AK141" s="47">
        <f t="shared" si="50"/>
        <v>0</v>
      </c>
      <c r="AL141" s="47">
        <f t="shared" si="50"/>
        <v>0</v>
      </c>
      <c r="AM141" s="55">
        <f t="shared" si="50"/>
        <v>0</v>
      </c>
      <c r="AN141" s="56">
        <f t="shared" si="50"/>
        <v>149.3389</v>
      </c>
      <c r="AO141" s="57">
        <f t="shared" si="50"/>
        <v>0</v>
      </c>
      <c r="AP141" s="47">
        <v>0</v>
      </c>
      <c r="AQ141" s="47">
        <f t="shared" si="51"/>
        <v>0</v>
      </c>
      <c r="AR141" s="47">
        <f t="shared" si="51"/>
        <v>0</v>
      </c>
      <c r="AS141" s="50">
        <f t="shared" si="60"/>
        <v>149.3389</v>
      </c>
      <c r="AU141">
        <v>14</v>
      </c>
      <c r="AV141" s="46" t="s">
        <v>19</v>
      </c>
      <c r="AW141" s="47">
        <f t="shared" si="53"/>
        <v>0</v>
      </c>
      <c r="AX141" s="47">
        <f t="shared" si="53"/>
        <v>0</v>
      </c>
      <c r="AY141" s="47">
        <f t="shared" si="53"/>
        <v>0</v>
      </c>
      <c r="AZ141" s="47">
        <f t="shared" si="53"/>
        <v>0</v>
      </c>
      <c r="BA141" s="47">
        <f t="shared" si="53"/>
        <v>0</v>
      </c>
      <c r="BB141" s="55">
        <v>0</v>
      </c>
      <c r="BC141" s="56">
        <f>BJ141</f>
        <v>265.01514319613307</v>
      </c>
      <c r="BD141" s="57">
        <v>0</v>
      </c>
      <c r="BE141" s="47">
        <f t="shared" si="54"/>
        <v>0</v>
      </c>
      <c r="BF141" s="47">
        <f t="shared" si="54"/>
        <v>0</v>
      </c>
      <c r="BG141" s="47">
        <f t="shared" si="54"/>
        <v>0</v>
      </c>
      <c r="BH141" s="50">
        <f t="shared" si="55"/>
        <v>265.01514319613307</v>
      </c>
      <c r="BJ141" s="2">
        <f>$BI$158*OBS_PURP_AUTOSUFF!J116</f>
        <v>265.01514319613307</v>
      </c>
    </row>
    <row r="142" spans="3:62" x14ac:dyDescent="0.25">
      <c r="C142" s="46" t="s">
        <v>20</v>
      </c>
      <c r="D142" s="47">
        <f>paste_pd_trips!S106</f>
        <v>0</v>
      </c>
      <c r="E142" s="47">
        <f>paste_pd_trips!T106</f>
        <v>0</v>
      </c>
      <c r="F142" s="47">
        <f>paste_pd_trips!U106</f>
        <v>0</v>
      </c>
      <c r="G142" s="47">
        <f>paste_pd_trips!V106</f>
        <v>0</v>
      </c>
      <c r="H142" s="47">
        <f>paste_pd_trips!W106</f>
        <v>0</v>
      </c>
      <c r="I142" s="47">
        <f>paste_pd_trips!X106</f>
        <v>0</v>
      </c>
      <c r="J142" s="47">
        <f>paste_pd_trips!Y106</f>
        <v>0</v>
      </c>
      <c r="K142" s="47">
        <f>paste_pd_trips!Z106</f>
        <v>0</v>
      </c>
      <c r="L142" s="47">
        <f>paste_pd_trips!AA106</f>
        <v>0</v>
      </c>
      <c r="M142" s="47">
        <f>paste_pd_trips!AB106</f>
        <v>0</v>
      </c>
      <c r="N142" s="47">
        <f>paste_pd_trips!AC106</f>
        <v>0</v>
      </c>
      <c r="O142" s="50">
        <f>paste_pd_trips!AD106</f>
        <v>0</v>
      </c>
      <c r="P142" s="49"/>
      <c r="R142" s="46" t="s">
        <v>20</v>
      </c>
      <c r="S142" s="47">
        <f>paste_pd_trips!C106</f>
        <v>0</v>
      </c>
      <c r="T142" s="47">
        <f>paste_pd_trips!D106</f>
        <v>0</v>
      </c>
      <c r="U142" s="47">
        <f>paste_pd_trips!E106</f>
        <v>0</v>
      </c>
      <c r="V142" s="47">
        <f>paste_pd_trips!F106</f>
        <v>0</v>
      </c>
      <c r="W142" s="47">
        <f>paste_pd_trips!G106</f>
        <v>0</v>
      </c>
      <c r="X142" s="47">
        <f>paste_pd_trips!H106</f>
        <v>0</v>
      </c>
      <c r="Y142" s="47">
        <f>paste_pd_trips!I106</f>
        <v>0</v>
      </c>
      <c r="Z142" s="47">
        <f>paste_pd_trips!J106</f>
        <v>0</v>
      </c>
      <c r="AA142" s="47">
        <f>paste_pd_trips!K106</f>
        <v>0</v>
      </c>
      <c r="AB142" s="47">
        <f>paste_pd_trips!L106</f>
        <v>0</v>
      </c>
      <c r="AC142" s="47">
        <f>paste_pd_trips!M106</f>
        <v>0</v>
      </c>
      <c r="AD142" s="50">
        <f>paste_pd_trips!N106</f>
        <v>0</v>
      </c>
      <c r="AG142" s="46" t="s">
        <v>20</v>
      </c>
      <c r="AH142" s="47">
        <f t="shared" si="56"/>
        <v>0</v>
      </c>
      <c r="AI142" s="47">
        <f t="shared" si="50"/>
        <v>0</v>
      </c>
      <c r="AJ142" s="47">
        <f t="shared" si="50"/>
        <v>0</v>
      </c>
      <c r="AK142" s="47">
        <f t="shared" si="50"/>
        <v>0</v>
      </c>
      <c r="AL142" s="47">
        <f t="shared" si="50"/>
        <v>0</v>
      </c>
      <c r="AM142" s="55">
        <f t="shared" si="50"/>
        <v>0</v>
      </c>
      <c r="AN142" s="56">
        <f t="shared" si="50"/>
        <v>0</v>
      </c>
      <c r="AO142" s="57">
        <f t="shared" si="50"/>
        <v>0</v>
      </c>
      <c r="AP142" s="47">
        <v>0</v>
      </c>
      <c r="AQ142" s="47">
        <f t="shared" si="51"/>
        <v>0</v>
      </c>
      <c r="AR142" s="47">
        <f t="shared" si="51"/>
        <v>0</v>
      </c>
      <c r="AS142" s="50">
        <f t="shared" si="60"/>
        <v>0</v>
      </c>
      <c r="AU142">
        <v>15</v>
      </c>
      <c r="AV142" s="46" t="s">
        <v>20</v>
      </c>
      <c r="AW142" s="47">
        <f t="shared" si="53"/>
        <v>0</v>
      </c>
      <c r="AX142" s="47">
        <f t="shared" si="53"/>
        <v>0</v>
      </c>
      <c r="AY142" s="47">
        <f t="shared" si="53"/>
        <v>0</v>
      </c>
      <c r="AZ142" s="47">
        <f t="shared" si="53"/>
        <v>0</v>
      </c>
      <c r="BA142" s="47">
        <f t="shared" si="53"/>
        <v>0</v>
      </c>
      <c r="BB142" s="55">
        <v>0</v>
      </c>
      <c r="BC142" s="56">
        <f>BJ142</f>
        <v>0</v>
      </c>
      <c r="BD142" s="57">
        <v>0</v>
      </c>
      <c r="BE142" s="47">
        <f t="shared" si="54"/>
        <v>0</v>
      </c>
      <c r="BF142" s="47">
        <f t="shared" si="54"/>
        <v>0</v>
      </c>
      <c r="BG142" s="47">
        <f t="shared" si="54"/>
        <v>0</v>
      </c>
      <c r="BH142" s="50">
        <f t="shared" si="55"/>
        <v>0</v>
      </c>
      <c r="BJ142" s="2">
        <v>0</v>
      </c>
    </row>
    <row r="143" spans="3:62" x14ac:dyDescent="0.25">
      <c r="C143" s="46" t="s">
        <v>21</v>
      </c>
      <c r="D143" s="47">
        <f>paste_pd_trips!S107</f>
        <v>0</v>
      </c>
      <c r="E143" s="47">
        <f>paste_pd_trips!T107</f>
        <v>0</v>
      </c>
      <c r="F143" s="47">
        <f>paste_pd_trips!U107</f>
        <v>0</v>
      </c>
      <c r="G143" s="47">
        <f>paste_pd_trips!V107</f>
        <v>0</v>
      </c>
      <c r="H143" s="47">
        <f>paste_pd_trips!W107</f>
        <v>0</v>
      </c>
      <c r="I143" s="47">
        <f>paste_pd_trips!X107</f>
        <v>0</v>
      </c>
      <c r="J143" s="47">
        <f>paste_pd_trips!Y107</f>
        <v>3</v>
      </c>
      <c r="K143" s="47">
        <f>paste_pd_trips!Z107</f>
        <v>0</v>
      </c>
      <c r="L143" s="47">
        <f>paste_pd_trips!AA107</f>
        <v>0</v>
      </c>
      <c r="M143" s="47">
        <f>paste_pd_trips!AB107</f>
        <v>0</v>
      </c>
      <c r="N143" s="47">
        <f>paste_pd_trips!AC107</f>
        <v>0</v>
      </c>
      <c r="O143" s="50">
        <f>paste_pd_trips!AD107</f>
        <v>3</v>
      </c>
      <c r="P143" s="49"/>
      <c r="R143" s="46" t="s">
        <v>21</v>
      </c>
      <c r="S143" s="47">
        <f>paste_pd_trips!C107</f>
        <v>0</v>
      </c>
      <c r="T143" s="47">
        <f>paste_pd_trips!D107</f>
        <v>0</v>
      </c>
      <c r="U143" s="47">
        <f>paste_pd_trips!E107</f>
        <v>0</v>
      </c>
      <c r="V143" s="47">
        <f>paste_pd_trips!F107</f>
        <v>0</v>
      </c>
      <c r="W143" s="47">
        <f>paste_pd_trips!G107</f>
        <v>0</v>
      </c>
      <c r="X143" s="47">
        <f>paste_pd_trips!H107</f>
        <v>0</v>
      </c>
      <c r="Y143" s="47">
        <f>paste_pd_trips!I107</f>
        <v>339.62495999999999</v>
      </c>
      <c r="Z143" s="47">
        <f>paste_pd_trips!J107</f>
        <v>0</v>
      </c>
      <c r="AA143" s="47">
        <f>paste_pd_trips!K107</f>
        <v>0</v>
      </c>
      <c r="AB143" s="47">
        <f>paste_pd_trips!L107</f>
        <v>0</v>
      </c>
      <c r="AC143" s="47">
        <f>paste_pd_trips!M107</f>
        <v>0</v>
      </c>
      <c r="AD143" s="50">
        <f>paste_pd_trips!N107</f>
        <v>339.62495999999999</v>
      </c>
      <c r="AG143" s="46" t="s">
        <v>21</v>
      </c>
      <c r="AH143" s="47">
        <f t="shared" si="56"/>
        <v>0</v>
      </c>
      <c r="AI143" s="47">
        <f t="shared" si="50"/>
        <v>0</v>
      </c>
      <c r="AJ143" s="47">
        <f t="shared" si="50"/>
        <v>0</v>
      </c>
      <c r="AK143" s="47">
        <f t="shared" si="50"/>
        <v>0</v>
      </c>
      <c r="AL143" s="47">
        <f t="shared" si="50"/>
        <v>0</v>
      </c>
      <c r="AM143" s="55">
        <f t="shared" si="50"/>
        <v>0</v>
      </c>
      <c r="AN143" s="56">
        <f t="shared" si="50"/>
        <v>339.62495999999999</v>
      </c>
      <c r="AO143" s="57">
        <f t="shared" si="50"/>
        <v>0</v>
      </c>
      <c r="AP143" s="47">
        <v>0</v>
      </c>
      <c r="AQ143" s="47">
        <f t="shared" si="51"/>
        <v>0</v>
      </c>
      <c r="AR143" s="47">
        <f t="shared" si="51"/>
        <v>0</v>
      </c>
      <c r="AS143" s="50">
        <f t="shared" si="60"/>
        <v>339.62495999999999</v>
      </c>
      <c r="AU143">
        <v>16</v>
      </c>
      <c r="AV143" s="46" t="s">
        <v>21</v>
      </c>
      <c r="AW143" s="47">
        <f t="shared" si="53"/>
        <v>0</v>
      </c>
      <c r="AX143" s="47">
        <f t="shared" si="53"/>
        <v>0</v>
      </c>
      <c r="AY143" s="47">
        <f t="shared" si="53"/>
        <v>0</v>
      </c>
      <c r="AZ143" s="47">
        <f t="shared" si="53"/>
        <v>0</v>
      </c>
      <c r="BA143" s="47">
        <f t="shared" si="53"/>
        <v>0</v>
      </c>
      <c r="BB143" s="55">
        <v>0</v>
      </c>
      <c r="BC143" s="56">
        <f>BJ143</f>
        <v>530.05293067324249</v>
      </c>
      <c r="BD143" s="57">
        <v>0</v>
      </c>
      <c r="BE143" s="47">
        <f t="shared" si="54"/>
        <v>0</v>
      </c>
      <c r="BF143" s="47">
        <f t="shared" si="54"/>
        <v>0</v>
      </c>
      <c r="BG143" s="47">
        <f t="shared" si="54"/>
        <v>0</v>
      </c>
      <c r="BH143" s="50">
        <f t="shared" si="55"/>
        <v>530.05293067324249</v>
      </c>
      <c r="BJ143" s="2">
        <f>$BI$158*OBS_PURP_AUTOSUFF!J115</f>
        <v>530.05293067324249</v>
      </c>
    </row>
    <row r="144" spans="3:62" x14ac:dyDescent="0.25">
      <c r="C144" s="46" t="s">
        <v>22</v>
      </c>
      <c r="D144" s="47">
        <f>paste_pd_trips!S108</f>
        <v>0</v>
      </c>
      <c r="E144" s="47">
        <f>paste_pd_trips!T108</f>
        <v>0</v>
      </c>
      <c r="F144" s="47">
        <f>paste_pd_trips!U108</f>
        <v>0</v>
      </c>
      <c r="G144" s="47">
        <f>paste_pd_trips!V108</f>
        <v>0</v>
      </c>
      <c r="H144" s="47">
        <f>paste_pd_trips!W108</f>
        <v>0</v>
      </c>
      <c r="I144" s="47">
        <f>paste_pd_trips!X108</f>
        <v>0</v>
      </c>
      <c r="J144" s="47">
        <f>paste_pd_trips!Y108</f>
        <v>0</v>
      </c>
      <c r="K144" s="47">
        <f>paste_pd_trips!Z108</f>
        <v>3</v>
      </c>
      <c r="L144" s="47">
        <f>paste_pd_trips!AA108</f>
        <v>0</v>
      </c>
      <c r="M144" s="47">
        <f>paste_pd_trips!AB108</f>
        <v>0</v>
      </c>
      <c r="N144" s="47">
        <f>paste_pd_trips!AC108</f>
        <v>0</v>
      </c>
      <c r="O144" s="50">
        <f>paste_pd_trips!AD108</f>
        <v>3</v>
      </c>
      <c r="P144" s="49"/>
      <c r="R144" s="46" t="s">
        <v>22</v>
      </c>
      <c r="S144" s="47">
        <f>paste_pd_trips!C108</f>
        <v>0</v>
      </c>
      <c r="T144" s="47">
        <f>paste_pd_trips!D108</f>
        <v>0</v>
      </c>
      <c r="U144" s="47">
        <f>paste_pd_trips!E108</f>
        <v>0</v>
      </c>
      <c r="V144" s="47">
        <f>paste_pd_trips!F108</f>
        <v>0</v>
      </c>
      <c r="W144" s="47">
        <f>paste_pd_trips!G108</f>
        <v>0</v>
      </c>
      <c r="X144" s="47">
        <f>paste_pd_trips!H108</f>
        <v>0</v>
      </c>
      <c r="Y144" s="47">
        <f>paste_pd_trips!I108</f>
        <v>0</v>
      </c>
      <c r="Z144" s="47">
        <f>paste_pd_trips!J108</f>
        <v>1258.4466199999999</v>
      </c>
      <c r="AA144" s="47">
        <f>paste_pd_trips!K108</f>
        <v>0</v>
      </c>
      <c r="AB144" s="47">
        <f>paste_pd_trips!L108</f>
        <v>0</v>
      </c>
      <c r="AC144" s="47">
        <f>paste_pd_trips!M108</f>
        <v>0</v>
      </c>
      <c r="AD144" s="50">
        <f>paste_pd_trips!N108</f>
        <v>1258.4466199999999</v>
      </c>
      <c r="AG144" s="46" t="s">
        <v>22</v>
      </c>
      <c r="AH144" s="47">
        <f t="shared" si="56"/>
        <v>0</v>
      </c>
      <c r="AI144" s="47">
        <f t="shared" si="50"/>
        <v>0</v>
      </c>
      <c r="AJ144" s="47">
        <f t="shared" si="50"/>
        <v>0</v>
      </c>
      <c r="AK144" s="47">
        <f t="shared" si="50"/>
        <v>0</v>
      </c>
      <c r="AL144" s="47">
        <f t="shared" si="50"/>
        <v>0</v>
      </c>
      <c r="AM144" s="55">
        <f t="shared" si="50"/>
        <v>0</v>
      </c>
      <c r="AN144" s="56">
        <f t="shared" si="50"/>
        <v>0</v>
      </c>
      <c r="AO144" s="57">
        <f t="shared" si="50"/>
        <v>1258.4466199999999</v>
      </c>
      <c r="AP144" s="47">
        <v>0</v>
      </c>
      <c r="AQ144" s="47">
        <f t="shared" si="51"/>
        <v>0</v>
      </c>
      <c r="AR144" s="47">
        <f t="shared" si="51"/>
        <v>0</v>
      </c>
      <c r="AS144" s="50">
        <f t="shared" si="60"/>
        <v>1258.4466199999999</v>
      </c>
      <c r="AU144">
        <v>17</v>
      </c>
      <c r="AV144" s="46" t="s">
        <v>22</v>
      </c>
      <c r="AW144" s="47">
        <f t="shared" si="53"/>
        <v>0</v>
      </c>
      <c r="AX144" s="47">
        <f t="shared" si="53"/>
        <v>0</v>
      </c>
      <c r="AY144" s="47">
        <f t="shared" si="53"/>
        <v>0</v>
      </c>
      <c r="AZ144" s="47">
        <f t="shared" si="53"/>
        <v>0</v>
      </c>
      <c r="BA144" s="47">
        <f t="shared" si="53"/>
        <v>0</v>
      </c>
      <c r="BB144" s="55">
        <v>0</v>
      </c>
      <c r="BC144" s="56">
        <v>0</v>
      </c>
      <c r="BD144" s="57">
        <f>BJ144</f>
        <v>6385.0212608671409</v>
      </c>
      <c r="BE144" s="47">
        <f t="shared" si="54"/>
        <v>0</v>
      </c>
      <c r="BF144" s="47">
        <f t="shared" si="54"/>
        <v>0</v>
      </c>
      <c r="BG144" s="47">
        <f t="shared" si="54"/>
        <v>0</v>
      </c>
      <c r="BH144" s="50">
        <f t="shared" si="55"/>
        <v>6385.0212608671409</v>
      </c>
      <c r="BJ144" s="2">
        <f>$BI$158*(OBS_PURP_AUTOSUFF!J101+OBS_PURP_AUTOSUFF!J102)</f>
        <v>6385.0212608671409</v>
      </c>
    </row>
    <row r="145" spans="3:62" x14ac:dyDescent="0.25">
      <c r="C145" s="46" t="s">
        <v>23</v>
      </c>
      <c r="D145" s="47">
        <f>paste_pd_trips!S109</f>
        <v>0</v>
      </c>
      <c r="E145" s="47">
        <f>paste_pd_trips!T109</f>
        <v>0</v>
      </c>
      <c r="F145" s="47">
        <f>paste_pd_trips!U109</f>
        <v>0</v>
      </c>
      <c r="G145" s="47">
        <f>paste_pd_trips!V109</f>
        <v>0</v>
      </c>
      <c r="H145" s="47">
        <f>paste_pd_trips!W109</f>
        <v>0</v>
      </c>
      <c r="I145" s="47">
        <f>paste_pd_trips!X109</f>
        <v>0</v>
      </c>
      <c r="J145" s="47">
        <f>paste_pd_trips!Y109</f>
        <v>0</v>
      </c>
      <c r="K145" s="47">
        <f>paste_pd_trips!Z109</f>
        <v>0</v>
      </c>
      <c r="L145" s="47">
        <f>paste_pd_trips!AA109</f>
        <v>0</v>
      </c>
      <c r="M145" s="47">
        <f>paste_pd_trips!AB109</f>
        <v>0</v>
      </c>
      <c r="N145" s="47">
        <f>paste_pd_trips!AC109</f>
        <v>0</v>
      </c>
      <c r="O145" s="50">
        <f>paste_pd_trips!AD109</f>
        <v>0</v>
      </c>
      <c r="P145" s="49"/>
      <c r="R145" s="46" t="s">
        <v>23</v>
      </c>
      <c r="S145" s="47">
        <f>paste_pd_trips!C109</f>
        <v>0</v>
      </c>
      <c r="T145" s="47">
        <f>paste_pd_trips!D109</f>
        <v>0</v>
      </c>
      <c r="U145" s="47">
        <f>paste_pd_trips!E109</f>
        <v>0</v>
      </c>
      <c r="V145" s="47">
        <f>paste_pd_trips!F109</f>
        <v>0</v>
      </c>
      <c r="W145" s="47">
        <f>paste_pd_trips!G109</f>
        <v>0</v>
      </c>
      <c r="X145" s="47">
        <f>paste_pd_trips!H109</f>
        <v>0</v>
      </c>
      <c r="Y145" s="47">
        <f>paste_pd_trips!I109</f>
        <v>0</v>
      </c>
      <c r="Z145" s="47">
        <f>paste_pd_trips!J109</f>
        <v>0</v>
      </c>
      <c r="AA145" s="47">
        <f>paste_pd_trips!K109</f>
        <v>0</v>
      </c>
      <c r="AB145" s="47">
        <f>paste_pd_trips!L109</f>
        <v>0</v>
      </c>
      <c r="AC145" s="47">
        <f>paste_pd_trips!M109</f>
        <v>0</v>
      </c>
      <c r="AD145" s="50">
        <f>paste_pd_trips!N109</f>
        <v>0</v>
      </c>
      <c r="AG145" s="46" t="s">
        <v>23</v>
      </c>
      <c r="AH145" s="47">
        <f t="shared" si="56"/>
        <v>0</v>
      </c>
      <c r="AI145" s="47">
        <f t="shared" si="50"/>
        <v>0</v>
      </c>
      <c r="AJ145" s="47">
        <f t="shared" si="50"/>
        <v>0</v>
      </c>
      <c r="AK145" s="47">
        <f t="shared" si="50"/>
        <v>0</v>
      </c>
      <c r="AL145" s="47">
        <f t="shared" si="50"/>
        <v>0</v>
      </c>
      <c r="AM145" s="55">
        <f t="shared" si="50"/>
        <v>0</v>
      </c>
      <c r="AN145" s="56">
        <f t="shared" si="50"/>
        <v>0</v>
      </c>
      <c r="AO145" s="57">
        <f t="shared" si="50"/>
        <v>0</v>
      </c>
      <c r="AP145" s="47">
        <v>0</v>
      </c>
      <c r="AQ145" s="47">
        <f t="shared" si="51"/>
        <v>0</v>
      </c>
      <c r="AR145" s="47">
        <f t="shared" si="51"/>
        <v>0</v>
      </c>
      <c r="AS145" s="50">
        <f t="shared" si="60"/>
        <v>0</v>
      </c>
      <c r="AU145">
        <v>18</v>
      </c>
      <c r="AV145" s="46" t="s">
        <v>23</v>
      </c>
      <c r="AW145" s="47">
        <f t="shared" si="53"/>
        <v>0</v>
      </c>
      <c r="AX145" s="47">
        <f t="shared" si="53"/>
        <v>0</v>
      </c>
      <c r="AY145" s="47">
        <f t="shared" si="53"/>
        <v>0</v>
      </c>
      <c r="AZ145" s="47">
        <f t="shared" si="53"/>
        <v>0</v>
      </c>
      <c r="BA145" s="47">
        <f t="shared" si="53"/>
        <v>0</v>
      </c>
      <c r="BB145" s="55">
        <v>0</v>
      </c>
      <c r="BC145" s="56">
        <v>0</v>
      </c>
      <c r="BD145" s="57">
        <f>BJ145</f>
        <v>161.10228711298168</v>
      </c>
      <c r="BE145" s="47">
        <f t="shared" si="54"/>
        <v>0</v>
      </c>
      <c r="BF145" s="47">
        <f t="shared" si="54"/>
        <v>0</v>
      </c>
      <c r="BG145" s="47">
        <f t="shared" si="54"/>
        <v>0</v>
      </c>
      <c r="BH145" s="50">
        <f t="shared" si="55"/>
        <v>161.10228711298168</v>
      </c>
      <c r="BJ145" s="2">
        <f>$BI$158*OBS_PURP_AUTOSUFF!J104</f>
        <v>161.10228711298168</v>
      </c>
    </row>
    <row r="146" spans="3:62" x14ac:dyDescent="0.25">
      <c r="C146" s="46" t="s">
        <v>24</v>
      </c>
      <c r="D146" s="47">
        <f>paste_pd_trips!S110</f>
        <v>0</v>
      </c>
      <c r="E146" s="47">
        <f>paste_pd_trips!T110</f>
        <v>0</v>
      </c>
      <c r="F146" s="47">
        <f>paste_pd_trips!U110</f>
        <v>0</v>
      </c>
      <c r="G146" s="47">
        <f>paste_pd_trips!V110</f>
        <v>0</v>
      </c>
      <c r="H146" s="47">
        <f>paste_pd_trips!W110</f>
        <v>0</v>
      </c>
      <c r="I146" s="47">
        <f>paste_pd_trips!X110</f>
        <v>0</v>
      </c>
      <c r="J146" s="47">
        <f>paste_pd_trips!Y110</f>
        <v>0</v>
      </c>
      <c r="K146" s="47">
        <f>paste_pd_trips!Z110</f>
        <v>0</v>
      </c>
      <c r="L146" s="47">
        <f>paste_pd_trips!AA110</f>
        <v>0</v>
      </c>
      <c r="M146" s="47">
        <f>paste_pd_trips!AB110</f>
        <v>0</v>
      </c>
      <c r="N146" s="47">
        <f>paste_pd_trips!AC110</f>
        <v>0</v>
      </c>
      <c r="O146" s="50">
        <f>paste_pd_trips!AD110</f>
        <v>0</v>
      </c>
      <c r="P146" s="49"/>
      <c r="R146" s="46" t="s">
        <v>24</v>
      </c>
      <c r="S146" s="47">
        <f>paste_pd_trips!C110</f>
        <v>0</v>
      </c>
      <c r="T146" s="47">
        <f>paste_pd_trips!D110</f>
        <v>0</v>
      </c>
      <c r="U146" s="47">
        <f>paste_pd_trips!E110</f>
        <v>0</v>
      </c>
      <c r="V146" s="47">
        <f>paste_pd_trips!F110</f>
        <v>0</v>
      </c>
      <c r="W146" s="47">
        <f>paste_pd_trips!G110</f>
        <v>0</v>
      </c>
      <c r="X146" s="47">
        <f>paste_pd_trips!H110</f>
        <v>0</v>
      </c>
      <c r="Y146" s="47">
        <f>paste_pd_trips!I110</f>
        <v>0</v>
      </c>
      <c r="Z146" s="47">
        <f>paste_pd_trips!J110</f>
        <v>0</v>
      </c>
      <c r="AA146" s="47">
        <f>paste_pd_trips!K110</f>
        <v>0</v>
      </c>
      <c r="AB146" s="47">
        <f>paste_pd_trips!L110</f>
        <v>0</v>
      </c>
      <c r="AC146" s="47">
        <f>paste_pd_trips!M110</f>
        <v>0</v>
      </c>
      <c r="AD146" s="50">
        <f>paste_pd_trips!N110</f>
        <v>0</v>
      </c>
      <c r="AG146" s="46" t="s">
        <v>24</v>
      </c>
      <c r="AH146" s="47">
        <f t="shared" si="56"/>
        <v>0</v>
      </c>
      <c r="AI146" s="47">
        <f t="shared" si="50"/>
        <v>0</v>
      </c>
      <c r="AJ146" s="47">
        <f t="shared" si="50"/>
        <v>0</v>
      </c>
      <c r="AK146" s="47">
        <f t="shared" si="50"/>
        <v>0</v>
      </c>
      <c r="AL146" s="47">
        <f t="shared" si="50"/>
        <v>0</v>
      </c>
      <c r="AM146" s="55">
        <f t="shared" si="50"/>
        <v>0</v>
      </c>
      <c r="AN146" s="56">
        <f t="shared" si="50"/>
        <v>0</v>
      </c>
      <c r="AO146" s="57">
        <f t="shared" si="50"/>
        <v>0</v>
      </c>
      <c r="AP146" s="47">
        <v>0</v>
      </c>
      <c r="AQ146" s="47">
        <f t="shared" si="51"/>
        <v>0</v>
      </c>
      <c r="AR146" s="47">
        <f t="shared" si="51"/>
        <v>0</v>
      </c>
      <c r="AS146" s="50">
        <f t="shared" si="60"/>
        <v>0</v>
      </c>
      <c r="AU146">
        <v>19</v>
      </c>
      <c r="AV146" s="46" t="s">
        <v>24</v>
      </c>
      <c r="AW146" s="47">
        <f t="shared" si="53"/>
        <v>0</v>
      </c>
      <c r="AX146" s="47">
        <f t="shared" si="53"/>
        <v>0</v>
      </c>
      <c r="AY146" s="47">
        <f t="shared" si="53"/>
        <v>0</v>
      </c>
      <c r="AZ146" s="47">
        <f t="shared" si="53"/>
        <v>0</v>
      </c>
      <c r="BA146" s="47">
        <f t="shared" si="53"/>
        <v>0</v>
      </c>
      <c r="BB146" s="55">
        <v>0</v>
      </c>
      <c r="BC146" s="56">
        <v>0</v>
      </c>
      <c r="BD146" s="57">
        <f>BJ146</f>
        <v>0</v>
      </c>
      <c r="BE146" s="47">
        <f t="shared" si="54"/>
        <v>0</v>
      </c>
      <c r="BF146" s="47">
        <f t="shared" si="54"/>
        <v>0</v>
      </c>
      <c r="BG146" s="47">
        <f t="shared" si="54"/>
        <v>0</v>
      </c>
      <c r="BH146" s="50">
        <f t="shared" si="55"/>
        <v>0</v>
      </c>
      <c r="BJ146" s="2">
        <v>0</v>
      </c>
    </row>
    <row r="147" spans="3:62" x14ac:dyDescent="0.25">
      <c r="C147" s="46" t="s">
        <v>25</v>
      </c>
      <c r="D147" s="47">
        <f>paste_pd_trips!S111</f>
        <v>0</v>
      </c>
      <c r="E147" s="47">
        <f>paste_pd_trips!T111</f>
        <v>0</v>
      </c>
      <c r="F147" s="47">
        <f>paste_pd_trips!U111</f>
        <v>0</v>
      </c>
      <c r="G147" s="47">
        <f>paste_pd_trips!V111</f>
        <v>0</v>
      </c>
      <c r="H147" s="47">
        <f>paste_pd_trips!W111</f>
        <v>0</v>
      </c>
      <c r="I147" s="47">
        <f>paste_pd_trips!X111</f>
        <v>0</v>
      </c>
      <c r="J147" s="47">
        <f>paste_pd_trips!Y111</f>
        <v>0</v>
      </c>
      <c r="K147" s="47">
        <f>paste_pd_trips!Z111</f>
        <v>3</v>
      </c>
      <c r="L147" s="47">
        <f>paste_pd_trips!AA111</f>
        <v>0</v>
      </c>
      <c r="M147" s="47">
        <f>paste_pd_trips!AB111</f>
        <v>0</v>
      </c>
      <c r="N147" s="47">
        <f>paste_pd_trips!AC111</f>
        <v>0</v>
      </c>
      <c r="O147" s="50">
        <f>paste_pd_trips!AD111</f>
        <v>3</v>
      </c>
      <c r="P147" s="49"/>
      <c r="R147" s="46" t="s">
        <v>25</v>
      </c>
      <c r="S147" s="47">
        <f>paste_pd_trips!C111</f>
        <v>0</v>
      </c>
      <c r="T147" s="47">
        <f>paste_pd_trips!D111</f>
        <v>0</v>
      </c>
      <c r="U147" s="47">
        <f>paste_pd_trips!E111</f>
        <v>0</v>
      </c>
      <c r="V147" s="47">
        <f>paste_pd_trips!F111</f>
        <v>0</v>
      </c>
      <c r="W147" s="47">
        <f>paste_pd_trips!G111</f>
        <v>0</v>
      </c>
      <c r="X147" s="47">
        <f>paste_pd_trips!H111</f>
        <v>0</v>
      </c>
      <c r="Y147" s="47">
        <f>paste_pd_trips!I111</f>
        <v>0</v>
      </c>
      <c r="Z147" s="47">
        <f>paste_pd_trips!J111</f>
        <v>346.32522</v>
      </c>
      <c r="AA147" s="47">
        <f>paste_pd_trips!K111</f>
        <v>0</v>
      </c>
      <c r="AB147" s="47">
        <f>paste_pd_trips!L111</f>
        <v>0</v>
      </c>
      <c r="AC147" s="47">
        <f>paste_pd_trips!M111</f>
        <v>0</v>
      </c>
      <c r="AD147" s="50">
        <f>paste_pd_trips!N111</f>
        <v>346.32522</v>
      </c>
      <c r="AG147" s="46" t="s">
        <v>25</v>
      </c>
      <c r="AH147" s="47">
        <f t="shared" si="56"/>
        <v>0</v>
      </c>
      <c r="AI147" s="47">
        <f t="shared" si="50"/>
        <v>0</v>
      </c>
      <c r="AJ147" s="47">
        <f t="shared" si="50"/>
        <v>0</v>
      </c>
      <c r="AK147" s="47">
        <f t="shared" si="50"/>
        <v>0</v>
      </c>
      <c r="AL147" s="47">
        <f t="shared" si="50"/>
        <v>0</v>
      </c>
      <c r="AM147" s="58">
        <f t="shared" si="50"/>
        <v>0</v>
      </c>
      <c r="AN147" s="59">
        <f t="shared" si="50"/>
        <v>0</v>
      </c>
      <c r="AO147" s="60">
        <f t="shared" si="50"/>
        <v>346.32522</v>
      </c>
      <c r="AP147" s="47">
        <v>0</v>
      </c>
      <c r="AQ147" s="47">
        <f t="shared" si="51"/>
        <v>0</v>
      </c>
      <c r="AR147" s="47">
        <f t="shared" si="51"/>
        <v>0</v>
      </c>
      <c r="AS147" s="50">
        <f t="shared" si="60"/>
        <v>346.32522</v>
      </c>
      <c r="AU147">
        <v>20</v>
      </c>
      <c r="AV147" s="46" t="s">
        <v>25</v>
      </c>
      <c r="AW147" s="47">
        <f t="shared" si="53"/>
        <v>0</v>
      </c>
      <c r="AX147" s="47">
        <f t="shared" si="53"/>
        <v>0</v>
      </c>
      <c r="AY147" s="47">
        <f t="shared" si="53"/>
        <v>0</v>
      </c>
      <c r="AZ147" s="47">
        <f t="shared" si="53"/>
        <v>0</v>
      </c>
      <c r="BA147" s="47">
        <f t="shared" si="53"/>
        <v>0</v>
      </c>
      <c r="BB147" s="58">
        <v>0</v>
      </c>
      <c r="BC147" s="59">
        <v>0</v>
      </c>
      <c r="BD147" s="60">
        <f>BJ147</f>
        <v>1487.0782290251491</v>
      </c>
      <c r="BE147" s="47">
        <f t="shared" si="54"/>
        <v>0</v>
      </c>
      <c r="BF147" s="47">
        <f t="shared" si="54"/>
        <v>0</v>
      </c>
      <c r="BG147" s="47">
        <f t="shared" si="54"/>
        <v>0</v>
      </c>
      <c r="BH147" s="50">
        <f t="shared" si="55"/>
        <v>1487.0782290251491</v>
      </c>
      <c r="BJ147" s="2">
        <f>$BI$158*OBS_PURP_AUTOSUFF!J103</f>
        <v>1487.0782290251491</v>
      </c>
    </row>
    <row r="148" spans="3:62" x14ac:dyDescent="0.25">
      <c r="C148" s="46" t="s">
        <v>529</v>
      </c>
      <c r="D148" s="47">
        <f>paste_pd_trips!S112</f>
        <v>0</v>
      </c>
      <c r="E148" s="47">
        <f>paste_pd_trips!T112</f>
        <v>0</v>
      </c>
      <c r="F148" s="47">
        <f>paste_pd_trips!U112</f>
        <v>0</v>
      </c>
      <c r="G148" s="47">
        <f>paste_pd_trips!V112</f>
        <v>0</v>
      </c>
      <c r="H148" s="47">
        <f>paste_pd_trips!W112</f>
        <v>0</v>
      </c>
      <c r="I148" s="47">
        <f>paste_pd_trips!X112</f>
        <v>0</v>
      </c>
      <c r="J148" s="47">
        <f>paste_pd_trips!Y112</f>
        <v>0</v>
      </c>
      <c r="K148" s="47">
        <f>paste_pd_trips!Z112</f>
        <v>0</v>
      </c>
      <c r="L148" s="47">
        <f>paste_pd_trips!AA112</f>
        <v>5</v>
      </c>
      <c r="M148" s="47">
        <f>paste_pd_trips!AB112</f>
        <v>0</v>
      </c>
      <c r="N148" s="47">
        <f>paste_pd_trips!AC112</f>
        <v>0</v>
      </c>
      <c r="O148" s="50">
        <f>paste_pd_trips!AD112</f>
        <v>5</v>
      </c>
      <c r="P148" s="49"/>
      <c r="R148" s="46" t="s">
        <v>529</v>
      </c>
      <c r="S148" s="47">
        <f>paste_pd_trips!C112</f>
        <v>0</v>
      </c>
      <c r="T148" s="47">
        <f>paste_pd_trips!D112</f>
        <v>0</v>
      </c>
      <c r="U148" s="47">
        <f>paste_pd_trips!E112</f>
        <v>0</v>
      </c>
      <c r="V148" s="47">
        <f>paste_pd_trips!F112</f>
        <v>0</v>
      </c>
      <c r="W148" s="47">
        <f>paste_pd_trips!G112</f>
        <v>0</v>
      </c>
      <c r="X148" s="47">
        <f>paste_pd_trips!H112</f>
        <v>0</v>
      </c>
      <c r="Y148" s="47">
        <f>paste_pd_trips!I112</f>
        <v>0</v>
      </c>
      <c r="Z148" s="47">
        <f>paste_pd_trips!J112</f>
        <v>0</v>
      </c>
      <c r="AA148" s="47">
        <f>paste_pd_trips!K112</f>
        <v>557.58141999999998</v>
      </c>
      <c r="AB148" s="47">
        <f>paste_pd_trips!L112</f>
        <v>0</v>
      </c>
      <c r="AC148" s="47">
        <f>paste_pd_trips!M112</f>
        <v>0</v>
      </c>
      <c r="AD148" s="50">
        <f>paste_pd_trips!N112</f>
        <v>557.58141999999998</v>
      </c>
      <c r="AG148" s="46" t="s">
        <v>529</v>
      </c>
      <c r="AH148" s="47">
        <f t="shared" si="56"/>
        <v>0</v>
      </c>
      <c r="AI148" s="47">
        <f t="shared" si="50"/>
        <v>0</v>
      </c>
      <c r="AJ148" s="47">
        <f t="shared" si="50"/>
        <v>0</v>
      </c>
      <c r="AK148" s="47">
        <f t="shared" si="50"/>
        <v>0</v>
      </c>
      <c r="AL148" s="47">
        <f t="shared" si="50"/>
        <v>0</v>
      </c>
      <c r="AM148" s="47">
        <f t="shared" si="50"/>
        <v>0</v>
      </c>
      <c r="AN148" s="47">
        <f t="shared" si="50"/>
        <v>0</v>
      </c>
      <c r="AO148" s="47">
        <f t="shared" si="50"/>
        <v>0</v>
      </c>
      <c r="AP148" s="47">
        <v>0</v>
      </c>
      <c r="AQ148" s="47">
        <f t="shared" si="51"/>
        <v>0</v>
      </c>
      <c r="AR148" s="47">
        <f t="shared" si="51"/>
        <v>0</v>
      </c>
      <c r="AS148" s="50">
        <f t="shared" si="60"/>
        <v>0</v>
      </c>
      <c r="AU148">
        <v>21</v>
      </c>
      <c r="AV148" s="46" t="s">
        <v>529</v>
      </c>
      <c r="AW148" s="47">
        <f t="shared" si="53"/>
        <v>0</v>
      </c>
      <c r="AX148" s="47">
        <f t="shared" si="53"/>
        <v>0</v>
      </c>
      <c r="AY148" s="47">
        <f t="shared" si="53"/>
        <v>0</v>
      </c>
      <c r="AZ148" s="47">
        <f t="shared" si="53"/>
        <v>0</v>
      </c>
      <c r="BA148" s="47">
        <f t="shared" si="53"/>
        <v>0</v>
      </c>
      <c r="BB148" s="47">
        <f>IF(SUM(AM$136:AM$139,AM$151:AM$152)&gt;0,(AM148/SUM(AM$136:AM$139,AM$151:AM$152))*SUM(BB$136:BB$139,BB$151:BB$152),0)</f>
        <v>0</v>
      </c>
      <c r="BC148" s="47">
        <f>IF(SUM(AN$140:AN$143,AN$153:AN$154)&gt;0,(AN148/SUM(AN$140:AN$143,AN$153:AN$154))*SUM(BC$140:BC$143,BC$153:BC$154),0)</f>
        <v>0</v>
      </c>
      <c r="BD148" s="47">
        <f>IF(SUM(AO$144:AO$147,AO$155:AO$156)&gt;0,(AO148/SUM(AO$144:AO$147,AO$155:AO$156))*SUM(BD$144:BD$147,BD$155:BD$156),0)</f>
        <v>0</v>
      </c>
      <c r="BE148" s="47">
        <f t="shared" si="54"/>
        <v>0</v>
      </c>
      <c r="BF148" s="47">
        <f t="shared" si="54"/>
        <v>0</v>
      </c>
      <c r="BG148" s="47">
        <f t="shared" si="54"/>
        <v>0</v>
      </c>
      <c r="BH148" s="50">
        <f t="shared" si="55"/>
        <v>0</v>
      </c>
      <c r="BJ148" s="2"/>
    </row>
    <row r="149" spans="3:62" x14ac:dyDescent="0.25">
      <c r="C149" s="46" t="s">
        <v>530</v>
      </c>
      <c r="D149" s="47">
        <f>paste_pd_trips!S113</f>
        <v>0</v>
      </c>
      <c r="E149" s="47">
        <f>paste_pd_trips!T113</f>
        <v>0</v>
      </c>
      <c r="F149" s="47">
        <f>paste_pd_trips!U113</f>
        <v>0</v>
      </c>
      <c r="G149" s="47">
        <f>paste_pd_trips!V113</f>
        <v>0</v>
      </c>
      <c r="H149" s="47">
        <f>paste_pd_trips!W113</f>
        <v>0</v>
      </c>
      <c r="I149" s="47">
        <f>paste_pd_trips!X113</f>
        <v>4</v>
      </c>
      <c r="J149" s="47">
        <f>paste_pd_trips!Y113</f>
        <v>0</v>
      </c>
      <c r="K149" s="47">
        <f>paste_pd_trips!Z113</f>
        <v>0</v>
      </c>
      <c r="L149" s="47">
        <f>paste_pd_trips!AA113</f>
        <v>0</v>
      </c>
      <c r="M149" s="47">
        <f>paste_pd_trips!AB113</f>
        <v>28</v>
      </c>
      <c r="N149" s="47">
        <f>paste_pd_trips!AC113</f>
        <v>0</v>
      </c>
      <c r="O149" s="50">
        <f>paste_pd_trips!AD113</f>
        <v>32</v>
      </c>
      <c r="P149" s="49"/>
      <c r="R149" s="46" t="s">
        <v>530</v>
      </c>
      <c r="S149" s="47">
        <f>paste_pd_trips!C113</f>
        <v>0</v>
      </c>
      <c r="T149" s="47">
        <f>paste_pd_trips!D113</f>
        <v>0</v>
      </c>
      <c r="U149" s="47">
        <f>paste_pd_trips!E113</f>
        <v>0</v>
      </c>
      <c r="V149" s="47">
        <f>paste_pd_trips!F113</f>
        <v>0</v>
      </c>
      <c r="W149" s="47">
        <f>paste_pd_trips!G113</f>
        <v>0</v>
      </c>
      <c r="X149" s="47">
        <f>paste_pd_trips!H113</f>
        <v>2329.0155</v>
      </c>
      <c r="Y149" s="47">
        <f>paste_pd_trips!I113</f>
        <v>0</v>
      </c>
      <c r="Z149" s="47">
        <f>paste_pd_trips!J113</f>
        <v>0</v>
      </c>
      <c r="AA149" s="47">
        <f>paste_pd_trips!K113</f>
        <v>0</v>
      </c>
      <c r="AB149" s="47">
        <f>paste_pd_trips!L113</f>
        <v>15861.57653</v>
      </c>
      <c r="AC149" s="47">
        <f>paste_pd_trips!M113</f>
        <v>0</v>
      </c>
      <c r="AD149" s="50">
        <f>paste_pd_trips!N113</f>
        <v>18190.59203</v>
      </c>
      <c r="AG149" s="46" t="s">
        <v>530</v>
      </c>
      <c r="AH149" s="47">
        <f t="shared" si="56"/>
        <v>0</v>
      </c>
      <c r="AI149" s="47">
        <f t="shared" si="50"/>
        <v>0</v>
      </c>
      <c r="AJ149" s="47">
        <f t="shared" si="50"/>
        <v>0</v>
      </c>
      <c r="AK149" s="47">
        <f t="shared" si="50"/>
        <v>0</v>
      </c>
      <c r="AL149" s="47">
        <f t="shared" si="50"/>
        <v>0</v>
      </c>
      <c r="AM149" s="47">
        <f t="shared" si="50"/>
        <v>2329.0155</v>
      </c>
      <c r="AN149" s="47">
        <f t="shared" si="50"/>
        <v>0</v>
      </c>
      <c r="AO149" s="47">
        <f t="shared" si="50"/>
        <v>0</v>
      </c>
      <c r="AP149" s="47">
        <v>0</v>
      </c>
      <c r="AQ149" s="47">
        <f t="shared" si="51"/>
        <v>15861.57653</v>
      </c>
      <c r="AR149" s="47">
        <f t="shared" si="51"/>
        <v>0</v>
      </c>
      <c r="AS149" s="50">
        <f t="shared" si="60"/>
        <v>18190.59203</v>
      </c>
      <c r="AU149">
        <v>22</v>
      </c>
      <c r="AV149" s="46" t="s">
        <v>530</v>
      </c>
      <c r="AW149" s="47">
        <f t="shared" si="53"/>
        <v>0</v>
      </c>
      <c r="AX149" s="47">
        <f t="shared" si="53"/>
        <v>0</v>
      </c>
      <c r="AY149" s="47">
        <f t="shared" si="53"/>
        <v>0</v>
      </c>
      <c r="AZ149" s="47">
        <f t="shared" si="53"/>
        <v>0</v>
      </c>
      <c r="BA149" s="47">
        <f t="shared" si="53"/>
        <v>0</v>
      </c>
      <c r="BB149" s="47">
        <f>IF(SUM(AM$136:AM$139,AM$151:AM$152)&gt;0,(AM149/SUM(AM$136:AM$139,AM$151:AM$152))*SUM(BB$136:BB$139,BB$151:BB$152),0)</f>
        <v>3235.7611830647502</v>
      </c>
      <c r="BC149" s="47">
        <f>IF(SUM(AN$140:AN$143,AN$153:AN$154)&gt;0,(AN149/SUM(AN$140:AN$143,AN$153:AN$154))*SUM(BC$140:BC$143,BC$153:BC$154),0)</f>
        <v>0</v>
      </c>
      <c r="BD149" s="47">
        <f>IF(SUM(AO$144:AO$147,AO$155:AO$156)&gt;0,(AO149/SUM(AO$144:AO$147,AO$155:AO$156))*SUM(BD$144:BD$147,BD$155:BD$156),0)</f>
        <v>0</v>
      </c>
      <c r="BE149" s="47">
        <f t="shared" si="54"/>
        <v>0</v>
      </c>
      <c r="BF149" s="47">
        <f t="shared" si="54"/>
        <v>15861.57653</v>
      </c>
      <c r="BG149" s="47">
        <f t="shared" si="54"/>
        <v>0</v>
      </c>
      <c r="BH149" s="50">
        <f t="shared" si="55"/>
        <v>19097.33771306475</v>
      </c>
      <c r="BJ149" s="2"/>
    </row>
    <row r="150" spans="3:62" x14ac:dyDescent="0.25">
      <c r="C150" s="46" t="s">
        <v>531</v>
      </c>
      <c r="D150" s="47">
        <f>paste_pd_trips!S114</f>
        <v>2</v>
      </c>
      <c r="E150" s="47">
        <f>paste_pd_trips!T114</f>
        <v>4</v>
      </c>
      <c r="F150" s="47">
        <f>paste_pd_trips!U114</f>
        <v>1</v>
      </c>
      <c r="G150" s="47">
        <f>paste_pd_trips!V114</f>
        <v>12</v>
      </c>
      <c r="H150" s="47">
        <f>paste_pd_trips!W114</f>
        <v>0</v>
      </c>
      <c r="I150" s="47">
        <f>paste_pd_trips!X114</f>
        <v>6</v>
      </c>
      <c r="J150" s="47">
        <f>paste_pd_trips!Y114</f>
        <v>0</v>
      </c>
      <c r="K150" s="47">
        <f>paste_pd_trips!Z114</f>
        <v>0</v>
      </c>
      <c r="L150" s="47">
        <f>paste_pd_trips!AA114</f>
        <v>0</v>
      </c>
      <c r="M150" s="47">
        <f>paste_pd_trips!AB114</f>
        <v>1</v>
      </c>
      <c r="N150" s="47">
        <f>paste_pd_trips!AC114</f>
        <v>30</v>
      </c>
      <c r="O150" s="50">
        <f>paste_pd_trips!AD114</f>
        <v>56</v>
      </c>
      <c r="P150" s="49"/>
      <c r="R150" s="46" t="s">
        <v>531</v>
      </c>
      <c r="S150" s="47">
        <f>paste_pd_trips!C114</f>
        <v>396.34530000000001</v>
      </c>
      <c r="T150" s="47">
        <f>paste_pd_trips!D114</f>
        <v>2067.6664000000001</v>
      </c>
      <c r="U150" s="47">
        <f>paste_pd_trips!E114</f>
        <v>1053.306</v>
      </c>
      <c r="V150" s="47">
        <f>paste_pd_trips!F114</f>
        <v>3945.3287999999998</v>
      </c>
      <c r="W150" s="47">
        <f>paste_pd_trips!G114</f>
        <v>0</v>
      </c>
      <c r="X150" s="47">
        <f>paste_pd_trips!H114</f>
        <v>4945.6035700000002</v>
      </c>
      <c r="Y150" s="47">
        <f>paste_pd_trips!I114</f>
        <v>0</v>
      </c>
      <c r="Z150" s="47">
        <f>paste_pd_trips!J114</f>
        <v>0</v>
      </c>
      <c r="AA150" s="47">
        <f>paste_pd_trips!K114</f>
        <v>0</v>
      </c>
      <c r="AB150" s="47">
        <f>paste_pd_trips!L114</f>
        <v>686.20849999999996</v>
      </c>
      <c r="AC150" s="47">
        <f>paste_pd_trips!M114</f>
        <v>13362.85656</v>
      </c>
      <c r="AD150" s="50">
        <f>paste_pd_trips!N114</f>
        <v>26457.315129999999</v>
      </c>
      <c r="AG150" s="46" t="s">
        <v>531</v>
      </c>
      <c r="AH150" s="47">
        <f t="shared" si="56"/>
        <v>396.34530000000001</v>
      </c>
      <c r="AI150" s="47">
        <f t="shared" si="50"/>
        <v>2067.6664000000001</v>
      </c>
      <c r="AJ150" s="47">
        <f t="shared" si="50"/>
        <v>1053.306</v>
      </c>
      <c r="AK150" s="47">
        <f t="shared" si="50"/>
        <v>3945.3287999999998</v>
      </c>
      <c r="AL150" s="47">
        <f t="shared" si="50"/>
        <v>0</v>
      </c>
      <c r="AM150" s="47">
        <f t="shared" si="50"/>
        <v>4945.6035700000002</v>
      </c>
      <c r="AN150" s="47">
        <f t="shared" si="50"/>
        <v>0</v>
      </c>
      <c r="AO150" s="47">
        <f t="shared" si="50"/>
        <v>0</v>
      </c>
      <c r="AP150" s="47">
        <v>0</v>
      </c>
      <c r="AQ150" s="47">
        <f t="shared" si="51"/>
        <v>686.20849999999996</v>
      </c>
      <c r="AR150" s="47">
        <f t="shared" si="51"/>
        <v>13362.85656</v>
      </c>
      <c r="AS150" s="50">
        <f t="shared" si="60"/>
        <v>26457.315130000003</v>
      </c>
      <c r="AU150">
        <v>23</v>
      </c>
      <c r="AV150" s="46" t="s">
        <v>531</v>
      </c>
      <c r="AW150" s="47">
        <f t="shared" si="53"/>
        <v>396.34530000000001</v>
      </c>
      <c r="AX150" s="47">
        <f t="shared" si="53"/>
        <v>2067.6664000000001</v>
      </c>
      <c r="AY150" s="47">
        <f t="shared" si="53"/>
        <v>1053.306</v>
      </c>
      <c r="AZ150" s="47">
        <f t="shared" si="53"/>
        <v>3945.3287999999998</v>
      </c>
      <c r="BA150" s="47">
        <f t="shared" si="53"/>
        <v>0</v>
      </c>
      <c r="BB150" s="47">
        <f>IF(SUM(AM$136:AM$139,AM$151:AM$152)&gt;0,(AM150/SUM(AM$136:AM$139,AM$151:AM$152))*SUM(BB$136:BB$139,BB$151:BB$152),0)</f>
        <v>6871.0543397553392</v>
      </c>
      <c r="BC150" s="47">
        <f>IF(SUM(AN$140:AN$143,AN$153:AN$154)&gt;0,(AN150/SUM(AN$140:AN$143,AN$153:AN$154))*SUM(BC$140:BC$143,BC$153:BC$154),0)</f>
        <v>0</v>
      </c>
      <c r="BD150" s="47">
        <f>IF(SUM(AO$144:AO$147,AO$155:AO$156)&gt;0,(AO150/SUM(AO$144:AO$147,AO$155:AO$156))*SUM(BD$144:BD$147,BD$155:BD$156),0)</f>
        <v>0</v>
      </c>
      <c r="BE150" s="47">
        <f t="shared" si="54"/>
        <v>0</v>
      </c>
      <c r="BF150" s="47">
        <f t="shared" si="54"/>
        <v>686.20849999999996</v>
      </c>
      <c r="BG150" s="47">
        <f t="shared" si="54"/>
        <v>13362.85656</v>
      </c>
      <c r="BH150" s="50">
        <f t="shared" si="55"/>
        <v>28382.765899755341</v>
      </c>
      <c r="BJ150" s="2"/>
    </row>
    <row r="151" spans="3:62" x14ac:dyDescent="0.25">
      <c r="C151" s="46" t="s">
        <v>26</v>
      </c>
      <c r="D151" s="47">
        <f>paste_pd_trips!S115</f>
        <v>0</v>
      </c>
      <c r="E151" s="47">
        <f>paste_pd_trips!T115</f>
        <v>0</v>
      </c>
      <c r="F151" s="47">
        <f>paste_pd_trips!U115</f>
        <v>0</v>
      </c>
      <c r="G151" s="47">
        <f>paste_pd_trips!V115</f>
        <v>0</v>
      </c>
      <c r="H151" s="47">
        <f>paste_pd_trips!W115</f>
        <v>0</v>
      </c>
      <c r="I151" s="47">
        <f>paste_pd_trips!X115</f>
        <v>28</v>
      </c>
      <c r="J151" s="47">
        <f>paste_pd_trips!Y115</f>
        <v>3</v>
      </c>
      <c r="K151" s="47">
        <f>paste_pd_trips!Z115</f>
        <v>2</v>
      </c>
      <c r="L151" s="47">
        <f>paste_pd_trips!AA115</f>
        <v>0</v>
      </c>
      <c r="M151" s="47">
        <f>paste_pd_trips!AB115</f>
        <v>0</v>
      </c>
      <c r="N151" s="47">
        <f>paste_pd_trips!AC115</f>
        <v>0</v>
      </c>
      <c r="O151" s="50">
        <f>paste_pd_trips!AD115</f>
        <v>33</v>
      </c>
      <c r="P151" s="49"/>
      <c r="R151" s="46" t="s">
        <v>26</v>
      </c>
      <c r="S151" s="47">
        <f>paste_pd_trips!C115</f>
        <v>0</v>
      </c>
      <c r="T151" s="47">
        <f>paste_pd_trips!D115</f>
        <v>0</v>
      </c>
      <c r="U151" s="47">
        <f>paste_pd_trips!E115</f>
        <v>0</v>
      </c>
      <c r="V151" s="47">
        <f>paste_pd_trips!F115</f>
        <v>0</v>
      </c>
      <c r="W151" s="47">
        <f>paste_pd_trips!G115</f>
        <v>0</v>
      </c>
      <c r="X151" s="47">
        <f>paste_pd_trips!H115</f>
        <v>10065.264520000001</v>
      </c>
      <c r="Y151" s="47">
        <f>paste_pd_trips!I115</f>
        <v>520.42489999999998</v>
      </c>
      <c r="Z151" s="47">
        <f>paste_pd_trips!J115</f>
        <v>4053.5105199999998</v>
      </c>
      <c r="AA151" s="47">
        <f>paste_pd_trips!K115</f>
        <v>0</v>
      </c>
      <c r="AB151" s="47">
        <f>paste_pd_trips!L115</f>
        <v>0</v>
      </c>
      <c r="AC151" s="47">
        <f>paste_pd_trips!M115</f>
        <v>0</v>
      </c>
      <c r="AD151" s="50">
        <f>paste_pd_trips!N115</f>
        <v>14639.19994</v>
      </c>
      <c r="AG151" s="46" t="s">
        <v>26</v>
      </c>
      <c r="AH151" s="47">
        <f t="shared" si="56"/>
        <v>0</v>
      </c>
      <c r="AI151" s="47">
        <f t="shared" si="50"/>
        <v>0</v>
      </c>
      <c r="AJ151" s="47">
        <f t="shared" si="50"/>
        <v>0</v>
      </c>
      <c r="AK151" s="47">
        <f t="shared" si="50"/>
        <v>0</v>
      </c>
      <c r="AL151" s="47">
        <f t="shared" si="50"/>
        <v>0</v>
      </c>
      <c r="AM151" s="51">
        <f t="shared" si="50"/>
        <v>10065.264520000001</v>
      </c>
      <c r="AN151" s="52">
        <f t="shared" si="50"/>
        <v>520.42489999999998</v>
      </c>
      <c r="AO151" s="53">
        <f t="shared" si="50"/>
        <v>4053.5105199999998</v>
      </c>
      <c r="AP151" s="47">
        <v>0</v>
      </c>
      <c r="AQ151" s="47">
        <f t="shared" si="51"/>
        <v>0</v>
      </c>
      <c r="AR151" s="47">
        <f t="shared" si="51"/>
        <v>0</v>
      </c>
      <c r="AS151" s="50">
        <f t="shared" si="60"/>
        <v>14639.19994</v>
      </c>
      <c r="AU151">
        <v>24</v>
      </c>
      <c r="AV151" s="46" t="s">
        <v>26</v>
      </c>
      <c r="AW151" s="47">
        <f t="shared" si="53"/>
        <v>0</v>
      </c>
      <c r="AX151" s="47">
        <f t="shared" si="53"/>
        <v>0</v>
      </c>
      <c r="AY151" s="47">
        <f t="shared" si="53"/>
        <v>0</v>
      </c>
      <c r="AZ151" s="47">
        <f t="shared" si="53"/>
        <v>0</v>
      </c>
      <c r="BA151" s="47">
        <f t="shared" si="53"/>
        <v>0</v>
      </c>
      <c r="BB151" s="51">
        <f>BJ151</f>
        <v>14026.333774508161</v>
      </c>
      <c r="BC151" s="52">
        <v>0</v>
      </c>
      <c r="BD151" s="53">
        <v>0</v>
      </c>
      <c r="BE151" s="47">
        <f t="shared" si="54"/>
        <v>0</v>
      </c>
      <c r="BF151" s="47">
        <f t="shared" si="54"/>
        <v>0</v>
      </c>
      <c r="BG151" s="47">
        <f t="shared" si="54"/>
        <v>0</v>
      </c>
      <c r="BH151" s="50">
        <f t="shared" si="55"/>
        <v>14026.333774508161</v>
      </c>
      <c r="BJ151" s="2">
        <f>$BI$158*OBS_PURP_AUTOSUFF!J100</f>
        <v>14026.333774508161</v>
      </c>
    </row>
    <row r="152" spans="3:62" x14ac:dyDescent="0.25">
      <c r="C152" s="46" t="s">
        <v>27</v>
      </c>
      <c r="D152" s="47">
        <f>paste_pd_trips!S116</f>
        <v>0</v>
      </c>
      <c r="E152" s="47">
        <f>paste_pd_trips!T116</f>
        <v>0</v>
      </c>
      <c r="F152" s="47">
        <f>paste_pd_trips!U116</f>
        <v>0</v>
      </c>
      <c r="G152" s="47">
        <f>paste_pd_trips!V116</f>
        <v>0</v>
      </c>
      <c r="H152" s="47">
        <f>paste_pd_trips!W116</f>
        <v>0</v>
      </c>
      <c r="I152" s="47">
        <f>paste_pd_trips!X116</f>
        <v>2</v>
      </c>
      <c r="J152" s="47">
        <f>paste_pd_trips!Y116</f>
        <v>0</v>
      </c>
      <c r="K152" s="47">
        <f>paste_pd_trips!Z116</f>
        <v>1</v>
      </c>
      <c r="L152" s="47">
        <f>paste_pd_trips!AA116</f>
        <v>0</v>
      </c>
      <c r="M152" s="47">
        <f>paste_pd_trips!AB116</f>
        <v>0</v>
      </c>
      <c r="N152" s="47">
        <f>paste_pd_trips!AC116</f>
        <v>0</v>
      </c>
      <c r="O152" s="50">
        <f>paste_pd_trips!AD116</f>
        <v>3</v>
      </c>
      <c r="P152" s="49"/>
      <c r="R152" s="46" t="s">
        <v>27</v>
      </c>
      <c r="S152" s="47">
        <f>paste_pd_trips!C116</f>
        <v>0</v>
      </c>
      <c r="T152" s="47">
        <f>paste_pd_trips!D116</f>
        <v>0</v>
      </c>
      <c r="U152" s="47">
        <f>paste_pd_trips!E116</f>
        <v>0</v>
      </c>
      <c r="V152" s="47">
        <f>paste_pd_trips!F116</f>
        <v>0</v>
      </c>
      <c r="W152" s="47">
        <f>paste_pd_trips!G116</f>
        <v>0</v>
      </c>
      <c r="X152" s="47">
        <f>paste_pd_trips!H116</f>
        <v>250.16239999999999</v>
      </c>
      <c r="Y152" s="47">
        <f>paste_pd_trips!I116</f>
        <v>0</v>
      </c>
      <c r="Z152" s="47">
        <f>paste_pd_trips!J116</f>
        <v>466.54570000000001</v>
      </c>
      <c r="AA152" s="47">
        <f>paste_pd_trips!K116</f>
        <v>0</v>
      </c>
      <c r="AB152" s="47">
        <f>paste_pd_trips!L116</f>
        <v>0</v>
      </c>
      <c r="AC152" s="47">
        <f>paste_pd_trips!M116</f>
        <v>0</v>
      </c>
      <c r="AD152" s="50">
        <f>paste_pd_trips!N116</f>
        <v>716.70809999999994</v>
      </c>
      <c r="AG152" s="46" t="s">
        <v>27</v>
      </c>
      <c r="AH152" s="47">
        <f t="shared" si="56"/>
        <v>0</v>
      </c>
      <c r="AI152" s="47">
        <f t="shared" si="50"/>
        <v>0</v>
      </c>
      <c r="AJ152" s="47">
        <f t="shared" si="50"/>
        <v>0</v>
      </c>
      <c r="AK152" s="47">
        <f t="shared" si="50"/>
        <v>0</v>
      </c>
      <c r="AL152" s="47">
        <f t="shared" si="50"/>
        <v>0</v>
      </c>
      <c r="AM152" s="55">
        <f t="shared" si="50"/>
        <v>250.16239999999999</v>
      </c>
      <c r="AN152" s="56">
        <f t="shared" si="50"/>
        <v>0</v>
      </c>
      <c r="AO152" s="57">
        <f t="shared" si="50"/>
        <v>466.54570000000001</v>
      </c>
      <c r="AP152" s="47">
        <v>0</v>
      </c>
      <c r="AQ152" s="47">
        <f t="shared" si="51"/>
        <v>0</v>
      </c>
      <c r="AR152" s="47">
        <f t="shared" si="51"/>
        <v>0</v>
      </c>
      <c r="AS152" s="50">
        <f t="shared" si="60"/>
        <v>716.70810000000006</v>
      </c>
      <c r="AU152">
        <v>25</v>
      </c>
      <c r="AV152" s="46" t="s">
        <v>27</v>
      </c>
      <c r="AW152" s="47">
        <f t="shared" si="53"/>
        <v>0</v>
      </c>
      <c r="AX152" s="47">
        <f t="shared" si="53"/>
        <v>0</v>
      </c>
      <c r="AY152" s="47">
        <f t="shared" si="53"/>
        <v>0</v>
      </c>
      <c r="AZ152" s="47">
        <f t="shared" si="53"/>
        <v>0</v>
      </c>
      <c r="BA152" s="47">
        <f t="shared" si="53"/>
        <v>0</v>
      </c>
      <c r="BB152" s="55">
        <f>BJ152</f>
        <v>950.209388173207</v>
      </c>
      <c r="BC152" s="56">
        <v>0</v>
      </c>
      <c r="BD152" s="57">
        <v>0</v>
      </c>
      <c r="BE152" s="47">
        <f t="shared" si="54"/>
        <v>0</v>
      </c>
      <c r="BF152" s="47">
        <f t="shared" si="54"/>
        <v>0</v>
      </c>
      <c r="BG152" s="47">
        <f t="shared" si="54"/>
        <v>0</v>
      </c>
      <c r="BH152" s="50">
        <f t="shared" si="55"/>
        <v>950.209388173207</v>
      </c>
      <c r="BJ152" s="2">
        <f>$BI$158*OBS_PURP_AUTOSUFF!J99</f>
        <v>950.209388173207</v>
      </c>
    </row>
    <row r="153" spans="3:62" x14ac:dyDescent="0.25">
      <c r="C153" s="46" t="s">
        <v>28</v>
      </c>
      <c r="D153" s="47">
        <f>paste_pd_trips!S117</f>
        <v>0</v>
      </c>
      <c r="E153" s="47">
        <f>paste_pd_trips!T117</f>
        <v>0</v>
      </c>
      <c r="F153" s="47">
        <f>paste_pd_trips!U117</f>
        <v>0</v>
      </c>
      <c r="G153" s="47">
        <f>paste_pd_trips!V117</f>
        <v>0</v>
      </c>
      <c r="H153" s="47">
        <f>paste_pd_trips!W117</f>
        <v>0</v>
      </c>
      <c r="I153" s="47">
        <f>paste_pd_trips!X117</f>
        <v>0</v>
      </c>
      <c r="J153" s="47">
        <f>paste_pd_trips!Y117</f>
        <v>9</v>
      </c>
      <c r="K153" s="47">
        <f>paste_pd_trips!Z117</f>
        <v>0</v>
      </c>
      <c r="L153" s="47">
        <f>paste_pd_trips!AA117</f>
        <v>0</v>
      </c>
      <c r="M153" s="47">
        <f>paste_pd_trips!AB117</f>
        <v>0</v>
      </c>
      <c r="N153" s="47">
        <f>paste_pd_trips!AC117</f>
        <v>0</v>
      </c>
      <c r="O153" s="50">
        <f>paste_pd_trips!AD117</f>
        <v>9</v>
      </c>
      <c r="P153" s="49"/>
      <c r="R153" s="46" t="s">
        <v>28</v>
      </c>
      <c r="S153" s="47">
        <f>paste_pd_trips!C117</f>
        <v>0</v>
      </c>
      <c r="T153" s="47">
        <f>paste_pd_trips!D117</f>
        <v>0</v>
      </c>
      <c r="U153" s="47">
        <f>paste_pd_trips!E117</f>
        <v>0</v>
      </c>
      <c r="V153" s="47">
        <f>paste_pd_trips!F117</f>
        <v>0</v>
      </c>
      <c r="W153" s="47">
        <f>paste_pd_trips!G117</f>
        <v>0</v>
      </c>
      <c r="X153" s="47">
        <f>paste_pd_trips!H117</f>
        <v>0</v>
      </c>
      <c r="Y153" s="47">
        <f>paste_pd_trips!I117</f>
        <v>2444.0299</v>
      </c>
      <c r="Z153" s="47">
        <f>paste_pd_trips!J117</f>
        <v>0</v>
      </c>
      <c r="AA153" s="47">
        <f>paste_pd_trips!K117</f>
        <v>0</v>
      </c>
      <c r="AB153" s="47">
        <f>paste_pd_trips!L117</f>
        <v>0</v>
      </c>
      <c r="AC153" s="47">
        <f>paste_pd_trips!M117</f>
        <v>0</v>
      </c>
      <c r="AD153" s="50">
        <f>paste_pd_trips!N117</f>
        <v>2444.0299</v>
      </c>
      <c r="AG153" s="46" t="s">
        <v>28</v>
      </c>
      <c r="AH153" s="47">
        <f t="shared" si="56"/>
        <v>0</v>
      </c>
      <c r="AI153" s="47">
        <f t="shared" si="50"/>
        <v>0</v>
      </c>
      <c r="AJ153" s="47">
        <f t="shared" si="50"/>
        <v>0</v>
      </c>
      <c r="AK153" s="47">
        <f t="shared" si="50"/>
        <v>0</v>
      </c>
      <c r="AL153" s="47">
        <f t="shared" si="50"/>
        <v>0</v>
      </c>
      <c r="AM153" s="55">
        <f t="shared" si="50"/>
        <v>0</v>
      </c>
      <c r="AN153" s="56">
        <f t="shared" si="50"/>
        <v>2444.0299</v>
      </c>
      <c r="AO153" s="57">
        <f t="shared" si="50"/>
        <v>0</v>
      </c>
      <c r="AP153" s="47">
        <v>0</v>
      </c>
      <c r="AQ153" s="47">
        <f t="shared" si="51"/>
        <v>0</v>
      </c>
      <c r="AR153" s="47">
        <f t="shared" si="51"/>
        <v>0</v>
      </c>
      <c r="AS153" s="50">
        <f t="shared" si="60"/>
        <v>2444.0299</v>
      </c>
      <c r="AU153">
        <v>26</v>
      </c>
      <c r="AV153" s="46" t="s">
        <v>28</v>
      </c>
      <c r="AW153" s="47">
        <f t="shared" si="53"/>
        <v>0</v>
      </c>
      <c r="AX153" s="47">
        <f t="shared" si="53"/>
        <v>0</v>
      </c>
      <c r="AY153" s="47">
        <f t="shared" si="53"/>
        <v>0</v>
      </c>
      <c r="AZ153" s="47">
        <f t="shared" si="53"/>
        <v>0</v>
      </c>
      <c r="BA153" s="47">
        <f t="shared" si="53"/>
        <v>0</v>
      </c>
      <c r="BB153" s="55">
        <v>0</v>
      </c>
      <c r="BC153" s="56">
        <f>BJ153</f>
        <v>6485.408727510985</v>
      </c>
      <c r="BD153" s="57">
        <v>0</v>
      </c>
      <c r="BE153" s="47">
        <f t="shared" si="54"/>
        <v>0</v>
      </c>
      <c r="BF153" s="47">
        <f t="shared" si="54"/>
        <v>0</v>
      </c>
      <c r="BG153" s="47">
        <f t="shared" si="54"/>
        <v>0</v>
      </c>
      <c r="BH153" s="50">
        <f t="shared" si="55"/>
        <v>6485.408727510985</v>
      </c>
      <c r="BJ153" s="2">
        <f>$BI$158*OBS_PURP_AUTOSUFF!J118</f>
        <v>6485.408727510985</v>
      </c>
    </row>
    <row r="154" spans="3:62" x14ac:dyDescent="0.25">
      <c r="C154" s="46" t="s">
        <v>29</v>
      </c>
      <c r="D154" s="47">
        <f>paste_pd_trips!S118</f>
        <v>0</v>
      </c>
      <c r="E154" s="47">
        <f>paste_pd_trips!T118</f>
        <v>0</v>
      </c>
      <c r="F154" s="47">
        <f>paste_pd_trips!U118</f>
        <v>0</v>
      </c>
      <c r="G154" s="47">
        <f>paste_pd_trips!V118</f>
        <v>0</v>
      </c>
      <c r="H154" s="47">
        <f>paste_pd_trips!W118</f>
        <v>0</v>
      </c>
      <c r="I154" s="47">
        <f>paste_pd_trips!X118</f>
        <v>0</v>
      </c>
      <c r="J154" s="47">
        <f>paste_pd_trips!Y118</f>
        <v>3</v>
      </c>
      <c r="K154" s="47">
        <f>paste_pd_trips!Z118</f>
        <v>0</v>
      </c>
      <c r="L154" s="47">
        <f>paste_pd_trips!AA118</f>
        <v>0</v>
      </c>
      <c r="M154" s="47">
        <f>paste_pd_trips!AB118</f>
        <v>0</v>
      </c>
      <c r="N154" s="47">
        <f>paste_pd_trips!AC118</f>
        <v>0</v>
      </c>
      <c r="O154" s="50">
        <f>paste_pd_trips!AD118</f>
        <v>3</v>
      </c>
      <c r="P154" s="49"/>
      <c r="R154" s="46" t="s">
        <v>29</v>
      </c>
      <c r="S154" s="47">
        <f>paste_pd_trips!C118</f>
        <v>0</v>
      </c>
      <c r="T154" s="47">
        <f>paste_pd_trips!D118</f>
        <v>0</v>
      </c>
      <c r="U154" s="47">
        <f>paste_pd_trips!E118</f>
        <v>0</v>
      </c>
      <c r="V154" s="47">
        <f>paste_pd_trips!F118</f>
        <v>0</v>
      </c>
      <c r="W154" s="47">
        <f>paste_pd_trips!G118</f>
        <v>0</v>
      </c>
      <c r="X154" s="47">
        <f>paste_pd_trips!H118</f>
        <v>0</v>
      </c>
      <c r="Y154" s="47">
        <f>paste_pd_trips!I118</f>
        <v>654.89434000000006</v>
      </c>
      <c r="Z154" s="47">
        <f>paste_pd_trips!J118</f>
        <v>0</v>
      </c>
      <c r="AA154" s="47">
        <f>paste_pd_trips!K118</f>
        <v>0</v>
      </c>
      <c r="AB154" s="47">
        <f>paste_pd_trips!L118</f>
        <v>0</v>
      </c>
      <c r="AC154" s="47">
        <f>paste_pd_trips!M118</f>
        <v>0</v>
      </c>
      <c r="AD154" s="50">
        <f>paste_pd_trips!N118</f>
        <v>654.89434000000006</v>
      </c>
      <c r="AG154" s="46" t="s">
        <v>29</v>
      </c>
      <c r="AH154" s="47">
        <f t="shared" si="56"/>
        <v>0</v>
      </c>
      <c r="AI154" s="47">
        <f t="shared" si="50"/>
        <v>0</v>
      </c>
      <c r="AJ154" s="47">
        <f t="shared" si="50"/>
        <v>0</v>
      </c>
      <c r="AK154" s="47">
        <f t="shared" si="50"/>
        <v>0</v>
      </c>
      <c r="AL154" s="47">
        <f t="shared" si="50"/>
        <v>0</v>
      </c>
      <c r="AM154" s="55">
        <f t="shared" si="50"/>
        <v>0</v>
      </c>
      <c r="AN154" s="56">
        <f t="shared" si="50"/>
        <v>654.89434000000006</v>
      </c>
      <c r="AO154" s="57">
        <f t="shared" si="50"/>
        <v>0</v>
      </c>
      <c r="AP154" s="47">
        <v>0</v>
      </c>
      <c r="AQ154" s="47">
        <f t="shared" si="51"/>
        <v>0</v>
      </c>
      <c r="AR154" s="47">
        <f t="shared" si="51"/>
        <v>0</v>
      </c>
      <c r="AS154" s="50">
        <f t="shared" si="60"/>
        <v>654.89434000000006</v>
      </c>
      <c r="AU154">
        <v>27</v>
      </c>
      <c r="AV154" s="46" t="s">
        <v>29</v>
      </c>
      <c r="AW154" s="47">
        <f t="shared" si="53"/>
        <v>0</v>
      </c>
      <c r="AX154" s="47">
        <f t="shared" si="53"/>
        <v>0</v>
      </c>
      <c r="AY154" s="47">
        <f t="shared" si="53"/>
        <v>0</v>
      </c>
      <c r="AZ154" s="47">
        <f t="shared" si="53"/>
        <v>0</v>
      </c>
      <c r="BA154" s="47">
        <f t="shared" si="53"/>
        <v>0</v>
      </c>
      <c r="BB154" s="55">
        <v>0</v>
      </c>
      <c r="BC154" s="56">
        <f>BJ154</f>
        <v>589.19304261308912</v>
      </c>
      <c r="BD154" s="57">
        <v>0</v>
      </c>
      <c r="BE154" s="47">
        <f t="shared" si="54"/>
        <v>0</v>
      </c>
      <c r="BF154" s="47">
        <f t="shared" si="54"/>
        <v>0</v>
      </c>
      <c r="BG154" s="47">
        <f t="shared" si="54"/>
        <v>0</v>
      </c>
      <c r="BH154" s="50">
        <f t="shared" si="55"/>
        <v>589.19304261308912</v>
      </c>
      <c r="BJ154" s="2">
        <f>$BI$158*OBS_PURP_AUTOSUFF!J117</f>
        <v>589.19304261308912</v>
      </c>
    </row>
    <row r="155" spans="3:62" x14ac:dyDescent="0.25">
      <c r="C155" s="46" t="s">
        <v>30</v>
      </c>
      <c r="D155" s="47">
        <f>paste_pd_trips!S119</f>
        <v>0</v>
      </c>
      <c r="E155" s="47">
        <f>paste_pd_trips!T119</f>
        <v>0</v>
      </c>
      <c r="F155" s="47">
        <f>paste_pd_trips!U119</f>
        <v>0</v>
      </c>
      <c r="G155" s="47">
        <f>paste_pd_trips!V119</f>
        <v>0</v>
      </c>
      <c r="H155" s="47">
        <f>paste_pd_trips!W119</f>
        <v>0</v>
      </c>
      <c r="I155" s="47">
        <f>paste_pd_trips!X119</f>
        <v>0</v>
      </c>
      <c r="J155" s="47">
        <f>paste_pd_trips!Y119</f>
        <v>0</v>
      </c>
      <c r="K155" s="47">
        <f>paste_pd_trips!Z119</f>
        <v>3</v>
      </c>
      <c r="L155" s="47">
        <f>paste_pd_trips!AA119</f>
        <v>0</v>
      </c>
      <c r="M155" s="47">
        <f>paste_pd_trips!AB119</f>
        <v>0</v>
      </c>
      <c r="N155" s="47">
        <f>paste_pd_trips!AC119</f>
        <v>0</v>
      </c>
      <c r="O155" s="50">
        <f>paste_pd_trips!AD119</f>
        <v>3</v>
      </c>
      <c r="P155" s="49"/>
      <c r="R155" s="46" t="s">
        <v>30</v>
      </c>
      <c r="S155" s="47">
        <f>paste_pd_trips!C119</f>
        <v>0</v>
      </c>
      <c r="T155" s="47">
        <f>paste_pd_trips!D119</f>
        <v>0</v>
      </c>
      <c r="U155" s="47">
        <f>paste_pd_trips!E119</f>
        <v>0</v>
      </c>
      <c r="V155" s="47">
        <f>paste_pd_trips!F119</f>
        <v>0</v>
      </c>
      <c r="W155" s="47">
        <f>paste_pd_trips!G119</f>
        <v>0</v>
      </c>
      <c r="X155" s="47">
        <f>paste_pd_trips!H119</f>
        <v>0</v>
      </c>
      <c r="Y155" s="47">
        <f>paste_pd_trips!I119</f>
        <v>0</v>
      </c>
      <c r="Z155" s="47">
        <f>paste_pd_trips!J119</f>
        <v>4237.1080000000002</v>
      </c>
      <c r="AA155" s="47">
        <f>paste_pd_trips!K119</f>
        <v>0</v>
      </c>
      <c r="AB155" s="47">
        <f>paste_pd_trips!L119</f>
        <v>0</v>
      </c>
      <c r="AC155" s="47">
        <f>paste_pd_trips!M119</f>
        <v>0</v>
      </c>
      <c r="AD155" s="50">
        <f>paste_pd_trips!N119</f>
        <v>4237.1080000000002</v>
      </c>
      <c r="AG155" s="46" t="s">
        <v>30</v>
      </c>
      <c r="AH155" s="47">
        <f t="shared" si="56"/>
        <v>0</v>
      </c>
      <c r="AI155" s="47">
        <f t="shared" si="50"/>
        <v>0</v>
      </c>
      <c r="AJ155" s="47">
        <f t="shared" si="50"/>
        <v>0</v>
      </c>
      <c r="AK155" s="47">
        <f t="shared" si="50"/>
        <v>0</v>
      </c>
      <c r="AL155" s="47">
        <f t="shared" si="50"/>
        <v>0</v>
      </c>
      <c r="AM155" s="55">
        <f t="shared" si="50"/>
        <v>0</v>
      </c>
      <c r="AN155" s="56">
        <f t="shared" si="50"/>
        <v>0</v>
      </c>
      <c r="AO155" s="57">
        <f t="shared" si="50"/>
        <v>4237.1080000000002</v>
      </c>
      <c r="AP155" s="47">
        <v>0</v>
      </c>
      <c r="AQ155" s="47">
        <f t="shared" si="51"/>
        <v>0</v>
      </c>
      <c r="AR155" s="47">
        <f t="shared" si="51"/>
        <v>0</v>
      </c>
      <c r="AS155" s="50">
        <f>SUM(AH155:AR155)</f>
        <v>4237.1080000000002</v>
      </c>
      <c r="AU155">
        <v>28</v>
      </c>
      <c r="AV155" s="46" t="s">
        <v>30</v>
      </c>
      <c r="AW155" s="47">
        <f t="shared" si="53"/>
        <v>0</v>
      </c>
      <c r="AX155" s="47">
        <f t="shared" si="53"/>
        <v>0</v>
      </c>
      <c r="AY155" s="47">
        <f t="shared" si="53"/>
        <v>0</v>
      </c>
      <c r="AZ155" s="47">
        <f t="shared" si="53"/>
        <v>0</v>
      </c>
      <c r="BA155" s="47">
        <f t="shared" si="53"/>
        <v>0</v>
      </c>
      <c r="BB155" s="55">
        <v>0</v>
      </c>
      <c r="BC155" s="56">
        <v>0</v>
      </c>
      <c r="BD155" s="57">
        <f>BJ155</f>
        <v>6148.3103649600589</v>
      </c>
      <c r="BE155" s="47">
        <f t="shared" si="54"/>
        <v>0</v>
      </c>
      <c r="BF155" s="47">
        <f t="shared" si="54"/>
        <v>0</v>
      </c>
      <c r="BG155" s="47">
        <f t="shared" si="54"/>
        <v>0</v>
      </c>
      <c r="BH155" s="50">
        <f t="shared" si="55"/>
        <v>6148.3103649600589</v>
      </c>
      <c r="BJ155" s="2">
        <f>$BI$158*OBS_PURP_AUTOSUFF!J106</f>
        <v>6148.3103649600589</v>
      </c>
    </row>
    <row r="156" spans="3:62" x14ac:dyDescent="0.25">
      <c r="C156" s="46" t="s">
        <v>31</v>
      </c>
      <c r="D156" s="47">
        <f>paste_pd_trips!S120</f>
        <v>0</v>
      </c>
      <c r="E156" s="47">
        <f>paste_pd_trips!T120</f>
        <v>0</v>
      </c>
      <c r="F156" s="47">
        <f>paste_pd_trips!U120</f>
        <v>0</v>
      </c>
      <c r="G156" s="47">
        <f>paste_pd_trips!V120</f>
        <v>0</v>
      </c>
      <c r="H156" s="47">
        <f>paste_pd_trips!W120</f>
        <v>0</v>
      </c>
      <c r="I156" s="47">
        <f>paste_pd_trips!X120</f>
        <v>0</v>
      </c>
      <c r="J156" s="47">
        <f>paste_pd_trips!Y120</f>
        <v>0</v>
      </c>
      <c r="K156" s="47">
        <f>paste_pd_trips!Z120</f>
        <v>2</v>
      </c>
      <c r="L156" s="47">
        <f>paste_pd_trips!AA120</f>
        <v>0</v>
      </c>
      <c r="M156" s="47">
        <f>paste_pd_trips!AB120</f>
        <v>0</v>
      </c>
      <c r="N156" s="47">
        <f>paste_pd_trips!AC120</f>
        <v>0</v>
      </c>
      <c r="O156" s="50">
        <f>paste_pd_trips!AD120</f>
        <v>2</v>
      </c>
      <c r="P156" s="49"/>
      <c r="R156" s="46" t="s">
        <v>31</v>
      </c>
      <c r="S156" s="47">
        <f>paste_pd_trips!C120</f>
        <v>0</v>
      </c>
      <c r="T156" s="47">
        <f>paste_pd_trips!D120</f>
        <v>0</v>
      </c>
      <c r="U156" s="47">
        <f>paste_pd_trips!E120</f>
        <v>0</v>
      </c>
      <c r="V156" s="47">
        <f>paste_pd_trips!F120</f>
        <v>0</v>
      </c>
      <c r="W156" s="47">
        <f>paste_pd_trips!G120</f>
        <v>0</v>
      </c>
      <c r="X156" s="47">
        <f>paste_pd_trips!H120</f>
        <v>0</v>
      </c>
      <c r="Y156" s="47">
        <f>paste_pd_trips!I120</f>
        <v>0</v>
      </c>
      <c r="Z156" s="47">
        <f>paste_pd_trips!J120</f>
        <v>289.9794</v>
      </c>
      <c r="AA156" s="47">
        <f>paste_pd_trips!K120</f>
        <v>0</v>
      </c>
      <c r="AB156" s="47">
        <f>paste_pd_trips!L120</f>
        <v>0</v>
      </c>
      <c r="AC156" s="47">
        <f>paste_pd_trips!M120</f>
        <v>0</v>
      </c>
      <c r="AD156" s="50">
        <f>paste_pd_trips!N120</f>
        <v>289.9794</v>
      </c>
      <c r="AG156" s="46" t="s">
        <v>31</v>
      </c>
      <c r="AH156" s="47">
        <f t="shared" si="56"/>
        <v>0</v>
      </c>
      <c r="AI156" s="47">
        <f t="shared" si="50"/>
        <v>0</v>
      </c>
      <c r="AJ156" s="47">
        <f t="shared" si="50"/>
        <v>0</v>
      </c>
      <c r="AK156" s="47">
        <f t="shared" si="50"/>
        <v>0</v>
      </c>
      <c r="AL156" s="47">
        <f t="shared" si="50"/>
        <v>0</v>
      </c>
      <c r="AM156" s="58">
        <f t="shared" si="50"/>
        <v>0</v>
      </c>
      <c r="AN156" s="59">
        <f t="shared" si="50"/>
        <v>0</v>
      </c>
      <c r="AO156" s="60">
        <f t="shared" si="50"/>
        <v>289.9794</v>
      </c>
      <c r="AP156" s="47">
        <v>0</v>
      </c>
      <c r="AQ156" s="47">
        <f t="shared" si="51"/>
        <v>0</v>
      </c>
      <c r="AR156" s="47">
        <f t="shared" si="51"/>
        <v>0</v>
      </c>
      <c r="AS156" s="50">
        <f>SUM(AH156:AR156)</f>
        <v>289.9794</v>
      </c>
      <c r="AU156">
        <v>29</v>
      </c>
      <c r="AV156" s="46" t="s">
        <v>31</v>
      </c>
      <c r="AW156" s="47">
        <f t="shared" si="53"/>
        <v>0</v>
      </c>
      <c r="AX156" s="47">
        <f t="shared" si="53"/>
        <v>0</v>
      </c>
      <c r="AY156" s="47">
        <f t="shared" si="53"/>
        <v>0</v>
      </c>
      <c r="AZ156" s="47">
        <f t="shared" si="53"/>
        <v>0</v>
      </c>
      <c r="BA156" s="47">
        <f t="shared" si="53"/>
        <v>0</v>
      </c>
      <c r="BB156" s="58">
        <v>0</v>
      </c>
      <c r="BC156" s="59">
        <v>0</v>
      </c>
      <c r="BD156" s="60">
        <f>BJ156</f>
        <v>1664.5102291101439</v>
      </c>
      <c r="BE156" s="47">
        <f t="shared" si="54"/>
        <v>0</v>
      </c>
      <c r="BF156" s="47">
        <f t="shared" si="54"/>
        <v>0</v>
      </c>
      <c r="BG156" s="47">
        <f t="shared" si="54"/>
        <v>0</v>
      </c>
      <c r="BH156" s="50">
        <f t="shared" si="55"/>
        <v>1664.5102291101439</v>
      </c>
      <c r="BJ156" s="2">
        <f>$BI$158*OBS_PURP_AUTOSUFF!J105</f>
        <v>1664.5102291101439</v>
      </c>
    </row>
    <row r="157" spans="3:62" ht="15.75" thickBot="1" x14ac:dyDescent="0.3">
      <c r="C157" s="61" t="s">
        <v>5</v>
      </c>
      <c r="D157" s="62">
        <f>paste_pd_trips!S121</f>
        <v>4850</v>
      </c>
      <c r="E157" s="63">
        <f>paste_pd_trips!T121</f>
        <v>3591</v>
      </c>
      <c r="F157" s="63">
        <f>paste_pd_trips!U121</f>
        <v>2919</v>
      </c>
      <c r="G157" s="63">
        <f>paste_pd_trips!V121</f>
        <v>1334</v>
      </c>
      <c r="H157" s="63">
        <f>paste_pd_trips!W121</f>
        <v>240</v>
      </c>
      <c r="I157" s="63">
        <f>paste_pd_trips!X121</f>
        <v>380</v>
      </c>
      <c r="J157" s="63">
        <f>paste_pd_trips!Y121</f>
        <v>72</v>
      </c>
      <c r="K157" s="63">
        <f>paste_pd_trips!Z121</f>
        <v>23</v>
      </c>
      <c r="L157" s="63">
        <f>paste_pd_trips!AA121</f>
        <v>11</v>
      </c>
      <c r="M157" s="63">
        <f>paste_pd_trips!AB121</f>
        <v>39</v>
      </c>
      <c r="N157" s="63">
        <f>paste_pd_trips!AC121</f>
        <v>30</v>
      </c>
      <c r="O157" s="64">
        <f>paste_pd_trips!AD121</f>
        <v>13489</v>
      </c>
      <c r="P157" s="49"/>
      <c r="R157" s="61" t="s">
        <v>5</v>
      </c>
      <c r="S157" s="62">
        <f>paste_pd_trips!C121</f>
        <v>1598051.1504599999</v>
      </c>
      <c r="T157" s="63">
        <f>paste_pd_trips!D121</f>
        <v>1506820.2193400001</v>
      </c>
      <c r="U157" s="63">
        <f>paste_pd_trips!E121</f>
        <v>1476891.6532099999</v>
      </c>
      <c r="V157" s="63">
        <f>paste_pd_trips!F121</f>
        <v>652719.00248999998</v>
      </c>
      <c r="W157" s="63">
        <f>paste_pd_trips!G121</f>
        <v>84543.265069999994</v>
      </c>
      <c r="X157" s="63">
        <f>paste_pd_trips!H121</f>
        <v>234978.84208</v>
      </c>
      <c r="Y157" s="63">
        <f>paste_pd_trips!I121</f>
        <v>14718.20787</v>
      </c>
      <c r="Z157" s="63">
        <f>paste_pd_trips!J121</f>
        <v>21085.58466</v>
      </c>
      <c r="AA157" s="63">
        <f>paste_pd_trips!K121</f>
        <v>1276.68148</v>
      </c>
      <c r="AB157" s="63">
        <f>paste_pd_trips!L121</f>
        <v>20369.083859999999</v>
      </c>
      <c r="AC157" s="63">
        <f>paste_pd_trips!M121</f>
        <v>13362.85656</v>
      </c>
      <c r="AD157" s="64">
        <f>paste_pd_trips!N121</f>
        <v>5624816.5470799999</v>
      </c>
      <c r="AG157" s="61" t="s">
        <v>5</v>
      </c>
      <c r="AH157" s="62">
        <f>SUM(AH128:AH156)</f>
        <v>1598051.1504599999</v>
      </c>
      <c r="AI157" s="63">
        <f t="shared" ref="AI157:AS157" si="61">SUM(AI128:AI156)</f>
        <v>1506820.2193400001</v>
      </c>
      <c r="AJ157" s="63">
        <f t="shared" si="61"/>
        <v>1476891.6532100001</v>
      </c>
      <c r="AK157" s="63">
        <f t="shared" si="61"/>
        <v>652719.00248999998</v>
      </c>
      <c r="AL157" s="63">
        <f t="shared" si="61"/>
        <v>84543.265069999994</v>
      </c>
      <c r="AM157" s="63">
        <f t="shared" si="61"/>
        <v>234978.84208000003</v>
      </c>
      <c r="AN157" s="63">
        <f t="shared" si="61"/>
        <v>14718.207869999998</v>
      </c>
      <c r="AO157" s="63">
        <f t="shared" si="61"/>
        <v>21085.58466</v>
      </c>
      <c r="AP157" s="63">
        <f t="shared" si="61"/>
        <v>0</v>
      </c>
      <c r="AQ157" s="63">
        <f t="shared" si="61"/>
        <v>20369.083860000002</v>
      </c>
      <c r="AR157" s="63">
        <f t="shared" si="61"/>
        <v>13362.85656</v>
      </c>
      <c r="AS157" s="64">
        <f t="shared" si="61"/>
        <v>5623539.8655999992</v>
      </c>
      <c r="AV157" s="61" t="s">
        <v>5</v>
      </c>
      <c r="AW157" s="62">
        <f>SUM(AW128:AW156)</f>
        <v>1598051.1504599999</v>
      </c>
      <c r="AX157" s="63">
        <f t="shared" ref="AX157:BH157" si="62">SUM(AX128:AX156)</f>
        <v>1506820.2193400001</v>
      </c>
      <c r="AY157" s="63">
        <f t="shared" si="62"/>
        <v>1476891.6532100001</v>
      </c>
      <c r="AZ157" s="63">
        <f t="shared" si="62"/>
        <v>652719.00248999998</v>
      </c>
      <c r="BA157" s="63">
        <f t="shared" si="62"/>
        <v>84543.265069999994</v>
      </c>
      <c r="BB157" s="63">
        <f t="shared" si="62"/>
        <v>326462.1536627668</v>
      </c>
      <c r="BC157" s="63">
        <f t="shared" si="62"/>
        <v>28762.67187529062</v>
      </c>
      <c r="BD157" s="63">
        <f t="shared" si="62"/>
        <v>42808.832358149011</v>
      </c>
      <c r="BE157" s="63">
        <f t="shared" si="62"/>
        <v>0</v>
      </c>
      <c r="BF157" s="63">
        <f t="shared" si="62"/>
        <v>20369.083860000002</v>
      </c>
      <c r="BG157" s="63">
        <f t="shared" si="62"/>
        <v>13362.85656</v>
      </c>
      <c r="BH157" s="64">
        <f t="shared" si="62"/>
        <v>5750790.8888862031</v>
      </c>
      <c r="BJ157" s="3">
        <f>SUM(BJ136:BJ156)</f>
        <v>220052.4063690046</v>
      </c>
    </row>
    <row r="158" spans="3:62" x14ac:dyDescent="0.25">
      <c r="C158" s="65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R158" s="65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G158" s="65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V158" s="65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>
        <f>SUM(AM157:AO157)/SUM(AM157:AO157,AM237:AO237)</f>
        <v>1</v>
      </c>
    </row>
    <row r="159" spans="3:62" x14ac:dyDescent="0.25">
      <c r="AG159" s="65" t="s">
        <v>536</v>
      </c>
      <c r="AH159" s="49">
        <f t="array" ref="AH159:AR159">TRANSPOSE('Tour Mode Targets'!T57:T67)</f>
        <v>559845.22769999993</v>
      </c>
      <c r="AI159" s="49">
        <v>552573.75876999996</v>
      </c>
      <c r="AJ159" s="49">
        <v>469787.73839999997</v>
      </c>
      <c r="AK159" s="49">
        <v>301124.27280000004</v>
      </c>
      <c r="AL159" s="49">
        <v>31867.80545</v>
      </c>
      <c r="AM159" s="49">
        <v>78227.131909999996</v>
      </c>
      <c r="AN159" s="49">
        <v>2956.8208599999998</v>
      </c>
      <c r="AO159" s="49">
        <v>5716.6402800000005</v>
      </c>
      <c r="AP159" s="49">
        <v>0</v>
      </c>
      <c r="AQ159" s="49">
        <v>9951.1456299999991</v>
      </c>
      <c r="AR159" s="49">
        <v>7090.8604300000006</v>
      </c>
      <c r="AS159" s="49"/>
      <c r="AV159" s="65" t="s">
        <v>536</v>
      </c>
      <c r="AW159" s="49">
        <f>AH159</f>
        <v>559845.22769999993</v>
      </c>
      <c r="AX159" s="49">
        <f>AI159</f>
        <v>552573.75876999996</v>
      </c>
      <c r="AY159" s="49">
        <f>AJ159</f>
        <v>469787.73839999997</v>
      </c>
      <c r="AZ159" s="49">
        <f>AK159</f>
        <v>301124.27280000004</v>
      </c>
      <c r="BA159" s="49">
        <f>AL159</f>
        <v>31867.80545</v>
      </c>
      <c r="BB159" s="49">
        <f>IF(AM161&gt;0,BB157/AM161,0)</f>
        <v>121654.28205487646</v>
      </c>
      <c r="BC159" s="49">
        <f>IF(AN161&gt;0,BC157/AN161,0)</f>
        <v>10326.420872505298</v>
      </c>
      <c r="BD159" s="49">
        <f>IF(AO161&gt;0,BD157/AO161,0)</f>
        <v>15433.576591325078</v>
      </c>
      <c r="BE159" s="49">
        <f>AP159</f>
        <v>0</v>
      </c>
      <c r="BF159" s="49">
        <f>AQ159</f>
        <v>9951.1456299999991</v>
      </c>
      <c r="BG159" s="49">
        <f>AR159</f>
        <v>7090.8604300000006</v>
      </c>
      <c r="BH159" s="49"/>
    </row>
    <row r="160" spans="3:62" x14ac:dyDescent="0.25">
      <c r="AG160" s="65" t="s">
        <v>537</v>
      </c>
      <c r="AH160" s="66">
        <f>IF(AH159&gt;0,AH157/AH159,0)</f>
        <v>2.85445167948513</v>
      </c>
      <c r="AI160" s="66">
        <f t="shared" ref="AI160:AR160" si="63">IF(AI159&gt;0,AI157/AI159,0)</f>
        <v>2.7269123721946231</v>
      </c>
      <c r="AJ160" s="66">
        <f t="shared" si="63"/>
        <v>3.1437424447048961</v>
      </c>
      <c r="AK160" s="66">
        <f t="shared" si="63"/>
        <v>2.1676067373138044</v>
      </c>
      <c r="AL160" s="66">
        <f t="shared" si="63"/>
        <v>2.6529365256307598</v>
      </c>
      <c r="AM160" s="66">
        <f t="shared" si="63"/>
        <v>3.003802342521547</v>
      </c>
      <c r="AN160" s="66">
        <f t="shared" si="63"/>
        <v>4.9777137563890159</v>
      </c>
      <c r="AO160" s="66">
        <f t="shared" si="63"/>
        <v>3.6884574902795877</v>
      </c>
      <c r="AP160" s="66">
        <f t="shared" si="63"/>
        <v>0</v>
      </c>
      <c r="AQ160" s="66">
        <f t="shared" si="63"/>
        <v>2.0469084281705969</v>
      </c>
      <c r="AR160" s="66">
        <f t="shared" si="63"/>
        <v>1.8845183446940301</v>
      </c>
      <c r="AS160" s="49"/>
      <c r="AV160" s="65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</row>
    <row r="161" spans="3:62" x14ac:dyDescent="0.25">
      <c r="AG161" s="65" t="s">
        <v>538</v>
      </c>
      <c r="AH161" s="67">
        <f>IF(AH159&gt;0,AH157/AH159,0)</f>
        <v>2.85445167948513</v>
      </c>
      <c r="AI161" s="67">
        <f>IF(AI159&gt;0,AI157/AI159,0)</f>
        <v>2.7269123721946231</v>
      </c>
      <c r="AJ161" s="67">
        <f>IF(AJ159&gt;0,AJ157/AJ159,0)</f>
        <v>3.1437424447048961</v>
      </c>
      <c r="AK161" s="67">
        <f>IF(AK159&gt;0,AK157/AK159,0)</f>
        <v>2.1676067373138044</v>
      </c>
      <c r="AL161" s="67">
        <f>IF(AL159&gt;0,AL157/AL159,0)</f>
        <v>2.6529365256307598</v>
      </c>
      <c r="AM161" s="67">
        <v>2.6835237374998813</v>
      </c>
      <c r="AN161" s="67">
        <v>2.7853476272570803</v>
      </c>
      <c r="AO161" s="67">
        <v>2.7737467141745387</v>
      </c>
      <c r="AP161" s="67">
        <f>IF(AP159&gt;0,AP157/AP159,0)</f>
        <v>0</v>
      </c>
      <c r="AQ161" s="67">
        <f>IF(AQ159&gt;0,AQ157/AQ159,0)</f>
        <v>2.0469084281705969</v>
      </c>
      <c r="AR161" s="67">
        <f>IF(AR159&gt;0,AR157/AR159,0)</f>
        <v>1.8845183446940301</v>
      </c>
      <c r="AS161" s="49"/>
      <c r="AV161" s="65" t="s">
        <v>539</v>
      </c>
      <c r="AW161" s="67">
        <f>IF(AW159&gt;0,AW157/AW159,0)</f>
        <v>2.85445167948513</v>
      </c>
      <c r="AX161" s="67">
        <f t="shared" ref="AX161:BG161" si="64">IF(AX159&gt;0,AX157/AX159,0)</f>
        <v>2.7269123721946231</v>
      </c>
      <c r="AY161" s="67">
        <f t="shared" si="64"/>
        <v>3.1437424447048961</v>
      </c>
      <c r="AZ161" s="67">
        <f t="shared" si="64"/>
        <v>2.1676067373138044</v>
      </c>
      <c r="BA161" s="67">
        <f t="shared" si="64"/>
        <v>2.6529365256307598</v>
      </c>
      <c r="BB161" s="67">
        <f t="shared" si="64"/>
        <v>2.6835237374998813</v>
      </c>
      <c r="BC161" s="67">
        <f t="shared" si="64"/>
        <v>2.7853476272570803</v>
      </c>
      <c r="BD161" s="67">
        <f t="shared" si="64"/>
        <v>2.7737467141745387</v>
      </c>
      <c r="BE161" s="67">
        <f t="shared" si="64"/>
        <v>0</v>
      </c>
      <c r="BF161" s="67">
        <f t="shared" si="64"/>
        <v>2.0469084281705969</v>
      </c>
      <c r="BG161" s="67">
        <f t="shared" si="64"/>
        <v>1.8845183446940301</v>
      </c>
      <c r="BH161" s="49"/>
    </row>
    <row r="162" spans="3:62" x14ac:dyDescent="0.25">
      <c r="AG162" s="65" t="s">
        <v>540</v>
      </c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V162" s="65" t="s">
        <v>540</v>
      </c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</row>
    <row r="163" spans="3:62" x14ac:dyDescent="0.25">
      <c r="AG163" s="65" t="s">
        <v>541</v>
      </c>
      <c r="AH163" s="49"/>
      <c r="AI163" s="49"/>
      <c r="AJ163" s="49"/>
      <c r="AK163" s="49"/>
      <c r="AL163" s="49"/>
      <c r="AM163" s="68">
        <f>IF(AM157&gt;0,SUM(AM128:AM135,AM149:AM150)/AM157)</f>
        <v>0.40217718081964932</v>
      </c>
      <c r="AN163" s="68">
        <f>IF(AN157&gt;0,SUM(AN128:AN135,AN149:AN150)/AN157)</f>
        <v>0.66146250249963345</v>
      </c>
      <c r="AO163" s="68">
        <f>IF(AO157&gt;0,SUM(AO128:AO135,AO149:AO150)/AO157)</f>
        <v>0.49482475199243536</v>
      </c>
      <c r="AP163" s="49"/>
      <c r="AQ163" s="49"/>
      <c r="AR163" s="49"/>
      <c r="AS163" s="49"/>
      <c r="AV163" s="65" t="s">
        <v>541</v>
      </c>
      <c r="AW163" s="49"/>
      <c r="AX163" s="49"/>
      <c r="AY163" s="49"/>
      <c r="AZ163" s="49"/>
      <c r="BA163" s="49"/>
      <c r="BB163" s="68">
        <f>IF(BB157&gt;0,SUM(BB128:BB135,BB149:BB150)/BB157)</f>
        <v>0.40217718081964954</v>
      </c>
      <c r="BC163" s="68">
        <f>IF(BC157&gt;0,SUM(BC128:BC135,BC149:BC150)/BC157)</f>
        <v>0.68570865117259938</v>
      </c>
      <c r="BD163" s="68">
        <f>IF(BD157&gt;0,SUM(BD128:BD135,BD149:BD150)/BD157)</f>
        <v>0.62984221950966024</v>
      </c>
      <c r="BE163" s="49"/>
      <c r="BF163" s="49"/>
      <c r="BG163" s="49"/>
      <c r="BH163" s="49"/>
    </row>
    <row r="166" spans="3:62" x14ac:dyDescent="0.25">
      <c r="C166" t="s">
        <v>545</v>
      </c>
      <c r="I166" t="s">
        <v>523</v>
      </c>
      <c r="R166" t="s">
        <v>545</v>
      </c>
      <c r="X166" t="s">
        <v>523</v>
      </c>
      <c r="AG166" t="s">
        <v>545</v>
      </c>
      <c r="AM166" t="s">
        <v>523</v>
      </c>
      <c r="AV166" t="s">
        <v>545</v>
      </c>
      <c r="BB166" t="s">
        <v>523</v>
      </c>
    </row>
    <row r="167" spans="3:62" ht="26.25" x14ac:dyDescent="0.25">
      <c r="C167" s="40" t="s">
        <v>524</v>
      </c>
      <c r="D167" s="41" t="s">
        <v>525</v>
      </c>
      <c r="E167" s="42" t="s">
        <v>526</v>
      </c>
      <c r="F167" s="42" t="s">
        <v>527</v>
      </c>
      <c r="G167" s="42" t="s">
        <v>465</v>
      </c>
      <c r="H167" s="42" t="s">
        <v>528</v>
      </c>
      <c r="I167" s="42" t="s">
        <v>14</v>
      </c>
      <c r="J167" s="42" t="s">
        <v>18</v>
      </c>
      <c r="K167" s="42" t="s">
        <v>22</v>
      </c>
      <c r="L167" s="42" t="s">
        <v>529</v>
      </c>
      <c r="M167" s="42" t="s">
        <v>530</v>
      </c>
      <c r="N167" s="43" t="s">
        <v>531</v>
      </c>
      <c r="O167" s="44" t="s">
        <v>5</v>
      </c>
      <c r="P167" s="45"/>
      <c r="R167" s="40" t="s">
        <v>524</v>
      </c>
      <c r="S167" s="41" t="s">
        <v>525</v>
      </c>
      <c r="T167" s="42" t="s">
        <v>526</v>
      </c>
      <c r="U167" s="42" t="s">
        <v>527</v>
      </c>
      <c r="V167" s="42" t="s">
        <v>465</v>
      </c>
      <c r="W167" s="42" t="s">
        <v>528</v>
      </c>
      <c r="X167" s="42" t="s">
        <v>14</v>
      </c>
      <c r="Y167" s="42" t="s">
        <v>18</v>
      </c>
      <c r="Z167" s="42" t="s">
        <v>22</v>
      </c>
      <c r="AA167" s="42" t="s">
        <v>529</v>
      </c>
      <c r="AB167" s="42" t="s">
        <v>530</v>
      </c>
      <c r="AC167" s="43" t="s">
        <v>531</v>
      </c>
      <c r="AD167" s="44" t="s">
        <v>5</v>
      </c>
      <c r="AG167" s="40" t="s">
        <v>524</v>
      </c>
      <c r="AH167" s="41" t="s">
        <v>525</v>
      </c>
      <c r="AI167" s="42" t="s">
        <v>526</v>
      </c>
      <c r="AJ167" s="42" t="s">
        <v>527</v>
      </c>
      <c r="AK167" s="42" t="s">
        <v>465</v>
      </c>
      <c r="AL167" s="42" t="s">
        <v>528</v>
      </c>
      <c r="AM167" s="42" t="s">
        <v>14</v>
      </c>
      <c r="AN167" s="42" t="s">
        <v>18</v>
      </c>
      <c r="AO167" s="42" t="s">
        <v>22</v>
      </c>
      <c r="AP167" s="42" t="s">
        <v>529</v>
      </c>
      <c r="AQ167" s="42" t="s">
        <v>530</v>
      </c>
      <c r="AR167" s="43" t="s">
        <v>531</v>
      </c>
      <c r="AS167" s="44" t="s">
        <v>5</v>
      </c>
      <c r="AV167" s="40" t="s">
        <v>524</v>
      </c>
      <c r="AW167" s="41" t="s">
        <v>525</v>
      </c>
      <c r="AX167" s="42" t="s">
        <v>526</v>
      </c>
      <c r="AY167" s="42" t="s">
        <v>527</v>
      </c>
      <c r="AZ167" s="42" t="s">
        <v>465</v>
      </c>
      <c r="BA167" s="42" t="s">
        <v>528</v>
      </c>
      <c r="BB167" s="42" t="s">
        <v>14</v>
      </c>
      <c r="BC167" s="42" t="s">
        <v>18</v>
      </c>
      <c r="BD167" s="42" t="s">
        <v>22</v>
      </c>
      <c r="BE167" s="42" t="s">
        <v>529</v>
      </c>
      <c r="BF167" s="42" t="s">
        <v>530</v>
      </c>
      <c r="BG167" s="43" t="s">
        <v>531</v>
      </c>
      <c r="BH167" s="44" t="s">
        <v>5</v>
      </c>
    </row>
    <row r="168" spans="3:62" x14ac:dyDescent="0.25">
      <c r="C168" s="46" t="s">
        <v>532</v>
      </c>
      <c r="D168" s="47">
        <f>paste_pd_trips!S122</f>
        <v>3718</v>
      </c>
      <c r="E168" s="47">
        <f>paste_pd_trips!T122</f>
        <v>503</v>
      </c>
      <c r="F168" s="47">
        <f>paste_pd_trips!U122</f>
        <v>240</v>
      </c>
      <c r="G168" s="47">
        <f>paste_pd_trips!V122</f>
        <v>0</v>
      </c>
      <c r="H168" s="47">
        <f>paste_pd_trips!W122</f>
        <v>10</v>
      </c>
      <c r="I168" s="47">
        <f>paste_pd_trips!X122</f>
        <v>2</v>
      </c>
      <c r="J168" s="47">
        <f>paste_pd_trips!Y122</f>
        <v>11</v>
      </c>
      <c r="K168" s="47">
        <f>paste_pd_trips!Z122</f>
        <v>0</v>
      </c>
      <c r="L168" s="47">
        <f>paste_pd_trips!AA122</f>
        <v>0</v>
      </c>
      <c r="M168" s="47">
        <f>paste_pd_trips!AB122</f>
        <v>0</v>
      </c>
      <c r="N168" s="47">
        <f>paste_pd_trips!AC122</f>
        <v>0</v>
      </c>
      <c r="O168" s="48">
        <f>paste_pd_trips!AD122</f>
        <v>4484</v>
      </c>
      <c r="P168" s="49"/>
      <c r="R168" s="46" t="s">
        <v>532</v>
      </c>
      <c r="S168" s="47">
        <f>paste_pd_trips!C122</f>
        <v>1271087.2199899999</v>
      </c>
      <c r="T168" s="47">
        <f>paste_pd_trips!D122</f>
        <v>215588.3823</v>
      </c>
      <c r="U168" s="47">
        <f>paste_pd_trips!E122</f>
        <v>105635.24109</v>
      </c>
      <c r="V168" s="47">
        <f>paste_pd_trips!F122</f>
        <v>0</v>
      </c>
      <c r="W168" s="47">
        <f>paste_pd_trips!G122</f>
        <v>3338.4960799999999</v>
      </c>
      <c r="X168" s="47">
        <f>paste_pd_trips!H122</f>
        <v>1414.8638000000001</v>
      </c>
      <c r="Y168" s="47">
        <f>paste_pd_trips!I122</f>
        <v>3205.0258399999998</v>
      </c>
      <c r="Z168" s="47">
        <f>paste_pd_trips!J122</f>
        <v>0</v>
      </c>
      <c r="AA168" s="47">
        <f>paste_pd_trips!K122</f>
        <v>0</v>
      </c>
      <c r="AB168" s="47">
        <f>paste_pd_trips!L122</f>
        <v>0</v>
      </c>
      <c r="AC168" s="47">
        <f>paste_pd_trips!M122</f>
        <v>0</v>
      </c>
      <c r="AD168" s="48">
        <f>paste_pd_trips!N122</f>
        <v>1600269.2291000001</v>
      </c>
      <c r="AG168" s="46" t="s">
        <v>532</v>
      </c>
      <c r="AH168" s="47">
        <f>S168</f>
        <v>1271087.2199899999</v>
      </c>
      <c r="AI168" s="47">
        <f t="shared" ref="AI168:AO196" si="65">T168</f>
        <v>215588.3823</v>
      </c>
      <c r="AJ168" s="47">
        <f t="shared" si="65"/>
        <v>105635.24109</v>
      </c>
      <c r="AK168" s="47">
        <f t="shared" si="65"/>
        <v>0</v>
      </c>
      <c r="AL168" s="47">
        <f t="shared" si="65"/>
        <v>3338.4960799999999</v>
      </c>
      <c r="AM168" s="47">
        <f t="shared" si="65"/>
        <v>1414.8638000000001</v>
      </c>
      <c r="AN168" s="47">
        <f t="shared" si="65"/>
        <v>3205.0258399999998</v>
      </c>
      <c r="AO168" s="47">
        <f t="shared" si="65"/>
        <v>0</v>
      </c>
      <c r="AP168" s="47">
        <v>0</v>
      </c>
      <c r="AQ168" s="47">
        <f t="shared" ref="AQ168:AR196" si="66">AB168</f>
        <v>0</v>
      </c>
      <c r="AR168" s="47">
        <f t="shared" si="66"/>
        <v>0</v>
      </c>
      <c r="AS168" s="48">
        <f t="shared" ref="AS168:AS178" si="67">SUM(AH168:AR168)</f>
        <v>1600269.2290999996</v>
      </c>
      <c r="AU168">
        <v>1</v>
      </c>
      <c r="AV168" s="46" t="s">
        <v>532</v>
      </c>
      <c r="AW168" s="47">
        <f t="shared" ref="AW168:BA196" si="68">AH168</f>
        <v>1271087.2199899999</v>
      </c>
      <c r="AX168" s="47">
        <f t="shared" si="68"/>
        <v>215588.3823</v>
      </c>
      <c r="AY168" s="47">
        <f t="shared" si="68"/>
        <v>105635.24109</v>
      </c>
      <c r="AZ168" s="47">
        <f t="shared" si="68"/>
        <v>0</v>
      </c>
      <c r="BA168" s="47">
        <f t="shared" si="68"/>
        <v>3338.4960799999999</v>
      </c>
      <c r="BB168" s="47">
        <f>IF(SUM(AM$176:AM$179,AM$191:AM$192)&gt;0,(AM168/SUM(AM$176:AM$179,AM$191:AM$192))*SUM(BB$176:BB$179,BB$191:BB$192),0)</f>
        <v>1975.906228594755</v>
      </c>
      <c r="BC168" s="47">
        <f>IF(SUM(AN$180:AN$183,AN$193:AN$194)&gt;0,(AN168/SUM(AN$180:AN$183,AN$193:AN$194))*SUM(BC$180:BC$183,BC$193:BC$194),0)</f>
        <v>3226.0211041117959</v>
      </c>
      <c r="BD168" s="47">
        <f>IF(SUM(AO$184:AO$187,AO$195:AO$196)&gt;0,(AO168/SUM(AO$184:AO$187,AO$195:AO$196))*SUM(BD$184:BD$187,BD$195:BD$196),0)</f>
        <v>0</v>
      </c>
      <c r="BE168" s="47">
        <f t="shared" ref="BE168:BG196" si="69">AP168</f>
        <v>0</v>
      </c>
      <c r="BF168" s="47">
        <f t="shared" si="69"/>
        <v>0</v>
      </c>
      <c r="BG168" s="47">
        <f t="shared" si="69"/>
        <v>0</v>
      </c>
      <c r="BH168" s="48">
        <f t="shared" ref="BH168:BH196" si="70">SUM(AW168:BG168)</f>
        <v>1600851.2667927062</v>
      </c>
    </row>
    <row r="169" spans="3:62" x14ac:dyDescent="0.25">
      <c r="C169" s="46" t="s">
        <v>533</v>
      </c>
      <c r="D169" s="47">
        <f>paste_pd_trips!S123</f>
        <v>0</v>
      </c>
      <c r="E169" s="47">
        <f>paste_pd_trips!T123</f>
        <v>0</v>
      </c>
      <c r="F169" s="47">
        <f>paste_pd_trips!U123</f>
        <v>0</v>
      </c>
      <c r="G169" s="47">
        <f>paste_pd_trips!V123</f>
        <v>0</v>
      </c>
      <c r="H169" s="47">
        <f>paste_pd_trips!W123</f>
        <v>0</v>
      </c>
      <c r="I169" s="47">
        <f>paste_pd_trips!X123</f>
        <v>0</v>
      </c>
      <c r="J169" s="47">
        <f>paste_pd_trips!Y123</f>
        <v>0</v>
      </c>
      <c r="K169" s="47">
        <f>paste_pd_trips!Z123</f>
        <v>0</v>
      </c>
      <c r="L169" s="47">
        <f>paste_pd_trips!AA123</f>
        <v>0</v>
      </c>
      <c r="M169" s="47">
        <f>paste_pd_trips!AB123</f>
        <v>0</v>
      </c>
      <c r="N169" s="47">
        <f>paste_pd_trips!AC123</f>
        <v>0</v>
      </c>
      <c r="O169" s="50">
        <f>paste_pd_trips!AD123</f>
        <v>0</v>
      </c>
      <c r="P169" s="49"/>
      <c r="R169" s="46" t="s">
        <v>533</v>
      </c>
      <c r="S169" s="47">
        <f>paste_pd_trips!C123</f>
        <v>0</v>
      </c>
      <c r="T169" s="47">
        <f>paste_pd_trips!D123</f>
        <v>0</v>
      </c>
      <c r="U169" s="47">
        <f>paste_pd_trips!E123</f>
        <v>0</v>
      </c>
      <c r="V169" s="47">
        <f>paste_pd_trips!F123</f>
        <v>0</v>
      </c>
      <c r="W169" s="47">
        <f>paste_pd_trips!G123</f>
        <v>0</v>
      </c>
      <c r="X169" s="47">
        <f>paste_pd_trips!H123</f>
        <v>0</v>
      </c>
      <c r="Y169" s="47">
        <f>paste_pd_trips!I123</f>
        <v>0</v>
      </c>
      <c r="Z169" s="47">
        <f>paste_pd_trips!J123</f>
        <v>0</v>
      </c>
      <c r="AA169" s="47">
        <f>paste_pd_trips!K123</f>
        <v>0</v>
      </c>
      <c r="AB169" s="47">
        <f>paste_pd_trips!L123</f>
        <v>0</v>
      </c>
      <c r="AC169" s="47">
        <f>paste_pd_trips!M123</f>
        <v>0</v>
      </c>
      <c r="AD169" s="50">
        <f>paste_pd_trips!N123</f>
        <v>0</v>
      </c>
      <c r="AG169" s="46" t="s">
        <v>533</v>
      </c>
      <c r="AH169" s="47">
        <f t="shared" ref="AH169:AH196" si="71">S169</f>
        <v>0</v>
      </c>
      <c r="AI169" s="47">
        <f t="shared" si="65"/>
        <v>0</v>
      </c>
      <c r="AJ169" s="47">
        <f t="shared" si="65"/>
        <v>0</v>
      </c>
      <c r="AK169" s="47">
        <f t="shared" si="65"/>
        <v>0</v>
      </c>
      <c r="AL169" s="47">
        <f t="shared" si="65"/>
        <v>0</v>
      </c>
      <c r="AM169" s="47">
        <f t="shared" si="65"/>
        <v>0</v>
      </c>
      <c r="AN169" s="47">
        <f t="shared" si="65"/>
        <v>0</v>
      </c>
      <c r="AO169" s="47">
        <f t="shared" si="65"/>
        <v>0</v>
      </c>
      <c r="AP169" s="47">
        <v>0</v>
      </c>
      <c r="AQ169" s="47">
        <f t="shared" si="66"/>
        <v>0</v>
      </c>
      <c r="AR169" s="47">
        <f t="shared" si="66"/>
        <v>0</v>
      </c>
      <c r="AS169" s="50">
        <f t="shared" si="67"/>
        <v>0</v>
      </c>
      <c r="AU169">
        <v>2</v>
      </c>
      <c r="AV169" s="46" t="s">
        <v>533</v>
      </c>
      <c r="AW169" s="47">
        <f t="shared" si="68"/>
        <v>0</v>
      </c>
      <c r="AX169" s="47">
        <f t="shared" si="68"/>
        <v>0</v>
      </c>
      <c r="AY169" s="47">
        <f t="shared" si="68"/>
        <v>0</v>
      </c>
      <c r="AZ169" s="47">
        <f t="shared" si="68"/>
        <v>0</v>
      </c>
      <c r="BA169" s="47">
        <f t="shared" si="68"/>
        <v>0</v>
      </c>
      <c r="BB169" s="47">
        <f t="shared" ref="BB169:BB175" si="72">IF(SUM(AM$176:AM$179,AM$191:AM$192)&gt;0,(AM169/SUM(AM$176:AM$179,AM$191:AM$192))*SUM(BB$176:BB$179,BB$191:BB$192),0)</f>
        <v>0</v>
      </c>
      <c r="BC169" s="47">
        <f t="shared" ref="BC169:BC175" si="73">IF(SUM(AN$180:AN$183,AN$193:AN$194)&gt;0,(AN169/SUM(AN$180:AN$183,AN$193:AN$194))*SUM(BC$180:BC$183,BC$193:BC$194),0)</f>
        <v>0</v>
      </c>
      <c r="BD169" s="47">
        <f t="shared" ref="BD169:BD175" si="74">IF(SUM(AO$184:AO$187,AO$195:AO$196)&gt;0,(AO169/SUM(AO$184:AO$187,AO$195:AO$196))*SUM(BD$184:BD$187,BD$195:BD$196),0)</f>
        <v>0</v>
      </c>
      <c r="BE169" s="47">
        <f t="shared" si="69"/>
        <v>0</v>
      </c>
      <c r="BF169" s="47">
        <f t="shared" si="69"/>
        <v>0</v>
      </c>
      <c r="BG169" s="47">
        <f t="shared" si="69"/>
        <v>0</v>
      </c>
      <c r="BH169" s="50">
        <f t="shared" si="70"/>
        <v>0</v>
      </c>
    </row>
    <row r="170" spans="3:62" x14ac:dyDescent="0.25">
      <c r="C170" s="46" t="s">
        <v>526</v>
      </c>
      <c r="D170" s="47">
        <f>paste_pd_trips!S124</f>
        <v>0</v>
      </c>
      <c r="E170" s="47">
        <f>paste_pd_trips!T124</f>
        <v>1291</v>
      </c>
      <c r="F170" s="47">
        <f>paste_pd_trips!U124</f>
        <v>319</v>
      </c>
      <c r="G170" s="47">
        <f>paste_pd_trips!V124</f>
        <v>0</v>
      </c>
      <c r="H170" s="47">
        <f>paste_pd_trips!W124</f>
        <v>3</v>
      </c>
      <c r="I170" s="47">
        <f>paste_pd_trips!X124</f>
        <v>19</v>
      </c>
      <c r="J170" s="47">
        <f>paste_pd_trips!Y124</f>
        <v>4</v>
      </c>
      <c r="K170" s="47">
        <f>paste_pd_trips!Z124</f>
        <v>6</v>
      </c>
      <c r="L170" s="47">
        <f>paste_pd_trips!AA124</f>
        <v>1</v>
      </c>
      <c r="M170" s="47">
        <f>paste_pd_trips!AB124</f>
        <v>3</v>
      </c>
      <c r="N170" s="47">
        <f>paste_pd_trips!AC124</f>
        <v>0</v>
      </c>
      <c r="O170" s="50">
        <f>paste_pd_trips!AD124</f>
        <v>1646</v>
      </c>
      <c r="P170" s="49"/>
      <c r="R170" s="46" t="s">
        <v>526</v>
      </c>
      <c r="S170" s="47">
        <f>paste_pd_trips!C124</f>
        <v>0</v>
      </c>
      <c r="T170" s="47">
        <f>paste_pd_trips!D124</f>
        <v>530201.17821000004</v>
      </c>
      <c r="U170" s="47">
        <f>paste_pd_trips!E124</f>
        <v>133619.11022</v>
      </c>
      <c r="V170" s="47">
        <f>paste_pd_trips!F124</f>
        <v>0</v>
      </c>
      <c r="W170" s="47">
        <f>paste_pd_trips!G124</f>
        <v>2421.4385299999999</v>
      </c>
      <c r="X170" s="47">
        <f>paste_pd_trips!H124</f>
        <v>8904.3589200000006</v>
      </c>
      <c r="Y170" s="47">
        <f>paste_pd_trips!I124</f>
        <v>635.27408000000003</v>
      </c>
      <c r="Z170" s="47">
        <f>paste_pd_trips!J124</f>
        <v>886.22436000000005</v>
      </c>
      <c r="AA170" s="47">
        <f>paste_pd_trips!K124</f>
        <v>497.98869999999999</v>
      </c>
      <c r="AB170" s="47">
        <f>paste_pd_trips!L124</f>
        <v>228.36679000000001</v>
      </c>
      <c r="AC170" s="47">
        <f>paste_pd_trips!M124</f>
        <v>0</v>
      </c>
      <c r="AD170" s="50">
        <f>paste_pd_trips!N124</f>
        <v>677393.93981000001</v>
      </c>
      <c r="AG170" s="46" t="s">
        <v>526</v>
      </c>
      <c r="AH170" s="47">
        <f t="shared" si="71"/>
        <v>0</v>
      </c>
      <c r="AI170" s="47">
        <f t="shared" si="65"/>
        <v>530201.17821000004</v>
      </c>
      <c r="AJ170" s="47">
        <f t="shared" si="65"/>
        <v>133619.11022</v>
      </c>
      <c r="AK170" s="47">
        <f t="shared" si="65"/>
        <v>0</v>
      </c>
      <c r="AL170" s="47">
        <f t="shared" si="65"/>
        <v>2421.4385299999999</v>
      </c>
      <c r="AM170" s="47">
        <f t="shared" si="65"/>
        <v>8904.3589200000006</v>
      </c>
      <c r="AN170" s="47">
        <f t="shared" si="65"/>
        <v>635.27408000000003</v>
      </c>
      <c r="AO170" s="47">
        <f t="shared" si="65"/>
        <v>886.22436000000005</v>
      </c>
      <c r="AP170" s="47">
        <v>0</v>
      </c>
      <c r="AQ170" s="47">
        <f t="shared" si="66"/>
        <v>228.36679000000001</v>
      </c>
      <c r="AR170" s="47">
        <f t="shared" si="66"/>
        <v>0</v>
      </c>
      <c r="AS170" s="50">
        <f t="shared" si="67"/>
        <v>676895.95111000014</v>
      </c>
      <c r="AU170">
        <v>3</v>
      </c>
      <c r="AV170" s="46" t="s">
        <v>526</v>
      </c>
      <c r="AW170" s="47">
        <f t="shared" si="68"/>
        <v>0</v>
      </c>
      <c r="AX170" s="47">
        <f t="shared" si="68"/>
        <v>530201.17821000004</v>
      </c>
      <c r="AY170" s="47">
        <f t="shared" si="68"/>
        <v>133619.11022</v>
      </c>
      <c r="AZ170" s="47">
        <f t="shared" si="68"/>
        <v>0</v>
      </c>
      <c r="BA170" s="47">
        <f t="shared" si="68"/>
        <v>2421.4385299999999</v>
      </c>
      <c r="BB170" s="47">
        <f t="shared" si="72"/>
        <v>12435.245181671384</v>
      </c>
      <c r="BC170" s="47">
        <f t="shared" si="73"/>
        <v>639.43559000298285</v>
      </c>
      <c r="BD170" s="47">
        <f t="shared" si="74"/>
        <v>1870.6276966289488</v>
      </c>
      <c r="BE170" s="47">
        <f t="shared" si="69"/>
        <v>0</v>
      </c>
      <c r="BF170" s="47">
        <f t="shared" si="69"/>
        <v>228.36679000000001</v>
      </c>
      <c r="BG170" s="47">
        <f t="shared" si="69"/>
        <v>0</v>
      </c>
      <c r="BH170" s="50">
        <f t="shared" si="70"/>
        <v>681415.40221830341</v>
      </c>
    </row>
    <row r="171" spans="3:62" x14ac:dyDescent="0.25">
      <c r="C171" s="46" t="s">
        <v>534</v>
      </c>
      <c r="D171" s="47">
        <f>paste_pd_trips!S125</f>
        <v>0</v>
      </c>
      <c r="E171" s="47">
        <f>paste_pd_trips!T125</f>
        <v>0</v>
      </c>
      <c r="F171" s="47">
        <f>paste_pd_trips!U125</f>
        <v>0</v>
      </c>
      <c r="G171" s="47">
        <f>paste_pd_trips!V125</f>
        <v>0</v>
      </c>
      <c r="H171" s="47">
        <f>paste_pd_trips!W125</f>
        <v>0</v>
      </c>
      <c r="I171" s="47">
        <f>paste_pd_trips!X125</f>
        <v>0</v>
      </c>
      <c r="J171" s="47">
        <f>paste_pd_trips!Y125</f>
        <v>0</v>
      </c>
      <c r="K171" s="47">
        <f>paste_pd_trips!Z125</f>
        <v>0</v>
      </c>
      <c r="L171" s="47">
        <f>paste_pd_trips!AA125</f>
        <v>0</v>
      </c>
      <c r="M171" s="47">
        <f>paste_pd_trips!AB125</f>
        <v>0</v>
      </c>
      <c r="N171" s="47">
        <f>paste_pd_trips!AC125</f>
        <v>0</v>
      </c>
      <c r="O171" s="50">
        <f>paste_pd_trips!AD125</f>
        <v>0</v>
      </c>
      <c r="P171" s="49"/>
      <c r="R171" s="46" t="s">
        <v>534</v>
      </c>
      <c r="S171" s="47">
        <f>paste_pd_trips!C125</f>
        <v>0</v>
      </c>
      <c r="T171" s="47">
        <f>paste_pd_trips!D125</f>
        <v>0</v>
      </c>
      <c r="U171" s="47">
        <f>paste_pd_trips!E125</f>
        <v>0</v>
      </c>
      <c r="V171" s="47">
        <f>paste_pd_trips!F125</f>
        <v>0</v>
      </c>
      <c r="W171" s="47">
        <f>paste_pd_trips!G125</f>
        <v>0</v>
      </c>
      <c r="X171" s="47">
        <f>paste_pd_trips!H125</f>
        <v>0</v>
      </c>
      <c r="Y171" s="47">
        <f>paste_pd_trips!I125</f>
        <v>0</v>
      </c>
      <c r="Z171" s="47">
        <f>paste_pd_trips!J125</f>
        <v>0</v>
      </c>
      <c r="AA171" s="47">
        <f>paste_pd_trips!K125</f>
        <v>0</v>
      </c>
      <c r="AB171" s="47">
        <f>paste_pd_trips!L125</f>
        <v>0</v>
      </c>
      <c r="AC171" s="47">
        <f>paste_pd_trips!M125</f>
        <v>0</v>
      </c>
      <c r="AD171" s="50">
        <f>paste_pd_trips!N125</f>
        <v>0</v>
      </c>
      <c r="AG171" s="46" t="s">
        <v>534</v>
      </c>
      <c r="AH171" s="47">
        <f t="shared" si="71"/>
        <v>0</v>
      </c>
      <c r="AI171" s="47">
        <f t="shared" si="65"/>
        <v>0</v>
      </c>
      <c r="AJ171" s="47">
        <f t="shared" si="65"/>
        <v>0</v>
      </c>
      <c r="AK171" s="47">
        <f t="shared" si="65"/>
        <v>0</v>
      </c>
      <c r="AL171" s="47">
        <f t="shared" si="65"/>
        <v>0</v>
      </c>
      <c r="AM171" s="47">
        <f t="shared" si="65"/>
        <v>0</v>
      </c>
      <c r="AN171" s="47">
        <f t="shared" si="65"/>
        <v>0</v>
      </c>
      <c r="AO171" s="47">
        <f t="shared" si="65"/>
        <v>0</v>
      </c>
      <c r="AP171" s="47">
        <v>0</v>
      </c>
      <c r="AQ171" s="47">
        <f t="shared" si="66"/>
        <v>0</v>
      </c>
      <c r="AR171" s="47">
        <f t="shared" si="66"/>
        <v>0</v>
      </c>
      <c r="AS171" s="50">
        <f t="shared" si="67"/>
        <v>0</v>
      </c>
      <c r="AU171">
        <v>4</v>
      </c>
      <c r="AV171" s="46" t="s">
        <v>534</v>
      </c>
      <c r="AW171" s="47">
        <f t="shared" si="68"/>
        <v>0</v>
      </c>
      <c r="AX171" s="47">
        <f t="shared" si="68"/>
        <v>0</v>
      </c>
      <c r="AY171" s="47">
        <f t="shared" si="68"/>
        <v>0</v>
      </c>
      <c r="AZ171" s="47">
        <f t="shared" si="68"/>
        <v>0</v>
      </c>
      <c r="BA171" s="47">
        <f t="shared" si="68"/>
        <v>0</v>
      </c>
      <c r="BB171" s="47">
        <f t="shared" si="72"/>
        <v>0</v>
      </c>
      <c r="BC171" s="47">
        <f t="shared" si="73"/>
        <v>0</v>
      </c>
      <c r="BD171" s="47">
        <f t="shared" si="74"/>
        <v>0</v>
      </c>
      <c r="BE171" s="47">
        <f t="shared" si="69"/>
        <v>0</v>
      </c>
      <c r="BF171" s="47">
        <f t="shared" si="69"/>
        <v>0</v>
      </c>
      <c r="BG171" s="47">
        <f t="shared" si="69"/>
        <v>0</v>
      </c>
      <c r="BH171" s="50">
        <f t="shared" si="70"/>
        <v>0</v>
      </c>
    </row>
    <row r="172" spans="3:62" x14ac:dyDescent="0.25">
      <c r="C172" s="46" t="s">
        <v>527</v>
      </c>
      <c r="D172" s="47">
        <f>paste_pd_trips!S126</f>
        <v>0</v>
      </c>
      <c r="E172" s="47">
        <f>paste_pd_trips!T126</f>
        <v>0</v>
      </c>
      <c r="F172" s="47">
        <f>paste_pd_trips!U126</f>
        <v>943</v>
      </c>
      <c r="G172" s="47">
        <f>paste_pd_trips!V126</f>
        <v>0</v>
      </c>
      <c r="H172" s="47">
        <f>paste_pd_trips!W126</f>
        <v>7</v>
      </c>
      <c r="I172" s="47">
        <f>paste_pd_trips!X126</f>
        <v>19</v>
      </c>
      <c r="J172" s="47">
        <f>paste_pd_trips!Y126</f>
        <v>1</v>
      </c>
      <c r="K172" s="47">
        <f>paste_pd_trips!Z126</f>
        <v>1</v>
      </c>
      <c r="L172" s="47">
        <f>paste_pd_trips!AA126</f>
        <v>3</v>
      </c>
      <c r="M172" s="47">
        <f>paste_pd_trips!AB126</f>
        <v>1</v>
      </c>
      <c r="N172" s="47">
        <f>paste_pd_trips!AC126</f>
        <v>0</v>
      </c>
      <c r="O172" s="50">
        <f>paste_pd_trips!AD126</f>
        <v>975</v>
      </c>
      <c r="P172" s="49"/>
      <c r="R172" s="46" t="s">
        <v>527</v>
      </c>
      <c r="S172" s="47">
        <f>paste_pd_trips!C126</f>
        <v>0</v>
      </c>
      <c r="T172" s="47">
        <f>paste_pd_trips!D126</f>
        <v>0</v>
      </c>
      <c r="U172" s="47">
        <f>paste_pd_trips!E126</f>
        <v>398209.34201999998</v>
      </c>
      <c r="V172" s="47">
        <f>paste_pd_trips!F126</f>
        <v>0</v>
      </c>
      <c r="W172" s="47">
        <f>paste_pd_trips!G126</f>
        <v>1972.12691</v>
      </c>
      <c r="X172" s="47">
        <f>paste_pd_trips!H126</f>
        <v>11976.746419999999</v>
      </c>
      <c r="Y172" s="47">
        <f>paste_pd_trips!I126</f>
        <v>484.72410000000002</v>
      </c>
      <c r="Z172" s="47">
        <f>paste_pd_trips!J126</f>
        <v>75.545169999999999</v>
      </c>
      <c r="AA172" s="47">
        <f>paste_pd_trips!K126</f>
        <v>1684.9804999999999</v>
      </c>
      <c r="AB172" s="47">
        <f>paste_pd_trips!L126</f>
        <v>76.095960000000005</v>
      </c>
      <c r="AC172" s="47">
        <f>paste_pd_trips!M126</f>
        <v>0</v>
      </c>
      <c r="AD172" s="50">
        <f>paste_pd_trips!N126</f>
        <v>414479.56108000001</v>
      </c>
      <c r="AG172" s="46" t="s">
        <v>527</v>
      </c>
      <c r="AH172" s="47">
        <f t="shared" si="71"/>
        <v>0</v>
      </c>
      <c r="AI172" s="47">
        <f t="shared" si="65"/>
        <v>0</v>
      </c>
      <c r="AJ172" s="47">
        <f t="shared" si="65"/>
        <v>398209.34201999998</v>
      </c>
      <c r="AK172" s="47">
        <f t="shared" si="65"/>
        <v>0</v>
      </c>
      <c r="AL172" s="47">
        <f t="shared" si="65"/>
        <v>1972.12691</v>
      </c>
      <c r="AM172" s="47">
        <f t="shared" si="65"/>
        <v>11976.746419999999</v>
      </c>
      <c r="AN172" s="47">
        <f t="shared" si="65"/>
        <v>484.72410000000002</v>
      </c>
      <c r="AO172" s="47">
        <f t="shared" si="65"/>
        <v>75.545169999999999</v>
      </c>
      <c r="AP172" s="47">
        <v>0</v>
      </c>
      <c r="AQ172" s="47">
        <f t="shared" si="66"/>
        <v>76.095960000000005</v>
      </c>
      <c r="AR172" s="47">
        <f t="shared" si="66"/>
        <v>0</v>
      </c>
      <c r="AS172" s="50">
        <f t="shared" si="67"/>
        <v>412794.58057999995</v>
      </c>
      <c r="AU172">
        <v>5</v>
      </c>
      <c r="AV172" s="46" t="s">
        <v>527</v>
      </c>
      <c r="AW172" s="47">
        <f t="shared" si="68"/>
        <v>0</v>
      </c>
      <c r="AX172" s="47">
        <f t="shared" si="68"/>
        <v>0</v>
      </c>
      <c r="AY172" s="47">
        <f t="shared" si="68"/>
        <v>398209.34201999998</v>
      </c>
      <c r="AZ172" s="47">
        <f t="shared" si="68"/>
        <v>0</v>
      </c>
      <c r="BA172" s="47">
        <f t="shared" si="68"/>
        <v>1972.12691</v>
      </c>
      <c r="BB172" s="47">
        <f t="shared" si="72"/>
        <v>16725.940581402909</v>
      </c>
      <c r="BC172" s="47">
        <f t="shared" si="73"/>
        <v>487.89939748866323</v>
      </c>
      <c r="BD172" s="47">
        <f t="shared" si="74"/>
        <v>159.45949324676923</v>
      </c>
      <c r="BE172" s="47">
        <f t="shared" si="69"/>
        <v>0</v>
      </c>
      <c r="BF172" s="47">
        <f t="shared" si="69"/>
        <v>76.095960000000005</v>
      </c>
      <c r="BG172" s="47">
        <f t="shared" si="69"/>
        <v>0</v>
      </c>
      <c r="BH172" s="50">
        <f t="shared" si="70"/>
        <v>417630.86436213832</v>
      </c>
    </row>
    <row r="173" spans="3:62" x14ac:dyDescent="0.25">
      <c r="C173" s="46" t="s">
        <v>535</v>
      </c>
      <c r="D173" s="47">
        <f>paste_pd_trips!S127</f>
        <v>0</v>
      </c>
      <c r="E173" s="47">
        <f>paste_pd_trips!T127</f>
        <v>0</v>
      </c>
      <c r="F173" s="47">
        <f>paste_pd_trips!U127</f>
        <v>0</v>
      </c>
      <c r="G173" s="47">
        <f>paste_pd_trips!V127</f>
        <v>0</v>
      </c>
      <c r="H173" s="47">
        <f>paste_pd_trips!W127</f>
        <v>0</v>
      </c>
      <c r="I173" s="47">
        <f>paste_pd_trips!X127</f>
        <v>0</v>
      </c>
      <c r="J173" s="47">
        <f>paste_pd_trips!Y127</f>
        <v>0</v>
      </c>
      <c r="K173" s="47">
        <f>paste_pd_trips!Z127</f>
        <v>0</v>
      </c>
      <c r="L173" s="47">
        <f>paste_pd_trips!AA127</f>
        <v>0</v>
      </c>
      <c r="M173" s="47">
        <f>paste_pd_trips!AB127</f>
        <v>0</v>
      </c>
      <c r="N173" s="47">
        <f>paste_pd_trips!AC127</f>
        <v>0</v>
      </c>
      <c r="O173" s="50">
        <f>paste_pd_trips!AD127</f>
        <v>0</v>
      </c>
      <c r="P173" s="49"/>
      <c r="R173" s="46" t="s">
        <v>535</v>
      </c>
      <c r="S173" s="47">
        <f>paste_pd_trips!C127</f>
        <v>0</v>
      </c>
      <c r="T173" s="47">
        <f>paste_pd_trips!D127</f>
        <v>0</v>
      </c>
      <c r="U173" s="47">
        <f>paste_pd_trips!E127</f>
        <v>0</v>
      </c>
      <c r="V173" s="47">
        <f>paste_pd_trips!F127</f>
        <v>0</v>
      </c>
      <c r="W173" s="47">
        <f>paste_pd_trips!G127</f>
        <v>0</v>
      </c>
      <c r="X173" s="47">
        <f>paste_pd_trips!H127</f>
        <v>0</v>
      </c>
      <c r="Y173" s="47">
        <f>paste_pd_trips!I127</f>
        <v>0</v>
      </c>
      <c r="Z173" s="47">
        <f>paste_pd_trips!J127</f>
        <v>0</v>
      </c>
      <c r="AA173" s="47">
        <f>paste_pd_trips!K127</f>
        <v>0</v>
      </c>
      <c r="AB173" s="47">
        <f>paste_pd_trips!L127</f>
        <v>0</v>
      </c>
      <c r="AC173" s="47">
        <f>paste_pd_trips!M127</f>
        <v>0</v>
      </c>
      <c r="AD173" s="50">
        <f>paste_pd_trips!N127</f>
        <v>0</v>
      </c>
      <c r="AG173" s="46" t="s">
        <v>535</v>
      </c>
      <c r="AH173" s="47">
        <f t="shared" si="71"/>
        <v>0</v>
      </c>
      <c r="AI173" s="47">
        <f t="shared" si="65"/>
        <v>0</v>
      </c>
      <c r="AJ173" s="47">
        <f t="shared" si="65"/>
        <v>0</v>
      </c>
      <c r="AK173" s="47">
        <f t="shared" si="65"/>
        <v>0</v>
      </c>
      <c r="AL173" s="47">
        <f t="shared" si="65"/>
        <v>0</v>
      </c>
      <c r="AM173" s="47">
        <f t="shared" si="65"/>
        <v>0</v>
      </c>
      <c r="AN173" s="47">
        <f t="shared" si="65"/>
        <v>0</v>
      </c>
      <c r="AO173" s="47">
        <f t="shared" si="65"/>
        <v>0</v>
      </c>
      <c r="AP173" s="47">
        <v>0</v>
      </c>
      <c r="AQ173" s="47">
        <f t="shared" si="66"/>
        <v>0</v>
      </c>
      <c r="AR173" s="47">
        <f t="shared" si="66"/>
        <v>0</v>
      </c>
      <c r="AS173" s="50">
        <f t="shared" si="67"/>
        <v>0</v>
      </c>
      <c r="AU173">
        <v>6</v>
      </c>
      <c r="AV173" s="46" t="s">
        <v>535</v>
      </c>
      <c r="AW173" s="47">
        <f t="shared" si="68"/>
        <v>0</v>
      </c>
      <c r="AX173" s="47">
        <f t="shared" si="68"/>
        <v>0</v>
      </c>
      <c r="AY173" s="47">
        <f t="shared" si="68"/>
        <v>0</v>
      </c>
      <c r="AZ173" s="47">
        <f t="shared" si="68"/>
        <v>0</v>
      </c>
      <c r="BA173" s="47">
        <f t="shared" si="68"/>
        <v>0</v>
      </c>
      <c r="BB173" s="47">
        <f t="shared" si="72"/>
        <v>0</v>
      </c>
      <c r="BC173" s="47">
        <f t="shared" si="73"/>
        <v>0</v>
      </c>
      <c r="BD173" s="47">
        <f t="shared" si="74"/>
        <v>0</v>
      </c>
      <c r="BE173" s="47">
        <f t="shared" si="69"/>
        <v>0</v>
      </c>
      <c r="BF173" s="47">
        <f t="shared" si="69"/>
        <v>0</v>
      </c>
      <c r="BG173" s="47">
        <f t="shared" si="69"/>
        <v>0</v>
      </c>
      <c r="BH173" s="50">
        <f t="shared" si="70"/>
        <v>0</v>
      </c>
    </row>
    <row r="174" spans="3:62" x14ac:dyDescent="0.25">
      <c r="C174" s="46" t="s">
        <v>465</v>
      </c>
      <c r="D174" s="47">
        <f>paste_pd_trips!S128</f>
        <v>79</v>
      </c>
      <c r="E174" s="47">
        <f>paste_pd_trips!T128</f>
        <v>96</v>
      </c>
      <c r="F174" s="47">
        <f>paste_pd_trips!U128</f>
        <v>68</v>
      </c>
      <c r="G174" s="47">
        <f>paste_pd_trips!V128</f>
        <v>1701</v>
      </c>
      <c r="H174" s="47">
        <f>paste_pd_trips!W128</f>
        <v>20</v>
      </c>
      <c r="I174" s="47">
        <f>paste_pd_trips!X128</f>
        <v>93</v>
      </c>
      <c r="J174" s="47">
        <f>paste_pd_trips!Y128</f>
        <v>7</v>
      </c>
      <c r="K174" s="47">
        <f>paste_pd_trips!Z128</f>
        <v>13</v>
      </c>
      <c r="L174" s="47">
        <f>paste_pd_trips!AA128</f>
        <v>1</v>
      </c>
      <c r="M174" s="47">
        <f>paste_pd_trips!AB128</f>
        <v>1</v>
      </c>
      <c r="N174" s="47">
        <f>paste_pd_trips!AC128</f>
        <v>0</v>
      </c>
      <c r="O174" s="50">
        <f>paste_pd_trips!AD128</f>
        <v>2079</v>
      </c>
      <c r="P174" s="49"/>
      <c r="R174" s="46" t="s">
        <v>465</v>
      </c>
      <c r="S174" s="47">
        <f>paste_pd_trips!C128</f>
        <v>35088.3076</v>
      </c>
      <c r="T174" s="47">
        <f>paste_pd_trips!D128</f>
        <v>29197.011429999999</v>
      </c>
      <c r="U174" s="47">
        <f>paste_pd_trips!E128</f>
        <v>18612.28112</v>
      </c>
      <c r="V174" s="47">
        <f>paste_pd_trips!F128</f>
        <v>674469.91888000001</v>
      </c>
      <c r="W174" s="47">
        <f>paste_pd_trips!G128</f>
        <v>5813.3427300000003</v>
      </c>
      <c r="X174" s="47">
        <f>paste_pd_trips!H128</f>
        <v>43577.391539999997</v>
      </c>
      <c r="Y174" s="47">
        <f>paste_pd_trips!I128</f>
        <v>1120.0174199999999</v>
      </c>
      <c r="Z174" s="47">
        <f>paste_pd_trips!J128</f>
        <v>4122.6403700000001</v>
      </c>
      <c r="AA174" s="47">
        <f>paste_pd_trips!K128</f>
        <v>593.49590000000001</v>
      </c>
      <c r="AB174" s="47">
        <f>paste_pd_trips!L128</f>
        <v>238.72499999999999</v>
      </c>
      <c r="AC174" s="47">
        <f>paste_pd_trips!M128</f>
        <v>0</v>
      </c>
      <c r="AD174" s="50">
        <f>paste_pd_trips!N128</f>
        <v>812833.13199000002</v>
      </c>
      <c r="AG174" s="46" t="s">
        <v>465</v>
      </c>
      <c r="AH174" s="47">
        <f t="shared" si="71"/>
        <v>35088.3076</v>
      </c>
      <c r="AI174" s="47">
        <f t="shared" si="65"/>
        <v>29197.011429999999</v>
      </c>
      <c r="AJ174" s="47">
        <f t="shared" si="65"/>
        <v>18612.28112</v>
      </c>
      <c r="AK174" s="47">
        <f t="shared" si="65"/>
        <v>674469.91888000001</v>
      </c>
      <c r="AL174" s="47">
        <f t="shared" si="65"/>
        <v>5813.3427300000003</v>
      </c>
      <c r="AM174" s="47">
        <f t="shared" si="65"/>
        <v>43577.391539999997</v>
      </c>
      <c r="AN174" s="47">
        <f t="shared" si="65"/>
        <v>1120.0174199999999</v>
      </c>
      <c r="AO174" s="47">
        <f t="shared" si="65"/>
        <v>4122.6403700000001</v>
      </c>
      <c r="AP174" s="47">
        <v>0</v>
      </c>
      <c r="AQ174" s="47">
        <f t="shared" si="66"/>
        <v>238.72499999999999</v>
      </c>
      <c r="AR174" s="47">
        <f t="shared" si="66"/>
        <v>0</v>
      </c>
      <c r="AS174" s="50">
        <f t="shared" si="67"/>
        <v>812239.63609000004</v>
      </c>
      <c r="AU174">
        <v>7</v>
      </c>
      <c r="AV174" s="46" t="s">
        <v>465</v>
      </c>
      <c r="AW174" s="47">
        <f t="shared" si="68"/>
        <v>35088.3076</v>
      </c>
      <c r="AX174" s="47">
        <f t="shared" si="68"/>
        <v>29197.011429999999</v>
      </c>
      <c r="AY174" s="47">
        <f t="shared" si="68"/>
        <v>18612.28112</v>
      </c>
      <c r="AZ174" s="47">
        <f t="shared" si="68"/>
        <v>674469.91888000001</v>
      </c>
      <c r="BA174" s="47">
        <f t="shared" si="68"/>
        <v>5813.3427300000003</v>
      </c>
      <c r="BB174" s="47">
        <f t="shared" si="72"/>
        <v>60857.334373667887</v>
      </c>
      <c r="BC174" s="47">
        <f t="shared" si="73"/>
        <v>1127.3543535277224</v>
      </c>
      <c r="BD174" s="47">
        <f t="shared" si="74"/>
        <v>8702.0009914448947</v>
      </c>
      <c r="BE174" s="47">
        <f t="shared" si="69"/>
        <v>0</v>
      </c>
      <c r="BF174" s="47">
        <f t="shared" si="69"/>
        <v>238.72499999999999</v>
      </c>
      <c r="BG174" s="47">
        <f t="shared" si="69"/>
        <v>0</v>
      </c>
      <c r="BH174" s="50">
        <f t="shared" si="70"/>
        <v>834106.2764786405</v>
      </c>
    </row>
    <row r="175" spans="3:62" x14ac:dyDescent="0.25">
      <c r="C175" s="46" t="s">
        <v>528</v>
      </c>
      <c r="D175" s="47">
        <f>paste_pd_trips!S129</f>
        <v>0</v>
      </c>
      <c r="E175" s="47">
        <f>paste_pd_trips!T129</f>
        <v>0</v>
      </c>
      <c r="F175" s="47">
        <f>paste_pd_trips!U129</f>
        <v>0</v>
      </c>
      <c r="G175" s="47">
        <f>paste_pd_trips!V129</f>
        <v>0</v>
      </c>
      <c r="H175" s="47">
        <f>paste_pd_trips!W129</f>
        <v>285</v>
      </c>
      <c r="I175" s="47">
        <f>paste_pd_trips!X129</f>
        <v>12</v>
      </c>
      <c r="J175" s="47">
        <f>paste_pd_trips!Y129</f>
        <v>0</v>
      </c>
      <c r="K175" s="47">
        <f>paste_pd_trips!Z129</f>
        <v>0</v>
      </c>
      <c r="L175" s="47">
        <f>paste_pd_trips!AA129</f>
        <v>0</v>
      </c>
      <c r="M175" s="47">
        <f>paste_pd_trips!AB129</f>
        <v>0</v>
      </c>
      <c r="N175" s="47">
        <f>paste_pd_trips!AC129</f>
        <v>0</v>
      </c>
      <c r="O175" s="50">
        <f>paste_pd_trips!AD129</f>
        <v>297</v>
      </c>
      <c r="P175" s="49"/>
      <c r="R175" s="46" t="s">
        <v>528</v>
      </c>
      <c r="S175" s="47">
        <f>paste_pd_trips!C129</f>
        <v>0</v>
      </c>
      <c r="T175" s="47">
        <f>paste_pd_trips!D129</f>
        <v>0</v>
      </c>
      <c r="U175" s="47">
        <f>paste_pd_trips!E129</f>
        <v>0</v>
      </c>
      <c r="V175" s="47">
        <f>paste_pd_trips!F129</f>
        <v>0</v>
      </c>
      <c r="W175" s="47">
        <f>paste_pd_trips!G129</f>
        <v>115740.55499999999</v>
      </c>
      <c r="X175" s="47">
        <f>paste_pd_trips!H129</f>
        <v>1147.38256</v>
      </c>
      <c r="Y175" s="47">
        <f>paste_pd_trips!I129</f>
        <v>0</v>
      </c>
      <c r="Z175" s="47">
        <f>paste_pd_trips!J129</f>
        <v>0</v>
      </c>
      <c r="AA175" s="47">
        <f>paste_pd_trips!K129</f>
        <v>0</v>
      </c>
      <c r="AB175" s="47">
        <f>paste_pd_trips!L129</f>
        <v>0</v>
      </c>
      <c r="AC175" s="47">
        <f>paste_pd_trips!M129</f>
        <v>0</v>
      </c>
      <c r="AD175" s="50">
        <f>paste_pd_trips!N129</f>
        <v>116887.93756000001</v>
      </c>
      <c r="AG175" s="46" t="s">
        <v>528</v>
      </c>
      <c r="AH175" s="47">
        <f t="shared" si="71"/>
        <v>0</v>
      </c>
      <c r="AI175" s="47">
        <f t="shared" si="65"/>
        <v>0</v>
      </c>
      <c r="AJ175" s="47">
        <f t="shared" si="65"/>
        <v>0</v>
      </c>
      <c r="AK175" s="47">
        <f t="shared" si="65"/>
        <v>0</v>
      </c>
      <c r="AL175" s="47">
        <f t="shared" si="65"/>
        <v>115740.55499999999</v>
      </c>
      <c r="AM175" s="47">
        <f t="shared" si="65"/>
        <v>1147.38256</v>
      </c>
      <c r="AN175" s="47">
        <f t="shared" si="65"/>
        <v>0</v>
      </c>
      <c r="AO175" s="47">
        <f t="shared" si="65"/>
        <v>0</v>
      </c>
      <c r="AP175" s="47">
        <v>0</v>
      </c>
      <c r="AQ175" s="47">
        <f t="shared" si="66"/>
        <v>0</v>
      </c>
      <c r="AR175" s="47">
        <f t="shared" si="66"/>
        <v>0</v>
      </c>
      <c r="AS175" s="50">
        <f t="shared" si="67"/>
        <v>116887.93755999999</v>
      </c>
      <c r="AU175">
        <v>8</v>
      </c>
      <c r="AV175" s="46" t="s">
        <v>528</v>
      </c>
      <c r="AW175" s="47">
        <f t="shared" si="68"/>
        <v>0</v>
      </c>
      <c r="AX175" s="47">
        <f t="shared" si="68"/>
        <v>0</v>
      </c>
      <c r="AY175" s="47">
        <f t="shared" si="68"/>
        <v>0</v>
      </c>
      <c r="AZ175" s="47">
        <f t="shared" si="68"/>
        <v>0</v>
      </c>
      <c r="BA175" s="47">
        <f t="shared" si="68"/>
        <v>115740.55499999999</v>
      </c>
      <c r="BB175" s="47">
        <f t="shared" si="72"/>
        <v>1602.3594263172151</v>
      </c>
      <c r="BC175" s="47">
        <f t="shared" si="73"/>
        <v>0</v>
      </c>
      <c r="BD175" s="47">
        <f t="shared" si="74"/>
        <v>0</v>
      </c>
      <c r="BE175" s="47">
        <f t="shared" si="69"/>
        <v>0</v>
      </c>
      <c r="BF175" s="47">
        <f t="shared" si="69"/>
        <v>0</v>
      </c>
      <c r="BG175" s="47">
        <f t="shared" si="69"/>
        <v>0</v>
      </c>
      <c r="BH175" s="50">
        <f t="shared" si="70"/>
        <v>117342.91442631721</v>
      </c>
    </row>
    <row r="176" spans="3:62" x14ac:dyDescent="0.25">
      <c r="C176" s="46" t="s">
        <v>14</v>
      </c>
      <c r="D176" s="47">
        <f>paste_pd_trips!S130</f>
        <v>0</v>
      </c>
      <c r="E176" s="47">
        <f>paste_pd_trips!T130</f>
        <v>0</v>
      </c>
      <c r="F176" s="47">
        <f>paste_pd_trips!U130</f>
        <v>0</v>
      </c>
      <c r="G176" s="47">
        <f>paste_pd_trips!V130</f>
        <v>0</v>
      </c>
      <c r="H176" s="47">
        <f>paste_pd_trips!W130</f>
        <v>0</v>
      </c>
      <c r="I176" s="47">
        <f>paste_pd_trips!X130</f>
        <v>136</v>
      </c>
      <c r="J176" s="47">
        <f>paste_pd_trips!Y130</f>
        <v>2</v>
      </c>
      <c r="K176" s="47">
        <f>paste_pd_trips!Z130</f>
        <v>5</v>
      </c>
      <c r="L176" s="47">
        <f>paste_pd_trips!AA130</f>
        <v>0</v>
      </c>
      <c r="M176" s="47">
        <f>paste_pd_trips!AB130</f>
        <v>0</v>
      </c>
      <c r="N176" s="47">
        <f>paste_pd_trips!AC130</f>
        <v>0</v>
      </c>
      <c r="O176" s="50">
        <f>paste_pd_trips!AD130</f>
        <v>143</v>
      </c>
      <c r="P176" s="49"/>
      <c r="R176" s="46" t="s">
        <v>14</v>
      </c>
      <c r="S176" s="47">
        <f>paste_pd_trips!C130</f>
        <v>0</v>
      </c>
      <c r="T176" s="47">
        <f>paste_pd_trips!D130</f>
        <v>0</v>
      </c>
      <c r="U176" s="47">
        <f>paste_pd_trips!E130</f>
        <v>0</v>
      </c>
      <c r="V176" s="47">
        <f>paste_pd_trips!F130</f>
        <v>0</v>
      </c>
      <c r="W176" s="47">
        <f>paste_pd_trips!G130</f>
        <v>0</v>
      </c>
      <c r="X176" s="47">
        <f>paste_pd_trips!H130</f>
        <v>68949.526960000003</v>
      </c>
      <c r="Y176" s="47">
        <f>paste_pd_trips!I130</f>
        <v>367.27994000000001</v>
      </c>
      <c r="Z176" s="47">
        <f>paste_pd_trips!J130</f>
        <v>2758.1024600000001</v>
      </c>
      <c r="AA176" s="47">
        <f>paste_pd_trips!K130</f>
        <v>0</v>
      </c>
      <c r="AB176" s="47">
        <f>paste_pd_trips!L130</f>
        <v>0</v>
      </c>
      <c r="AC176" s="47">
        <f>paste_pd_trips!M130</f>
        <v>0</v>
      </c>
      <c r="AD176" s="50">
        <f>paste_pd_trips!N130</f>
        <v>72074.909360000005</v>
      </c>
      <c r="AG176" s="46" t="s">
        <v>14</v>
      </c>
      <c r="AH176" s="47">
        <f t="shared" si="71"/>
        <v>0</v>
      </c>
      <c r="AI176" s="47">
        <f t="shared" si="65"/>
        <v>0</v>
      </c>
      <c r="AJ176" s="47">
        <f t="shared" si="65"/>
        <v>0</v>
      </c>
      <c r="AK176" s="47">
        <f t="shared" si="65"/>
        <v>0</v>
      </c>
      <c r="AL176" s="47">
        <f t="shared" si="65"/>
        <v>0</v>
      </c>
      <c r="AM176" s="51">
        <f t="shared" si="65"/>
        <v>68949.526960000003</v>
      </c>
      <c r="AN176" s="52">
        <f t="shared" si="65"/>
        <v>367.27994000000001</v>
      </c>
      <c r="AO176" s="53">
        <f t="shared" si="65"/>
        <v>2758.1024600000001</v>
      </c>
      <c r="AP176" s="47">
        <v>0</v>
      </c>
      <c r="AQ176" s="47">
        <f t="shared" si="66"/>
        <v>0</v>
      </c>
      <c r="AR176" s="47">
        <f t="shared" si="66"/>
        <v>0</v>
      </c>
      <c r="AS176" s="50">
        <f t="shared" si="67"/>
        <v>72074.909359999991</v>
      </c>
      <c r="AU176">
        <v>9</v>
      </c>
      <c r="AV176" s="46" t="s">
        <v>14</v>
      </c>
      <c r="AW176" s="47">
        <f t="shared" si="68"/>
        <v>0</v>
      </c>
      <c r="AX176" s="47">
        <f t="shared" si="68"/>
        <v>0</v>
      </c>
      <c r="AY176" s="47">
        <f t="shared" si="68"/>
        <v>0</v>
      </c>
      <c r="AZ176" s="47">
        <f t="shared" si="68"/>
        <v>0</v>
      </c>
      <c r="BA176" s="47">
        <f t="shared" si="68"/>
        <v>0</v>
      </c>
      <c r="BB176" s="51">
        <f>BJ176</f>
        <v>122881.07873264333</v>
      </c>
      <c r="BC176" s="52">
        <v>0</v>
      </c>
      <c r="BD176" s="53">
        <v>0</v>
      </c>
      <c r="BE176" s="47">
        <f t="shared" si="69"/>
        <v>0</v>
      </c>
      <c r="BF176" s="47">
        <f t="shared" si="69"/>
        <v>0</v>
      </c>
      <c r="BG176" s="47">
        <f t="shared" si="69"/>
        <v>0</v>
      </c>
      <c r="BH176" s="50">
        <f t="shared" si="70"/>
        <v>122881.07873264333</v>
      </c>
      <c r="BJ176" s="2">
        <f>(OBS_PURP_AUTOSUFF!J124+OBS_PURP_AUTOSUFF!J125)*$BI$198</f>
        <v>122881.07873264333</v>
      </c>
    </row>
    <row r="177" spans="3:62" x14ac:dyDescent="0.25">
      <c r="C177" s="46" t="s">
        <v>15</v>
      </c>
      <c r="D177" s="47">
        <f>paste_pd_trips!S131</f>
        <v>0</v>
      </c>
      <c r="E177" s="47">
        <f>paste_pd_trips!T131</f>
        <v>0</v>
      </c>
      <c r="F177" s="47">
        <f>paste_pd_trips!U131</f>
        <v>0</v>
      </c>
      <c r="G177" s="47">
        <f>paste_pd_trips!V131</f>
        <v>0</v>
      </c>
      <c r="H177" s="47">
        <f>paste_pd_trips!W131</f>
        <v>0</v>
      </c>
      <c r="I177" s="47">
        <f>paste_pd_trips!X131</f>
        <v>0</v>
      </c>
      <c r="J177" s="47">
        <f>paste_pd_trips!Y131</f>
        <v>0</v>
      </c>
      <c r="K177" s="47">
        <f>paste_pd_trips!Z131</f>
        <v>0</v>
      </c>
      <c r="L177" s="47">
        <f>paste_pd_trips!AA131</f>
        <v>0</v>
      </c>
      <c r="M177" s="47">
        <f>paste_pd_trips!AB131</f>
        <v>0</v>
      </c>
      <c r="N177" s="47">
        <f>paste_pd_trips!AC131</f>
        <v>0</v>
      </c>
      <c r="O177" s="50">
        <f>paste_pd_trips!AD131</f>
        <v>0</v>
      </c>
      <c r="P177" s="49"/>
      <c r="R177" s="46" t="s">
        <v>15</v>
      </c>
      <c r="S177" s="47">
        <f>paste_pd_trips!C131</f>
        <v>0</v>
      </c>
      <c r="T177" s="47">
        <f>paste_pd_trips!D131</f>
        <v>0</v>
      </c>
      <c r="U177" s="47">
        <f>paste_pd_trips!E131</f>
        <v>0</v>
      </c>
      <c r="V177" s="47">
        <f>paste_pd_trips!F131</f>
        <v>0</v>
      </c>
      <c r="W177" s="47">
        <f>paste_pd_trips!G131</f>
        <v>0</v>
      </c>
      <c r="X177" s="47">
        <f>paste_pd_trips!H131</f>
        <v>0</v>
      </c>
      <c r="Y177" s="47">
        <f>paste_pd_trips!I131</f>
        <v>0</v>
      </c>
      <c r="Z177" s="47">
        <f>paste_pd_trips!J131</f>
        <v>0</v>
      </c>
      <c r="AA177" s="47">
        <f>paste_pd_trips!K131</f>
        <v>0</v>
      </c>
      <c r="AB177" s="47">
        <f>paste_pd_trips!L131</f>
        <v>0</v>
      </c>
      <c r="AC177" s="47">
        <f>paste_pd_trips!M131</f>
        <v>0</v>
      </c>
      <c r="AD177" s="50">
        <f>paste_pd_trips!N131</f>
        <v>0</v>
      </c>
      <c r="AG177" s="46" t="s">
        <v>15</v>
      </c>
      <c r="AH177" s="47">
        <f t="shared" si="71"/>
        <v>0</v>
      </c>
      <c r="AI177" s="47">
        <f t="shared" si="65"/>
        <v>0</v>
      </c>
      <c r="AJ177" s="47">
        <f t="shared" si="65"/>
        <v>0</v>
      </c>
      <c r="AK177" s="47">
        <f t="shared" si="65"/>
        <v>0</v>
      </c>
      <c r="AL177" s="47">
        <f t="shared" si="65"/>
        <v>0</v>
      </c>
      <c r="AM177" s="55">
        <f t="shared" si="65"/>
        <v>0</v>
      </c>
      <c r="AN177" s="56">
        <f t="shared" si="65"/>
        <v>0</v>
      </c>
      <c r="AO177" s="57">
        <f t="shared" si="65"/>
        <v>0</v>
      </c>
      <c r="AP177" s="47">
        <v>0</v>
      </c>
      <c r="AQ177" s="47">
        <f t="shared" si="66"/>
        <v>0</v>
      </c>
      <c r="AR177" s="47">
        <f t="shared" si="66"/>
        <v>0</v>
      </c>
      <c r="AS177" s="50">
        <f t="shared" si="67"/>
        <v>0</v>
      </c>
      <c r="AU177">
        <v>10</v>
      </c>
      <c r="AV177" s="46" t="s">
        <v>15</v>
      </c>
      <c r="AW177" s="47">
        <f t="shared" si="68"/>
        <v>0</v>
      </c>
      <c r="AX177" s="47">
        <f t="shared" si="68"/>
        <v>0</v>
      </c>
      <c r="AY177" s="47">
        <f t="shared" si="68"/>
        <v>0</v>
      </c>
      <c r="AZ177" s="47">
        <f t="shared" si="68"/>
        <v>0</v>
      </c>
      <c r="BA177" s="47">
        <f t="shared" si="68"/>
        <v>0</v>
      </c>
      <c r="BB177" s="55">
        <f>BJ177</f>
        <v>376.98915776947291</v>
      </c>
      <c r="BC177" s="56">
        <v>0</v>
      </c>
      <c r="BD177" s="57">
        <v>0</v>
      </c>
      <c r="BE177" s="47">
        <f t="shared" si="69"/>
        <v>0</v>
      </c>
      <c r="BF177" s="47">
        <f t="shared" si="69"/>
        <v>0</v>
      </c>
      <c r="BG177" s="47">
        <f t="shared" si="69"/>
        <v>0</v>
      </c>
      <c r="BH177" s="50">
        <f t="shared" si="70"/>
        <v>376.98915776947291</v>
      </c>
      <c r="BJ177" s="2">
        <f>OBS_PURP_AUTOSUFF!J127*$BI$198</f>
        <v>376.98915776947291</v>
      </c>
    </row>
    <row r="178" spans="3:62" x14ac:dyDescent="0.25">
      <c r="C178" s="46" t="s">
        <v>16</v>
      </c>
      <c r="D178" s="47">
        <f>paste_pd_trips!S132</f>
        <v>0</v>
      </c>
      <c r="E178" s="47">
        <f>paste_pd_trips!T132</f>
        <v>0</v>
      </c>
      <c r="F178" s="47">
        <f>paste_pd_trips!U132</f>
        <v>0</v>
      </c>
      <c r="G178" s="47">
        <f>paste_pd_trips!V132</f>
        <v>0</v>
      </c>
      <c r="H178" s="47">
        <f>paste_pd_trips!W132</f>
        <v>0</v>
      </c>
      <c r="I178" s="47">
        <f>paste_pd_trips!X132</f>
        <v>4</v>
      </c>
      <c r="J178" s="47">
        <f>paste_pd_trips!Y132</f>
        <v>0</v>
      </c>
      <c r="K178" s="47">
        <f>paste_pd_trips!Z132</f>
        <v>0</v>
      </c>
      <c r="L178" s="47">
        <f>paste_pd_trips!AA132</f>
        <v>0</v>
      </c>
      <c r="M178" s="47">
        <f>paste_pd_trips!AB132</f>
        <v>0</v>
      </c>
      <c r="N178" s="47">
        <f>paste_pd_trips!AC132</f>
        <v>0</v>
      </c>
      <c r="O178" s="50">
        <f>paste_pd_trips!AD132</f>
        <v>4</v>
      </c>
      <c r="P178" s="49"/>
      <c r="R178" s="46" t="s">
        <v>16</v>
      </c>
      <c r="S178" s="47">
        <f>paste_pd_trips!C132</f>
        <v>0</v>
      </c>
      <c r="T178" s="47">
        <f>paste_pd_trips!D132</f>
        <v>0</v>
      </c>
      <c r="U178" s="47">
        <f>paste_pd_trips!E132</f>
        <v>0</v>
      </c>
      <c r="V178" s="47">
        <f>paste_pd_trips!F132</f>
        <v>0</v>
      </c>
      <c r="W178" s="47">
        <f>paste_pd_trips!G132</f>
        <v>0</v>
      </c>
      <c r="X178" s="47">
        <f>paste_pd_trips!H132</f>
        <v>1150.6425300000001</v>
      </c>
      <c r="Y178" s="47">
        <f>paste_pd_trips!I132</f>
        <v>0</v>
      </c>
      <c r="Z178" s="47">
        <f>paste_pd_trips!J132</f>
        <v>0</v>
      </c>
      <c r="AA178" s="47">
        <f>paste_pd_trips!K132</f>
        <v>0</v>
      </c>
      <c r="AB178" s="47">
        <f>paste_pd_trips!L132</f>
        <v>0</v>
      </c>
      <c r="AC178" s="47">
        <f>paste_pd_trips!M132</f>
        <v>0</v>
      </c>
      <c r="AD178" s="50">
        <f>paste_pd_trips!N132</f>
        <v>1150.6425300000001</v>
      </c>
      <c r="AG178" s="46" t="s">
        <v>16</v>
      </c>
      <c r="AH178" s="47">
        <f t="shared" si="71"/>
        <v>0</v>
      </c>
      <c r="AI178" s="47">
        <f t="shared" si="65"/>
        <v>0</v>
      </c>
      <c r="AJ178" s="47">
        <f t="shared" si="65"/>
        <v>0</v>
      </c>
      <c r="AK178" s="47">
        <f t="shared" si="65"/>
        <v>0</v>
      </c>
      <c r="AL178" s="47">
        <f t="shared" si="65"/>
        <v>0</v>
      </c>
      <c r="AM178" s="55">
        <f t="shared" si="65"/>
        <v>1150.6425300000001</v>
      </c>
      <c r="AN178" s="56">
        <f t="shared" si="65"/>
        <v>0</v>
      </c>
      <c r="AO178" s="57">
        <f t="shared" si="65"/>
        <v>0</v>
      </c>
      <c r="AP178" s="47">
        <v>0</v>
      </c>
      <c r="AQ178" s="47">
        <f t="shared" si="66"/>
        <v>0</v>
      </c>
      <c r="AR178" s="47">
        <f t="shared" si="66"/>
        <v>0</v>
      </c>
      <c r="AS178" s="50">
        <f t="shared" si="67"/>
        <v>1150.6425300000001</v>
      </c>
      <c r="AU178">
        <v>11</v>
      </c>
      <c r="AV178" s="46" t="s">
        <v>16</v>
      </c>
      <c r="AW178" s="47">
        <f t="shared" si="68"/>
        <v>0</v>
      </c>
      <c r="AX178" s="47">
        <f t="shared" si="68"/>
        <v>0</v>
      </c>
      <c r="AY178" s="47">
        <f t="shared" si="68"/>
        <v>0</v>
      </c>
      <c r="AZ178" s="47">
        <f t="shared" si="68"/>
        <v>0</v>
      </c>
      <c r="BA178" s="47">
        <f t="shared" si="68"/>
        <v>0</v>
      </c>
      <c r="BB178" s="55">
        <f>BJ178</f>
        <v>0</v>
      </c>
      <c r="BC178" s="56">
        <v>0</v>
      </c>
      <c r="BD178" s="57">
        <v>0</v>
      </c>
      <c r="BE178" s="47">
        <f t="shared" si="69"/>
        <v>0</v>
      </c>
      <c r="BF178" s="47">
        <f t="shared" si="69"/>
        <v>0</v>
      </c>
      <c r="BG178" s="47">
        <f t="shared" si="69"/>
        <v>0</v>
      </c>
      <c r="BH178" s="50">
        <f t="shared" si="70"/>
        <v>0</v>
      </c>
      <c r="BJ178" s="2">
        <v>0</v>
      </c>
    </row>
    <row r="179" spans="3:62" x14ac:dyDescent="0.25">
      <c r="C179" s="46" t="s">
        <v>17</v>
      </c>
      <c r="D179" s="47">
        <f>paste_pd_trips!S133</f>
        <v>0</v>
      </c>
      <c r="E179" s="47">
        <f>paste_pd_trips!T133</f>
        <v>0</v>
      </c>
      <c r="F179" s="47">
        <f>paste_pd_trips!U133</f>
        <v>0</v>
      </c>
      <c r="G179" s="47">
        <f>paste_pd_trips!V133</f>
        <v>0</v>
      </c>
      <c r="H179" s="47">
        <f>paste_pd_trips!W133</f>
        <v>0</v>
      </c>
      <c r="I179" s="47">
        <f>paste_pd_trips!X133</f>
        <v>48</v>
      </c>
      <c r="J179" s="47">
        <f>paste_pd_trips!Y133</f>
        <v>0</v>
      </c>
      <c r="K179" s="47">
        <f>paste_pd_trips!Z133</f>
        <v>1</v>
      </c>
      <c r="L179" s="47">
        <f>paste_pd_trips!AA133</f>
        <v>0</v>
      </c>
      <c r="M179" s="47">
        <f>paste_pd_trips!AB133</f>
        <v>0</v>
      </c>
      <c r="N179" s="47">
        <f>paste_pd_trips!AC133</f>
        <v>0</v>
      </c>
      <c r="O179" s="50">
        <f>paste_pd_trips!AD133</f>
        <v>49</v>
      </c>
      <c r="P179" s="49"/>
      <c r="R179" s="46" t="s">
        <v>17</v>
      </c>
      <c r="S179" s="47">
        <f>paste_pd_trips!C133</f>
        <v>0</v>
      </c>
      <c r="T179" s="47">
        <f>paste_pd_trips!D133</f>
        <v>0</v>
      </c>
      <c r="U179" s="47">
        <f>paste_pd_trips!E133</f>
        <v>0</v>
      </c>
      <c r="V179" s="47">
        <f>paste_pd_trips!F133</f>
        <v>0</v>
      </c>
      <c r="W179" s="47">
        <f>paste_pd_trips!G133</f>
        <v>0</v>
      </c>
      <c r="X179" s="47">
        <f>paste_pd_trips!H133</f>
        <v>10096.800499999999</v>
      </c>
      <c r="Y179" s="47">
        <f>paste_pd_trips!I133</f>
        <v>0</v>
      </c>
      <c r="Z179" s="47">
        <f>paste_pd_trips!J133</f>
        <v>1075.21</v>
      </c>
      <c r="AA179" s="47">
        <f>paste_pd_trips!K133</f>
        <v>0</v>
      </c>
      <c r="AB179" s="47">
        <f>paste_pd_trips!L133</f>
        <v>0</v>
      </c>
      <c r="AC179" s="47">
        <f>paste_pd_trips!M133</f>
        <v>0</v>
      </c>
      <c r="AD179" s="50">
        <f>paste_pd_trips!N133</f>
        <v>11172.0105</v>
      </c>
      <c r="AG179" s="46" t="s">
        <v>17</v>
      </c>
      <c r="AH179" s="47">
        <f t="shared" si="71"/>
        <v>0</v>
      </c>
      <c r="AI179" s="47">
        <f t="shared" si="65"/>
        <v>0</v>
      </c>
      <c r="AJ179" s="47">
        <f t="shared" si="65"/>
        <v>0</v>
      </c>
      <c r="AK179" s="47">
        <f t="shared" si="65"/>
        <v>0</v>
      </c>
      <c r="AL179" s="47">
        <f t="shared" si="65"/>
        <v>0</v>
      </c>
      <c r="AM179" s="55">
        <f t="shared" si="65"/>
        <v>10096.800499999999</v>
      </c>
      <c r="AN179" s="56">
        <f t="shared" si="65"/>
        <v>0</v>
      </c>
      <c r="AO179" s="57">
        <f t="shared" si="65"/>
        <v>1075.21</v>
      </c>
      <c r="AP179" s="47">
        <v>0</v>
      </c>
      <c r="AQ179" s="47">
        <f t="shared" si="66"/>
        <v>0</v>
      </c>
      <c r="AR179" s="47">
        <f t="shared" si="66"/>
        <v>0</v>
      </c>
      <c r="AS179" s="50">
        <f t="shared" ref="AS179:AS194" si="75">SUM(AH179:AR179)</f>
        <v>11172.0105</v>
      </c>
      <c r="AU179">
        <v>12</v>
      </c>
      <c r="AV179" s="46" t="s">
        <v>17</v>
      </c>
      <c r="AW179" s="47">
        <f t="shared" si="68"/>
        <v>0</v>
      </c>
      <c r="AX179" s="47">
        <f t="shared" si="68"/>
        <v>0</v>
      </c>
      <c r="AY179" s="47">
        <f t="shared" si="68"/>
        <v>0</v>
      </c>
      <c r="AZ179" s="47">
        <f t="shared" si="68"/>
        <v>0</v>
      </c>
      <c r="BA179" s="47">
        <f t="shared" si="68"/>
        <v>0</v>
      </c>
      <c r="BB179" s="55">
        <f>BJ179</f>
        <v>32426.143841039953</v>
      </c>
      <c r="BC179" s="56">
        <v>0</v>
      </c>
      <c r="BD179" s="57">
        <v>0</v>
      </c>
      <c r="BE179" s="47">
        <f t="shared" si="69"/>
        <v>0</v>
      </c>
      <c r="BF179" s="47">
        <f t="shared" si="69"/>
        <v>0</v>
      </c>
      <c r="BG179" s="47">
        <f t="shared" si="69"/>
        <v>0</v>
      </c>
      <c r="BH179" s="50">
        <f t="shared" si="70"/>
        <v>32426.143841039953</v>
      </c>
      <c r="BJ179" s="2">
        <f>OBS_PURP_AUTOSUFF!J126*$BI$198</f>
        <v>32426.143841039953</v>
      </c>
    </row>
    <row r="180" spans="3:62" x14ac:dyDescent="0.25">
      <c r="C180" s="46" t="s">
        <v>18</v>
      </c>
      <c r="D180" s="47">
        <f>paste_pd_trips!S134</f>
        <v>0</v>
      </c>
      <c r="E180" s="47">
        <f>paste_pd_trips!T134</f>
        <v>0</v>
      </c>
      <c r="F180" s="47">
        <f>paste_pd_trips!U134</f>
        <v>0</v>
      </c>
      <c r="G180" s="47">
        <f>paste_pd_trips!V134</f>
        <v>0</v>
      </c>
      <c r="H180" s="47">
        <f>paste_pd_trips!W134</f>
        <v>0</v>
      </c>
      <c r="I180" s="47">
        <f>paste_pd_trips!X134</f>
        <v>0</v>
      </c>
      <c r="J180" s="47">
        <f>paste_pd_trips!Y134</f>
        <v>3</v>
      </c>
      <c r="K180" s="47">
        <f>paste_pd_trips!Z134</f>
        <v>0</v>
      </c>
      <c r="L180" s="47">
        <f>paste_pd_trips!AA134</f>
        <v>0</v>
      </c>
      <c r="M180" s="47">
        <f>paste_pd_trips!AB134</f>
        <v>0</v>
      </c>
      <c r="N180" s="47">
        <f>paste_pd_trips!AC134</f>
        <v>0</v>
      </c>
      <c r="O180" s="50">
        <f>paste_pd_trips!AD134</f>
        <v>3</v>
      </c>
      <c r="P180" s="49"/>
      <c r="R180" s="46" t="s">
        <v>18</v>
      </c>
      <c r="S180" s="47">
        <f>paste_pd_trips!C134</f>
        <v>0</v>
      </c>
      <c r="T180" s="47">
        <f>paste_pd_trips!D134</f>
        <v>0</v>
      </c>
      <c r="U180" s="47">
        <f>paste_pd_trips!E134</f>
        <v>0</v>
      </c>
      <c r="V180" s="47">
        <f>paste_pd_trips!F134</f>
        <v>0</v>
      </c>
      <c r="W180" s="47">
        <f>paste_pd_trips!G134</f>
        <v>0</v>
      </c>
      <c r="X180" s="47">
        <f>paste_pd_trips!H134</f>
        <v>0</v>
      </c>
      <c r="Y180" s="47">
        <f>paste_pd_trips!I134</f>
        <v>309.89684</v>
      </c>
      <c r="Z180" s="47">
        <f>paste_pd_trips!J134</f>
        <v>0</v>
      </c>
      <c r="AA180" s="47">
        <f>paste_pd_trips!K134</f>
        <v>0</v>
      </c>
      <c r="AB180" s="47">
        <f>paste_pd_trips!L134</f>
        <v>0</v>
      </c>
      <c r="AC180" s="47">
        <f>paste_pd_trips!M134</f>
        <v>0</v>
      </c>
      <c r="AD180" s="50">
        <f>paste_pd_trips!N134</f>
        <v>309.89684</v>
      </c>
      <c r="AG180" s="46" t="s">
        <v>18</v>
      </c>
      <c r="AH180" s="47">
        <f t="shared" si="71"/>
        <v>0</v>
      </c>
      <c r="AI180" s="47">
        <f t="shared" si="65"/>
        <v>0</v>
      </c>
      <c r="AJ180" s="47">
        <f t="shared" si="65"/>
        <v>0</v>
      </c>
      <c r="AK180" s="47">
        <f t="shared" si="65"/>
        <v>0</v>
      </c>
      <c r="AL180" s="47">
        <f t="shared" si="65"/>
        <v>0</v>
      </c>
      <c r="AM180" s="55">
        <f t="shared" si="65"/>
        <v>0</v>
      </c>
      <c r="AN180" s="56">
        <f t="shared" si="65"/>
        <v>309.89684</v>
      </c>
      <c r="AO180" s="57">
        <f t="shared" si="65"/>
        <v>0</v>
      </c>
      <c r="AP180" s="47">
        <v>0</v>
      </c>
      <c r="AQ180" s="47">
        <f t="shared" si="66"/>
        <v>0</v>
      </c>
      <c r="AR180" s="47">
        <f t="shared" si="66"/>
        <v>0</v>
      </c>
      <c r="AS180" s="50">
        <f t="shared" si="75"/>
        <v>309.89684</v>
      </c>
      <c r="AU180">
        <v>13</v>
      </c>
      <c r="AV180" s="46" t="s">
        <v>18</v>
      </c>
      <c r="AW180" s="47">
        <f t="shared" si="68"/>
        <v>0</v>
      </c>
      <c r="AX180" s="47">
        <f t="shared" si="68"/>
        <v>0</v>
      </c>
      <c r="AY180" s="47">
        <f t="shared" si="68"/>
        <v>0</v>
      </c>
      <c r="AZ180" s="47">
        <f t="shared" si="68"/>
        <v>0</v>
      </c>
      <c r="BA180" s="47">
        <f t="shared" si="68"/>
        <v>0</v>
      </c>
      <c r="BB180" s="55">
        <v>0</v>
      </c>
      <c r="BC180" s="56">
        <f>BJ180</f>
        <v>1207.488885990316</v>
      </c>
      <c r="BD180" s="57">
        <v>0</v>
      </c>
      <c r="BE180" s="47">
        <f t="shared" si="69"/>
        <v>0</v>
      </c>
      <c r="BF180" s="47">
        <f t="shared" si="69"/>
        <v>0</v>
      </c>
      <c r="BG180" s="47">
        <f t="shared" si="69"/>
        <v>0</v>
      </c>
      <c r="BH180" s="50">
        <f t="shared" si="70"/>
        <v>1207.488885990316</v>
      </c>
      <c r="BJ180" s="2">
        <f>(OBS_PURP_AUTOSUFF!J142+OBS_PURP_AUTOSUFF!J143)*$BI$198</f>
        <v>1207.488885990316</v>
      </c>
    </row>
    <row r="181" spans="3:62" x14ac:dyDescent="0.25">
      <c r="C181" s="46" t="s">
        <v>19</v>
      </c>
      <c r="D181" s="47">
        <f>paste_pd_trips!S135</f>
        <v>0</v>
      </c>
      <c r="E181" s="47">
        <f>paste_pd_trips!T135</f>
        <v>0</v>
      </c>
      <c r="F181" s="47">
        <f>paste_pd_trips!U135</f>
        <v>0</v>
      </c>
      <c r="G181" s="47">
        <f>paste_pd_trips!V135</f>
        <v>0</v>
      </c>
      <c r="H181" s="47">
        <f>paste_pd_trips!W135</f>
        <v>0</v>
      </c>
      <c r="I181" s="47">
        <f>paste_pd_trips!X135</f>
        <v>0</v>
      </c>
      <c r="J181" s="47">
        <f>paste_pd_trips!Y135</f>
        <v>2</v>
      </c>
      <c r="K181" s="47">
        <f>paste_pd_trips!Z135</f>
        <v>0</v>
      </c>
      <c r="L181" s="47">
        <f>paste_pd_trips!AA135</f>
        <v>0</v>
      </c>
      <c r="M181" s="47">
        <f>paste_pd_trips!AB135</f>
        <v>0</v>
      </c>
      <c r="N181" s="47">
        <f>paste_pd_trips!AC135</f>
        <v>0</v>
      </c>
      <c r="O181" s="50">
        <f>paste_pd_trips!AD135</f>
        <v>2</v>
      </c>
      <c r="P181" s="49"/>
      <c r="R181" s="46" t="s">
        <v>19</v>
      </c>
      <c r="S181" s="47">
        <f>paste_pd_trips!C135</f>
        <v>0</v>
      </c>
      <c r="T181" s="47">
        <f>paste_pd_trips!D135</f>
        <v>0</v>
      </c>
      <c r="U181" s="47">
        <f>paste_pd_trips!E135</f>
        <v>0</v>
      </c>
      <c r="V181" s="47">
        <f>paste_pd_trips!F135</f>
        <v>0</v>
      </c>
      <c r="W181" s="47">
        <f>paste_pd_trips!G135</f>
        <v>0</v>
      </c>
      <c r="X181" s="47">
        <f>paste_pd_trips!H135</f>
        <v>0</v>
      </c>
      <c r="Y181" s="47">
        <f>paste_pd_trips!I135</f>
        <v>276.64</v>
      </c>
      <c r="Z181" s="47">
        <f>paste_pd_trips!J135</f>
        <v>0</v>
      </c>
      <c r="AA181" s="47">
        <f>paste_pd_trips!K135</f>
        <v>0</v>
      </c>
      <c r="AB181" s="47">
        <f>paste_pd_trips!L135</f>
        <v>0</v>
      </c>
      <c r="AC181" s="47">
        <f>paste_pd_trips!M135</f>
        <v>0</v>
      </c>
      <c r="AD181" s="50">
        <f>paste_pd_trips!N135</f>
        <v>276.64</v>
      </c>
      <c r="AG181" s="46" t="s">
        <v>19</v>
      </c>
      <c r="AH181" s="47">
        <f t="shared" si="71"/>
        <v>0</v>
      </c>
      <c r="AI181" s="47">
        <f t="shared" si="65"/>
        <v>0</v>
      </c>
      <c r="AJ181" s="47">
        <f t="shared" si="65"/>
        <v>0</v>
      </c>
      <c r="AK181" s="47">
        <f t="shared" si="65"/>
        <v>0</v>
      </c>
      <c r="AL181" s="47">
        <f t="shared" si="65"/>
        <v>0</v>
      </c>
      <c r="AM181" s="55">
        <f t="shared" si="65"/>
        <v>0</v>
      </c>
      <c r="AN181" s="56">
        <f t="shared" si="65"/>
        <v>276.64</v>
      </c>
      <c r="AO181" s="57">
        <f t="shared" si="65"/>
        <v>0</v>
      </c>
      <c r="AP181" s="47">
        <v>0</v>
      </c>
      <c r="AQ181" s="47">
        <f t="shared" si="66"/>
        <v>0</v>
      </c>
      <c r="AR181" s="47">
        <f t="shared" si="66"/>
        <v>0</v>
      </c>
      <c r="AS181" s="50">
        <f t="shared" si="75"/>
        <v>276.64</v>
      </c>
      <c r="AU181">
        <v>14</v>
      </c>
      <c r="AV181" s="46" t="s">
        <v>19</v>
      </c>
      <c r="AW181" s="47">
        <f t="shared" si="68"/>
        <v>0</v>
      </c>
      <c r="AX181" s="47">
        <f t="shared" si="68"/>
        <v>0</v>
      </c>
      <c r="AY181" s="47">
        <f t="shared" si="68"/>
        <v>0</v>
      </c>
      <c r="AZ181" s="47">
        <f t="shared" si="68"/>
        <v>0</v>
      </c>
      <c r="BA181" s="47">
        <f t="shared" si="68"/>
        <v>0</v>
      </c>
      <c r="BB181" s="55">
        <v>0</v>
      </c>
      <c r="BC181" s="56">
        <f>BJ181</f>
        <v>1593.5089271921631</v>
      </c>
      <c r="BD181" s="57">
        <v>0</v>
      </c>
      <c r="BE181" s="47">
        <f t="shared" si="69"/>
        <v>0</v>
      </c>
      <c r="BF181" s="47">
        <f t="shared" si="69"/>
        <v>0</v>
      </c>
      <c r="BG181" s="47">
        <f t="shared" si="69"/>
        <v>0</v>
      </c>
      <c r="BH181" s="50">
        <f t="shared" si="70"/>
        <v>1593.5089271921631</v>
      </c>
      <c r="BJ181" s="2">
        <f>OBS_PURP_AUTOSUFF!J145*$BI$198</f>
        <v>1593.5089271921631</v>
      </c>
    </row>
    <row r="182" spans="3:62" x14ac:dyDescent="0.25">
      <c r="C182" s="46" t="s">
        <v>20</v>
      </c>
      <c r="D182" s="47">
        <f>paste_pd_trips!S136</f>
        <v>0</v>
      </c>
      <c r="E182" s="47">
        <f>paste_pd_trips!T136</f>
        <v>0</v>
      </c>
      <c r="F182" s="47">
        <f>paste_pd_trips!U136</f>
        <v>0</v>
      </c>
      <c r="G182" s="47">
        <f>paste_pd_trips!V136</f>
        <v>0</v>
      </c>
      <c r="H182" s="47">
        <f>paste_pd_trips!W136</f>
        <v>0</v>
      </c>
      <c r="I182" s="47">
        <f>paste_pd_trips!X136</f>
        <v>0</v>
      </c>
      <c r="J182" s="47">
        <f>paste_pd_trips!Y136</f>
        <v>0</v>
      </c>
      <c r="K182" s="47">
        <f>paste_pd_trips!Z136</f>
        <v>0</v>
      </c>
      <c r="L182" s="47">
        <f>paste_pd_trips!AA136</f>
        <v>0</v>
      </c>
      <c r="M182" s="47">
        <f>paste_pd_trips!AB136</f>
        <v>0</v>
      </c>
      <c r="N182" s="47">
        <f>paste_pd_trips!AC136</f>
        <v>0</v>
      </c>
      <c r="O182" s="50">
        <f>paste_pd_trips!AD136</f>
        <v>0</v>
      </c>
      <c r="P182" s="49"/>
      <c r="R182" s="46" t="s">
        <v>20</v>
      </c>
      <c r="S182" s="47">
        <f>paste_pd_trips!C136</f>
        <v>0</v>
      </c>
      <c r="T182" s="47">
        <f>paste_pd_trips!D136</f>
        <v>0</v>
      </c>
      <c r="U182" s="47">
        <f>paste_pd_trips!E136</f>
        <v>0</v>
      </c>
      <c r="V182" s="47">
        <f>paste_pd_trips!F136</f>
        <v>0</v>
      </c>
      <c r="W182" s="47">
        <f>paste_pd_trips!G136</f>
        <v>0</v>
      </c>
      <c r="X182" s="47">
        <f>paste_pd_trips!H136</f>
        <v>0</v>
      </c>
      <c r="Y182" s="47">
        <f>paste_pd_trips!I136</f>
        <v>0</v>
      </c>
      <c r="Z182" s="47">
        <f>paste_pd_trips!J136</f>
        <v>0</v>
      </c>
      <c r="AA182" s="47">
        <f>paste_pd_trips!K136</f>
        <v>0</v>
      </c>
      <c r="AB182" s="47">
        <f>paste_pd_trips!L136</f>
        <v>0</v>
      </c>
      <c r="AC182" s="47">
        <f>paste_pd_trips!M136</f>
        <v>0</v>
      </c>
      <c r="AD182" s="50">
        <f>paste_pd_trips!N136</f>
        <v>0</v>
      </c>
      <c r="AG182" s="46" t="s">
        <v>20</v>
      </c>
      <c r="AH182" s="47">
        <f t="shared" si="71"/>
        <v>0</v>
      </c>
      <c r="AI182" s="47">
        <f t="shared" si="65"/>
        <v>0</v>
      </c>
      <c r="AJ182" s="47">
        <f t="shared" si="65"/>
        <v>0</v>
      </c>
      <c r="AK182" s="47">
        <f t="shared" si="65"/>
        <v>0</v>
      </c>
      <c r="AL182" s="47">
        <f t="shared" si="65"/>
        <v>0</v>
      </c>
      <c r="AM182" s="55">
        <f t="shared" si="65"/>
        <v>0</v>
      </c>
      <c r="AN182" s="56">
        <f t="shared" si="65"/>
        <v>0</v>
      </c>
      <c r="AO182" s="57">
        <f t="shared" si="65"/>
        <v>0</v>
      </c>
      <c r="AP182" s="47">
        <v>0</v>
      </c>
      <c r="AQ182" s="47">
        <f t="shared" si="66"/>
        <v>0</v>
      </c>
      <c r="AR182" s="47">
        <f t="shared" si="66"/>
        <v>0</v>
      </c>
      <c r="AS182" s="50">
        <f t="shared" si="75"/>
        <v>0</v>
      </c>
      <c r="AU182">
        <v>15</v>
      </c>
      <c r="AV182" s="46" t="s">
        <v>20</v>
      </c>
      <c r="AW182" s="47">
        <f t="shared" si="68"/>
        <v>0</v>
      </c>
      <c r="AX182" s="47">
        <f t="shared" si="68"/>
        <v>0</v>
      </c>
      <c r="AY182" s="47">
        <f t="shared" si="68"/>
        <v>0</v>
      </c>
      <c r="AZ182" s="47">
        <f t="shared" si="68"/>
        <v>0</v>
      </c>
      <c r="BA182" s="47">
        <f t="shared" si="68"/>
        <v>0</v>
      </c>
      <c r="BB182" s="55">
        <v>0</v>
      </c>
      <c r="BC182" s="56">
        <f>BJ182</f>
        <v>0</v>
      </c>
      <c r="BD182" s="57">
        <v>0</v>
      </c>
      <c r="BE182" s="47">
        <f t="shared" si="69"/>
        <v>0</v>
      </c>
      <c r="BF182" s="47">
        <f t="shared" si="69"/>
        <v>0</v>
      </c>
      <c r="BG182" s="47">
        <f t="shared" si="69"/>
        <v>0</v>
      </c>
      <c r="BH182" s="50">
        <f t="shared" si="70"/>
        <v>0</v>
      </c>
      <c r="BJ182" s="2">
        <v>0</v>
      </c>
    </row>
    <row r="183" spans="3:62" x14ac:dyDescent="0.25">
      <c r="C183" s="46" t="s">
        <v>21</v>
      </c>
      <c r="D183" s="47">
        <f>paste_pd_trips!S137</f>
        <v>0</v>
      </c>
      <c r="E183" s="47">
        <f>paste_pd_trips!T137</f>
        <v>0</v>
      </c>
      <c r="F183" s="47">
        <f>paste_pd_trips!U137</f>
        <v>0</v>
      </c>
      <c r="G183" s="47">
        <f>paste_pd_trips!V137</f>
        <v>0</v>
      </c>
      <c r="H183" s="47">
        <f>paste_pd_trips!W137</f>
        <v>0</v>
      </c>
      <c r="I183" s="47">
        <f>paste_pd_trips!X137</f>
        <v>0</v>
      </c>
      <c r="J183" s="47">
        <f>paste_pd_trips!Y137</f>
        <v>4</v>
      </c>
      <c r="K183" s="47">
        <f>paste_pd_trips!Z137</f>
        <v>0</v>
      </c>
      <c r="L183" s="47">
        <f>paste_pd_trips!AA137</f>
        <v>0</v>
      </c>
      <c r="M183" s="47">
        <f>paste_pd_trips!AB137</f>
        <v>0</v>
      </c>
      <c r="N183" s="47">
        <f>paste_pd_trips!AC137</f>
        <v>0</v>
      </c>
      <c r="O183" s="50">
        <f>paste_pd_trips!AD137</f>
        <v>4</v>
      </c>
      <c r="P183" s="49"/>
      <c r="R183" s="46" t="s">
        <v>21</v>
      </c>
      <c r="S183" s="47">
        <f>paste_pd_trips!C137</f>
        <v>0</v>
      </c>
      <c r="T183" s="47">
        <f>paste_pd_trips!D137</f>
        <v>0</v>
      </c>
      <c r="U183" s="47">
        <f>paste_pd_trips!E137</f>
        <v>0</v>
      </c>
      <c r="V183" s="47">
        <f>paste_pd_trips!F137</f>
        <v>0</v>
      </c>
      <c r="W183" s="47">
        <f>paste_pd_trips!G137</f>
        <v>0</v>
      </c>
      <c r="X183" s="47">
        <f>paste_pd_trips!H137</f>
        <v>0</v>
      </c>
      <c r="Y183" s="47">
        <f>paste_pd_trips!I137</f>
        <v>3591.8270000000002</v>
      </c>
      <c r="Z183" s="47">
        <f>paste_pd_trips!J137</f>
        <v>0</v>
      </c>
      <c r="AA183" s="47">
        <f>paste_pd_trips!K137</f>
        <v>0</v>
      </c>
      <c r="AB183" s="47">
        <f>paste_pd_trips!L137</f>
        <v>0</v>
      </c>
      <c r="AC183" s="47">
        <f>paste_pd_trips!M137</f>
        <v>0</v>
      </c>
      <c r="AD183" s="50">
        <f>paste_pd_trips!N137</f>
        <v>3591.8270000000002</v>
      </c>
      <c r="AG183" s="46" t="s">
        <v>21</v>
      </c>
      <c r="AH183" s="47">
        <f t="shared" si="71"/>
        <v>0</v>
      </c>
      <c r="AI183" s="47">
        <f t="shared" si="65"/>
        <v>0</v>
      </c>
      <c r="AJ183" s="47">
        <f t="shared" si="65"/>
        <v>0</v>
      </c>
      <c r="AK183" s="47">
        <f t="shared" si="65"/>
        <v>0</v>
      </c>
      <c r="AL183" s="47">
        <f t="shared" si="65"/>
        <v>0</v>
      </c>
      <c r="AM183" s="55">
        <f t="shared" si="65"/>
        <v>0</v>
      </c>
      <c r="AN183" s="56">
        <f t="shared" si="65"/>
        <v>3591.8270000000002</v>
      </c>
      <c r="AO183" s="57">
        <f t="shared" si="65"/>
        <v>0</v>
      </c>
      <c r="AP183" s="47">
        <v>0</v>
      </c>
      <c r="AQ183" s="47">
        <f t="shared" si="66"/>
        <v>0</v>
      </c>
      <c r="AR183" s="47">
        <f t="shared" si="66"/>
        <v>0</v>
      </c>
      <c r="AS183" s="50">
        <f t="shared" si="75"/>
        <v>3591.8270000000002</v>
      </c>
      <c r="AU183">
        <v>16</v>
      </c>
      <c r="AV183" s="46" t="s">
        <v>21</v>
      </c>
      <c r="AW183" s="47">
        <f t="shared" si="68"/>
        <v>0</v>
      </c>
      <c r="AX183" s="47">
        <f t="shared" si="68"/>
        <v>0</v>
      </c>
      <c r="AY183" s="47">
        <f t="shared" si="68"/>
        <v>0</v>
      </c>
      <c r="AZ183" s="47">
        <f t="shared" si="68"/>
        <v>0</v>
      </c>
      <c r="BA183" s="47">
        <f t="shared" si="68"/>
        <v>0</v>
      </c>
      <c r="BB183" s="55">
        <v>0</v>
      </c>
      <c r="BC183" s="56">
        <f>BJ183</f>
        <v>556.2119154886409</v>
      </c>
      <c r="BD183" s="57">
        <v>0</v>
      </c>
      <c r="BE183" s="47">
        <f t="shared" si="69"/>
        <v>0</v>
      </c>
      <c r="BF183" s="47">
        <f t="shared" si="69"/>
        <v>0</v>
      </c>
      <c r="BG183" s="47">
        <f t="shared" si="69"/>
        <v>0</v>
      </c>
      <c r="BH183" s="50">
        <f t="shared" si="70"/>
        <v>556.2119154886409</v>
      </c>
      <c r="BJ183" s="2">
        <f>OBS_PURP_AUTOSUFF!J144*$BI$198</f>
        <v>556.2119154886409</v>
      </c>
    </row>
    <row r="184" spans="3:62" x14ac:dyDescent="0.25">
      <c r="C184" s="46" t="s">
        <v>22</v>
      </c>
      <c r="D184" s="47">
        <f>paste_pd_trips!S138</f>
        <v>0</v>
      </c>
      <c r="E184" s="47">
        <f>paste_pd_trips!T138</f>
        <v>0</v>
      </c>
      <c r="F184" s="47">
        <f>paste_pd_trips!U138</f>
        <v>0</v>
      </c>
      <c r="G184" s="47">
        <f>paste_pd_trips!V138</f>
        <v>0</v>
      </c>
      <c r="H184" s="47">
        <f>paste_pd_trips!W138</f>
        <v>0</v>
      </c>
      <c r="I184" s="47">
        <f>paste_pd_trips!X138</f>
        <v>0</v>
      </c>
      <c r="J184" s="47">
        <f>paste_pd_trips!Y138</f>
        <v>0</v>
      </c>
      <c r="K184" s="47">
        <f>paste_pd_trips!Z138</f>
        <v>5</v>
      </c>
      <c r="L184" s="47">
        <f>paste_pd_trips!AA138</f>
        <v>0</v>
      </c>
      <c r="M184" s="47">
        <f>paste_pd_trips!AB138</f>
        <v>0</v>
      </c>
      <c r="N184" s="47">
        <f>paste_pd_trips!AC138</f>
        <v>0</v>
      </c>
      <c r="O184" s="50">
        <f>paste_pd_trips!AD138</f>
        <v>5</v>
      </c>
      <c r="P184" s="49"/>
      <c r="R184" s="46" t="s">
        <v>22</v>
      </c>
      <c r="S184" s="47">
        <f>paste_pd_trips!C138</f>
        <v>0</v>
      </c>
      <c r="T184" s="47">
        <f>paste_pd_trips!D138</f>
        <v>0</v>
      </c>
      <c r="U184" s="47">
        <f>paste_pd_trips!E138</f>
        <v>0</v>
      </c>
      <c r="V184" s="47">
        <f>paste_pd_trips!F138</f>
        <v>0</v>
      </c>
      <c r="W184" s="47">
        <f>paste_pd_trips!G138</f>
        <v>0</v>
      </c>
      <c r="X184" s="47">
        <f>paste_pd_trips!H138</f>
        <v>0</v>
      </c>
      <c r="Y184" s="47">
        <f>paste_pd_trips!I138</f>
        <v>0</v>
      </c>
      <c r="Z184" s="47">
        <f>paste_pd_trips!J138</f>
        <v>1753.9027799999999</v>
      </c>
      <c r="AA184" s="47">
        <f>paste_pd_trips!K138</f>
        <v>0</v>
      </c>
      <c r="AB184" s="47">
        <f>paste_pd_trips!L138</f>
        <v>0</v>
      </c>
      <c r="AC184" s="47">
        <f>paste_pd_trips!M138</f>
        <v>0</v>
      </c>
      <c r="AD184" s="50">
        <f>paste_pd_trips!N138</f>
        <v>1753.9027799999999</v>
      </c>
      <c r="AG184" s="46" t="s">
        <v>22</v>
      </c>
      <c r="AH184" s="47">
        <f t="shared" si="71"/>
        <v>0</v>
      </c>
      <c r="AI184" s="47">
        <f t="shared" si="65"/>
        <v>0</v>
      </c>
      <c r="AJ184" s="47">
        <f t="shared" si="65"/>
        <v>0</v>
      </c>
      <c r="AK184" s="47">
        <f t="shared" si="65"/>
        <v>0</v>
      </c>
      <c r="AL184" s="47">
        <f t="shared" si="65"/>
        <v>0</v>
      </c>
      <c r="AM184" s="55">
        <f t="shared" si="65"/>
        <v>0</v>
      </c>
      <c r="AN184" s="56">
        <f t="shared" si="65"/>
        <v>0</v>
      </c>
      <c r="AO184" s="57">
        <f t="shared" si="65"/>
        <v>1753.9027799999999</v>
      </c>
      <c r="AP184" s="47">
        <v>0</v>
      </c>
      <c r="AQ184" s="47">
        <f t="shared" si="66"/>
        <v>0</v>
      </c>
      <c r="AR184" s="47">
        <f t="shared" si="66"/>
        <v>0</v>
      </c>
      <c r="AS184" s="50">
        <f t="shared" si="75"/>
        <v>1753.9027799999999</v>
      </c>
      <c r="AU184">
        <v>17</v>
      </c>
      <c r="AV184" s="46" t="s">
        <v>22</v>
      </c>
      <c r="AW184" s="47">
        <f t="shared" si="68"/>
        <v>0</v>
      </c>
      <c r="AX184" s="47">
        <f t="shared" si="68"/>
        <v>0</v>
      </c>
      <c r="AY184" s="47">
        <f t="shared" si="68"/>
        <v>0</v>
      </c>
      <c r="AZ184" s="47">
        <f t="shared" si="68"/>
        <v>0</v>
      </c>
      <c r="BA184" s="47">
        <f t="shared" si="68"/>
        <v>0</v>
      </c>
      <c r="BB184" s="55">
        <v>0</v>
      </c>
      <c r="BC184" s="56">
        <v>0</v>
      </c>
      <c r="BD184" s="57">
        <f>BJ184</f>
        <v>5629.3398464484299</v>
      </c>
      <c r="BE184" s="47">
        <f t="shared" si="69"/>
        <v>0</v>
      </c>
      <c r="BF184" s="47">
        <f t="shared" si="69"/>
        <v>0</v>
      </c>
      <c r="BG184" s="47">
        <f t="shared" si="69"/>
        <v>0</v>
      </c>
      <c r="BH184" s="50">
        <f t="shared" si="70"/>
        <v>5629.3398464484299</v>
      </c>
      <c r="BJ184" s="2">
        <f>(OBS_PURP_AUTOSUFF!J130+OBS_PURP_AUTOSUFF!J131)*$BI$198</f>
        <v>5629.3398464484299</v>
      </c>
    </row>
    <row r="185" spans="3:62" x14ac:dyDescent="0.25">
      <c r="C185" s="46" t="s">
        <v>23</v>
      </c>
      <c r="D185" s="47">
        <f>paste_pd_trips!S139</f>
        <v>0</v>
      </c>
      <c r="E185" s="47">
        <f>paste_pd_trips!T139</f>
        <v>0</v>
      </c>
      <c r="F185" s="47">
        <f>paste_pd_trips!U139</f>
        <v>0</v>
      </c>
      <c r="G185" s="47">
        <f>paste_pd_trips!V139</f>
        <v>0</v>
      </c>
      <c r="H185" s="47">
        <f>paste_pd_trips!W139</f>
        <v>0</v>
      </c>
      <c r="I185" s="47">
        <f>paste_pd_trips!X139</f>
        <v>0</v>
      </c>
      <c r="J185" s="47">
        <f>paste_pd_trips!Y139</f>
        <v>0</v>
      </c>
      <c r="K185" s="47">
        <f>paste_pd_trips!Z139</f>
        <v>0</v>
      </c>
      <c r="L185" s="47">
        <f>paste_pd_trips!AA139</f>
        <v>0</v>
      </c>
      <c r="M185" s="47">
        <f>paste_pd_trips!AB139</f>
        <v>0</v>
      </c>
      <c r="N185" s="47">
        <f>paste_pd_trips!AC139</f>
        <v>0</v>
      </c>
      <c r="O185" s="50">
        <f>paste_pd_trips!AD139</f>
        <v>0</v>
      </c>
      <c r="P185" s="49"/>
      <c r="R185" s="46" t="s">
        <v>23</v>
      </c>
      <c r="S185" s="47">
        <f>paste_pd_trips!C139</f>
        <v>0</v>
      </c>
      <c r="T185" s="47">
        <f>paste_pd_trips!D139</f>
        <v>0</v>
      </c>
      <c r="U185" s="47">
        <f>paste_pd_trips!E139</f>
        <v>0</v>
      </c>
      <c r="V185" s="47">
        <f>paste_pd_trips!F139</f>
        <v>0</v>
      </c>
      <c r="W185" s="47">
        <f>paste_pd_trips!G139</f>
        <v>0</v>
      </c>
      <c r="X185" s="47">
        <f>paste_pd_trips!H139</f>
        <v>0</v>
      </c>
      <c r="Y185" s="47">
        <f>paste_pd_trips!I139</f>
        <v>0</v>
      </c>
      <c r="Z185" s="47">
        <f>paste_pd_trips!J139</f>
        <v>0</v>
      </c>
      <c r="AA185" s="47">
        <f>paste_pd_trips!K139</f>
        <v>0</v>
      </c>
      <c r="AB185" s="47">
        <f>paste_pd_trips!L139</f>
        <v>0</v>
      </c>
      <c r="AC185" s="47">
        <f>paste_pd_trips!M139</f>
        <v>0</v>
      </c>
      <c r="AD185" s="50">
        <f>paste_pd_trips!N139</f>
        <v>0</v>
      </c>
      <c r="AG185" s="46" t="s">
        <v>23</v>
      </c>
      <c r="AH185" s="47">
        <f t="shared" si="71"/>
        <v>0</v>
      </c>
      <c r="AI185" s="47">
        <f t="shared" si="65"/>
        <v>0</v>
      </c>
      <c r="AJ185" s="47">
        <f t="shared" si="65"/>
        <v>0</v>
      </c>
      <c r="AK185" s="47">
        <f t="shared" si="65"/>
        <v>0</v>
      </c>
      <c r="AL185" s="47">
        <f t="shared" si="65"/>
        <v>0</v>
      </c>
      <c r="AM185" s="55">
        <f t="shared" si="65"/>
        <v>0</v>
      </c>
      <c r="AN185" s="56">
        <f t="shared" si="65"/>
        <v>0</v>
      </c>
      <c r="AO185" s="57">
        <f t="shared" si="65"/>
        <v>0</v>
      </c>
      <c r="AP185" s="47">
        <v>0</v>
      </c>
      <c r="AQ185" s="47">
        <f t="shared" si="66"/>
        <v>0</v>
      </c>
      <c r="AR185" s="47">
        <f t="shared" si="66"/>
        <v>0</v>
      </c>
      <c r="AS185" s="50">
        <f t="shared" si="75"/>
        <v>0</v>
      </c>
      <c r="AU185">
        <v>18</v>
      </c>
      <c r="AV185" s="46" t="s">
        <v>23</v>
      </c>
      <c r="AW185" s="47">
        <f t="shared" si="68"/>
        <v>0</v>
      </c>
      <c r="AX185" s="47">
        <f t="shared" si="68"/>
        <v>0</v>
      </c>
      <c r="AY185" s="47">
        <f t="shared" si="68"/>
        <v>0</v>
      </c>
      <c r="AZ185" s="47">
        <f t="shared" si="68"/>
        <v>0</v>
      </c>
      <c r="BA185" s="47">
        <f t="shared" si="68"/>
        <v>0</v>
      </c>
      <c r="BB185" s="55">
        <v>0</v>
      </c>
      <c r="BC185" s="56">
        <v>0</v>
      </c>
      <c r="BD185" s="57">
        <f>BJ185</f>
        <v>418.21255923623119</v>
      </c>
      <c r="BE185" s="47">
        <f t="shared" si="69"/>
        <v>0</v>
      </c>
      <c r="BF185" s="47">
        <f t="shared" si="69"/>
        <v>0</v>
      </c>
      <c r="BG185" s="47">
        <f t="shared" si="69"/>
        <v>0</v>
      </c>
      <c r="BH185" s="50">
        <f t="shared" si="70"/>
        <v>418.21255923623119</v>
      </c>
      <c r="BJ185" s="2">
        <f>OBS_PURP_AUTOSUFF!J133*$BI$198</f>
        <v>418.21255923623119</v>
      </c>
    </row>
    <row r="186" spans="3:62" x14ac:dyDescent="0.25">
      <c r="C186" s="46" t="s">
        <v>24</v>
      </c>
      <c r="D186" s="47">
        <f>paste_pd_trips!S140</f>
        <v>0</v>
      </c>
      <c r="E186" s="47">
        <f>paste_pd_trips!T140</f>
        <v>0</v>
      </c>
      <c r="F186" s="47">
        <f>paste_pd_trips!U140</f>
        <v>0</v>
      </c>
      <c r="G186" s="47">
        <f>paste_pd_trips!V140</f>
        <v>0</v>
      </c>
      <c r="H186" s="47">
        <f>paste_pd_trips!W140</f>
        <v>0</v>
      </c>
      <c r="I186" s="47">
        <f>paste_pd_trips!X140</f>
        <v>0</v>
      </c>
      <c r="J186" s="47">
        <f>paste_pd_trips!Y140</f>
        <v>0</v>
      </c>
      <c r="K186" s="47">
        <f>paste_pd_trips!Z140</f>
        <v>0</v>
      </c>
      <c r="L186" s="47">
        <f>paste_pd_trips!AA140</f>
        <v>0</v>
      </c>
      <c r="M186" s="47">
        <f>paste_pd_trips!AB140</f>
        <v>0</v>
      </c>
      <c r="N186" s="47">
        <f>paste_pd_trips!AC140</f>
        <v>0</v>
      </c>
      <c r="O186" s="50">
        <f>paste_pd_trips!AD140</f>
        <v>0</v>
      </c>
      <c r="P186" s="49"/>
      <c r="R186" s="46" t="s">
        <v>24</v>
      </c>
      <c r="S186" s="47">
        <f>paste_pd_trips!C140</f>
        <v>0</v>
      </c>
      <c r="T186" s="47">
        <f>paste_pd_trips!D140</f>
        <v>0</v>
      </c>
      <c r="U186" s="47">
        <f>paste_pd_trips!E140</f>
        <v>0</v>
      </c>
      <c r="V186" s="47">
        <f>paste_pd_trips!F140</f>
        <v>0</v>
      </c>
      <c r="W186" s="47">
        <f>paste_pd_trips!G140</f>
        <v>0</v>
      </c>
      <c r="X186" s="47">
        <f>paste_pd_trips!H140</f>
        <v>0</v>
      </c>
      <c r="Y186" s="47">
        <f>paste_pd_trips!I140</f>
        <v>0</v>
      </c>
      <c r="Z186" s="47">
        <f>paste_pd_trips!J140</f>
        <v>0</v>
      </c>
      <c r="AA186" s="47">
        <f>paste_pd_trips!K140</f>
        <v>0</v>
      </c>
      <c r="AB186" s="47">
        <f>paste_pd_trips!L140</f>
        <v>0</v>
      </c>
      <c r="AC186" s="47">
        <f>paste_pd_trips!M140</f>
        <v>0</v>
      </c>
      <c r="AD186" s="50">
        <f>paste_pd_trips!N140</f>
        <v>0</v>
      </c>
      <c r="AG186" s="46" t="s">
        <v>24</v>
      </c>
      <c r="AH186" s="47">
        <f t="shared" si="71"/>
        <v>0</v>
      </c>
      <c r="AI186" s="47">
        <f t="shared" si="65"/>
        <v>0</v>
      </c>
      <c r="AJ186" s="47">
        <f t="shared" si="65"/>
        <v>0</v>
      </c>
      <c r="AK186" s="47">
        <f t="shared" si="65"/>
        <v>0</v>
      </c>
      <c r="AL186" s="47">
        <f t="shared" si="65"/>
        <v>0</v>
      </c>
      <c r="AM186" s="55">
        <f t="shared" si="65"/>
        <v>0</v>
      </c>
      <c r="AN186" s="56">
        <f t="shared" si="65"/>
        <v>0</v>
      </c>
      <c r="AO186" s="57">
        <f t="shared" si="65"/>
        <v>0</v>
      </c>
      <c r="AP186" s="47">
        <v>0</v>
      </c>
      <c r="AQ186" s="47">
        <f t="shared" si="66"/>
        <v>0</v>
      </c>
      <c r="AR186" s="47">
        <f t="shared" si="66"/>
        <v>0</v>
      </c>
      <c r="AS186" s="50">
        <f t="shared" si="75"/>
        <v>0</v>
      </c>
      <c r="AU186">
        <v>19</v>
      </c>
      <c r="AV186" s="46" t="s">
        <v>24</v>
      </c>
      <c r="AW186" s="47">
        <f t="shared" si="68"/>
        <v>0</v>
      </c>
      <c r="AX186" s="47">
        <f t="shared" si="68"/>
        <v>0</v>
      </c>
      <c r="AY186" s="47">
        <f t="shared" si="68"/>
        <v>0</v>
      </c>
      <c r="AZ186" s="47">
        <f t="shared" si="68"/>
        <v>0</v>
      </c>
      <c r="BA186" s="47">
        <f t="shared" si="68"/>
        <v>0</v>
      </c>
      <c r="BB186" s="55">
        <v>0</v>
      </c>
      <c r="BC186" s="56">
        <v>0</v>
      </c>
      <c r="BD186" s="57">
        <f>BJ186</f>
        <v>0</v>
      </c>
      <c r="BE186" s="47">
        <f t="shared" si="69"/>
        <v>0</v>
      </c>
      <c r="BF186" s="47">
        <f t="shared" si="69"/>
        <v>0</v>
      </c>
      <c r="BG186" s="47">
        <f t="shared" si="69"/>
        <v>0</v>
      </c>
      <c r="BH186" s="50">
        <f t="shared" si="70"/>
        <v>0</v>
      </c>
      <c r="BJ186" s="2">
        <v>0</v>
      </c>
    </row>
    <row r="187" spans="3:62" x14ac:dyDescent="0.25">
      <c r="C187" s="46" t="s">
        <v>25</v>
      </c>
      <c r="D187" s="47">
        <f>paste_pd_trips!S141</f>
        <v>0</v>
      </c>
      <c r="E187" s="47">
        <f>paste_pd_trips!T141</f>
        <v>0</v>
      </c>
      <c r="F187" s="47">
        <f>paste_pd_trips!U141</f>
        <v>0</v>
      </c>
      <c r="G187" s="47">
        <f>paste_pd_trips!V141</f>
        <v>0</v>
      </c>
      <c r="H187" s="47">
        <f>paste_pd_trips!W141</f>
        <v>0</v>
      </c>
      <c r="I187" s="47">
        <f>paste_pd_trips!X141</f>
        <v>0</v>
      </c>
      <c r="J187" s="47">
        <f>paste_pd_trips!Y141</f>
        <v>0</v>
      </c>
      <c r="K187" s="47">
        <f>paste_pd_trips!Z141</f>
        <v>2</v>
      </c>
      <c r="L187" s="47">
        <f>paste_pd_trips!AA141</f>
        <v>0</v>
      </c>
      <c r="M187" s="47">
        <f>paste_pd_trips!AB141</f>
        <v>0</v>
      </c>
      <c r="N187" s="47">
        <f>paste_pd_trips!AC141</f>
        <v>0</v>
      </c>
      <c r="O187" s="50">
        <f>paste_pd_trips!AD141</f>
        <v>2</v>
      </c>
      <c r="P187" s="49"/>
      <c r="R187" s="46" t="s">
        <v>25</v>
      </c>
      <c r="S187" s="47">
        <f>paste_pd_trips!C141</f>
        <v>0</v>
      </c>
      <c r="T187" s="47">
        <f>paste_pd_trips!D141</f>
        <v>0</v>
      </c>
      <c r="U187" s="47">
        <f>paste_pd_trips!E141</f>
        <v>0</v>
      </c>
      <c r="V187" s="47">
        <f>paste_pd_trips!F141</f>
        <v>0</v>
      </c>
      <c r="W187" s="47">
        <f>paste_pd_trips!G141</f>
        <v>0</v>
      </c>
      <c r="X187" s="47">
        <f>paste_pd_trips!H141</f>
        <v>0</v>
      </c>
      <c r="Y187" s="47">
        <f>paste_pd_trips!I141</f>
        <v>0</v>
      </c>
      <c r="Z187" s="47">
        <f>paste_pd_trips!J141</f>
        <v>1147.9558300000001</v>
      </c>
      <c r="AA187" s="47">
        <f>paste_pd_trips!K141</f>
        <v>0</v>
      </c>
      <c r="AB187" s="47">
        <f>paste_pd_trips!L141</f>
        <v>0</v>
      </c>
      <c r="AC187" s="47">
        <f>paste_pd_trips!M141</f>
        <v>0</v>
      </c>
      <c r="AD187" s="50">
        <f>paste_pd_trips!N141</f>
        <v>1147.9558300000001</v>
      </c>
      <c r="AG187" s="46" t="s">
        <v>25</v>
      </c>
      <c r="AH187" s="47">
        <f t="shared" si="71"/>
        <v>0</v>
      </c>
      <c r="AI187" s="47">
        <f t="shared" si="65"/>
        <v>0</v>
      </c>
      <c r="AJ187" s="47">
        <f t="shared" si="65"/>
        <v>0</v>
      </c>
      <c r="AK187" s="47">
        <f t="shared" si="65"/>
        <v>0</v>
      </c>
      <c r="AL187" s="47">
        <f t="shared" si="65"/>
        <v>0</v>
      </c>
      <c r="AM187" s="58">
        <f t="shared" si="65"/>
        <v>0</v>
      </c>
      <c r="AN187" s="59">
        <f t="shared" si="65"/>
        <v>0</v>
      </c>
      <c r="AO187" s="60">
        <f t="shared" si="65"/>
        <v>1147.9558300000001</v>
      </c>
      <c r="AP187" s="47">
        <v>0</v>
      </c>
      <c r="AQ187" s="47">
        <f t="shared" si="66"/>
        <v>0</v>
      </c>
      <c r="AR187" s="47">
        <f t="shared" si="66"/>
        <v>0</v>
      </c>
      <c r="AS187" s="50">
        <f t="shared" si="75"/>
        <v>1147.9558300000001</v>
      </c>
      <c r="AU187">
        <v>20</v>
      </c>
      <c r="AV187" s="46" t="s">
        <v>25</v>
      </c>
      <c r="AW187" s="47">
        <f t="shared" si="68"/>
        <v>0</v>
      </c>
      <c r="AX187" s="47">
        <f t="shared" si="68"/>
        <v>0</v>
      </c>
      <c r="AY187" s="47">
        <f t="shared" si="68"/>
        <v>0</v>
      </c>
      <c r="AZ187" s="47">
        <f t="shared" si="68"/>
        <v>0</v>
      </c>
      <c r="BA187" s="47">
        <f t="shared" si="68"/>
        <v>0</v>
      </c>
      <c r="BB187" s="58">
        <v>0</v>
      </c>
      <c r="BC187" s="59">
        <v>0</v>
      </c>
      <c r="BD187" s="60">
        <f>BJ187</f>
        <v>1431.484546693149</v>
      </c>
      <c r="BE187" s="47">
        <f t="shared" si="69"/>
        <v>0</v>
      </c>
      <c r="BF187" s="47">
        <f t="shared" si="69"/>
        <v>0</v>
      </c>
      <c r="BG187" s="47">
        <f t="shared" si="69"/>
        <v>0</v>
      </c>
      <c r="BH187" s="50">
        <f t="shared" si="70"/>
        <v>1431.484546693149</v>
      </c>
      <c r="BJ187" s="2">
        <f>OBS_PURP_AUTOSUFF!J132*$BI$198</f>
        <v>1431.484546693149</v>
      </c>
    </row>
    <row r="188" spans="3:62" x14ac:dyDescent="0.25">
      <c r="C188" s="46" t="s">
        <v>529</v>
      </c>
      <c r="D188" s="47">
        <f>paste_pd_trips!S142</f>
        <v>0</v>
      </c>
      <c r="E188" s="47">
        <f>paste_pd_trips!T142</f>
        <v>0</v>
      </c>
      <c r="F188" s="47">
        <f>paste_pd_trips!U142</f>
        <v>0</v>
      </c>
      <c r="G188" s="47">
        <f>paste_pd_trips!V142</f>
        <v>0</v>
      </c>
      <c r="H188" s="47">
        <f>paste_pd_trips!W142</f>
        <v>0</v>
      </c>
      <c r="I188" s="47">
        <f>paste_pd_trips!X142</f>
        <v>2</v>
      </c>
      <c r="J188" s="47">
        <f>paste_pd_trips!Y142</f>
        <v>0</v>
      </c>
      <c r="K188" s="47">
        <f>paste_pd_trips!Z142</f>
        <v>0</v>
      </c>
      <c r="L188" s="47">
        <f>paste_pd_trips!AA142</f>
        <v>2</v>
      </c>
      <c r="M188" s="47">
        <f>paste_pd_trips!AB142</f>
        <v>0</v>
      </c>
      <c r="N188" s="47">
        <f>paste_pd_trips!AC142</f>
        <v>0</v>
      </c>
      <c r="O188" s="50">
        <f>paste_pd_trips!AD142</f>
        <v>4</v>
      </c>
      <c r="P188" s="49"/>
      <c r="R188" s="46" t="s">
        <v>529</v>
      </c>
      <c r="S188" s="47">
        <f>paste_pd_trips!C142</f>
        <v>0</v>
      </c>
      <c r="T188" s="47">
        <f>paste_pd_trips!D142</f>
        <v>0</v>
      </c>
      <c r="U188" s="47">
        <f>paste_pd_trips!E142</f>
        <v>0</v>
      </c>
      <c r="V188" s="47">
        <f>paste_pd_trips!F142</f>
        <v>0</v>
      </c>
      <c r="W188" s="47">
        <f>paste_pd_trips!G142</f>
        <v>0</v>
      </c>
      <c r="X188" s="47">
        <f>paste_pd_trips!H142</f>
        <v>370.8408</v>
      </c>
      <c r="Y188" s="47">
        <f>paste_pd_trips!I142</f>
        <v>0</v>
      </c>
      <c r="Z188" s="47">
        <f>paste_pd_trips!J142</f>
        <v>0</v>
      </c>
      <c r="AA188" s="47">
        <f>paste_pd_trips!K142</f>
        <v>1091.4846</v>
      </c>
      <c r="AB188" s="47">
        <f>paste_pd_trips!L142</f>
        <v>0</v>
      </c>
      <c r="AC188" s="47">
        <f>paste_pd_trips!M142</f>
        <v>0</v>
      </c>
      <c r="AD188" s="50">
        <f>paste_pd_trips!N142</f>
        <v>1462.3253999999999</v>
      </c>
      <c r="AG188" s="46" t="s">
        <v>529</v>
      </c>
      <c r="AH188" s="47">
        <f t="shared" si="71"/>
        <v>0</v>
      </c>
      <c r="AI188" s="47">
        <f t="shared" si="65"/>
        <v>0</v>
      </c>
      <c r="AJ188" s="47">
        <f t="shared" si="65"/>
        <v>0</v>
      </c>
      <c r="AK188" s="47">
        <f t="shared" si="65"/>
        <v>0</v>
      </c>
      <c r="AL188" s="47">
        <f t="shared" si="65"/>
        <v>0</v>
      </c>
      <c r="AM188" s="47">
        <f t="shared" si="65"/>
        <v>370.8408</v>
      </c>
      <c r="AN188" s="47">
        <f t="shared" si="65"/>
        <v>0</v>
      </c>
      <c r="AO188" s="47">
        <f t="shared" si="65"/>
        <v>0</v>
      </c>
      <c r="AP188" s="47">
        <v>0</v>
      </c>
      <c r="AQ188" s="47">
        <f t="shared" si="66"/>
        <v>0</v>
      </c>
      <c r="AR188" s="47">
        <f t="shared" si="66"/>
        <v>0</v>
      </c>
      <c r="AS188" s="50">
        <f t="shared" si="75"/>
        <v>370.8408</v>
      </c>
      <c r="AU188">
        <v>21</v>
      </c>
      <c r="AV188" s="46" t="s">
        <v>529</v>
      </c>
      <c r="AW188" s="47">
        <f t="shared" si="68"/>
        <v>0</v>
      </c>
      <c r="AX188" s="47">
        <f t="shared" si="68"/>
        <v>0</v>
      </c>
      <c r="AY188" s="47">
        <f t="shared" si="68"/>
        <v>0</v>
      </c>
      <c r="AZ188" s="47">
        <f t="shared" si="68"/>
        <v>0</v>
      </c>
      <c r="BA188" s="47">
        <f t="shared" si="68"/>
        <v>0</v>
      </c>
      <c r="BB188" s="47">
        <f>IF(SUM(AM$176:AM$179,AM$191:AM$192)&gt;0,(AM188/SUM(AM$176:AM$179,AM$191:AM$192))*SUM(BB$176:BB$179,BB$191:BB$192),0)</f>
        <v>517.89200242246761</v>
      </c>
      <c r="BC188" s="47">
        <f>IF(SUM(AN$180:AN$183,AN$193:AN$194)&gt;0,(AN188/SUM(AN$180:AN$183,AN$193:AN$194))*SUM(BC$180:BC$183,BC$193:BC$194),0)</f>
        <v>0</v>
      </c>
      <c r="BD188" s="47">
        <f>IF(SUM(AO$184:AO$187,AO$195:AO$196)&gt;0,(AO188/SUM(AO$184:AO$187,AO$195:AO$196))*SUM(BD$184:BD$187,BD$195:BD$196),0)</f>
        <v>0</v>
      </c>
      <c r="BE188" s="47">
        <f t="shared" si="69"/>
        <v>0</v>
      </c>
      <c r="BF188" s="47">
        <f t="shared" si="69"/>
        <v>0</v>
      </c>
      <c r="BG188" s="47">
        <f t="shared" si="69"/>
        <v>0</v>
      </c>
      <c r="BH188" s="50">
        <f t="shared" si="70"/>
        <v>517.89200242246761</v>
      </c>
      <c r="BJ188" s="2"/>
    </row>
    <row r="189" spans="3:62" x14ac:dyDescent="0.25">
      <c r="C189" s="46" t="s">
        <v>530</v>
      </c>
      <c r="D189" s="47">
        <f>paste_pd_trips!S143</f>
        <v>0</v>
      </c>
      <c r="E189" s="47">
        <f>paste_pd_trips!T143</f>
        <v>0</v>
      </c>
      <c r="F189" s="47">
        <f>paste_pd_trips!U143</f>
        <v>0</v>
      </c>
      <c r="G189" s="47">
        <f>paste_pd_trips!V143</f>
        <v>0</v>
      </c>
      <c r="H189" s="47">
        <f>paste_pd_trips!W143</f>
        <v>2</v>
      </c>
      <c r="I189" s="47">
        <f>paste_pd_trips!X143</f>
        <v>3</v>
      </c>
      <c r="J189" s="47">
        <f>paste_pd_trips!Y143</f>
        <v>0</v>
      </c>
      <c r="K189" s="47">
        <f>paste_pd_trips!Z143</f>
        <v>0</v>
      </c>
      <c r="L189" s="47">
        <f>paste_pd_trips!AA143</f>
        <v>0</v>
      </c>
      <c r="M189" s="47">
        <f>paste_pd_trips!AB143</f>
        <v>20</v>
      </c>
      <c r="N189" s="47">
        <f>paste_pd_trips!AC143</f>
        <v>0</v>
      </c>
      <c r="O189" s="50">
        <f>paste_pd_trips!AD143</f>
        <v>25</v>
      </c>
      <c r="P189" s="49"/>
      <c r="R189" s="46" t="s">
        <v>530</v>
      </c>
      <c r="S189" s="47">
        <f>paste_pd_trips!C143</f>
        <v>0</v>
      </c>
      <c r="T189" s="47">
        <f>paste_pd_trips!D143</f>
        <v>0</v>
      </c>
      <c r="U189" s="47">
        <f>paste_pd_trips!E143</f>
        <v>0</v>
      </c>
      <c r="V189" s="47">
        <f>paste_pd_trips!F143</f>
        <v>0</v>
      </c>
      <c r="W189" s="47">
        <f>paste_pd_trips!G143</f>
        <v>145.49166</v>
      </c>
      <c r="X189" s="47">
        <f>paste_pd_trips!H143</f>
        <v>241.36311000000001</v>
      </c>
      <c r="Y189" s="47">
        <f>paste_pd_trips!I143</f>
        <v>0</v>
      </c>
      <c r="Z189" s="47">
        <f>paste_pd_trips!J143</f>
        <v>0</v>
      </c>
      <c r="AA189" s="47">
        <f>paste_pd_trips!K143</f>
        <v>0</v>
      </c>
      <c r="AB189" s="47">
        <f>paste_pd_trips!L143</f>
        <v>3376.0700400000001</v>
      </c>
      <c r="AC189" s="47">
        <f>paste_pd_trips!M143</f>
        <v>0</v>
      </c>
      <c r="AD189" s="50">
        <f>paste_pd_trips!N143</f>
        <v>3762.92481</v>
      </c>
      <c r="AG189" s="46" t="s">
        <v>530</v>
      </c>
      <c r="AH189" s="47">
        <f t="shared" si="71"/>
        <v>0</v>
      </c>
      <c r="AI189" s="47">
        <f t="shared" si="65"/>
        <v>0</v>
      </c>
      <c r="AJ189" s="47">
        <f t="shared" si="65"/>
        <v>0</v>
      </c>
      <c r="AK189" s="47">
        <f t="shared" si="65"/>
        <v>0</v>
      </c>
      <c r="AL189" s="47">
        <f t="shared" si="65"/>
        <v>145.49166</v>
      </c>
      <c r="AM189" s="47">
        <f t="shared" si="65"/>
        <v>241.36311000000001</v>
      </c>
      <c r="AN189" s="47">
        <f t="shared" si="65"/>
        <v>0</v>
      </c>
      <c r="AO189" s="47">
        <f t="shared" si="65"/>
        <v>0</v>
      </c>
      <c r="AP189" s="47">
        <v>0</v>
      </c>
      <c r="AQ189" s="47">
        <f t="shared" si="66"/>
        <v>3376.0700400000001</v>
      </c>
      <c r="AR189" s="47">
        <f t="shared" si="66"/>
        <v>0</v>
      </c>
      <c r="AS189" s="50">
        <f t="shared" si="75"/>
        <v>3762.92481</v>
      </c>
      <c r="AU189">
        <v>22</v>
      </c>
      <c r="AV189" s="46" t="s">
        <v>530</v>
      </c>
      <c r="AW189" s="47">
        <f t="shared" si="68"/>
        <v>0</v>
      </c>
      <c r="AX189" s="47">
        <f t="shared" si="68"/>
        <v>0</v>
      </c>
      <c r="AY189" s="47">
        <f t="shared" si="68"/>
        <v>0</v>
      </c>
      <c r="AZ189" s="47">
        <f t="shared" si="68"/>
        <v>0</v>
      </c>
      <c r="BA189" s="47">
        <f t="shared" si="68"/>
        <v>145.49166</v>
      </c>
      <c r="BB189" s="47">
        <f>IF(SUM(AM$176:AM$179,AM$191:AM$192)&gt;0,(AM189/SUM(AM$176:AM$179,AM$191:AM$192))*SUM(BB$176:BB$179,BB$191:BB$192),0)</f>
        <v>337.07193045860737</v>
      </c>
      <c r="BC189" s="47">
        <f>IF(SUM(AN$180:AN$183,AN$193:AN$194)&gt;0,(AN189/SUM(AN$180:AN$183,AN$193:AN$194))*SUM(BC$180:BC$183,BC$193:BC$194),0)</f>
        <v>0</v>
      </c>
      <c r="BD189" s="47">
        <f>IF(SUM(AO$184:AO$187,AO$195:AO$196)&gt;0,(AO189/SUM(AO$184:AO$187,AO$195:AO$196))*SUM(BD$184:BD$187,BD$195:BD$196),0)</f>
        <v>0</v>
      </c>
      <c r="BE189" s="47">
        <f t="shared" si="69"/>
        <v>0</v>
      </c>
      <c r="BF189" s="47">
        <f t="shared" si="69"/>
        <v>3376.0700400000001</v>
      </c>
      <c r="BG189" s="47">
        <f t="shared" si="69"/>
        <v>0</v>
      </c>
      <c r="BH189" s="50">
        <f t="shared" si="70"/>
        <v>3858.6336304586075</v>
      </c>
      <c r="BJ189" s="2"/>
    </row>
    <row r="190" spans="3:62" x14ac:dyDescent="0.25">
      <c r="C190" s="46" t="s">
        <v>531</v>
      </c>
      <c r="D190" s="47">
        <f>paste_pd_trips!S144</f>
        <v>4</v>
      </c>
      <c r="E190" s="47">
        <f>paste_pd_trips!T144</f>
        <v>6</v>
      </c>
      <c r="F190" s="47">
        <f>paste_pd_trips!U144</f>
        <v>5</v>
      </c>
      <c r="G190" s="47">
        <f>paste_pd_trips!V144</f>
        <v>5</v>
      </c>
      <c r="H190" s="47">
        <f>paste_pd_trips!W144</f>
        <v>0</v>
      </c>
      <c r="I190" s="47">
        <f>paste_pd_trips!X144</f>
        <v>5</v>
      </c>
      <c r="J190" s="47">
        <f>paste_pd_trips!Y144</f>
        <v>0</v>
      </c>
      <c r="K190" s="47">
        <f>paste_pd_trips!Z144</f>
        <v>2</v>
      </c>
      <c r="L190" s="47">
        <f>paste_pd_trips!AA144</f>
        <v>0</v>
      </c>
      <c r="M190" s="47">
        <f>paste_pd_trips!AB144</f>
        <v>2</v>
      </c>
      <c r="N190" s="47">
        <f>paste_pd_trips!AC144</f>
        <v>65</v>
      </c>
      <c r="O190" s="50">
        <f>paste_pd_trips!AD144</f>
        <v>94</v>
      </c>
      <c r="P190" s="49"/>
      <c r="R190" s="46" t="s">
        <v>531</v>
      </c>
      <c r="S190" s="47">
        <f>paste_pd_trips!C144</f>
        <v>1228.83566</v>
      </c>
      <c r="T190" s="47">
        <f>paste_pd_trips!D144</f>
        <v>2945.3406</v>
      </c>
      <c r="U190" s="47">
        <f>paste_pd_trips!E144</f>
        <v>711.77880000000005</v>
      </c>
      <c r="V190" s="47">
        <f>paste_pd_trips!F144</f>
        <v>1422.6327000000001</v>
      </c>
      <c r="W190" s="47">
        <f>paste_pd_trips!G144</f>
        <v>0</v>
      </c>
      <c r="X190" s="47">
        <f>paste_pd_trips!H144</f>
        <v>1383.5776000000001</v>
      </c>
      <c r="Y190" s="47">
        <f>paste_pd_trips!I144</f>
        <v>0</v>
      </c>
      <c r="Z190" s="47">
        <f>paste_pd_trips!J144</f>
        <v>1013.7092</v>
      </c>
      <c r="AA190" s="47">
        <f>paste_pd_trips!K144</f>
        <v>0</v>
      </c>
      <c r="AB190" s="47">
        <f>paste_pd_trips!L144</f>
        <v>298.2978</v>
      </c>
      <c r="AC190" s="47">
        <f>paste_pd_trips!M144</f>
        <v>18110.097409999998</v>
      </c>
      <c r="AD190" s="50">
        <f>paste_pd_trips!N144</f>
        <v>27114.269769999999</v>
      </c>
      <c r="AG190" s="46" t="s">
        <v>531</v>
      </c>
      <c r="AH190" s="47">
        <f t="shared" si="71"/>
        <v>1228.83566</v>
      </c>
      <c r="AI190" s="47">
        <f t="shared" si="65"/>
        <v>2945.3406</v>
      </c>
      <c r="AJ190" s="47">
        <f t="shared" si="65"/>
        <v>711.77880000000005</v>
      </c>
      <c r="AK190" s="47">
        <f t="shared" si="65"/>
        <v>1422.6327000000001</v>
      </c>
      <c r="AL190" s="47">
        <f t="shared" si="65"/>
        <v>0</v>
      </c>
      <c r="AM190" s="47">
        <f t="shared" si="65"/>
        <v>1383.5776000000001</v>
      </c>
      <c r="AN190" s="47">
        <f t="shared" si="65"/>
        <v>0</v>
      </c>
      <c r="AO190" s="47">
        <f t="shared" si="65"/>
        <v>1013.7092</v>
      </c>
      <c r="AP190" s="47">
        <v>0</v>
      </c>
      <c r="AQ190" s="47">
        <f t="shared" si="66"/>
        <v>298.2978</v>
      </c>
      <c r="AR190" s="47">
        <f t="shared" si="66"/>
        <v>18110.097409999998</v>
      </c>
      <c r="AS190" s="50">
        <f t="shared" si="75"/>
        <v>27114.269769999999</v>
      </c>
      <c r="AU190">
        <v>23</v>
      </c>
      <c r="AV190" s="46" t="s">
        <v>531</v>
      </c>
      <c r="AW190" s="47">
        <f t="shared" si="68"/>
        <v>1228.83566</v>
      </c>
      <c r="AX190" s="47">
        <f t="shared" si="68"/>
        <v>2945.3406</v>
      </c>
      <c r="AY190" s="47">
        <f t="shared" si="68"/>
        <v>711.77880000000005</v>
      </c>
      <c r="AZ190" s="47">
        <f t="shared" si="68"/>
        <v>1422.6327000000001</v>
      </c>
      <c r="BA190" s="47">
        <f t="shared" si="68"/>
        <v>0</v>
      </c>
      <c r="BB190" s="47">
        <f>IF(SUM(AM$176:AM$179,AM$191:AM$192)&gt;0,(AM190/SUM(AM$176:AM$179,AM$191:AM$192))*SUM(BB$176:BB$179,BB$191:BB$192),0)</f>
        <v>1932.2139682873947</v>
      </c>
      <c r="BC190" s="47">
        <f>IF(SUM(AN$180:AN$183,AN$193:AN$194)&gt;0,(AN190/SUM(AN$180:AN$183,AN$193:AN$194))*SUM(BC$180:BC$183,BC$193:BC$194),0)</f>
        <v>0</v>
      </c>
      <c r="BD190" s="47">
        <f>IF(SUM(AO$184:AO$187,AO$195:AO$196)&gt;0,(AO190/SUM(AO$184:AO$187,AO$195:AO$196))*SUM(BD$184:BD$187,BD$195:BD$196),0)</f>
        <v>2139.7205848049298</v>
      </c>
      <c r="BE190" s="47">
        <f t="shared" si="69"/>
        <v>0</v>
      </c>
      <c r="BF190" s="47">
        <f t="shared" si="69"/>
        <v>298.2978</v>
      </c>
      <c r="BG190" s="47">
        <f t="shared" si="69"/>
        <v>18110.097409999998</v>
      </c>
      <c r="BH190" s="50">
        <f t="shared" si="70"/>
        <v>28788.917523092325</v>
      </c>
      <c r="BJ190" s="2"/>
    </row>
    <row r="191" spans="3:62" x14ac:dyDescent="0.25">
      <c r="C191" s="46" t="s">
        <v>26</v>
      </c>
      <c r="D191" s="47">
        <f>paste_pd_trips!S145</f>
        <v>0</v>
      </c>
      <c r="E191" s="47">
        <f>paste_pd_trips!T145</f>
        <v>0</v>
      </c>
      <c r="F191" s="47">
        <f>paste_pd_trips!U145</f>
        <v>0</v>
      </c>
      <c r="G191" s="47">
        <f>paste_pd_trips!V145</f>
        <v>0</v>
      </c>
      <c r="H191" s="47">
        <f>paste_pd_trips!W145</f>
        <v>0</v>
      </c>
      <c r="I191" s="47">
        <f>paste_pd_trips!X145</f>
        <v>51</v>
      </c>
      <c r="J191" s="47">
        <f>paste_pd_trips!Y145</f>
        <v>2</v>
      </c>
      <c r="K191" s="47">
        <f>paste_pd_trips!Z145</f>
        <v>3</v>
      </c>
      <c r="L191" s="47">
        <f>paste_pd_trips!AA145</f>
        <v>0</v>
      </c>
      <c r="M191" s="47">
        <f>paste_pd_trips!AB145</f>
        <v>0</v>
      </c>
      <c r="N191" s="47">
        <f>paste_pd_trips!AC145</f>
        <v>0</v>
      </c>
      <c r="O191" s="50">
        <f>paste_pd_trips!AD145</f>
        <v>56</v>
      </c>
      <c r="P191" s="49"/>
      <c r="R191" s="46" t="s">
        <v>26</v>
      </c>
      <c r="S191" s="47">
        <f>paste_pd_trips!C145</f>
        <v>0</v>
      </c>
      <c r="T191" s="47">
        <f>paste_pd_trips!D145</f>
        <v>0</v>
      </c>
      <c r="U191" s="47">
        <f>paste_pd_trips!E145</f>
        <v>0</v>
      </c>
      <c r="V191" s="47">
        <f>paste_pd_trips!F145</f>
        <v>0</v>
      </c>
      <c r="W191" s="47">
        <f>paste_pd_trips!G145</f>
        <v>0</v>
      </c>
      <c r="X191" s="47">
        <f>paste_pd_trips!H145</f>
        <v>32766.17858</v>
      </c>
      <c r="Y191" s="47">
        <f>paste_pd_trips!I145</f>
        <v>251.76722000000001</v>
      </c>
      <c r="Z191" s="47">
        <f>paste_pd_trips!J145</f>
        <v>252.16079999999999</v>
      </c>
      <c r="AA191" s="47">
        <f>paste_pd_trips!K145</f>
        <v>0</v>
      </c>
      <c r="AB191" s="47">
        <f>paste_pd_trips!L145</f>
        <v>0</v>
      </c>
      <c r="AC191" s="47">
        <f>paste_pd_trips!M145</f>
        <v>0</v>
      </c>
      <c r="AD191" s="50">
        <f>paste_pd_trips!N145</f>
        <v>33270.106599999999</v>
      </c>
      <c r="AG191" s="46" t="s">
        <v>26</v>
      </c>
      <c r="AH191" s="47">
        <f t="shared" si="71"/>
        <v>0</v>
      </c>
      <c r="AI191" s="47">
        <f t="shared" si="65"/>
        <v>0</v>
      </c>
      <c r="AJ191" s="47">
        <f t="shared" si="65"/>
        <v>0</v>
      </c>
      <c r="AK191" s="47">
        <f t="shared" si="65"/>
        <v>0</v>
      </c>
      <c r="AL191" s="47">
        <f t="shared" si="65"/>
        <v>0</v>
      </c>
      <c r="AM191" s="51">
        <f t="shared" si="65"/>
        <v>32766.17858</v>
      </c>
      <c r="AN191" s="52">
        <f t="shared" si="65"/>
        <v>251.76722000000001</v>
      </c>
      <c r="AO191" s="53">
        <f t="shared" si="65"/>
        <v>252.16079999999999</v>
      </c>
      <c r="AP191" s="47">
        <v>0</v>
      </c>
      <c r="AQ191" s="47">
        <f t="shared" si="66"/>
        <v>0</v>
      </c>
      <c r="AR191" s="47">
        <f t="shared" si="66"/>
        <v>0</v>
      </c>
      <c r="AS191" s="50">
        <f t="shared" si="75"/>
        <v>33270.106599999999</v>
      </c>
      <c r="AU191">
        <v>24</v>
      </c>
      <c r="AV191" s="46" t="s">
        <v>26</v>
      </c>
      <c r="AW191" s="47">
        <f t="shared" si="68"/>
        <v>0</v>
      </c>
      <c r="AX191" s="47">
        <f t="shared" si="68"/>
        <v>0</v>
      </c>
      <c r="AY191" s="47">
        <f t="shared" si="68"/>
        <v>0</v>
      </c>
      <c r="AZ191" s="47">
        <f t="shared" si="68"/>
        <v>0</v>
      </c>
      <c r="BA191" s="47">
        <f t="shared" si="68"/>
        <v>0</v>
      </c>
      <c r="BB191" s="51">
        <f>BJ191</f>
        <v>23843.824101962946</v>
      </c>
      <c r="BC191" s="52">
        <v>0</v>
      </c>
      <c r="BD191" s="53">
        <v>0</v>
      </c>
      <c r="BE191" s="47">
        <f t="shared" si="69"/>
        <v>0</v>
      </c>
      <c r="BF191" s="47">
        <f t="shared" si="69"/>
        <v>0</v>
      </c>
      <c r="BG191" s="47">
        <f t="shared" si="69"/>
        <v>0</v>
      </c>
      <c r="BH191" s="50">
        <f t="shared" si="70"/>
        <v>23843.824101962946</v>
      </c>
      <c r="BJ191" s="2">
        <f>OBS_PURP_AUTOSUFF!J129*$BI$198</f>
        <v>23843.824101962946</v>
      </c>
    </row>
    <row r="192" spans="3:62" x14ac:dyDescent="0.25">
      <c r="C192" s="46" t="s">
        <v>27</v>
      </c>
      <c r="D192" s="47">
        <f>paste_pd_trips!S146</f>
        <v>0</v>
      </c>
      <c r="E192" s="47">
        <f>paste_pd_trips!T146</f>
        <v>0</v>
      </c>
      <c r="F192" s="47">
        <f>paste_pd_trips!U146</f>
        <v>0</v>
      </c>
      <c r="G192" s="47">
        <f>paste_pd_trips!V146</f>
        <v>0</v>
      </c>
      <c r="H192" s="47">
        <f>paste_pd_trips!W146</f>
        <v>0</v>
      </c>
      <c r="I192" s="47">
        <f>paste_pd_trips!X146</f>
        <v>13</v>
      </c>
      <c r="J192" s="47">
        <f>paste_pd_trips!Y146</f>
        <v>0</v>
      </c>
      <c r="K192" s="47">
        <f>paste_pd_trips!Z146</f>
        <v>0</v>
      </c>
      <c r="L192" s="47">
        <f>paste_pd_trips!AA146</f>
        <v>0</v>
      </c>
      <c r="M192" s="47">
        <f>paste_pd_trips!AB146</f>
        <v>0</v>
      </c>
      <c r="N192" s="47">
        <f>paste_pd_trips!AC146</f>
        <v>0</v>
      </c>
      <c r="O192" s="50">
        <f>paste_pd_trips!AD146</f>
        <v>13</v>
      </c>
      <c r="P192" s="49"/>
      <c r="R192" s="46" t="s">
        <v>27</v>
      </c>
      <c r="S192" s="47">
        <f>paste_pd_trips!C146</f>
        <v>0</v>
      </c>
      <c r="T192" s="47">
        <f>paste_pd_trips!D146</f>
        <v>0</v>
      </c>
      <c r="U192" s="47">
        <f>paste_pd_trips!E146</f>
        <v>0</v>
      </c>
      <c r="V192" s="47">
        <f>paste_pd_trips!F146</f>
        <v>0</v>
      </c>
      <c r="W192" s="47">
        <f>paste_pd_trips!G146</f>
        <v>0</v>
      </c>
      <c r="X192" s="47">
        <f>paste_pd_trips!H146</f>
        <v>16313.215260000001</v>
      </c>
      <c r="Y192" s="47">
        <f>paste_pd_trips!I146</f>
        <v>0</v>
      </c>
      <c r="Z192" s="47">
        <f>paste_pd_trips!J146</f>
        <v>0</v>
      </c>
      <c r="AA192" s="47">
        <f>paste_pd_trips!K146</f>
        <v>0</v>
      </c>
      <c r="AB192" s="47">
        <f>paste_pd_trips!L146</f>
        <v>0</v>
      </c>
      <c r="AC192" s="47">
        <f>paste_pd_trips!M146</f>
        <v>0</v>
      </c>
      <c r="AD192" s="50">
        <f>paste_pd_trips!N146</f>
        <v>16313.215260000001</v>
      </c>
      <c r="AG192" s="46" t="s">
        <v>27</v>
      </c>
      <c r="AH192" s="47">
        <f t="shared" si="71"/>
        <v>0</v>
      </c>
      <c r="AI192" s="47">
        <f t="shared" si="65"/>
        <v>0</v>
      </c>
      <c r="AJ192" s="47">
        <f t="shared" si="65"/>
        <v>0</v>
      </c>
      <c r="AK192" s="47">
        <f t="shared" si="65"/>
        <v>0</v>
      </c>
      <c r="AL192" s="47">
        <f t="shared" si="65"/>
        <v>0</v>
      </c>
      <c r="AM192" s="55">
        <f t="shared" si="65"/>
        <v>16313.215260000001</v>
      </c>
      <c r="AN192" s="56">
        <f t="shared" si="65"/>
        <v>0</v>
      </c>
      <c r="AO192" s="57">
        <f t="shared" si="65"/>
        <v>0</v>
      </c>
      <c r="AP192" s="47">
        <v>0</v>
      </c>
      <c r="AQ192" s="47">
        <f t="shared" si="66"/>
        <v>0</v>
      </c>
      <c r="AR192" s="47">
        <f t="shared" si="66"/>
        <v>0</v>
      </c>
      <c r="AS192" s="50">
        <f t="shared" si="75"/>
        <v>16313.215260000001</v>
      </c>
      <c r="AU192">
        <v>25</v>
      </c>
      <c r="AV192" s="46" t="s">
        <v>27</v>
      </c>
      <c r="AW192" s="47">
        <f t="shared" si="68"/>
        <v>0</v>
      </c>
      <c r="AX192" s="47">
        <f t="shared" si="68"/>
        <v>0</v>
      </c>
      <c r="AY192" s="47">
        <f t="shared" si="68"/>
        <v>0</v>
      </c>
      <c r="AZ192" s="47">
        <f t="shared" si="68"/>
        <v>0</v>
      </c>
      <c r="BA192" s="47">
        <f t="shared" si="68"/>
        <v>0</v>
      </c>
      <c r="BB192" s="55">
        <f>BJ192</f>
        <v>1010.8771713404134</v>
      </c>
      <c r="BC192" s="56">
        <v>0</v>
      </c>
      <c r="BD192" s="57">
        <v>0</v>
      </c>
      <c r="BE192" s="47">
        <f t="shared" si="69"/>
        <v>0</v>
      </c>
      <c r="BF192" s="47">
        <f t="shared" si="69"/>
        <v>0</v>
      </c>
      <c r="BG192" s="47">
        <f t="shared" si="69"/>
        <v>0</v>
      </c>
      <c r="BH192" s="50">
        <f t="shared" si="70"/>
        <v>1010.8771713404134</v>
      </c>
      <c r="BJ192" s="2">
        <f>OBS_PURP_AUTOSUFF!J128*$BI$198</f>
        <v>1010.8771713404134</v>
      </c>
    </row>
    <row r="193" spans="3:62" x14ac:dyDescent="0.25">
      <c r="C193" s="46" t="s">
        <v>28</v>
      </c>
      <c r="D193" s="47">
        <f>paste_pd_trips!S147</f>
        <v>0</v>
      </c>
      <c r="E193" s="47">
        <f>paste_pd_trips!T147</f>
        <v>0</v>
      </c>
      <c r="F193" s="47">
        <f>paste_pd_trips!U147</f>
        <v>0</v>
      </c>
      <c r="G193" s="47">
        <f>paste_pd_trips!V147</f>
        <v>0</v>
      </c>
      <c r="H193" s="47">
        <f>paste_pd_trips!W147</f>
        <v>0</v>
      </c>
      <c r="I193" s="47">
        <f>paste_pd_trips!X147</f>
        <v>0</v>
      </c>
      <c r="J193" s="47">
        <f>paste_pd_trips!Y147</f>
        <v>28</v>
      </c>
      <c r="K193" s="47">
        <f>paste_pd_trips!Z147</f>
        <v>0</v>
      </c>
      <c r="L193" s="47">
        <f>paste_pd_trips!AA147</f>
        <v>0</v>
      </c>
      <c r="M193" s="47">
        <f>paste_pd_trips!AB147</f>
        <v>0</v>
      </c>
      <c r="N193" s="47">
        <f>paste_pd_trips!AC147</f>
        <v>0</v>
      </c>
      <c r="O193" s="50">
        <f>paste_pd_trips!AD147</f>
        <v>28</v>
      </c>
      <c r="P193" s="49"/>
      <c r="R193" s="46" t="s">
        <v>28</v>
      </c>
      <c r="S193" s="47">
        <f>paste_pd_trips!C147</f>
        <v>0</v>
      </c>
      <c r="T193" s="47">
        <f>paste_pd_trips!D147</f>
        <v>0</v>
      </c>
      <c r="U193" s="47">
        <f>paste_pd_trips!E147</f>
        <v>0</v>
      </c>
      <c r="V193" s="47">
        <f>paste_pd_trips!F147</f>
        <v>0</v>
      </c>
      <c r="W193" s="47">
        <f>paste_pd_trips!G147</f>
        <v>0</v>
      </c>
      <c r="X193" s="47">
        <f>paste_pd_trips!H147</f>
        <v>0</v>
      </c>
      <c r="Y193" s="47">
        <f>paste_pd_trips!I147</f>
        <v>5298.3758600000001</v>
      </c>
      <c r="Z193" s="47">
        <f>paste_pd_trips!J147</f>
        <v>0</v>
      </c>
      <c r="AA193" s="47">
        <f>paste_pd_trips!K147</f>
        <v>0</v>
      </c>
      <c r="AB193" s="47">
        <f>paste_pd_trips!L147</f>
        <v>0</v>
      </c>
      <c r="AC193" s="47">
        <f>paste_pd_trips!M147</f>
        <v>0</v>
      </c>
      <c r="AD193" s="50">
        <f>paste_pd_trips!N147</f>
        <v>5298.3758600000001</v>
      </c>
      <c r="AG193" s="46" t="s">
        <v>28</v>
      </c>
      <c r="AH193" s="47">
        <f t="shared" si="71"/>
        <v>0</v>
      </c>
      <c r="AI193" s="47">
        <f t="shared" si="65"/>
        <v>0</v>
      </c>
      <c r="AJ193" s="47">
        <f t="shared" si="65"/>
        <v>0</v>
      </c>
      <c r="AK193" s="47">
        <f t="shared" si="65"/>
        <v>0</v>
      </c>
      <c r="AL193" s="47">
        <f t="shared" si="65"/>
        <v>0</v>
      </c>
      <c r="AM193" s="55">
        <f t="shared" si="65"/>
        <v>0</v>
      </c>
      <c r="AN193" s="56">
        <f t="shared" si="65"/>
        <v>5298.3758600000001</v>
      </c>
      <c r="AO193" s="57">
        <f t="shared" si="65"/>
        <v>0</v>
      </c>
      <c r="AP193" s="47">
        <v>0</v>
      </c>
      <c r="AQ193" s="47">
        <f t="shared" si="66"/>
        <v>0</v>
      </c>
      <c r="AR193" s="47">
        <f t="shared" si="66"/>
        <v>0</v>
      </c>
      <c r="AS193" s="50">
        <f t="shared" si="75"/>
        <v>5298.3758600000001</v>
      </c>
      <c r="AU193">
        <v>26</v>
      </c>
      <c r="AV193" s="46" t="s">
        <v>28</v>
      </c>
      <c r="AW193" s="47">
        <f t="shared" si="68"/>
        <v>0</v>
      </c>
      <c r="AX193" s="47">
        <f t="shared" si="68"/>
        <v>0</v>
      </c>
      <c r="AY193" s="47">
        <f t="shared" si="68"/>
        <v>0</v>
      </c>
      <c r="AZ193" s="47">
        <f t="shared" si="68"/>
        <v>0</v>
      </c>
      <c r="BA193" s="47">
        <f t="shared" si="68"/>
        <v>0</v>
      </c>
      <c r="BB193" s="55">
        <v>0</v>
      </c>
      <c r="BC193" s="56">
        <f>BJ193</f>
        <v>5895.3153390791495</v>
      </c>
      <c r="BD193" s="57">
        <v>0</v>
      </c>
      <c r="BE193" s="47">
        <f t="shared" si="69"/>
        <v>0</v>
      </c>
      <c r="BF193" s="47">
        <f t="shared" si="69"/>
        <v>0</v>
      </c>
      <c r="BG193" s="47">
        <f t="shared" si="69"/>
        <v>0</v>
      </c>
      <c r="BH193" s="50">
        <f t="shared" si="70"/>
        <v>5895.3153390791495</v>
      </c>
      <c r="BJ193" s="2">
        <f>OBS_PURP_AUTOSUFF!J147*$BI$198</f>
        <v>5895.3153390791495</v>
      </c>
    </row>
    <row r="194" spans="3:62" x14ac:dyDescent="0.25">
      <c r="C194" s="46" t="s">
        <v>29</v>
      </c>
      <c r="D194" s="47">
        <f>paste_pd_trips!S148</f>
        <v>0</v>
      </c>
      <c r="E194" s="47">
        <f>paste_pd_trips!T148</f>
        <v>0</v>
      </c>
      <c r="F194" s="47">
        <f>paste_pd_trips!U148</f>
        <v>0</v>
      </c>
      <c r="G194" s="47">
        <f>paste_pd_trips!V148</f>
        <v>0</v>
      </c>
      <c r="H194" s="47">
        <f>paste_pd_trips!W148</f>
        <v>0</v>
      </c>
      <c r="I194" s="47">
        <f>paste_pd_trips!X148</f>
        <v>0</v>
      </c>
      <c r="J194" s="47">
        <f>paste_pd_trips!Y148</f>
        <v>3</v>
      </c>
      <c r="K194" s="47">
        <f>paste_pd_trips!Z148</f>
        <v>0</v>
      </c>
      <c r="L194" s="47">
        <f>paste_pd_trips!AA148</f>
        <v>0</v>
      </c>
      <c r="M194" s="47">
        <f>paste_pd_trips!AB148</f>
        <v>0</v>
      </c>
      <c r="N194" s="47">
        <f>paste_pd_trips!AC148</f>
        <v>0</v>
      </c>
      <c r="O194" s="50">
        <f>paste_pd_trips!AD148</f>
        <v>3</v>
      </c>
      <c r="P194" s="49"/>
      <c r="R194" s="46" t="s">
        <v>29</v>
      </c>
      <c r="S194" s="47">
        <f>paste_pd_trips!C148</f>
        <v>0</v>
      </c>
      <c r="T194" s="47">
        <f>paste_pd_trips!D148</f>
        <v>0</v>
      </c>
      <c r="U194" s="47">
        <f>paste_pd_trips!E148</f>
        <v>0</v>
      </c>
      <c r="V194" s="47">
        <f>paste_pd_trips!F148</f>
        <v>0</v>
      </c>
      <c r="W194" s="47">
        <f>paste_pd_trips!G148</f>
        <v>0</v>
      </c>
      <c r="X194" s="47">
        <f>paste_pd_trips!H148</f>
        <v>0</v>
      </c>
      <c r="Y194" s="47">
        <f>paste_pd_trips!I148</f>
        <v>369.65933999999999</v>
      </c>
      <c r="Z194" s="47">
        <f>paste_pd_trips!J148</f>
        <v>0</v>
      </c>
      <c r="AA194" s="47">
        <f>paste_pd_trips!K148</f>
        <v>0</v>
      </c>
      <c r="AB194" s="47">
        <f>paste_pd_trips!L148</f>
        <v>0</v>
      </c>
      <c r="AC194" s="47">
        <f>paste_pd_trips!M148</f>
        <v>0</v>
      </c>
      <c r="AD194" s="50">
        <f>paste_pd_trips!N148</f>
        <v>369.65933999999999</v>
      </c>
      <c r="AG194" s="46" t="s">
        <v>29</v>
      </c>
      <c r="AH194" s="47">
        <f t="shared" si="71"/>
        <v>0</v>
      </c>
      <c r="AI194" s="47">
        <f t="shared" si="65"/>
        <v>0</v>
      </c>
      <c r="AJ194" s="47">
        <f t="shared" si="65"/>
        <v>0</v>
      </c>
      <c r="AK194" s="47">
        <f t="shared" si="65"/>
        <v>0</v>
      </c>
      <c r="AL194" s="47">
        <f t="shared" si="65"/>
        <v>0</v>
      </c>
      <c r="AM194" s="55">
        <f t="shared" si="65"/>
        <v>0</v>
      </c>
      <c r="AN194" s="56">
        <f t="shared" si="65"/>
        <v>369.65933999999999</v>
      </c>
      <c r="AO194" s="57">
        <f t="shared" si="65"/>
        <v>0</v>
      </c>
      <c r="AP194" s="47">
        <v>0</v>
      </c>
      <c r="AQ194" s="47">
        <f t="shared" si="66"/>
        <v>0</v>
      </c>
      <c r="AR194" s="47">
        <f t="shared" si="66"/>
        <v>0</v>
      </c>
      <c r="AS194" s="50">
        <f t="shared" si="75"/>
        <v>369.65933999999999</v>
      </c>
      <c r="AU194">
        <v>27</v>
      </c>
      <c r="AV194" s="46" t="s">
        <v>29</v>
      </c>
      <c r="AW194" s="47">
        <f t="shared" si="68"/>
        <v>0</v>
      </c>
      <c r="AX194" s="47">
        <f t="shared" si="68"/>
        <v>0</v>
      </c>
      <c r="AY194" s="47">
        <f t="shared" si="68"/>
        <v>0</v>
      </c>
      <c r="AZ194" s="47">
        <f t="shared" si="68"/>
        <v>0</v>
      </c>
      <c r="BA194" s="47">
        <f t="shared" si="68"/>
        <v>0</v>
      </c>
      <c r="BB194" s="55">
        <v>0</v>
      </c>
      <c r="BC194" s="56">
        <f>BJ194</f>
        <v>658.3750897804814</v>
      </c>
      <c r="BD194" s="57">
        <v>0</v>
      </c>
      <c r="BE194" s="47">
        <f t="shared" si="69"/>
        <v>0</v>
      </c>
      <c r="BF194" s="47">
        <f t="shared" si="69"/>
        <v>0</v>
      </c>
      <c r="BG194" s="47">
        <f t="shared" si="69"/>
        <v>0</v>
      </c>
      <c r="BH194" s="50">
        <f t="shared" si="70"/>
        <v>658.3750897804814</v>
      </c>
      <c r="BJ194" s="2">
        <f>OBS_PURP_AUTOSUFF!J146*$BI$198</f>
        <v>658.3750897804814</v>
      </c>
    </row>
    <row r="195" spans="3:62" x14ac:dyDescent="0.25">
      <c r="C195" s="46" t="s">
        <v>30</v>
      </c>
      <c r="D195" s="47">
        <f>paste_pd_trips!S149</f>
        <v>0</v>
      </c>
      <c r="E195" s="47">
        <f>paste_pd_trips!T149</f>
        <v>0</v>
      </c>
      <c r="F195" s="47">
        <f>paste_pd_trips!U149</f>
        <v>0</v>
      </c>
      <c r="G195" s="47">
        <f>paste_pd_trips!V149</f>
        <v>0</v>
      </c>
      <c r="H195" s="47">
        <f>paste_pd_trips!W149</f>
        <v>0</v>
      </c>
      <c r="I195" s="47">
        <f>paste_pd_trips!X149</f>
        <v>0</v>
      </c>
      <c r="J195" s="47">
        <f>paste_pd_trips!Y149</f>
        <v>1</v>
      </c>
      <c r="K195" s="47">
        <f>paste_pd_trips!Z149</f>
        <v>12</v>
      </c>
      <c r="L195" s="47">
        <f>paste_pd_trips!AA149</f>
        <v>0</v>
      </c>
      <c r="M195" s="47">
        <f>paste_pd_trips!AB149</f>
        <v>0</v>
      </c>
      <c r="N195" s="47">
        <f>paste_pd_trips!AC149</f>
        <v>0</v>
      </c>
      <c r="O195" s="50">
        <f>paste_pd_trips!AD149</f>
        <v>13</v>
      </c>
      <c r="P195" s="49"/>
      <c r="R195" s="46" t="s">
        <v>30</v>
      </c>
      <c r="S195" s="47">
        <f>paste_pd_trips!C149</f>
        <v>0</v>
      </c>
      <c r="T195" s="47">
        <f>paste_pd_trips!D149</f>
        <v>0</v>
      </c>
      <c r="U195" s="47">
        <f>paste_pd_trips!E149</f>
        <v>0</v>
      </c>
      <c r="V195" s="47">
        <f>paste_pd_trips!F149</f>
        <v>0</v>
      </c>
      <c r="W195" s="47">
        <f>paste_pd_trips!G149</f>
        <v>0</v>
      </c>
      <c r="X195" s="47">
        <f>paste_pd_trips!H149</f>
        <v>0</v>
      </c>
      <c r="Y195" s="47">
        <f>paste_pd_trips!I149</f>
        <v>484.72410000000002</v>
      </c>
      <c r="Z195" s="47">
        <f>paste_pd_trips!J149</f>
        <v>4515.9601300000004</v>
      </c>
      <c r="AA195" s="47">
        <f>paste_pd_trips!K149</f>
        <v>0</v>
      </c>
      <c r="AB195" s="47">
        <f>paste_pd_trips!L149</f>
        <v>0</v>
      </c>
      <c r="AC195" s="47">
        <f>paste_pd_trips!M149</f>
        <v>0</v>
      </c>
      <c r="AD195" s="50">
        <f>paste_pd_trips!N149</f>
        <v>5000.6842299999998</v>
      </c>
      <c r="AG195" s="46" t="s">
        <v>30</v>
      </c>
      <c r="AH195" s="47">
        <f t="shared" si="71"/>
        <v>0</v>
      </c>
      <c r="AI195" s="47">
        <f t="shared" si="65"/>
        <v>0</v>
      </c>
      <c r="AJ195" s="47">
        <f t="shared" si="65"/>
        <v>0</v>
      </c>
      <c r="AK195" s="47">
        <f t="shared" si="65"/>
        <v>0</v>
      </c>
      <c r="AL195" s="47">
        <f t="shared" si="65"/>
        <v>0</v>
      </c>
      <c r="AM195" s="55">
        <f t="shared" si="65"/>
        <v>0</v>
      </c>
      <c r="AN195" s="56">
        <f t="shared" si="65"/>
        <v>484.72410000000002</v>
      </c>
      <c r="AO195" s="57">
        <f t="shared" si="65"/>
        <v>4515.9601300000004</v>
      </c>
      <c r="AP195" s="47">
        <v>0</v>
      </c>
      <c r="AQ195" s="47">
        <f t="shared" si="66"/>
        <v>0</v>
      </c>
      <c r="AR195" s="47">
        <f t="shared" si="66"/>
        <v>0</v>
      </c>
      <c r="AS195" s="50">
        <f>SUM(AH195:AR195)</f>
        <v>5000.6842300000008</v>
      </c>
      <c r="AU195">
        <v>28</v>
      </c>
      <c r="AV195" s="46" t="s">
        <v>30</v>
      </c>
      <c r="AW195" s="47">
        <f t="shared" si="68"/>
        <v>0</v>
      </c>
      <c r="AX195" s="47">
        <f t="shared" si="68"/>
        <v>0</v>
      </c>
      <c r="AY195" s="47">
        <f t="shared" si="68"/>
        <v>0</v>
      </c>
      <c r="AZ195" s="47">
        <f t="shared" si="68"/>
        <v>0</v>
      </c>
      <c r="BA195" s="47">
        <f t="shared" si="68"/>
        <v>0</v>
      </c>
      <c r="BB195" s="55">
        <v>0</v>
      </c>
      <c r="BC195" s="56">
        <v>0</v>
      </c>
      <c r="BD195" s="57">
        <f>BJ195</f>
        <v>14667.737285933725</v>
      </c>
      <c r="BE195" s="47">
        <f t="shared" si="69"/>
        <v>0</v>
      </c>
      <c r="BF195" s="47">
        <f t="shared" si="69"/>
        <v>0</v>
      </c>
      <c r="BG195" s="47">
        <f t="shared" si="69"/>
        <v>0</v>
      </c>
      <c r="BH195" s="50">
        <f t="shared" si="70"/>
        <v>14667.737285933725</v>
      </c>
      <c r="BJ195" s="2">
        <f>OBS_PURP_AUTOSUFF!J135*$BI$198</f>
        <v>14667.737285933725</v>
      </c>
    </row>
    <row r="196" spans="3:62" x14ac:dyDescent="0.25">
      <c r="C196" s="46" t="s">
        <v>31</v>
      </c>
      <c r="D196" s="47">
        <f>paste_pd_trips!S150</f>
        <v>0</v>
      </c>
      <c r="E196" s="47">
        <f>paste_pd_trips!T150</f>
        <v>0</v>
      </c>
      <c r="F196" s="47">
        <f>paste_pd_trips!U150</f>
        <v>0</v>
      </c>
      <c r="G196" s="47">
        <f>paste_pd_trips!V150</f>
        <v>0</v>
      </c>
      <c r="H196" s="47">
        <f>paste_pd_trips!W150</f>
        <v>0</v>
      </c>
      <c r="I196" s="47">
        <f>paste_pd_trips!X150</f>
        <v>0</v>
      </c>
      <c r="J196" s="47">
        <f>paste_pd_trips!Y150</f>
        <v>0</v>
      </c>
      <c r="K196" s="47">
        <f>paste_pd_trips!Z150</f>
        <v>4</v>
      </c>
      <c r="L196" s="47">
        <f>paste_pd_trips!AA150</f>
        <v>0</v>
      </c>
      <c r="M196" s="47">
        <f>paste_pd_trips!AB150</f>
        <v>0</v>
      </c>
      <c r="N196" s="47">
        <f>paste_pd_trips!AC150</f>
        <v>0</v>
      </c>
      <c r="O196" s="50">
        <f>paste_pd_trips!AD150</f>
        <v>4</v>
      </c>
      <c r="P196" s="49"/>
      <c r="R196" s="46" t="s">
        <v>31</v>
      </c>
      <c r="S196" s="47">
        <f>paste_pd_trips!C150</f>
        <v>0</v>
      </c>
      <c r="T196" s="47">
        <f>paste_pd_trips!D150</f>
        <v>0</v>
      </c>
      <c r="U196" s="47">
        <f>paste_pd_trips!E150</f>
        <v>0</v>
      </c>
      <c r="V196" s="47">
        <f>paste_pd_trips!F150</f>
        <v>0</v>
      </c>
      <c r="W196" s="47">
        <f>paste_pd_trips!G150</f>
        <v>0</v>
      </c>
      <c r="X196" s="47">
        <f>paste_pd_trips!H150</f>
        <v>0</v>
      </c>
      <c r="Y196" s="47">
        <f>paste_pd_trips!I150</f>
        <v>0</v>
      </c>
      <c r="Z196" s="47">
        <f>paste_pd_trips!J150</f>
        <v>3909.0774299999998</v>
      </c>
      <c r="AA196" s="47">
        <f>paste_pd_trips!K150</f>
        <v>0</v>
      </c>
      <c r="AB196" s="47">
        <f>paste_pd_trips!L150</f>
        <v>0</v>
      </c>
      <c r="AC196" s="47">
        <f>paste_pd_trips!M150</f>
        <v>0</v>
      </c>
      <c r="AD196" s="50">
        <f>paste_pd_trips!N150</f>
        <v>3909.0774299999998</v>
      </c>
      <c r="AG196" s="46" t="s">
        <v>31</v>
      </c>
      <c r="AH196" s="47">
        <f t="shared" si="71"/>
        <v>0</v>
      </c>
      <c r="AI196" s="47">
        <f t="shared" si="65"/>
        <v>0</v>
      </c>
      <c r="AJ196" s="47">
        <f t="shared" si="65"/>
        <v>0</v>
      </c>
      <c r="AK196" s="47">
        <f t="shared" si="65"/>
        <v>0</v>
      </c>
      <c r="AL196" s="47">
        <f t="shared" si="65"/>
        <v>0</v>
      </c>
      <c r="AM196" s="58">
        <f t="shared" si="65"/>
        <v>0</v>
      </c>
      <c r="AN196" s="59">
        <f t="shared" si="65"/>
        <v>0</v>
      </c>
      <c r="AO196" s="60">
        <f t="shared" si="65"/>
        <v>3909.0774299999998</v>
      </c>
      <c r="AP196" s="47">
        <v>0</v>
      </c>
      <c r="AQ196" s="47">
        <f t="shared" si="66"/>
        <v>0</v>
      </c>
      <c r="AR196" s="47">
        <f t="shared" si="66"/>
        <v>0</v>
      </c>
      <c r="AS196" s="50">
        <f>SUM(AH196:AR196)</f>
        <v>3909.0774299999998</v>
      </c>
      <c r="AU196">
        <v>29</v>
      </c>
      <c r="AV196" s="46" t="s">
        <v>31</v>
      </c>
      <c r="AW196" s="47">
        <f t="shared" si="68"/>
        <v>0</v>
      </c>
      <c r="AX196" s="47">
        <f t="shared" si="68"/>
        <v>0</v>
      </c>
      <c r="AY196" s="47">
        <f t="shared" si="68"/>
        <v>0</v>
      </c>
      <c r="AZ196" s="47">
        <f t="shared" si="68"/>
        <v>0</v>
      </c>
      <c r="BA196" s="47">
        <f t="shared" si="68"/>
        <v>0</v>
      </c>
      <c r="BB196" s="58">
        <v>0</v>
      </c>
      <c r="BC196" s="59">
        <v>0</v>
      </c>
      <c r="BD196" s="60">
        <f>BJ196</f>
        <v>1761.850539777804</v>
      </c>
      <c r="BE196" s="47">
        <f t="shared" si="69"/>
        <v>0</v>
      </c>
      <c r="BF196" s="47">
        <f t="shared" si="69"/>
        <v>0</v>
      </c>
      <c r="BG196" s="47">
        <f t="shared" si="69"/>
        <v>0</v>
      </c>
      <c r="BH196" s="50">
        <f t="shared" si="70"/>
        <v>1761.850539777804</v>
      </c>
      <c r="BJ196" s="2">
        <f>OBS_PURP_AUTOSUFF!J134*$BI$198</f>
        <v>1761.850539777804</v>
      </c>
    </row>
    <row r="197" spans="3:62" ht="15.75" thickBot="1" x14ac:dyDescent="0.3">
      <c r="C197" s="61" t="s">
        <v>5</v>
      </c>
      <c r="D197" s="62">
        <f>paste_pd_trips!S151</f>
        <v>3801</v>
      </c>
      <c r="E197" s="63">
        <f>paste_pd_trips!T151</f>
        <v>1896</v>
      </c>
      <c r="F197" s="63">
        <f>paste_pd_trips!U151</f>
        <v>1575</v>
      </c>
      <c r="G197" s="63">
        <f>paste_pd_trips!V151</f>
        <v>1706</v>
      </c>
      <c r="H197" s="63">
        <f>paste_pd_trips!W151</f>
        <v>327</v>
      </c>
      <c r="I197" s="63">
        <f>paste_pd_trips!X151</f>
        <v>407</v>
      </c>
      <c r="J197" s="63">
        <f>paste_pd_trips!Y151</f>
        <v>68</v>
      </c>
      <c r="K197" s="63">
        <f>paste_pd_trips!Z151</f>
        <v>54</v>
      </c>
      <c r="L197" s="63">
        <f>paste_pd_trips!AA151</f>
        <v>7</v>
      </c>
      <c r="M197" s="63">
        <f>paste_pd_trips!AB151</f>
        <v>27</v>
      </c>
      <c r="N197" s="63">
        <f>paste_pd_trips!AC151</f>
        <v>65</v>
      </c>
      <c r="O197" s="64">
        <f>paste_pd_trips!AD151</f>
        <v>9933</v>
      </c>
      <c r="P197" s="49"/>
      <c r="R197" s="61" t="s">
        <v>5</v>
      </c>
      <c r="S197" s="62">
        <f>paste_pd_trips!C151</f>
        <v>1307404.3632499999</v>
      </c>
      <c r="T197" s="63">
        <f>paste_pd_trips!D151</f>
        <v>777931.91254000005</v>
      </c>
      <c r="U197" s="63">
        <f>paste_pd_trips!E151</f>
        <v>656787.75324999995</v>
      </c>
      <c r="V197" s="63">
        <f>paste_pd_trips!F151</f>
        <v>675892.55157999997</v>
      </c>
      <c r="W197" s="63">
        <f>paste_pd_trips!G151</f>
        <v>129431.45091</v>
      </c>
      <c r="X197" s="63">
        <f>paste_pd_trips!H151</f>
        <v>198292.88858</v>
      </c>
      <c r="Y197" s="63">
        <f>paste_pd_trips!I151</f>
        <v>16395.211739999999</v>
      </c>
      <c r="Z197" s="63">
        <f>paste_pd_trips!J151</f>
        <v>21510.488529999999</v>
      </c>
      <c r="AA197" s="63">
        <f>paste_pd_trips!K151</f>
        <v>3867.9497000000001</v>
      </c>
      <c r="AB197" s="63">
        <f>paste_pd_trips!L151</f>
        <v>4217.5555899999999</v>
      </c>
      <c r="AC197" s="63">
        <f>paste_pd_trips!M151</f>
        <v>18110.097409999998</v>
      </c>
      <c r="AD197" s="64">
        <f>paste_pd_trips!N151</f>
        <v>3809842.2230799999</v>
      </c>
      <c r="AG197" s="61" t="s">
        <v>5</v>
      </c>
      <c r="AH197" s="62">
        <f>SUM(AH168:AH196)</f>
        <v>1307404.3632499999</v>
      </c>
      <c r="AI197" s="63">
        <f t="shared" ref="AI197:AS197" si="76">SUM(AI168:AI196)</f>
        <v>777931.91253999993</v>
      </c>
      <c r="AJ197" s="63">
        <f t="shared" si="76"/>
        <v>656787.75324999983</v>
      </c>
      <c r="AK197" s="63">
        <f t="shared" si="76"/>
        <v>675892.55157999997</v>
      </c>
      <c r="AL197" s="63">
        <f t="shared" si="76"/>
        <v>129431.45090999999</v>
      </c>
      <c r="AM197" s="63">
        <f t="shared" si="76"/>
        <v>198292.88858000003</v>
      </c>
      <c r="AN197" s="63">
        <f t="shared" si="76"/>
        <v>16395.211740000002</v>
      </c>
      <c r="AO197" s="63">
        <f t="shared" si="76"/>
        <v>21510.488530000002</v>
      </c>
      <c r="AP197" s="63">
        <f t="shared" si="76"/>
        <v>0</v>
      </c>
      <c r="AQ197" s="63">
        <f t="shared" si="76"/>
        <v>4217.5555899999999</v>
      </c>
      <c r="AR197" s="63">
        <f t="shared" si="76"/>
        <v>18110.097409999998</v>
      </c>
      <c r="AS197" s="64">
        <f t="shared" si="76"/>
        <v>3805974.2733799997</v>
      </c>
      <c r="AV197" s="61" t="s">
        <v>5</v>
      </c>
      <c r="AW197" s="62">
        <f>SUM(AW168:AW196)</f>
        <v>1307404.3632499999</v>
      </c>
      <c r="AX197" s="63">
        <f t="shared" ref="AX197:BH197" si="77">SUM(AX168:AX196)</f>
        <v>777931.91253999993</v>
      </c>
      <c r="AY197" s="63">
        <f t="shared" si="77"/>
        <v>656787.75324999983</v>
      </c>
      <c r="AZ197" s="63">
        <f t="shared" si="77"/>
        <v>675892.55157999997</v>
      </c>
      <c r="BA197" s="63">
        <f t="shared" si="77"/>
        <v>129431.45090999999</v>
      </c>
      <c r="BB197" s="63">
        <f t="shared" si="77"/>
        <v>276922.8766975787</v>
      </c>
      <c r="BC197" s="63">
        <f t="shared" si="77"/>
        <v>15391.610602661916</v>
      </c>
      <c r="BD197" s="63">
        <f t="shared" si="77"/>
        <v>36780.43354421488</v>
      </c>
      <c r="BE197" s="63">
        <f t="shared" si="77"/>
        <v>0</v>
      </c>
      <c r="BF197" s="63">
        <f t="shared" si="77"/>
        <v>4217.5555899999999</v>
      </c>
      <c r="BG197" s="63">
        <f t="shared" si="77"/>
        <v>18110.097409999998</v>
      </c>
      <c r="BH197" s="64">
        <f t="shared" si="77"/>
        <v>3898870.6053744559</v>
      </c>
      <c r="BJ197" s="3">
        <f>SUM(BJ176:BJ196)</f>
        <v>214358.43794037623</v>
      </c>
    </row>
    <row r="198" spans="3:62" x14ac:dyDescent="0.25">
      <c r="C198" s="65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R198" s="65"/>
      <c r="S198" s="49"/>
      <c r="T198" s="49"/>
      <c r="U198" s="49"/>
      <c r="V198" s="49"/>
      <c r="W198" s="49"/>
      <c r="X198" s="49"/>
      <c r="Y198" s="49"/>
      <c r="Z198" s="49"/>
      <c r="AA198" s="49"/>
      <c r="AB198" s="49"/>
      <c r="AC198" s="49"/>
      <c r="AD198" s="49"/>
      <c r="AG198" s="65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V198" s="65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>
        <f>SUM(AM197:AO197)/SUM(AM197:AO197,AM277:AO277)</f>
        <v>0.98773211486094348</v>
      </c>
    </row>
    <row r="199" spans="3:62" x14ac:dyDescent="0.25">
      <c r="AG199" s="65" t="s">
        <v>536</v>
      </c>
      <c r="AH199" s="49">
        <f t="array" ref="AH199:AR199">TRANSPOSE('Tour Mode Targets'!T73:T83)</f>
        <v>509953.60323000001</v>
      </c>
      <c r="AI199" s="49">
        <v>247581.58881999998</v>
      </c>
      <c r="AJ199" s="49">
        <v>187375.35954</v>
      </c>
      <c r="AK199" s="49">
        <v>321832.06680999999</v>
      </c>
      <c r="AL199" s="49">
        <v>54572.587960000004</v>
      </c>
      <c r="AM199" s="49">
        <v>74832.040139999997</v>
      </c>
      <c r="AN199" s="49">
        <v>5413.6080400000001</v>
      </c>
      <c r="AO199" s="49">
        <v>10817.703509999999</v>
      </c>
      <c r="AP199" s="49">
        <v>0</v>
      </c>
      <c r="AQ199" s="49">
        <v>2019.6829000000002</v>
      </c>
      <c r="AR199" s="49">
        <v>8334.9404100000011</v>
      </c>
      <c r="AS199" s="49"/>
      <c r="AV199" s="65" t="s">
        <v>536</v>
      </c>
      <c r="AW199" s="49">
        <f>AH199</f>
        <v>509953.60323000001</v>
      </c>
      <c r="AX199" s="49">
        <f>AI199</f>
        <v>247581.58881999998</v>
      </c>
      <c r="AY199" s="49">
        <f>AJ199</f>
        <v>187375.35954</v>
      </c>
      <c r="AZ199" s="49">
        <f>AK199</f>
        <v>321832.06680999999</v>
      </c>
      <c r="BA199" s="49">
        <f>AL199</f>
        <v>54572.587960000004</v>
      </c>
      <c r="BB199" s="49">
        <f>IF(AM201&gt;0,BB197/AM201,0)</f>
        <v>104505.53205974925</v>
      </c>
      <c r="BC199" s="49">
        <f>IF(AN201&gt;0,BC197/AN201,0)</f>
        <v>5525.9208768203462</v>
      </c>
      <c r="BD199" s="49">
        <f>IF(AO201&gt;0,BD197/AO201,0)</f>
        <v>18390.21677210744</v>
      </c>
      <c r="BE199" s="49">
        <f>AP199</f>
        <v>0</v>
      </c>
      <c r="BF199" s="49">
        <f>AQ199</f>
        <v>2019.6829000000002</v>
      </c>
      <c r="BG199" s="49">
        <f>AR199</f>
        <v>8334.9404100000011</v>
      </c>
      <c r="BH199" s="49"/>
    </row>
    <row r="200" spans="3:62" x14ac:dyDescent="0.25">
      <c r="AG200" s="65" t="s">
        <v>537</v>
      </c>
      <c r="AH200" s="66">
        <f>IF(AH199&gt;0,AH197/AH199,0)</f>
        <v>2.56377120382917</v>
      </c>
      <c r="AI200" s="66">
        <f t="shared" ref="AI200:AR200" si="78">IF(AI199&gt;0,AI197/AI199,0)</f>
        <v>3.1421234359457246</v>
      </c>
      <c r="AJ200" s="66">
        <f t="shared" si="78"/>
        <v>3.5051980946821981</v>
      </c>
      <c r="AK200" s="66">
        <f t="shared" si="78"/>
        <v>2.1001404809640261</v>
      </c>
      <c r="AL200" s="66">
        <f t="shared" si="78"/>
        <v>2.3717301258439343</v>
      </c>
      <c r="AM200" s="66">
        <f t="shared" si="78"/>
        <v>2.6498394031356423</v>
      </c>
      <c r="AN200" s="66">
        <f t="shared" si="78"/>
        <v>3.0285184333367443</v>
      </c>
      <c r="AO200" s="66">
        <f t="shared" si="78"/>
        <v>1.9884524021309586</v>
      </c>
      <c r="AP200" s="66">
        <f t="shared" si="78"/>
        <v>0</v>
      </c>
      <c r="AQ200" s="66">
        <f t="shared" si="78"/>
        <v>2.0882266171585644</v>
      </c>
      <c r="AR200" s="66">
        <f t="shared" si="78"/>
        <v>2.1727926678722347</v>
      </c>
      <c r="AS200" s="49"/>
      <c r="AV200" s="65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</row>
    <row r="201" spans="3:62" x14ac:dyDescent="0.25">
      <c r="AG201" s="65" t="s">
        <v>538</v>
      </c>
      <c r="AH201" s="67">
        <f t="shared" ref="AH201:AM201" si="79">IF(AH199&gt;0,AH197/AH199,0)</f>
        <v>2.56377120382917</v>
      </c>
      <c r="AI201" s="67">
        <f t="shared" si="79"/>
        <v>3.1421234359457246</v>
      </c>
      <c r="AJ201" s="67">
        <f t="shared" si="79"/>
        <v>3.5051980946821981</v>
      </c>
      <c r="AK201" s="67">
        <f t="shared" si="79"/>
        <v>2.1001404809640261</v>
      </c>
      <c r="AL201" s="67">
        <f t="shared" si="79"/>
        <v>2.3717301258439343</v>
      </c>
      <c r="AM201" s="67">
        <f t="shared" si="79"/>
        <v>2.6498394031356423</v>
      </c>
      <c r="AN201" s="67">
        <v>2.7853476272570803</v>
      </c>
      <c r="AO201" s="67">
        <v>2</v>
      </c>
      <c r="AP201" s="67">
        <f>IF(AP199&gt;0,AP197/AP199,0)</f>
        <v>0</v>
      </c>
      <c r="AQ201" s="67">
        <f>IF(AQ199&gt;0,AQ197/AQ199,0)</f>
        <v>2.0882266171585644</v>
      </c>
      <c r="AR201" s="67">
        <f>IF(AR199&gt;0,AR197/AR199,0)</f>
        <v>2.1727926678722347</v>
      </c>
      <c r="AS201" s="49"/>
      <c r="AV201" s="65" t="s">
        <v>539</v>
      </c>
      <c r="AW201" s="67">
        <f>IF(AW199&gt;0,AW197/AW199,0)</f>
        <v>2.56377120382917</v>
      </c>
      <c r="AX201" s="67">
        <f t="shared" ref="AX201:BG201" si="80">IF(AX199&gt;0,AX197/AX199,0)</f>
        <v>3.1421234359457246</v>
      </c>
      <c r="AY201" s="67">
        <f t="shared" si="80"/>
        <v>3.5051980946821981</v>
      </c>
      <c r="AZ201" s="67">
        <f t="shared" si="80"/>
        <v>2.1001404809640261</v>
      </c>
      <c r="BA201" s="67">
        <f t="shared" si="80"/>
        <v>2.3717301258439343</v>
      </c>
      <c r="BB201" s="67">
        <f t="shared" si="80"/>
        <v>2.6498394031356423</v>
      </c>
      <c r="BC201" s="67">
        <f t="shared" si="80"/>
        <v>2.7853476272570803</v>
      </c>
      <c r="BD201" s="67">
        <f t="shared" si="80"/>
        <v>2</v>
      </c>
      <c r="BE201" s="67">
        <f t="shared" si="80"/>
        <v>0</v>
      </c>
      <c r="BF201" s="67">
        <f t="shared" si="80"/>
        <v>2.0882266171585644</v>
      </c>
      <c r="BG201" s="67">
        <f t="shared" si="80"/>
        <v>2.1727926678722347</v>
      </c>
      <c r="BH201" s="49"/>
    </row>
    <row r="202" spans="3:62" x14ac:dyDescent="0.25">
      <c r="AG202" s="65" t="s">
        <v>540</v>
      </c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V202" s="65" t="s">
        <v>540</v>
      </c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</row>
    <row r="203" spans="3:62" x14ac:dyDescent="0.25">
      <c r="AG203" s="65" t="s">
        <v>541</v>
      </c>
      <c r="AH203" s="49"/>
      <c r="AI203" s="49"/>
      <c r="AJ203" s="49"/>
      <c r="AK203" s="49"/>
      <c r="AL203" s="49"/>
      <c r="AM203" s="68">
        <f>IF(AM197&gt;0,SUM(AM168:AM175,AM189:AM190)/AM197)</f>
        <v>0.34618328696293782</v>
      </c>
      <c r="AN203" s="68">
        <f>IF(AN197&gt;0,SUM(AN168:AN175,AN189:AN190)/AN197)</f>
        <v>0.3321116876286222</v>
      </c>
      <c r="AO203" s="68">
        <f>IF(AO197&gt;0,SUM(AO168:AO175,AO189:AO190)/AO197)</f>
        <v>0.28349514663486819</v>
      </c>
      <c r="AP203" s="49"/>
      <c r="AQ203" s="49"/>
      <c r="AR203" s="49"/>
      <c r="AS203" s="49"/>
      <c r="AV203" s="65" t="s">
        <v>541</v>
      </c>
      <c r="AW203" s="49"/>
      <c r="AX203" s="49"/>
      <c r="AY203" s="49"/>
      <c r="AZ203" s="49"/>
      <c r="BA203" s="49"/>
      <c r="BB203" s="68">
        <f>IF(BB197&gt;0,SUM(BB168:BB175,BB189:BB190)/BB197)</f>
        <v>0.34618328696293788</v>
      </c>
      <c r="BC203" s="68">
        <f>IF(BC197&gt;0,SUM(BC168:BC175,BC189:BC190)/BC197)</f>
        <v>0.35608427127069453</v>
      </c>
      <c r="BD203" s="68">
        <f>IF(BD197&gt;0,SUM(BD168:BD175,BD189:BD190)/BD197)</f>
        <v>0.34996348671779376</v>
      </c>
      <c r="BE203" s="49"/>
      <c r="BF203" s="49"/>
      <c r="BG203" s="49"/>
      <c r="BH203" s="49"/>
    </row>
    <row r="206" spans="3:62" x14ac:dyDescent="0.25">
      <c r="C206" t="s">
        <v>546</v>
      </c>
      <c r="I206" t="s">
        <v>523</v>
      </c>
      <c r="R206" t="s">
        <v>546</v>
      </c>
      <c r="X206" t="s">
        <v>523</v>
      </c>
      <c r="AG206" t="s">
        <v>546</v>
      </c>
      <c r="AM206" t="s">
        <v>523</v>
      </c>
      <c r="AV206" t="s">
        <v>546</v>
      </c>
      <c r="BB206" t="s">
        <v>523</v>
      </c>
    </row>
    <row r="207" spans="3:62" ht="26.25" x14ac:dyDescent="0.25">
      <c r="C207" s="40" t="s">
        <v>524</v>
      </c>
      <c r="D207" s="41" t="s">
        <v>525</v>
      </c>
      <c r="E207" s="42" t="s">
        <v>526</v>
      </c>
      <c r="F207" s="42" t="s">
        <v>527</v>
      </c>
      <c r="G207" s="42" t="s">
        <v>465</v>
      </c>
      <c r="H207" s="42" t="s">
        <v>528</v>
      </c>
      <c r="I207" s="42" t="s">
        <v>14</v>
      </c>
      <c r="J207" s="42" t="s">
        <v>18</v>
      </c>
      <c r="K207" s="42" t="s">
        <v>22</v>
      </c>
      <c r="L207" s="42" t="s">
        <v>529</v>
      </c>
      <c r="M207" s="42" t="s">
        <v>530</v>
      </c>
      <c r="N207" s="43" t="s">
        <v>531</v>
      </c>
      <c r="O207" s="44" t="s">
        <v>5</v>
      </c>
      <c r="P207" s="45"/>
      <c r="R207" s="40" t="s">
        <v>524</v>
      </c>
      <c r="S207" s="41" t="s">
        <v>525</v>
      </c>
      <c r="T207" s="42" t="s">
        <v>526</v>
      </c>
      <c r="U207" s="42" t="s">
        <v>527</v>
      </c>
      <c r="V207" s="42" t="s">
        <v>465</v>
      </c>
      <c r="W207" s="42" t="s">
        <v>528</v>
      </c>
      <c r="X207" s="42" t="s">
        <v>14</v>
      </c>
      <c r="Y207" s="42" t="s">
        <v>18</v>
      </c>
      <c r="Z207" s="42" t="s">
        <v>22</v>
      </c>
      <c r="AA207" s="42" t="s">
        <v>529</v>
      </c>
      <c r="AB207" s="42" t="s">
        <v>530</v>
      </c>
      <c r="AC207" s="43" t="s">
        <v>531</v>
      </c>
      <c r="AD207" s="44" t="s">
        <v>5</v>
      </c>
      <c r="AG207" s="40" t="s">
        <v>524</v>
      </c>
      <c r="AH207" s="41" t="s">
        <v>525</v>
      </c>
      <c r="AI207" s="42" t="s">
        <v>526</v>
      </c>
      <c r="AJ207" s="42" t="s">
        <v>527</v>
      </c>
      <c r="AK207" s="42" t="s">
        <v>465</v>
      </c>
      <c r="AL207" s="42" t="s">
        <v>528</v>
      </c>
      <c r="AM207" s="42" t="s">
        <v>14</v>
      </c>
      <c r="AN207" s="42" t="s">
        <v>18</v>
      </c>
      <c r="AO207" s="42" t="s">
        <v>22</v>
      </c>
      <c r="AP207" s="42" t="s">
        <v>529</v>
      </c>
      <c r="AQ207" s="42" t="s">
        <v>530</v>
      </c>
      <c r="AR207" s="43" t="s">
        <v>531</v>
      </c>
      <c r="AS207" s="44" t="s">
        <v>5</v>
      </c>
      <c r="AV207" s="40" t="s">
        <v>524</v>
      </c>
      <c r="AW207" s="41" t="s">
        <v>525</v>
      </c>
      <c r="AX207" s="42" t="s">
        <v>526</v>
      </c>
      <c r="AY207" s="42" t="s">
        <v>527</v>
      </c>
      <c r="AZ207" s="42" t="s">
        <v>465</v>
      </c>
      <c r="BA207" s="42" t="s">
        <v>528</v>
      </c>
      <c r="BB207" s="42" t="s">
        <v>14</v>
      </c>
      <c r="BC207" s="42" t="s">
        <v>18</v>
      </c>
      <c r="BD207" s="42" t="s">
        <v>22</v>
      </c>
      <c r="BE207" s="42" t="s">
        <v>529</v>
      </c>
      <c r="BF207" s="42" t="s">
        <v>530</v>
      </c>
      <c r="BG207" s="43" t="s">
        <v>531</v>
      </c>
      <c r="BH207" s="44" t="s">
        <v>5</v>
      </c>
    </row>
    <row r="208" spans="3:62" x14ac:dyDescent="0.25">
      <c r="C208" s="46" t="s">
        <v>532</v>
      </c>
      <c r="D208" s="47">
        <f>paste_pd_trips!S152</f>
        <v>4</v>
      </c>
      <c r="E208" s="47">
        <f>paste_pd_trips!T152</f>
        <v>0</v>
      </c>
      <c r="F208" s="47">
        <f>paste_pd_trips!U152</f>
        <v>1</v>
      </c>
      <c r="G208" s="47">
        <f>paste_pd_trips!V152</f>
        <v>0</v>
      </c>
      <c r="H208" s="47">
        <f>paste_pd_trips!W152</f>
        <v>0</v>
      </c>
      <c r="I208" s="47">
        <f>paste_pd_trips!X152</f>
        <v>0</v>
      </c>
      <c r="J208" s="47">
        <f>paste_pd_trips!Y152</f>
        <v>0</v>
      </c>
      <c r="K208" s="47">
        <f>paste_pd_trips!Z152</f>
        <v>0</v>
      </c>
      <c r="L208" s="47">
        <f>paste_pd_trips!AA152</f>
        <v>0</v>
      </c>
      <c r="M208" s="47">
        <f>paste_pd_trips!AB152</f>
        <v>0</v>
      </c>
      <c r="N208" s="47">
        <f>paste_pd_trips!AC152</f>
        <v>0</v>
      </c>
      <c r="O208" s="48">
        <f>paste_pd_trips!AD152</f>
        <v>5</v>
      </c>
      <c r="P208" s="49"/>
      <c r="R208" s="46" t="s">
        <v>532</v>
      </c>
      <c r="S208" s="47">
        <f>paste_pd_trips!C152</f>
        <v>294.52524</v>
      </c>
      <c r="T208" s="47">
        <f>paste_pd_trips!D152</f>
        <v>0</v>
      </c>
      <c r="U208" s="47">
        <f>paste_pd_trips!E152</f>
        <v>374.37479999999999</v>
      </c>
      <c r="V208" s="47">
        <f>paste_pd_trips!F152</f>
        <v>0</v>
      </c>
      <c r="W208" s="47">
        <f>paste_pd_trips!G152</f>
        <v>0</v>
      </c>
      <c r="X208" s="47">
        <f>paste_pd_trips!H152</f>
        <v>0</v>
      </c>
      <c r="Y208" s="47">
        <f>paste_pd_trips!I152</f>
        <v>0</v>
      </c>
      <c r="Z208" s="47">
        <f>paste_pd_trips!J152</f>
        <v>0</v>
      </c>
      <c r="AA208" s="47">
        <f>paste_pd_trips!K152</f>
        <v>0</v>
      </c>
      <c r="AB208" s="47">
        <f>paste_pd_trips!L152</f>
        <v>0</v>
      </c>
      <c r="AC208" s="47">
        <f>paste_pd_trips!M152</f>
        <v>0</v>
      </c>
      <c r="AD208" s="48">
        <f>paste_pd_trips!N152</f>
        <v>668.90003999999999</v>
      </c>
      <c r="AG208" s="46" t="s">
        <v>532</v>
      </c>
      <c r="AH208" s="47">
        <f>S208</f>
        <v>294.52524</v>
      </c>
      <c r="AI208" s="47">
        <f t="shared" ref="AI208:AO236" si="81">T208</f>
        <v>0</v>
      </c>
      <c r="AJ208" s="47">
        <f t="shared" si="81"/>
        <v>374.37479999999999</v>
      </c>
      <c r="AK208" s="47">
        <f t="shared" si="81"/>
        <v>0</v>
      </c>
      <c r="AL208" s="47">
        <f t="shared" si="81"/>
        <v>0</v>
      </c>
      <c r="AM208" s="47">
        <f t="shared" si="81"/>
        <v>0</v>
      </c>
      <c r="AN208" s="47">
        <f t="shared" si="81"/>
        <v>0</v>
      </c>
      <c r="AO208" s="47">
        <f t="shared" si="81"/>
        <v>0</v>
      </c>
      <c r="AP208" s="47">
        <v>0</v>
      </c>
      <c r="AQ208" s="47">
        <f t="shared" ref="AQ208:AR236" si="82">AB208</f>
        <v>0</v>
      </c>
      <c r="AR208" s="47">
        <f t="shared" si="82"/>
        <v>0</v>
      </c>
      <c r="AS208" s="48">
        <f>SUM(AH208:AR208)</f>
        <v>668.90003999999999</v>
      </c>
      <c r="AU208">
        <v>1</v>
      </c>
      <c r="AV208" s="46" t="s">
        <v>532</v>
      </c>
      <c r="AW208" s="47">
        <f t="shared" ref="AW208:BA236" si="83">AH208</f>
        <v>294.52524</v>
      </c>
      <c r="AX208" s="47">
        <f t="shared" si="83"/>
        <v>0</v>
      </c>
      <c r="AY208" s="47">
        <f t="shared" si="83"/>
        <v>374.37479999999999</v>
      </c>
      <c r="AZ208" s="47">
        <f t="shared" si="83"/>
        <v>0</v>
      </c>
      <c r="BA208" s="47">
        <f t="shared" si="83"/>
        <v>0</v>
      </c>
      <c r="BB208" s="47">
        <f>IF(SUM(AM$216:AM$219,AM$231:AM$232)&gt;0,(AM208/SUM(AM$216:AM$219,AM$231:AM$232))*SUM(BB$216:BB$219,BB$231:BB$232),0)</f>
        <v>0</v>
      </c>
      <c r="BC208" s="47">
        <f>IF(SUM(AN$220:AN$223,AN$233:AN$234)&gt;0,(AN208/SUM(AN$220:AN$223,AN$233:AN$234))*SUM(BC$220:BC$223,BC$233:BC$234),0)</f>
        <v>0</v>
      </c>
      <c r="BD208" s="47">
        <f>IF(SUM(AO$224:AO$227,AO$235:AO$236)&gt;0,(AO208/SUM(AO$224:AO$227,AO$235:AO$236))*SUM(BD$224:BD$227,BD$235:BD$236),0)</f>
        <v>0</v>
      </c>
      <c r="BE208" s="47">
        <f t="shared" ref="BE208:BG236" si="84">AP208</f>
        <v>0</v>
      </c>
      <c r="BF208" s="47">
        <f t="shared" si="84"/>
        <v>0</v>
      </c>
      <c r="BG208" s="47">
        <f t="shared" si="84"/>
        <v>0</v>
      </c>
      <c r="BH208" s="48">
        <f t="shared" ref="BH208:BH236" si="85">SUM(AW208:BG208)</f>
        <v>668.90003999999999</v>
      </c>
    </row>
    <row r="209" spans="3:62" x14ac:dyDescent="0.25">
      <c r="C209" s="46" t="s">
        <v>533</v>
      </c>
      <c r="D209" s="47">
        <f>paste_pd_trips!S153</f>
        <v>0</v>
      </c>
      <c r="E209" s="47">
        <f>paste_pd_trips!T153</f>
        <v>0</v>
      </c>
      <c r="F209" s="47">
        <f>paste_pd_trips!U153</f>
        <v>0</v>
      </c>
      <c r="G209" s="47">
        <f>paste_pd_trips!V153</f>
        <v>0</v>
      </c>
      <c r="H209" s="47">
        <f>paste_pd_trips!W153</f>
        <v>0</v>
      </c>
      <c r="I209" s="47">
        <f>paste_pd_trips!X153</f>
        <v>0</v>
      </c>
      <c r="J209" s="47">
        <f>paste_pd_trips!Y153</f>
        <v>0</v>
      </c>
      <c r="K209" s="47">
        <f>paste_pd_trips!Z153</f>
        <v>0</v>
      </c>
      <c r="L209" s="47">
        <f>paste_pd_trips!AA153</f>
        <v>0</v>
      </c>
      <c r="M209" s="47">
        <f>paste_pd_trips!AB153</f>
        <v>0</v>
      </c>
      <c r="N209" s="47">
        <f>paste_pd_trips!AC153</f>
        <v>0</v>
      </c>
      <c r="O209" s="50">
        <f>paste_pd_trips!AD153</f>
        <v>0</v>
      </c>
      <c r="P209" s="49"/>
      <c r="R209" s="46" t="s">
        <v>533</v>
      </c>
      <c r="S209" s="47">
        <f>paste_pd_trips!C153</f>
        <v>0</v>
      </c>
      <c r="T209" s="47">
        <f>paste_pd_trips!D153</f>
        <v>0</v>
      </c>
      <c r="U209" s="47">
        <f>paste_pd_trips!E153</f>
        <v>0</v>
      </c>
      <c r="V209" s="47">
        <f>paste_pd_trips!F153</f>
        <v>0</v>
      </c>
      <c r="W209" s="47">
        <f>paste_pd_trips!G153</f>
        <v>0</v>
      </c>
      <c r="X209" s="47">
        <f>paste_pd_trips!H153</f>
        <v>0</v>
      </c>
      <c r="Y209" s="47">
        <f>paste_pd_trips!I153</f>
        <v>0</v>
      </c>
      <c r="Z209" s="47">
        <f>paste_pd_trips!J153</f>
        <v>0</v>
      </c>
      <c r="AA209" s="47">
        <f>paste_pd_trips!K153</f>
        <v>0</v>
      </c>
      <c r="AB209" s="47">
        <f>paste_pd_trips!L153</f>
        <v>0</v>
      </c>
      <c r="AC209" s="47">
        <f>paste_pd_trips!M153</f>
        <v>0</v>
      </c>
      <c r="AD209" s="50">
        <f>paste_pd_trips!N153</f>
        <v>0</v>
      </c>
      <c r="AG209" s="46" t="s">
        <v>533</v>
      </c>
      <c r="AH209" s="47">
        <f t="shared" ref="AH209:AH236" si="86">S209</f>
        <v>0</v>
      </c>
      <c r="AI209" s="47">
        <f t="shared" si="81"/>
        <v>0</v>
      </c>
      <c r="AJ209" s="47">
        <f t="shared" si="81"/>
        <v>0</v>
      </c>
      <c r="AK209" s="47">
        <f t="shared" si="81"/>
        <v>0</v>
      </c>
      <c r="AL209" s="47">
        <f t="shared" si="81"/>
        <v>0</v>
      </c>
      <c r="AM209" s="47">
        <f t="shared" si="81"/>
        <v>0</v>
      </c>
      <c r="AN209" s="47">
        <f t="shared" si="81"/>
        <v>0</v>
      </c>
      <c r="AO209" s="47">
        <f t="shared" si="81"/>
        <v>0</v>
      </c>
      <c r="AP209" s="47">
        <v>0</v>
      </c>
      <c r="AQ209" s="47">
        <f t="shared" si="82"/>
        <v>0</v>
      </c>
      <c r="AR209" s="47">
        <f t="shared" si="82"/>
        <v>0</v>
      </c>
      <c r="AS209" s="50">
        <f t="shared" ref="AS209:AS236" si="87">SUM(AH209:AR209)</f>
        <v>0</v>
      </c>
      <c r="AU209">
        <v>2</v>
      </c>
      <c r="AV209" s="46" t="s">
        <v>533</v>
      </c>
      <c r="AW209" s="47">
        <f t="shared" si="83"/>
        <v>0</v>
      </c>
      <c r="AX209" s="47">
        <f t="shared" si="83"/>
        <v>0</v>
      </c>
      <c r="AY209" s="47">
        <f t="shared" si="83"/>
        <v>0</v>
      </c>
      <c r="AZ209" s="47">
        <f t="shared" si="83"/>
        <v>0</v>
      </c>
      <c r="BA209" s="47">
        <f t="shared" si="83"/>
        <v>0</v>
      </c>
      <c r="BB209" s="47">
        <f t="shared" ref="BB209:BB215" si="88">IF(SUM(AM$216:AM$219,AM$231:AM$232)&gt;0,(AM209/SUM(AM$216:AM$219,AM$231:AM$232))*SUM(BB$216:BB$219,BB$231:BB$232),0)</f>
        <v>0</v>
      </c>
      <c r="BC209" s="47">
        <f t="shared" ref="BC209:BC215" si="89">IF(SUM(AN$220:AN$223,AN$233:AN$234)&gt;0,(AN209/SUM(AN$220:AN$223,AN$233:AN$234))*SUM(BC$220:BC$223,BC$233:BC$234),0)</f>
        <v>0</v>
      </c>
      <c r="BD209" s="47">
        <f t="shared" ref="BD209:BD215" si="90">IF(SUM(AO$224:AO$227,AO$235:AO$236)&gt;0,(AO209/SUM(AO$224:AO$227,AO$235:AO$236))*SUM(BD$224:BD$227,BD$235:BD$236),0)</f>
        <v>0</v>
      </c>
      <c r="BE209" s="47">
        <f t="shared" si="84"/>
        <v>0</v>
      </c>
      <c r="BF209" s="47">
        <f t="shared" si="84"/>
        <v>0</v>
      </c>
      <c r="BG209" s="47">
        <f t="shared" si="84"/>
        <v>0</v>
      </c>
      <c r="BH209" s="50">
        <f t="shared" si="85"/>
        <v>0</v>
      </c>
    </row>
    <row r="210" spans="3:62" x14ac:dyDescent="0.25">
      <c r="C210" s="46" t="s">
        <v>526</v>
      </c>
      <c r="D210" s="47">
        <f>paste_pd_trips!S154</f>
        <v>0</v>
      </c>
      <c r="E210" s="47">
        <f>paste_pd_trips!T154</f>
        <v>1933</v>
      </c>
      <c r="F210" s="47">
        <f>paste_pd_trips!U154</f>
        <v>107</v>
      </c>
      <c r="G210" s="47">
        <f>paste_pd_trips!V154</f>
        <v>0</v>
      </c>
      <c r="H210" s="47">
        <f>paste_pd_trips!W154</f>
        <v>0</v>
      </c>
      <c r="I210" s="47">
        <f>paste_pd_trips!X154</f>
        <v>0</v>
      </c>
      <c r="J210" s="47">
        <f>paste_pd_trips!Y154</f>
        <v>0</v>
      </c>
      <c r="K210" s="47">
        <f>paste_pd_trips!Z154</f>
        <v>0</v>
      </c>
      <c r="L210" s="47">
        <f>paste_pd_trips!AA154</f>
        <v>0</v>
      </c>
      <c r="M210" s="47">
        <f>paste_pd_trips!AB154</f>
        <v>0</v>
      </c>
      <c r="N210" s="47">
        <f>paste_pd_trips!AC154</f>
        <v>0</v>
      </c>
      <c r="O210" s="50">
        <f>paste_pd_trips!AD154</f>
        <v>2040</v>
      </c>
      <c r="P210" s="49"/>
      <c r="R210" s="46" t="s">
        <v>526</v>
      </c>
      <c r="S210" s="47">
        <f>paste_pd_trips!C154</f>
        <v>0</v>
      </c>
      <c r="T210" s="47">
        <f>paste_pd_trips!D154</f>
        <v>939676.10413999995</v>
      </c>
      <c r="U210" s="47">
        <f>paste_pd_trips!E154</f>
        <v>43912.486519999999</v>
      </c>
      <c r="V210" s="47">
        <f>paste_pd_trips!F154</f>
        <v>0</v>
      </c>
      <c r="W210" s="47">
        <f>paste_pd_trips!G154</f>
        <v>0</v>
      </c>
      <c r="X210" s="47">
        <f>paste_pd_trips!H154</f>
        <v>0</v>
      </c>
      <c r="Y210" s="47">
        <f>paste_pd_trips!I154</f>
        <v>0</v>
      </c>
      <c r="Z210" s="47">
        <f>paste_pd_trips!J154</f>
        <v>0</v>
      </c>
      <c r="AA210" s="47">
        <f>paste_pd_trips!K154</f>
        <v>0</v>
      </c>
      <c r="AB210" s="47">
        <f>paste_pd_trips!L154</f>
        <v>0</v>
      </c>
      <c r="AC210" s="47">
        <f>paste_pd_trips!M154</f>
        <v>0</v>
      </c>
      <c r="AD210" s="50">
        <f>paste_pd_trips!N154</f>
        <v>983588.59065999999</v>
      </c>
      <c r="AG210" s="46" t="s">
        <v>526</v>
      </c>
      <c r="AH210" s="47">
        <f t="shared" si="86"/>
        <v>0</v>
      </c>
      <c r="AI210" s="47">
        <f t="shared" si="81"/>
        <v>939676.10413999995</v>
      </c>
      <c r="AJ210" s="47">
        <f t="shared" si="81"/>
        <v>43912.486519999999</v>
      </c>
      <c r="AK210" s="47">
        <f t="shared" si="81"/>
        <v>0</v>
      </c>
      <c r="AL210" s="47">
        <f t="shared" si="81"/>
        <v>0</v>
      </c>
      <c r="AM210" s="47">
        <f t="shared" si="81"/>
        <v>0</v>
      </c>
      <c r="AN210" s="47">
        <f t="shared" si="81"/>
        <v>0</v>
      </c>
      <c r="AO210" s="47">
        <f t="shared" si="81"/>
        <v>0</v>
      </c>
      <c r="AP210" s="47">
        <v>0</v>
      </c>
      <c r="AQ210" s="47">
        <f t="shared" si="82"/>
        <v>0</v>
      </c>
      <c r="AR210" s="47">
        <f t="shared" si="82"/>
        <v>0</v>
      </c>
      <c r="AS210" s="50">
        <f t="shared" si="87"/>
        <v>983588.59065999999</v>
      </c>
      <c r="AU210">
        <v>3</v>
      </c>
      <c r="AV210" s="46" t="s">
        <v>526</v>
      </c>
      <c r="AW210" s="47">
        <f t="shared" si="83"/>
        <v>0</v>
      </c>
      <c r="AX210" s="47">
        <f t="shared" si="83"/>
        <v>939676.10413999995</v>
      </c>
      <c r="AY210" s="47">
        <f t="shared" si="83"/>
        <v>43912.486519999999</v>
      </c>
      <c r="AZ210" s="47">
        <f t="shared" si="83"/>
        <v>0</v>
      </c>
      <c r="BA210" s="47">
        <f t="shared" si="83"/>
        <v>0</v>
      </c>
      <c r="BB210" s="47">
        <f t="shared" si="88"/>
        <v>0</v>
      </c>
      <c r="BC210" s="47">
        <f t="shared" si="89"/>
        <v>0</v>
      </c>
      <c r="BD210" s="47">
        <f t="shared" si="90"/>
        <v>0</v>
      </c>
      <c r="BE210" s="47">
        <f t="shared" si="84"/>
        <v>0</v>
      </c>
      <c r="BF210" s="47">
        <f t="shared" si="84"/>
        <v>0</v>
      </c>
      <c r="BG210" s="47">
        <f t="shared" si="84"/>
        <v>0</v>
      </c>
      <c r="BH210" s="50">
        <f t="shared" si="85"/>
        <v>983588.59065999999</v>
      </c>
    </row>
    <row r="211" spans="3:62" x14ac:dyDescent="0.25">
      <c r="C211" s="46" t="s">
        <v>534</v>
      </c>
      <c r="D211" s="47">
        <f>paste_pd_trips!S155</f>
        <v>0</v>
      </c>
      <c r="E211" s="47">
        <f>paste_pd_trips!T155</f>
        <v>0</v>
      </c>
      <c r="F211" s="47">
        <f>paste_pd_trips!U155</f>
        <v>0</v>
      </c>
      <c r="G211" s="47">
        <f>paste_pd_trips!V155</f>
        <v>0</v>
      </c>
      <c r="H211" s="47">
        <f>paste_pd_trips!W155</f>
        <v>0</v>
      </c>
      <c r="I211" s="47">
        <f>paste_pd_trips!X155</f>
        <v>0</v>
      </c>
      <c r="J211" s="47">
        <f>paste_pd_trips!Y155</f>
        <v>0</v>
      </c>
      <c r="K211" s="47">
        <f>paste_pd_trips!Z155</f>
        <v>0</v>
      </c>
      <c r="L211" s="47">
        <f>paste_pd_trips!AA155</f>
        <v>0</v>
      </c>
      <c r="M211" s="47">
        <f>paste_pd_trips!AB155</f>
        <v>0</v>
      </c>
      <c r="N211" s="47">
        <f>paste_pd_trips!AC155</f>
        <v>0</v>
      </c>
      <c r="O211" s="50">
        <f>paste_pd_trips!AD155</f>
        <v>0</v>
      </c>
      <c r="P211" s="49"/>
      <c r="R211" s="46" t="s">
        <v>534</v>
      </c>
      <c r="S211" s="47">
        <f>paste_pd_trips!C155</f>
        <v>0</v>
      </c>
      <c r="T211" s="47">
        <f>paste_pd_trips!D155</f>
        <v>0</v>
      </c>
      <c r="U211" s="47">
        <f>paste_pd_trips!E155</f>
        <v>0</v>
      </c>
      <c r="V211" s="47">
        <f>paste_pd_trips!F155</f>
        <v>0</v>
      </c>
      <c r="W211" s="47">
        <f>paste_pd_trips!G155</f>
        <v>0</v>
      </c>
      <c r="X211" s="47">
        <f>paste_pd_trips!H155</f>
        <v>0</v>
      </c>
      <c r="Y211" s="47">
        <f>paste_pd_trips!I155</f>
        <v>0</v>
      </c>
      <c r="Z211" s="47">
        <f>paste_pd_trips!J155</f>
        <v>0</v>
      </c>
      <c r="AA211" s="47">
        <f>paste_pd_trips!K155</f>
        <v>0</v>
      </c>
      <c r="AB211" s="47">
        <f>paste_pd_trips!L155</f>
        <v>0</v>
      </c>
      <c r="AC211" s="47">
        <f>paste_pd_trips!M155</f>
        <v>0</v>
      </c>
      <c r="AD211" s="50">
        <f>paste_pd_trips!N155</f>
        <v>0</v>
      </c>
      <c r="AG211" s="46" t="s">
        <v>534</v>
      </c>
      <c r="AH211" s="47">
        <f t="shared" si="86"/>
        <v>0</v>
      </c>
      <c r="AI211" s="47">
        <f t="shared" si="81"/>
        <v>0</v>
      </c>
      <c r="AJ211" s="47">
        <f t="shared" si="81"/>
        <v>0</v>
      </c>
      <c r="AK211" s="47">
        <f t="shared" si="81"/>
        <v>0</v>
      </c>
      <c r="AL211" s="47">
        <f t="shared" si="81"/>
        <v>0</v>
      </c>
      <c r="AM211" s="47">
        <f t="shared" si="81"/>
        <v>0</v>
      </c>
      <c r="AN211" s="47">
        <f t="shared" si="81"/>
        <v>0</v>
      </c>
      <c r="AO211" s="47">
        <f t="shared" si="81"/>
        <v>0</v>
      </c>
      <c r="AP211" s="47">
        <v>0</v>
      </c>
      <c r="AQ211" s="47">
        <f t="shared" si="82"/>
        <v>0</v>
      </c>
      <c r="AR211" s="47">
        <f t="shared" si="82"/>
        <v>0</v>
      </c>
      <c r="AS211" s="50">
        <f t="shared" si="87"/>
        <v>0</v>
      </c>
      <c r="AU211">
        <v>4</v>
      </c>
      <c r="AV211" s="46" t="s">
        <v>534</v>
      </c>
      <c r="AW211" s="47">
        <f t="shared" si="83"/>
        <v>0</v>
      </c>
      <c r="AX211" s="47">
        <f t="shared" si="83"/>
        <v>0</v>
      </c>
      <c r="AY211" s="47">
        <f t="shared" si="83"/>
        <v>0</v>
      </c>
      <c r="AZ211" s="47">
        <f t="shared" si="83"/>
        <v>0</v>
      </c>
      <c r="BA211" s="47">
        <f t="shared" si="83"/>
        <v>0</v>
      </c>
      <c r="BB211" s="47">
        <f t="shared" si="88"/>
        <v>0</v>
      </c>
      <c r="BC211" s="47">
        <f t="shared" si="89"/>
        <v>0</v>
      </c>
      <c r="BD211" s="47">
        <f t="shared" si="90"/>
        <v>0</v>
      </c>
      <c r="BE211" s="47">
        <f t="shared" si="84"/>
        <v>0</v>
      </c>
      <c r="BF211" s="47">
        <f t="shared" si="84"/>
        <v>0</v>
      </c>
      <c r="BG211" s="47">
        <f t="shared" si="84"/>
        <v>0</v>
      </c>
      <c r="BH211" s="50">
        <f t="shared" si="85"/>
        <v>0</v>
      </c>
    </row>
    <row r="212" spans="3:62" x14ac:dyDescent="0.25">
      <c r="C212" s="46" t="s">
        <v>527</v>
      </c>
      <c r="D212" s="47">
        <f>paste_pd_trips!S156</f>
        <v>0</v>
      </c>
      <c r="E212" s="47">
        <f>paste_pd_trips!T156</f>
        <v>0</v>
      </c>
      <c r="F212" s="47">
        <f>paste_pd_trips!U156</f>
        <v>655</v>
      </c>
      <c r="G212" s="47">
        <f>paste_pd_trips!V156</f>
        <v>0</v>
      </c>
      <c r="H212" s="47">
        <f>paste_pd_trips!W156</f>
        <v>0</v>
      </c>
      <c r="I212" s="47">
        <f>paste_pd_trips!X156</f>
        <v>0</v>
      </c>
      <c r="J212" s="47">
        <f>paste_pd_trips!Y156</f>
        <v>0</v>
      </c>
      <c r="K212" s="47">
        <f>paste_pd_trips!Z156</f>
        <v>0</v>
      </c>
      <c r="L212" s="47">
        <f>paste_pd_trips!AA156</f>
        <v>0</v>
      </c>
      <c r="M212" s="47">
        <f>paste_pd_trips!AB156</f>
        <v>0</v>
      </c>
      <c r="N212" s="47">
        <f>paste_pd_trips!AC156</f>
        <v>0</v>
      </c>
      <c r="O212" s="50">
        <f>paste_pd_trips!AD156</f>
        <v>655</v>
      </c>
      <c r="P212" s="49"/>
      <c r="R212" s="46" t="s">
        <v>527</v>
      </c>
      <c r="S212" s="47">
        <f>paste_pd_trips!C156</f>
        <v>0</v>
      </c>
      <c r="T212" s="47">
        <f>paste_pd_trips!D156</f>
        <v>0</v>
      </c>
      <c r="U212" s="47">
        <f>paste_pd_trips!E156</f>
        <v>290171.03639999998</v>
      </c>
      <c r="V212" s="47">
        <f>paste_pd_trips!F156</f>
        <v>0</v>
      </c>
      <c r="W212" s="47">
        <f>paste_pd_trips!G156</f>
        <v>0</v>
      </c>
      <c r="X212" s="47">
        <f>paste_pd_trips!H156</f>
        <v>0</v>
      </c>
      <c r="Y212" s="47">
        <f>paste_pd_trips!I156</f>
        <v>0</v>
      </c>
      <c r="Z212" s="47">
        <f>paste_pd_trips!J156</f>
        <v>0</v>
      </c>
      <c r="AA212" s="47">
        <f>paste_pd_trips!K156</f>
        <v>0</v>
      </c>
      <c r="AB212" s="47">
        <f>paste_pd_trips!L156</f>
        <v>0</v>
      </c>
      <c r="AC212" s="47">
        <f>paste_pd_trips!M156</f>
        <v>0</v>
      </c>
      <c r="AD212" s="50">
        <f>paste_pd_trips!N156</f>
        <v>290171.03639999998</v>
      </c>
      <c r="AG212" s="46" t="s">
        <v>527</v>
      </c>
      <c r="AH212" s="47">
        <f t="shared" si="86"/>
        <v>0</v>
      </c>
      <c r="AI212" s="47">
        <f t="shared" si="81"/>
        <v>0</v>
      </c>
      <c r="AJ212" s="47">
        <f t="shared" si="81"/>
        <v>290171.03639999998</v>
      </c>
      <c r="AK212" s="47">
        <f t="shared" si="81"/>
        <v>0</v>
      </c>
      <c r="AL212" s="47">
        <f t="shared" si="81"/>
        <v>0</v>
      </c>
      <c r="AM212" s="47">
        <f t="shared" si="81"/>
        <v>0</v>
      </c>
      <c r="AN212" s="47">
        <f t="shared" si="81"/>
        <v>0</v>
      </c>
      <c r="AO212" s="47">
        <f t="shared" si="81"/>
        <v>0</v>
      </c>
      <c r="AP212" s="47">
        <v>0</v>
      </c>
      <c r="AQ212" s="47">
        <f t="shared" si="82"/>
        <v>0</v>
      </c>
      <c r="AR212" s="47">
        <f t="shared" si="82"/>
        <v>0</v>
      </c>
      <c r="AS212" s="50">
        <f t="shared" si="87"/>
        <v>290171.03639999998</v>
      </c>
      <c r="AU212">
        <v>5</v>
      </c>
      <c r="AV212" s="46" t="s">
        <v>527</v>
      </c>
      <c r="AW212" s="47">
        <f t="shared" si="83"/>
        <v>0</v>
      </c>
      <c r="AX212" s="47">
        <f t="shared" si="83"/>
        <v>0</v>
      </c>
      <c r="AY212" s="47">
        <f t="shared" si="83"/>
        <v>290171.03639999998</v>
      </c>
      <c r="AZ212" s="47">
        <f t="shared" si="83"/>
        <v>0</v>
      </c>
      <c r="BA212" s="47">
        <f t="shared" si="83"/>
        <v>0</v>
      </c>
      <c r="BB212" s="47">
        <f t="shared" si="88"/>
        <v>0</v>
      </c>
      <c r="BC212" s="47">
        <f t="shared" si="89"/>
        <v>0</v>
      </c>
      <c r="BD212" s="47">
        <f t="shared" si="90"/>
        <v>0</v>
      </c>
      <c r="BE212" s="47">
        <f t="shared" si="84"/>
        <v>0</v>
      </c>
      <c r="BF212" s="47">
        <f t="shared" si="84"/>
        <v>0</v>
      </c>
      <c r="BG212" s="47">
        <f t="shared" si="84"/>
        <v>0</v>
      </c>
      <c r="BH212" s="50">
        <f t="shared" si="85"/>
        <v>290171.03639999998</v>
      </c>
    </row>
    <row r="213" spans="3:62" x14ac:dyDescent="0.25">
      <c r="C213" s="46" t="s">
        <v>535</v>
      </c>
      <c r="D213" s="47">
        <f>paste_pd_trips!S157</f>
        <v>0</v>
      </c>
      <c r="E213" s="47">
        <f>paste_pd_trips!T157</f>
        <v>0</v>
      </c>
      <c r="F213" s="47">
        <f>paste_pd_trips!U157</f>
        <v>0</v>
      </c>
      <c r="G213" s="47">
        <f>paste_pd_trips!V157</f>
        <v>0</v>
      </c>
      <c r="H213" s="47">
        <f>paste_pd_trips!W157</f>
        <v>0</v>
      </c>
      <c r="I213" s="47">
        <f>paste_pd_trips!X157</f>
        <v>0</v>
      </c>
      <c r="J213" s="47">
        <f>paste_pd_trips!Y157</f>
        <v>0</v>
      </c>
      <c r="K213" s="47">
        <f>paste_pd_trips!Z157</f>
        <v>0</v>
      </c>
      <c r="L213" s="47">
        <f>paste_pd_trips!AA157</f>
        <v>0</v>
      </c>
      <c r="M213" s="47">
        <f>paste_pd_trips!AB157</f>
        <v>0</v>
      </c>
      <c r="N213" s="47">
        <f>paste_pd_trips!AC157</f>
        <v>0</v>
      </c>
      <c r="O213" s="50">
        <f>paste_pd_trips!AD157</f>
        <v>0</v>
      </c>
      <c r="P213" s="49"/>
      <c r="R213" s="46" t="s">
        <v>535</v>
      </c>
      <c r="S213" s="47">
        <f>paste_pd_trips!C157</f>
        <v>0</v>
      </c>
      <c r="T213" s="47">
        <f>paste_pd_trips!D157</f>
        <v>0</v>
      </c>
      <c r="U213" s="47">
        <f>paste_pd_trips!E157</f>
        <v>0</v>
      </c>
      <c r="V213" s="47">
        <f>paste_pd_trips!F157</f>
        <v>0</v>
      </c>
      <c r="W213" s="47">
        <f>paste_pd_trips!G157</f>
        <v>0</v>
      </c>
      <c r="X213" s="47">
        <f>paste_pd_trips!H157</f>
        <v>0</v>
      </c>
      <c r="Y213" s="47">
        <f>paste_pd_trips!I157</f>
        <v>0</v>
      </c>
      <c r="Z213" s="47">
        <f>paste_pd_trips!J157</f>
        <v>0</v>
      </c>
      <c r="AA213" s="47">
        <f>paste_pd_trips!K157</f>
        <v>0</v>
      </c>
      <c r="AB213" s="47">
        <f>paste_pd_trips!L157</f>
        <v>0</v>
      </c>
      <c r="AC213" s="47">
        <f>paste_pd_trips!M157</f>
        <v>0</v>
      </c>
      <c r="AD213" s="50">
        <f>paste_pd_trips!N157</f>
        <v>0</v>
      </c>
      <c r="AG213" s="46" t="s">
        <v>535</v>
      </c>
      <c r="AH213" s="47">
        <f t="shared" si="86"/>
        <v>0</v>
      </c>
      <c r="AI213" s="47">
        <f t="shared" si="81"/>
        <v>0</v>
      </c>
      <c r="AJ213" s="47">
        <f t="shared" si="81"/>
        <v>0</v>
      </c>
      <c r="AK213" s="47">
        <f t="shared" si="81"/>
        <v>0</v>
      </c>
      <c r="AL213" s="47">
        <f t="shared" si="81"/>
        <v>0</v>
      </c>
      <c r="AM213" s="47">
        <f t="shared" si="81"/>
        <v>0</v>
      </c>
      <c r="AN213" s="47">
        <f t="shared" si="81"/>
        <v>0</v>
      </c>
      <c r="AO213" s="47">
        <f t="shared" si="81"/>
        <v>0</v>
      </c>
      <c r="AP213" s="47">
        <v>0</v>
      </c>
      <c r="AQ213" s="47">
        <f t="shared" si="82"/>
        <v>0</v>
      </c>
      <c r="AR213" s="47">
        <f t="shared" si="82"/>
        <v>0</v>
      </c>
      <c r="AS213" s="50">
        <f t="shared" si="87"/>
        <v>0</v>
      </c>
      <c r="AU213">
        <v>6</v>
      </c>
      <c r="AV213" s="46" t="s">
        <v>535</v>
      </c>
      <c r="AW213" s="47">
        <f t="shared" si="83"/>
        <v>0</v>
      </c>
      <c r="AX213" s="47">
        <f t="shared" si="83"/>
        <v>0</v>
      </c>
      <c r="AY213" s="47">
        <f t="shared" si="83"/>
        <v>0</v>
      </c>
      <c r="AZ213" s="47">
        <f t="shared" si="83"/>
        <v>0</v>
      </c>
      <c r="BA213" s="47">
        <f t="shared" si="83"/>
        <v>0</v>
      </c>
      <c r="BB213" s="47">
        <f t="shared" si="88"/>
        <v>0</v>
      </c>
      <c r="BC213" s="47">
        <f t="shared" si="89"/>
        <v>0</v>
      </c>
      <c r="BD213" s="47">
        <f t="shared" si="90"/>
        <v>0</v>
      </c>
      <c r="BE213" s="47">
        <f t="shared" si="84"/>
        <v>0</v>
      </c>
      <c r="BF213" s="47">
        <f t="shared" si="84"/>
        <v>0</v>
      </c>
      <c r="BG213" s="47">
        <f t="shared" si="84"/>
        <v>0</v>
      </c>
      <c r="BH213" s="50">
        <f t="shared" si="85"/>
        <v>0</v>
      </c>
    </row>
    <row r="214" spans="3:62" x14ac:dyDescent="0.25">
      <c r="C214" s="46" t="s">
        <v>465</v>
      </c>
      <c r="D214" s="47">
        <f>paste_pd_trips!S158</f>
        <v>0</v>
      </c>
      <c r="E214" s="47">
        <f>paste_pd_trips!T158</f>
        <v>0</v>
      </c>
      <c r="F214" s="47">
        <f>paste_pd_trips!U158</f>
        <v>0</v>
      </c>
      <c r="G214" s="47">
        <f>paste_pd_trips!V158</f>
        <v>0</v>
      </c>
      <c r="H214" s="47">
        <f>paste_pd_trips!W158</f>
        <v>0</v>
      </c>
      <c r="I214" s="47">
        <f>paste_pd_trips!X158</f>
        <v>0</v>
      </c>
      <c r="J214" s="47">
        <f>paste_pd_trips!Y158</f>
        <v>0</v>
      </c>
      <c r="K214" s="47">
        <f>paste_pd_trips!Z158</f>
        <v>0</v>
      </c>
      <c r="L214" s="47">
        <f>paste_pd_trips!AA158</f>
        <v>0</v>
      </c>
      <c r="M214" s="47">
        <f>paste_pd_trips!AB158</f>
        <v>0</v>
      </c>
      <c r="N214" s="47">
        <f>paste_pd_trips!AC158</f>
        <v>0</v>
      </c>
      <c r="O214" s="50">
        <f>paste_pd_trips!AD158</f>
        <v>0</v>
      </c>
      <c r="P214" s="49"/>
      <c r="R214" s="46" t="s">
        <v>465</v>
      </c>
      <c r="S214" s="47">
        <f>paste_pd_trips!C158</f>
        <v>0</v>
      </c>
      <c r="T214" s="47">
        <f>paste_pd_trips!D158</f>
        <v>0</v>
      </c>
      <c r="U214" s="47">
        <f>paste_pd_trips!E158</f>
        <v>0</v>
      </c>
      <c r="V214" s="47">
        <f>paste_pd_trips!F158</f>
        <v>0</v>
      </c>
      <c r="W214" s="47">
        <f>paste_pd_trips!G158</f>
        <v>0</v>
      </c>
      <c r="X214" s="47">
        <f>paste_pd_trips!H158</f>
        <v>0</v>
      </c>
      <c r="Y214" s="47">
        <f>paste_pd_trips!I158</f>
        <v>0</v>
      </c>
      <c r="Z214" s="47">
        <f>paste_pd_trips!J158</f>
        <v>0</v>
      </c>
      <c r="AA214" s="47">
        <f>paste_pd_trips!K158</f>
        <v>0</v>
      </c>
      <c r="AB214" s="47">
        <f>paste_pd_trips!L158</f>
        <v>0</v>
      </c>
      <c r="AC214" s="47">
        <f>paste_pd_trips!M158</f>
        <v>0</v>
      </c>
      <c r="AD214" s="50">
        <f>paste_pd_trips!N158</f>
        <v>0</v>
      </c>
      <c r="AG214" s="46" t="s">
        <v>465</v>
      </c>
      <c r="AH214" s="47">
        <f t="shared" si="86"/>
        <v>0</v>
      </c>
      <c r="AI214" s="47">
        <f t="shared" si="81"/>
        <v>0</v>
      </c>
      <c r="AJ214" s="47">
        <f t="shared" si="81"/>
        <v>0</v>
      </c>
      <c r="AK214" s="47">
        <f t="shared" si="81"/>
        <v>0</v>
      </c>
      <c r="AL214" s="47">
        <f t="shared" si="81"/>
        <v>0</v>
      </c>
      <c r="AM214" s="47">
        <f t="shared" si="81"/>
        <v>0</v>
      </c>
      <c r="AN214" s="47">
        <f t="shared" si="81"/>
        <v>0</v>
      </c>
      <c r="AO214" s="47">
        <f t="shared" si="81"/>
        <v>0</v>
      </c>
      <c r="AP214" s="47">
        <v>0</v>
      </c>
      <c r="AQ214" s="47">
        <f t="shared" si="82"/>
        <v>0</v>
      </c>
      <c r="AR214" s="47">
        <f t="shared" si="82"/>
        <v>0</v>
      </c>
      <c r="AS214" s="50">
        <f t="shared" si="87"/>
        <v>0</v>
      </c>
      <c r="AU214">
        <v>7</v>
      </c>
      <c r="AV214" s="46" t="s">
        <v>465</v>
      </c>
      <c r="AW214" s="47">
        <f t="shared" si="83"/>
        <v>0</v>
      </c>
      <c r="AX214" s="47">
        <f t="shared" si="83"/>
        <v>0</v>
      </c>
      <c r="AY214" s="47">
        <f t="shared" si="83"/>
        <v>0</v>
      </c>
      <c r="AZ214" s="47">
        <f t="shared" si="83"/>
        <v>0</v>
      </c>
      <c r="BA214" s="47">
        <f t="shared" si="83"/>
        <v>0</v>
      </c>
      <c r="BB214" s="47">
        <f t="shared" si="88"/>
        <v>0</v>
      </c>
      <c r="BC214" s="47">
        <f t="shared" si="89"/>
        <v>0</v>
      </c>
      <c r="BD214" s="47">
        <f t="shared" si="90"/>
        <v>0</v>
      </c>
      <c r="BE214" s="47">
        <f t="shared" si="84"/>
        <v>0</v>
      </c>
      <c r="BF214" s="47">
        <f t="shared" si="84"/>
        <v>0</v>
      </c>
      <c r="BG214" s="47">
        <f t="shared" si="84"/>
        <v>0</v>
      </c>
      <c r="BH214" s="50">
        <f t="shared" si="85"/>
        <v>0</v>
      </c>
    </row>
    <row r="215" spans="3:62" x14ac:dyDescent="0.25">
      <c r="C215" s="46" t="s">
        <v>528</v>
      </c>
      <c r="D215" s="47">
        <f>paste_pd_trips!S159</f>
        <v>0</v>
      </c>
      <c r="E215" s="47">
        <f>paste_pd_trips!T159</f>
        <v>0</v>
      </c>
      <c r="F215" s="47">
        <f>paste_pd_trips!U159</f>
        <v>0</v>
      </c>
      <c r="G215" s="47">
        <f>paste_pd_trips!V159</f>
        <v>0</v>
      </c>
      <c r="H215" s="47">
        <f>paste_pd_trips!W159</f>
        <v>0</v>
      </c>
      <c r="I215" s="47">
        <f>paste_pd_trips!X159</f>
        <v>0</v>
      </c>
      <c r="J215" s="47">
        <f>paste_pd_trips!Y159</f>
        <v>0</v>
      </c>
      <c r="K215" s="47">
        <f>paste_pd_trips!Z159</f>
        <v>0</v>
      </c>
      <c r="L215" s="47">
        <f>paste_pd_trips!AA159</f>
        <v>0</v>
      </c>
      <c r="M215" s="47">
        <f>paste_pd_trips!AB159</f>
        <v>0</v>
      </c>
      <c r="N215" s="47">
        <f>paste_pd_trips!AC159</f>
        <v>0</v>
      </c>
      <c r="O215" s="50">
        <f>paste_pd_trips!AD159</f>
        <v>0</v>
      </c>
      <c r="P215" s="49"/>
      <c r="R215" s="46" t="s">
        <v>528</v>
      </c>
      <c r="S215" s="47">
        <f>paste_pd_trips!C159</f>
        <v>0</v>
      </c>
      <c r="T215" s="47">
        <f>paste_pd_trips!D159</f>
        <v>0</v>
      </c>
      <c r="U215" s="47">
        <f>paste_pd_trips!E159</f>
        <v>0</v>
      </c>
      <c r="V215" s="47">
        <f>paste_pd_trips!F159</f>
        <v>0</v>
      </c>
      <c r="W215" s="47">
        <f>paste_pd_trips!G159</f>
        <v>0</v>
      </c>
      <c r="X215" s="47">
        <f>paste_pd_trips!H159</f>
        <v>0</v>
      </c>
      <c r="Y215" s="47">
        <f>paste_pd_trips!I159</f>
        <v>0</v>
      </c>
      <c r="Z215" s="47">
        <f>paste_pd_trips!J159</f>
        <v>0</v>
      </c>
      <c r="AA215" s="47">
        <f>paste_pd_trips!K159</f>
        <v>0</v>
      </c>
      <c r="AB215" s="47">
        <f>paste_pd_trips!L159</f>
        <v>0</v>
      </c>
      <c r="AC215" s="47">
        <f>paste_pd_trips!M159</f>
        <v>0</v>
      </c>
      <c r="AD215" s="50">
        <f>paste_pd_trips!N159</f>
        <v>0</v>
      </c>
      <c r="AG215" s="46" t="s">
        <v>528</v>
      </c>
      <c r="AH215" s="47">
        <f t="shared" si="86"/>
        <v>0</v>
      </c>
      <c r="AI215" s="47">
        <f t="shared" si="81"/>
        <v>0</v>
      </c>
      <c r="AJ215" s="47">
        <f t="shared" si="81"/>
        <v>0</v>
      </c>
      <c r="AK215" s="47">
        <f t="shared" si="81"/>
        <v>0</v>
      </c>
      <c r="AL215" s="47">
        <f t="shared" si="81"/>
        <v>0</v>
      </c>
      <c r="AM215" s="47">
        <f t="shared" si="81"/>
        <v>0</v>
      </c>
      <c r="AN215" s="47">
        <f t="shared" si="81"/>
        <v>0</v>
      </c>
      <c r="AO215" s="47">
        <f t="shared" si="81"/>
        <v>0</v>
      </c>
      <c r="AP215" s="47">
        <v>0</v>
      </c>
      <c r="AQ215" s="47">
        <f t="shared" si="82"/>
        <v>0</v>
      </c>
      <c r="AR215" s="47">
        <f t="shared" si="82"/>
        <v>0</v>
      </c>
      <c r="AS215" s="50">
        <f t="shared" si="87"/>
        <v>0</v>
      </c>
      <c r="AU215">
        <v>8</v>
      </c>
      <c r="AV215" s="46" t="s">
        <v>528</v>
      </c>
      <c r="AW215" s="47">
        <f t="shared" si="83"/>
        <v>0</v>
      </c>
      <c r="AX215" s="47">
        <f t="shared" si="83"/>
        <v>0</v>
      </c>
      <c r="AY215" s="47">
        <f t="shared" si="83"/>
        <v>0</v>
      </c>
      <c r="AZ215" s="47">
        <f t="shared" si="83"/>
        <v>0</v>
      </c>
      <c r="BA215" s="47">
        <f t="shared" si="83"/>
        <v>0</v>
      </c>
      <c r="BB215" s="47">
        <f t="shared" si="88"/>
        <v>0</v>
      </c>
      <c r="BC215" s="47">
        <f t="shared" si="89"/>
        <v>0</v>
      </c>
      <c r="BD215" s="47">
        <f t="shared" si="90"/>
        <v>0</v>
      </c>
      <c r="BE215" s="47">
        <f t="shared" si="84"/>
        <v>0</v>
      </c>
      <c r="BF215" s="47">
        <f t="shared" si="84"/>
        <v>0</v>
      </c>
      <c r="BG215" s="47">
        <f t="shared" si="84"/>
        <v>0</v>
      </c>
      <c r="BH215" s="50">
        <f t="shared" si="85"/>
        <v>0</v>
      </c>
    </row>
    <row r="216" spans="3:62" x14ac:dyDescent="0.25">
      <c r="C216" s="46" t="s">
        <v>14</v>
      </c>
      <c r="D216" s="47">
        <f>paste_pd_trips!S160</f>
        <v>0</v>
      </c>
      <c r="E216" s="47">
        <f>paste_pd_trips!T160</f>
        <v>0</v>
      </c>
      <c r="F216" s="47">
        <f>paste_pd_trips!U160</f>
        <v>0</v>
      </c>
      <c r="G216" s="47">
        <f>paste_pd_trips!V160</f>
        <v>0</v>
      </c>
      <c r="H216" s="47">
        <f>paste_pd_trips!W160</f>
        <v>0</v>
      </c>
      <c r="I216" s="47">
        <f>paste_pd_trips!X160</f>
        <v>0</v>
      </c>
      <c r="J216" s="47">
        <f>paste_pd_trips!Y160</f>
        <v>0</v>
      </c>
      <c r="K216" s="47">
        <f>paste_pd_trips!Z160</f>
        <v>0</v>
      </c>
      <c r="L216" s="47">
        <f>paste_pd_trips!AA160</f>
        <v>0</v>
      </c>
      <c r="M216" s="47">
        <f>paste_pd_trips!AB160</f>
        <v>0</v>
      </c>
      <c r="N216" s="47">
        <f>paste_pd_trips!AC160</f>
        <v>0</v>
      </c>
      <c r="O216" s="50">
        <f>paste_pd_trips!AD160</f>
        <v>0</v>
      </c>
      <c r="P216" s="49"/>
      <c r="R216" s="46" t="s">
        <v>14</v>
      </c>
      <c r="S216" s="47">
        <f>paste_pd_trips!C160</f>
        <v>0</v>
      </c>
      <c r="T216" s="47">
        <f>paste_pd_trips!D160</f>
        <v>0</v>
      </c>
      <c r="U216" s="47">
        <f>paste_pd_trips!E160</f>
        <v>0</v>
      </c>
      <c r="V216" s="47">
        <f>paste_pd_trips!F160</f>
        <v>0</v>
      </c>
      <c r="W216" s="47">
        <f>paste_pd_trips!G160</f>
        <v>0</v>
      </c>
      <c r="X216" s="47">
        <f>paste_pd_trips!H160</f>
        <v>0</v>
      </c>
      <c r="Y216" s="47">
        <f>paste_pd_trips!I160</f>
        <v>0</v>
      </c>
      <c r="Z216" s="47">
        <f>paste_pd_trips!J160</f>
        <v>0</v>
      </c>
      <c r="AA216" s="47">
        <f>paste_pd_trips!K160</f>
        <v>0</v>
      </c>
      <c r="AB216" s="47">
        <f>paste_pd_trips!L160</f>
        <v>0</v>
      </c>
      <c r="AC216" s="47">
        <f>paste_pd_trips!M160</f>
        <v>0</v>
      </c>
      <c r="AD216" s="50">
        <f>paste_pd_trips!N160</f>
        <v>0</v>
      </c>
      <c r="AG216" s="46" t="s">
        <v>14</v>
      </c>
      <c r="AH216" s="47">
        <f t="shared" si="86"/>
        <v>0</v>
      </c>
      <c r="AI216" s="47">
        <f t="shared" si="81"/>
        <v>0</v>
      </c>
      <c r="AJ216" s="47">
        <f t="shared" si="81"/>
        <v>0</v>
      </c>
      <c r="AK216" s="47">
        <f t="shared" si="81"/>
        <v>0</v>
      </c>
      <c r="AL216" s="47">
        <f t="shared" si="81"/>
        <v>0</v>
      </c>
      <c r="AM216" s="51">
        <f t="shared" si="81"/>
        <v>0</v>
      </c>
      <c r="AN216" s="52">
        <f t="shared" si="81"/>
        <v>0</v>
      </c>
      <c r="AO216" s="53">
        <f t="shared" si="81"/>
        <v>0</v>
      </c>
      <c r="AP216" s="47">
        <v>0</v>
      </c>
      <c r="AQ216" s="47">
        <f t="shared" si="82"/>
        <v>0</v>
      </c>
      <c r="AR216" s="47">
        <f t="shared" si="82"/>
        <v>0</v>
      </c>
      <c r="AS216" s="50">
        <f t="shared" si="87"/>
        <v>0</v>
      </c>
      <c r="AU216">
        <v>9</v>
      </c>
      <c r="AV216" s="46" t="s">
        <v>14</v>
      </c>
      <c r="AW216" s="47">
        <f t="shared" si="83"/>
        <v>0</v>
      </c>
      <c r="AX216" s="47">
        <f t="shared" si="83"/>
        <v>0</v>
      </c>
      <c r="AY216" s="47">
        <f t="shared" si="83"/>
        <v>0</v>
      </c>
      <c r="AZ216" s="47">
        <f t="shared" si="83"/>
        <v>0</v>
      </c>
      <c r="BA216" s="47">
        <f t="shared" si="83"/>
        <v>0</v>
      </c>
      <c r="BB216" s="51">
        <f>BJ216</f>
        <v>0</v>
      </c>
      <c r="BC216" s="52">
        <v>0</v>
      </c>
      <c r="BD216" s="53">
        <v>0</v>
      </c>
      <c r="BE216" s="47">
        <f t="shared" si="84"/>
        <v>0</v>
      </c>
      <c r="BF216" s="47">
        <f t="shared" si="84"/>
        <v>0</v>
      </c>
      <c r="BG216" s="47">
        <f t="shared" si="84"/>
        <v>0</v>
      </c>
      <c r="BH216" s="50">
        <f t="shared" si="85"/>
        <v>0</v>
      </c>
      <c r="BJ216" s="2">
        <f>$BI$238*(OBS_PURP_AUTOSUFF!J95+OBS_PURP_AUTOSUFF!J96)</f>
        <v>0</v>
      </c>
    </row>
    <row r="217" spans="3:62" x14ac:dyDescent="0.25">
      <c r="C217" s="46" t="s">
        <v>15</v>
      </c>
      <c r="D217" s="47">
        <f>paste_pd_trips!S161</f>
        <v>0</v>
      </c>
      <c r="E217" s="47">
        <f>paste_pd_trips!T161</f>
        <v>0</v>
      </c>
      <c r="F217" s="47">
        <f>paste_pd_trips!U161</f>
        <v>0</v>
      </c>
      <c r="G217" s="47">
        <f>paste_pd_trips!V161</f>
        <v>0</v>
      </c>
      <c r="H217" s="47">
        <f>paste_pd_trips!W161</f>
        <v>0</v>
      </c>
      <c r="I217" s="47">
        <f>paste_pd_trips!X161</f>
        <v>0</v>
      </c>
      <c r="J217" s="47">
        <f>paste_pd_trips!Y161</f>
        <v>0</v>
      </c>
      <c r="K217" s="47">
        <f>paste_pd_trips!Z161</f>
        <v>0</v>
      </c>
      <c r="L217" s="47">
        <f>paste_pd_trips!AA161</f>
        <v>0</v>
      </c>
      <c r="M217" s="47">
        <f>paste_pd_trips!AB161</f>
        <v>0</v>
      </c>
      <c r="N217" s="47">
        <f>paste_pd_trips!AC161</f>
        <v>0</v>
      </c>
      <c r="O217" s="50">
        <f>paste_pd_trips!AD161</f>
        <v>0</v>
      </c>
      <c r="P217" s="49"/>
      <c r="R217" s="46" t="s">
        <v>15</v>
      </c>
      <c r="S217" s="47">
        <f>paste_pd_trips!C161</f>
        <v>0</v>
      </c>
      <c r="T217" s="47">
        <f>paste_pd_trips!D161</f>
        <v>0</v>
      </c>
      <c r="U217" s="47">
        <f>paste_pd_trips!E161</f>
        <v>0</v>
      </c>
      <c r="V217" s="47">
        <f>paste_pd_trips!F161</f>
        <v>0</v>
      </c>
      <c r="W217" s="47">
        <f>paste_pd_trips!G161</f>
        <v>0</v>
      </c>
      <c r="X217" s="47">
        <f>paste_pd_trips!H161</f>
        <v>0</v>
      </c>
      <c r="Y217" s="47">
        <f>paste_pd_trips!I161</f>
        <v>0</v>
      </c>
      <c r="Z217" s="47">
        <f>paste_pd_trips!J161</f>
        <v>0</v>
      </c>
      <c r="AA217" s="47">
        <f>paste_pd_trips!K161</f>
        <v>0</v>
      </c>
      <c r="AB217" s="47">
        <f>paste_pd_trips!L161</f>
        <v>0</v>
      </c>
      <c r="AC217" s="47">
        <f>paste_pd_trips!M161</f>
        <v>0</v>
      </c>
      <c r="AD217" s="50">
        <f>paste_pd_trips!N161</f>
        <v>0</v>
      </c>
      <c r="AG217" s="46" t="s">
        <v>15</v>
      </c>
      <c r="AH217" s="47">
        <f t="shared" si="86"/>
        <v>0</v>
      </c>
      <c r="AI217" s="47">
        <f t="shared" si="81"/>
        <v>0</v>
      </c>
      <c r="AJ217" s="47">
        <f t="shared" si="81"/>
        <v>0</v>
      </c>
      <c r="AK217" s="47">
        <f t="shared" si="81"/>
        <v>0</v>
      </c>
      <c r="AL217" s="47">
        <f t="shared" si="81"/>
        <v>0</v>
      </c>
      <c r="AM217" s="55">
        <f t="shared" si="81"/>
        <v>0</v>
      </c>
      <c r="AN217" s="56">
        <f t="shared" si="81"/>
        <v>0</v>
      </c>
      <c r="AO217" s="57">
        <f t="shared" si="81"/>
        <v>0</v>
      </c>
      <c r="AP217" s="47">
        <v>0</v>
      </c>
      <c r="AQ217" s="47">
        <f t="shared" si="82"/>
        <v>0</v>
      </c>
      <c r="AR217" s="47">
        <f t="shared" si="82"/>
        <v>0</v>
      </c>
      <c r="AS217" s="50">
        <f t="shared" si="87"/>
        <v>0</v>
      </c>
      <c r="AU217">
        <v>10</v>
      </c>
      <c r="AV217" s="46" t="s">
        <v>15</v>
      </c>
      <c r="AW217" s="47">
        <f t="shared" si="83"/>
        <v>0</v>
      </c>
      <c r="AX217" s="47">
        <f t="shared" si="83"/>
        <v>0</v>
      </c>
      <c r="AY217" s="47">
        <f t="shared" si="83"/>
        <v>0</v>
      </c>
      <c r="AZ217" s="47">
        <f t="shared" si="83"/>
        <v>0</v>
      </c>
      <c r="BA217" s="47">
        <f t="shared" si="83"/>
        <v>0</v>
      </c>
      <c r="BB217" s="55">
        <f>BJ217</f>
        <v>0</v>
      </c>
      <c r="BC217" s="56">
        <v>0</v>
      </c>
      <c r="BD217" s="57">
        <v>0</v>
      </c>
      <c r="BE217" s="47">
        <f t="shared" si="84"/>
        <v>0</v>
      </c>
      <c r="BF217" s="47">
        <f t="shared" si="84"/>
        <v>0</v>
      </c>
      <c r="BG217" s="47">
        <f t="shared" si="84"/>
        <v>0</v>
      </c>
      <c r="BH217" s="50">
        <f t="shared" si="85"/>
        <v>0</v>
      </c>
      <c r="BJ217" s="2">
        <f>$BI$238*OBS_PURP_AUTOSUFF!J98</f>
        <v>0</v>
      </c>
    </row>
    <row r="218" spans="3:62" x14ac:dyDescent="0.25">
      <c r="C218" s="46" t="s">
        <v>16</v>
      </c>
      <c r="D218" s="47">
        <f>paste_pd_trips!S162</f>
        <v>0</v>
      </c>
      <c r="E218" s="47">
        <f>paste_pd_trips!T162</f>
        <v>0</v>
      </c>
      <c r="F218" s="47">
        <f>paste_pd_trips!U162</f>
        <v>0</v>
      </c>
      <c r="G218" s="47">
        <f>paste_pd_trips!V162</f>
        <v>0</v>
      </c>
      <c r="H218" s="47">
        <f>paste_pd_trips!W162</f>
        <v>0</v>
      </c>
      <c r="I218" s="47">
        <f>paste_pd_trips!X162</f>
        <v>0</v>
      </c>
      <c r="J218" s="47">
        <f>paste_pd_trips!Y162</f>
        <v>0</v>
      </c>
      <c r="K218" s="47">
        <f>paste_pd_trips!Z162</f>
        <v>0</v>
      </c>
      <c r="L218" s="47">
        <f>paste_pd_trips!AA162</f>
        <v>0</v>
      </c>
      <c r="M218" s="47">
        <f>paste_pd_trips!AB162</f>
        <v>0</v>
      </c>
      <c r="N218" s="47">
        <f>paste_pd_trips!AC162</f>
        <v>0</v>
      </c>
      <c r="O218" s="50">
        <f>paste_pd_trips!AD162</f>
        <v>0</v>
      </c>
      <c r="P218" s="49"/>
      <c r="R218" s="46" t="s">
        <v>16</v>
      </c>
      <c r="S218" s="47">
        <f>paste_pd_trips!C162</f>
        <v>0</v>
      </c>
      <c r="T218" s="47">
        <f>paste_pd_trips!D162</f>
        <v>0</v>
      </c>
      <c r="U218" s="47">
        <f>paste_pd_trips!E162</f>
        <v>0</v>
      </c>
      <c r="V218" s="47">
        <f>paste_pd_trips!F162</f>
        <v>0</v>
      </c>
      <c r="W218" s="47">
        <f>paste_pd_trips!G162</f>
        <v>0</v>
      </c>
      <c r="X218" s="47">
        <f>paste_pd_trips!H162</f>
        <v>0</v>
      </c>
      <c r="Y218" s="47">
        <f>paste_pd_trips!I162</f>
        <v>0</v>
      </c>
      <c r="Z218" s="47">
        <f>paste_pd_trips!J162</f>
        <v>0</v>
      </c>
      <c r="AA218" s="47">
        <f>paste_pd_trips!K162</f>
        <v>0</v>
      </c>
      <c r="AB218" s="47">
        <f>paste_pd_trips!L162</f>
        <v>0</v>
      </c>
      <c r="AC218" s="47">
        <f>paste_pd_trips!M162</f>
        <v>0</v>
      </c>
      <c r="AD218" s="50">
        <f>paste_pd_trips!N162</f>
        <v>0</v>
      </c>
      <c r="AG218" s="46" t="s">
        <v>16</v>
      </c>
      <c r="AH218" s="47">
        <f t="shared" si="86"/>
        <v>0</v>
      </c>
      <c r="AI218" s="47">
        <f t="shared" si="81"/>
        <v>0</v>
      </c>
      <c r="AJ218" s="47">
        <f t="shared" si="81"/>
        <v>0</v>
      </c>
      <c r="AK218" s="47">
        <f t="shared" si="81"/>
        <v>0</v>
      </c>
      <c r="AL218" s="47">
        <f t="shared" si="81"/>
        <v>0</v>
      </c>
      <c r="AM218" s="55">
        <f t="shared" si="81"/>
        <v>0</v>
      </c>
      <c r="AN218" s="56">
        <f t="shared" si="81"/>
        <v>0</v>
      </c>
      <c r="AO218" s="57">
        <f t="shared" si="81"/>
        <v>0</v>
      </c>
      <c r="AP218" s="47">
        <v>0</v>
      </c>
      <c r="AQ218" s="47">
        <f t="shared" si="82"/>
        <v>0</v>
      </c>
      <c r="AR218" s="47">
        <f t="shared" si="82"/>
        <v>0</v>
      </c>
      <c r="AS218" s="50">
        <f t="shared" si="87"/>
        <v>0</v>
      </c>
      <c r="AU218">
        <v>11</v>
      </c>
      <c r="AV218" s="46" t="s">
        <v>16</v>
      </c>
      <c r="AW218" s="47">
        <f t="shared" si="83"/>
        <v>0</v>
      </c>
      <c r="AX218" s="47">
        <f t="shared" si="83"/>
        <v>0</v>
      </c>
      <c r="AY218" s="47">
        <f t="shared" si="83"/>
        <v>0</v>
      </c>
      <c r="AZ218" s="47">
        <f t="shared" si="83"/>
        <v>0</v>
      </c>
      <c r="BA218" s="47">
        <f t="shared" si="83"/>
        <v>0</v>
      </c>
      <c r="BB218" s="55">
        <f>BJ218</f>
        <v>0</v>
      </c>
      <c r="BC218" s="56">
        <v>0</v>
      </c>
      <c r="BD218" s="57">
        <v>0</v>
      </c>
      <c r="BE218" s="47">
        <f t="shared" si="84"/>
        <v>0</v>
      </c>
      <c r="BF218" s="47">
        <f t="shared" si="84"/>
        <v>0</v>
      </c>
      <c r="BG218" s="47">
        <f t="shared" si="84"/>
        <v>0</v>
      </c>
      <c r="BH218" s="50">
        <f t="shared" si="85"/>
        <v>0</v>
      </c>
      <c r="BJ218" s="2">
        <v>0</v>
      </c>
    </row>
    <row r="219" spans="3:62" x14ac:dyDescent="0.25">
      <c r="C219" s="46" t="s">
        <v>17</v>
      </c>
      <c r="D219" s="47">
        <f>paste_pd_trips!S163</f>
        <v>0</v>
      </c>
      <c r="E219" s="47">
        <f>paste_pd_trips!T163</f>
        <v>0</v>
      </c>
      <c r="F219" s="47">
        <f>paste_pd_trips!U163</f>
        <v>0</v>
      </c>
      <c r="G219" s="47">
        <f>paste_pd_trips!V163</f>
        <v>0</v>
      </c>
      <c r="H219" s="47">
        <f>paste_pd_trips!W163</f>
        <v>0</v>
      </c>
      <c r="I219" s="47">
        <f>paste_pd_trips!X163</f>
        <v>0</v>
      </c>
      <c r="J219" s="47">
        <f>paste_pd_trips!Y163</f>
        <v>0</v>
      </c>
      <c r="K219" s="47">
        <f>paste_pd_trips!Z163</f>
        <v>0</v>
      </c>
      <c r="L219" s="47">
        <f>paste_pd_trips!AA163</f>
        <v>0</v>
      </c>
      <c r="M219" s="47">
        <f>paste_pd_trips!AB163</f>
        <v>0</v>
      </c>
      <c r="N219" s="47">
        <f>paste_pd_trips!AC163</f>
        <v>0</v>
      </c>
      <c r="O219" s="50">
        <f>paste_pd_trips!AD163</f>
        <v>0</v>
      </c>
      <c r="P219" s="49"/>
      <c r="R219" s="46" t="s">
        <v>17</v>
      </c>
      <c r="S219" s="47">
        <f>paste_pd_trips!C163</f>
        <v>0</v>
      </c>
      <c r="T219" s="47">
        <f>paste_pd_trips!D163</f>
        <v>0</v>
      </c>
      <c r="U219" s="47">
        <f>paste_pd_trips!E163</f>
        <v>0</v>
      </c>
      <c r="V219" s="47">
        <f>paste_pd_trips!F163</f>
        <v>0</v>
      </c>
      <c r="W219" s="47">
        <f>paste_pd_trips!G163</f>
        <v>0</v>
      </c>
      <c r="X219" s="47">
        <f>paste_pd_trips!H163</f>
        <v>0</v>
      </c>
      <c r="Y219" s="47">
        <f>paste_pd_trips!I163</f>
        <v>0</v>
      </c>
      <c r="Z219" s="47">
        <f>paste_pd_trips!J163</f>
        <v>0</v>
      </c>
      <c r="AA219" s="47">
        <f>paste_pd_trips!K163</f>
        <v>0</v>
      </c>
      <c r="AB219" s="47">
        <f>paste_pd_trips!L163</f>
        <v>0</v>
      </c>
      <c r="AC219" s="47">
        <f>paste_pd_trips!M163</f>
        <v>0</v>
      </c>
      <c r="AD219" s="50">
        <f>paste_pd_trips!N163</f>
        <v>0</v>
      </c>
      <c r="AG219" s="46" t="s">
        <v>17</v>
      </c>
      <c r="AH219" s="47">
        <f t="shared" si="86"/>
        <v>0</v>
      </c>
      <c r="AI219" s="47">
        <f t="shared" si="81"/>
        <v>0</v>
      </c>
      <c r="AJ219" s="47">
        <f t="shared" si="81"/>
        <v>0</v>
      </c>
      <c r="AK219" s="47">
        <f t="shared" si="81"/>
        <v>0</v>
      </c>
      <c r="AL219" s="47">
        <f t="shared" si="81"/>
        <v>0</v>
      </c>
      <c r="AM219" s="55">
        <f t="shared" si="81"/>
        <v>0</v>
      </c>
      <c r="AN219" s="56">
        <f t="shared" si="81"/>
        <v>0</v>
      </c>
      <c r="AO219" s="57">
        <f t="shared" si="81"/>
        <v>0</v>
      </c>
      <c r="AP219" s="47">
        <v>0</v>
      </c>
      <c r="AQ219" s="47">
        <f t="shared" si="82"/>
        <v>0</v>
      </c>
      <c r="AR219" s="47">
        <f t="shared" si="82"/>
        <v>0</v>
      </c>
      <c r="AS219" s="50">
        <f t="shared" ref="AS219:AS231" si="91">SUM(AH219:AR219)</f>
        <v>0</v>
      </c>
      <c r="AU219">
        <v>12</v>
      </c>
      <c r="AV219" s="46" t="s">
        <v>17</v>
      </c>
      <c r="AW219" s="47">
        <f t="shared" si="83"/>
        <v>0</v>
      </c>
      <c r="AX219" s="47">
        <f t="shared" si="83"/>
        <v>0</v>
      </c>
      <c r="AY219" s="47">
        <f t="shared" si="83"/>
        <v>0</v>
      </c>
      <c r="AZ219" s="47">
        <f t="shared" si="83"/>
        <v>0</v>
      </c>
      <c r="BA219" s="47">
        <f t="shared" si="83"/>
        <v>0</v>
      </c>
      <c r="BB219" s="55">
        <f>BJ219</f>
        <v>0</v>
      </c>
      <c r="BC219" s="56">
        <v>0</v>
      </c>
      <c r="BD219" s="57">
        <v>0</v>
      </c>
      <c r="BE219" s="47">
        <f t="shared" si="84"/>
        <v>0</v>
      </c>
      <c r="BF219" s="47">
        <f t="shared" si="84"/>
        <v>0</v>
      </c>
      <c r="BG219" s="47">
        <f t="shared" si="84"/>
        <v>0</v>
      </c>
      <c r="BH219" s="50">
        <f t="shared" si="85"/>
        <v>0</v>
      </c>
      <c r="BJ219" s="2">
        <f>$BI$238*OBS_PURP_AUTOSUFF!J97</f>
        <v>0</v>
      </c>
    </row>
    <row r="220" spans="3:62" x14ac:dyDescent="0.25">
      <c r="C220" s="46" t="s">
        <v>18</v>
      </c>
      <c r="D220" s="47">
        <f>paste_pd_trips!S164</f>
        <v>0</v>
      </c>
      <c r="E220" s="47">
        <f>paste_pd_trips!T164</f>
        <v>0</v>
      </c>
      <c r="F220" s="47">
        <f>paste_pd_trips!U164</f>
        <v>0</v>
      </c>
      <c r="G220" s="47">
        <f>paste_pd_trips!V164</f>
        <v>0</v>
      </c>
      <c r="H220" s="47">
        <f>paste_pd_trips!W164</f>
        <v>0</v>
      </c>
      <c r="I220" s="47">
        <f>paste_pd_trips!X164</f>
        <v>0</v>
      </c>
      <c r="J220" s="47">
        <f>paste_pd_trips!Y164</f>
        <v>0</v>
      </c>
      <c r="K220" s="47">
        <f>paste_pd_trips!Z164</f>
        <v>0</v>
      </c>
      <c r="L220" s="47">
        <f>paste_pd_trips!AA164</f>
        <v>0</v>
      </c>
      <c r="M220" s="47">
        <f>paste_pd_trips!AB164</f>
        <v>0</v>
      </c>
      <c r="N220" s="47">
        <f>paste_pd_trips!AC164</f>
        <v>0</v>
      </c>
      <c r="O220" s="50">
        <f>paste_pd_trips!AD164</f>
        <v>0</v>
      </c>
      <c r="P220" s="49"/>
      <c r="R220" s="46" t="s">
        <v>18</v>
      </c>
      <c r="S220" s="47">
        <f>paste_pd_trips!C164</f>
        <v>0</v>
      </c>
      <c r="T220" s="47">
        <f>paste_pd_trips!D164</f>
        <v>0</v>
      </c>
      <c r="U220" s="47">
        <f>paste_pd_trips!E164</f>
        <v>0</v>
      </c>
      <c r="V220" s="47">
        <f>paste_pd_trips!F164</f>
        <v>0</v>
      </c>
      <c r="W220" s="47">
        <f>paste_pd_trips!G164</f>
        <v>0</v>
      </c>
      <c r="X220" s="47">
        <f>paste_pd_trips!H164</f>
        <v>0</v>
      </c>
      <c r="Y220" s="47">
        <f>paste_pd_trips!I164</f>
        <v>0</v>
      </c>
      <c r="Z220" s="47">
        <f>paste_pd_trips!J164</f>
        <v>0</v>
      </c>
      <c r="AA220" s="47">
        <f>paste_pd_trips!K164</f>
        <v>0</v>
      </c>
      <c r="AB220" s="47">
        <f>paste_pd_trips!L164</f>
        <v>0</v>
      </c>
      <c r="AC220" s="47">
        <f>paste_pd_trips!M164</f>
        <v>0</v>
      </c>
      <c r="AD220" s="50">
        <f>paste_pd_trips!N164</f>
        <v>0</v>
      </c>
      <c r="AG220" s="46" t="s">
        <v>18</v>
      </c>
      <c r="AH220" s="47">
        <f t="shared" si="86"/>
        <v>0</v>
      </c>
      <c r="AI220" s="47">
        <f t="shared" si="81"/>
        <v>0</v>
      </c>
      <c r="AJ220" s="47">
        <f t="shared" si="81"/>
        <v>0</v>
      </c>
      <c r="AK220" s="47">
        <f t="shared" si="81"/>
        <v>0</v>
      </c>
      <c r="AL220" s="47">
        <f t="shared" si="81"/>
        <v>0</v>
      </c>
      <c r="AM220" s="55">
        <f t="shared" si="81"/>
        <v>0</v>
      </c>
      <c r="AN220" s="56">
        <f t="shared" si="81"/>
        <v>0</v>
      </c>
      <c r="AO220" s="57">
        <f t="shared" si="81"/>
        <v>0</v>
      </c>
      <c r="AP220" s="47">
        <v>0</v>
      </c>
      <c r="AQ220" s="47">
        <f t="shared" si="82"/>
        <v>0</v>
      </c>
      <c r="AR220" s="47">
        <f t="shared" si="82"/>
        <v>0</v>
      </c>
      <c r="AS220" s="50">
        <f t="shared" si="91"/>
        <v>0</v>
      </c>
      <c r="AU220">
        <v>13</v>
      </c>
      <c r="AV220" s="46" t="s">
        <v>18</v>
      </c>
      <c r="AW220" s="47">
        <f t="shared" si="83"/>
        <v>0</v>
      </c>
      <c r="AX220" s="47">
        <f t="shared" si="83"/>
        <v>0</v>
      </c>
      <c r="AY220" s="47">
        <f t="shared" si="83"/>
        <v>0</v>
      </c>
      <c r="AZ220" s="47">
        <f t="shared" si="83"/>
        <v>0</v>
      </c>
      <c r="BA220" s="47">
        <f t="shared" si="83"/>
        <v>0</v>
      </c>
      <c r="BB220" s="55">
        <v>0</v>
      </c>
      <c r="BC220" s="56">
        <f>BJ220</f>
        <v>0</v>
      </c>
      <c r="BD220" s="57">
        <v>0</v>
      </c>
      <c r="BE220" s="47">
        <f t="shared" si="84"/>
        <v>0</v>
      </c>
      <c r="BF220" s="47">
        <f t="shared" si="84"/>
        <v>0</v>
      </c>
      <c r="BG220" s="47">
        <f t="shared" si="84"/>
        <v>0</v>
      </c>
      <c r="BH220" s="50">
        <f t="shared" si="85"/>
        <v>0</v>
      </c>
      <c r="BJ220" s="2">
        <f>$BI$238*(OBS_PURP_AUTOSUFF!J113+OBS_PURP_AUTOSUFF!J114)</f>
        <v>0</v>
      </c>
    </row>
    <row r="221" spans="3:62" x14ac:dyDescent="0.25">
      <c r="C221" s="46" t="s">
        <v>19</v>
      </c>
      <c r="D221" s="47">
        <f>paste_pd_trips!S165</f>
        <v>0</v>
      </c>
      <c r="E221" s="47">
        <f>paste_pd_trips!T165</f>
        <v>0</v>
      </c>
      <c r="F221" s="47">
        <f>paste_pd_trips!U165</f>
        <v>0</v>
      </c>
      <c r="G221" s="47">
        <f>paste_pd_trips!V165</f>
        <v>0</v>
      </c>
      <c r="H221" s="47">
        <f>paste_pd_trips!W165</f>
        <v>0</v>
      </c>
      <c r="I221" s="47">
        <f>paste_pd_trips!X165</f>
        <v>0</v>
      </c>
      <c r="J221" s="47">
        <f>paste_pd_trips!Y165</f>
        <v>0</v>
      </c>
      <c r="K221" s="47">
        <f>paste_pd_trips!Z165</f>
        <v>0</v>
      </c>
      <c r="L221" s="47">
        <f>paste_pd_trips!AA165</f>
        <v>0</v>
      </c>
      <c r="M221" s="47">
        <f>paste_pd_trips!AB165</f>
        <v>0</v>
      </c>
      <c r="N221" s="47">
        <f>paste_pd_trips!AC165</f>
        <v>0</v>
      </c>
      <c r="O221" s="50">
        <f>paste_pd_trips!AD165</f>
        <v>0</v>
      </c>
      <c r="P221" s="49"/>
      <c r="R221" s="46" t="s">
        <v>19</v>
      </c>
      <c r="S221" s="47">
        <f>paste_pd_trips!C165</f>
        <v>0</v>
      </c>
      <c r="T221" s="47">
        <f>paste_pd_trips!D165</f>
        <v>0</v>
      </c>
      <c r="U221" s="47">
        <f>paste_pd_trips!E165</f>
        <v>0</v>
      </c>
      <c r="V221" s="47">
        <f>paste_pd_trips!F165</f>
        <v>0</v>
      </c>
      <c r="W221" s="47">
        <f>paste_pd_trips!G165</f>
        <v>0</v>
      </c>
      <c r="X221" s="47">
        <f>paste_pd_trips!H165</f>
        <v>0</v>
      </c>
      <c r="Y221" s="47">
        <f>paste_pd_trips!I165</f>
        <v>0</v>
      </c>
      <c r="Z221" s="47">
        <f>paste_pd_trips!J165</f>
        <v>0</v>
      </c>
      <c r="AA221" s="47">
        <f>paste_pd_trips!K165</f>
        <v>0</v>
      </c>
      <c r="AB221" s="47">
        <f>paste_pd_trips!L165</f>
        <v>0</v>
      </c>
      <c r="AC221" s="47">
        <f>paste_pd_trips!M165</f>
        <v>0</v>
      </c>
      <c r="AD221" s="50">
        <f>paste_pd_trips!N165</f>
        <v>0</v>
      </c>
      <c r="AG221" s="46" t="s">
        <v>19</v>
      </c>
      <c r="AH221" s="47">
        <f t="shared" si="86"/>
        <v>0</v>
      </c>
      <c r="AI221" s="47">
        <f t="shared" si="81"/>
        <v>0</v>
      </c>
      <c r="AJ221" s="47">
        <f t="shared" si="81"/>
        <v>0</v>
      </c>
      <c r="AK221" s="47">
        <f t="shared" si="81"/>
        <v>0</v>
      </c>
      <c r="AL221" s="47">
        <f t="shared" si="81"/>
        <v>0</v>
      </c>
      <c r="AM221" s="55">
        <f t="shared" si="81"/>
        <v>0</v>
      </c>
      <c r="AN221" s="56">
        <f t="shared" si="81"/>
        <v>0</v>
      </c>
      <c r="AO221" s="57">
        <f t="shared" si="81"/>
        <v>0</v>
      </c>
      <c r="AP221" s="47">
        <v>0</v>
      </c>
      <c r="AQ221" s="47">
        <f t="shared" si="82"/>
        <v>0</v>
      </c>
      <c r="AR221" s="47">
        <f t="shared" si="82"/>
        <v>0</v>
      </c>
      <c r="AS221" s="50">
        <f t="shared" si="91"/>
        <v>0</v>
      </c>
      <c r="AU221">
        <v>14</v>
      </c>
      <c r="AV221" s="46" t="s">
        <v>19</v>
      </c>
      <c r="AW221" s="47">
        <f t="shared" si="83"/>
        <v>0</v>
      </c>
      <c r="AX221" s="47">
        <f t="shared" si="83"/>
        <v>0</v>
      </c>
      <c r="AY221" s="47">
        <f t="shared" si="83"/>
        <v>0</v>
      </c>
      <c r="AZ221" s="47">
        <f t="shared" si="83"/>
        <v>0</v>
      </c>
      <c r="BA221" s="47">
        <f t="shared" si="83"/>
        <v>0</v>
      </c>
      <c r="BB221" s="55">
        <v>0</v>
      </c>
      <c r="BC221" s="56">
        <f>BJ221</f>
        <v>0</v>
      </c>
      <c r="BD221" s="57">
        <v>0</v>
      </c>
      <c r="BE221" s="47">
        <f t="shared" si="84"/>
        <v>0</v>
      </c>
      <c r="BF221" s="47">
        <f t="shared" si="84"/>
        <v>0</v>
      </c>
      <c r="BG221" s="47">
        <f t="shared" si="84"/>
        <v>0</v>
      </c>
      <c r="BH221" s="50">
        <f t="shared" si="85"/>
        <v>0</v>
      </c>
      <c r="BJ221" s="2">
        <f>$BI$238*OBS_PURP_AUTOSUFF!J116</f>
        <v>0</v>
      </c>
    </row>
    <row r="222" spans="3:62" x14ac:dyDescent="0.25">
      <c r="C222" s="46" t="s">
        <v>20</v>
      </c>
      <c r="D222" s="47">
        <f>paste_pd_trips!S166</f>
        <v>0</v>
      </c>
      <c r="E222" s="47">
        <f>paste_pd_trips!T166</f>
        <v>0</v>
      </c>
      <c r="F222" s="47">
        <f>paste_pd_trips!U166</f>
        <v>0</v>
      </c>
      <c r="G222" s="47">
        <f>paste_pd_trips!V166</f>
        <v>0</v>
      </c>
      <c r="H222" s="47">
        <f>paste_pd_trips!W166</f>
        <v>0</v>
      </c>
      <c r="I222" s="47">
        <f>paste_pd_trips!X166</f>
        <v>0</v>
      </c>
      <c r="J222" s="47">
        <f>paste_pd_trips!Y166</f>
        <v>0</v>
      </c>
      <c r="K222" s="47">
        <f>paste_pd_trips!Z166</f>
        <v>0</v>
      </c>
      <c r="L222" s="47">
        <f>paste_pd_trips!AA166</f>
        <v>0</v>
      </c>
      <c r="M222" s="47">
        <f>paste_pd_trips!AB166</f>
        <v>0</v>
      </c>
      <c r="N222" s="47">
        <f>paste_pd_trips!AC166</f>
        <v>0</v>
      </c>
      <c r="O222" s="50">
        <f>paste_pd_trips!AD166</f>
        <v>0</v>
      </c>
      <c r="P222" s="49"/>
      <c r="R222" s="46" t="s">
        <v>20</v>
      </c>
      <c r="S222" s="47">
        <f>paste_pd_trips!C166</f>
        <v>0</v>
      </c>
      <c r="T222" s="47">
        <f>paste_pd_trips!D166</f>
        <v>0</v>
      </c>
      <c r="U222" s="47">
        <f>paste_pd_trips!E166</f>
        <v>0</v>
      </c>
      <c r="V222" s="47">
        <f>paste_pd_trips!F166</f>
        <v>0</v>
      </c>
      <c r="W222" s="47">
        <f>paste_pd_trips!G166</f>
        <v>0</v>
      </c>
      <c r="X222" s="47">
        <f>paste_pd_trips!H166</f>
        <v>0</v>
      </c>
      <c r="Y222" s="47">
        <f>paste_pd_trips!I166</f>
        <v>0</v>
      </c>
      <c r="Z222" s="47">
        <f>paste_pd_trips!J166</f>
        <v>0</v>
      </c>
      <c r="AA222" s="47">
        <f>paste_pd_trips!K166</f>
        <v>0</v>
      </c>
      <c r="AB222" s="47">
        <f>paste_pd_trips!L166</f>
        <v>0</v>
      </c>
      <c r="AC222" s="47">
        <f>paste_pd_trips!M166</f>
        <v>0</v>
      </c>
      <c r="AD222" s="50">
        <f>paste_pd_trips!N166</f>
        <v>0</v>
      </c>
      <c r="AG222" s="46" t="s">
        <v>20</v>
      </c>
      <c r="AH222" s="47">
        <f t="shared" si="86"/>
        <v>0</v>
      </c>
      <c r="AI222" s="47">
        <f t="shared" si="81"/>
        <v>0</v>
      </c>
      <c r="AJ222" s="47">
        <f t="shared" si="81"/>
        <v>0</v>
      </c>
      <c r="AK222" s="47">
        <f t="shared" si="81"/>
        <v>0</v>
      </c>
      <c r="AL222" s="47">
        <f t="shared" si="81"/>
        <v>0</v>
      </c>
      <c r="AM222" s="55">
        <f t="shared" si="81"/>
        <v>0</v>
      </c>
      <c r="AN222" s="56">
        <f t="shared" si="81"/>
        <v>0</v>
      </c>
      <c r="AO222" s="57">
        <f t="shared" si="81"/>
        <v>0</v>
      </c>
      <c r="AP222" s="47">
        <v>0</v>
      </c>
      <c r="AQ222" s="47">
        <f t="shared" si="82"/>
        <v>0</v>
      </c>
      <c r="AR222" s="47">
        <f t="shared" si="82"/>
        <v>0</v>
      </c>
      <c r="AS222" s="50">
        <f t="shared" si="91"/>
        <v>0</v>
      </c>
      <c r="AU222">
        <v>15</v>
      </c>
      <c r="AV222" s="46" t="s">
        <v>20</v>
      </c>
      <c r="AW222" s="47">
        <f t="shared" si="83"/>
        <v>0</v>
      </c>
      <c r="AX222" s="47">
        <f t="shared" si="83"/>
        <v>0</v>
      </c>
      <c r="AY222" s="47">
        <f t="shared" si="83"/>
        <v>0</v>
      </c>
      <c r="AZ222" s="47">
        <f t="shared" si="83"/>
        <v>0</v>
      </c>
      <c r="BA222" s="47">
        <f t="shared" si="83"/>
        <v>0</v>
      </c>
      <c r="BB222" s="55">
        <v>0</v>
      </c>
      <c r="BC222" s="56">
        <f>BJ222</f>
        <v>0</v>
      </c>
      <c r="BD222" s="57">
        <v>0</v>
      </c>
      <c r="BE222" s="47">
        <f t="shared" si="84"/>
        <v>0</v>
      </c>
      <c r="BF222" s="47">
        <f t="shared" si="84"/>
        <v>0</v>
      </c>
      <c r="BG222" s="47">
        <f t="shared" si="84"/>
        <v>0</v>
      </c>
      <c r="BH222" s="50">
        <f t="shared" si="85"/>
        <v>0</v>
      </c>
      <c r="BJ222" s="2">
        <v>0</v>
      </c>
    </row>
    <row r="223" spans="3:62" x14ac:dyDescent="0.25">
      <c r="C223" s="46" t="s">
        <v>21</v>
      </c>
      <c r="D223" s="47">
        <f>paste_pd_trips!S167</f>
        <v>0</v>
      </c>
      <c r="E223" s="47">
        <f>paste_pd_trips!T167</f>
        <v>0</v>
      </c>
      <c r="F223" s="47">
        <f>paste_pd_trips!U167</f>
        <v>0</v>
      </c>
      <c r="G223" s="47">
        <f>paste_pd_trips!V167</f>
        <v>0</v>
      </c>
      <c r="H223" s="47">
        <f>paste_pd_trips!W167</f>
        <v>0</v>
      </c>
      <c r="I223" s="47">
        <f>paste_pd_trips!X167</f>
        <v>0</v>
      </c>
      <c r="J223" s="47">
        <f>paste_pd_trips!Y167</f>
        <v>0</v>
      </c>
      <c r="K223" s="47">
        <f>paste_pd_trips!Z167</f>
        <v>0</v>
      </c>
      <c r="L223" s="47">
        <f>paste_pd_trips!AA167</f>
        <v>0</v>
      </c>
      <c r="M223" s="47">
        <f>paste_pd_trips!AB167</f>
        <v>0</v>
      </c>
      <c r="N223" s="47">
        <f>paste_pd_trips!AC167</f>
        <v>0</v>
      </c>
      <c r="O223" s="50">
        <f>paste_pd_trips!AD167</f>
        <v>0</v>
      </c>
      <c r="P223" s="49"/>
      <c r="R223" s="46" t="s">
        <v>21</v>
      </c>
      <c r="S223" s="47">
        <f>paste_pd_trips!C167</f>
        <v>0</v>
      </c>
      <c r="T223" s="47">
        <f>paste_pd_trips!D167</f>
        <v>0</v>
      </c>
      <c r="U223" s="47">
        <f>paste_pd_trips!E167</f>
        <v>0</v>
      </c>
      <c r="V223" s="47">
        <f>paste_pd_trips!F167</f>
        <v>0</v>
      </c>
      <c r="W223" s="47">
        <f>paste_pd_trips!G167</f>
        <v>0</v>
      </c>
      <c r="X223" s="47">
        <f>paste_pd_trips!H167</f>
        <v>0</v>
      </c>
      <c r="Y223" s="47">
        <f>paste_pd_trips!I167</f>
        <v>0</v>
      </c>
      <c r="Z223" s="47">
        <f>paste_pd_trips!J167</f>
        <v>0</v>
      </c>
      <c r="AA223" s="47">
        <f>paste_pd_trips!K167</f>
        <v>0</v>
      </c>
      <c r="AB223" s="47">
        <f>paste_pd_trips!L167</f>
        <v>0</v>
      </c>
      <c r="AC223" s="47">
        <f>paste_pd_trips!M167</f>
        <v>0</v>
      </c>
      <c r="AD223" s="50">
        <f>paste_pd_trips!N167</f>
        <v>0</v>
      </c>
      <c r="AG223" s="46" t="s">
        <v>21</v>
      </c>
      <c r="AH223" s="47">
        <f t="shared" si="86"/>
        <v>0</v>
      </c>
      <c r="AI223" s="47">
        <f t="shared" si="81"/>
        <v>0</v>
      </c>
      <c r="AJ223" s="47">
        <f t="shared" si="81"/>
        <v>0</v>
      </c>
      <c r="AK223" s="47">
        <f t="shared" si="81"/>
        <v>0</v>
      </c>
      <c r="AL223" s="47">
        <f t="shared" si="81"/>
        <v>0</v>
      </c>
      <c r="AM223" s="55">
        <f t="shared" si="81"/>
        <v>0</v>
      </c>
      <c r="AN223" s="56">
        <f t="shared" si="81"/>
        <v>0</v>
      </c>
      <c r="AO223" s="57">
        <f t="shared" si="81"/>
        <v>0</v>
      </c>
      <c r="AP223" s="47">
        <v>0</v>
      </c>
      <c r="AQ223" s="47">
        <f t="shared" si="82"/>
        <v>0</v>
      </c>
      <c r="AR223" s="47">
        <f t="shared" si="82"/>
        <v>0</v>
      </c>
      <c r="AS223" s="50">
        <f t="shared" si="91"/>
        <v>0</v>
      </c>
      <c r="AU223">
        <v>16</v>
      </c>
      <c r="AV223" s="46" t="s">
        <v>21</v>
      </c>
      <c r="AW223" s="47">
        <f t="shared" si="83"/>
        <v>0</v>
      </c>
      <c r="AX223" s="47">
        <f t="shared" si="83"/>
        <v>0</v>
      </c>
      <c r="AY223" s="47">
        <f t="shared" si="83"/>
        <v>0</v>
      </c>
      <c r="AZ223" s="47">
        <f t="shared" si="83"/>
        <v>0</v>
      </c>
      <c r="BA223" s="47">
        <f t="shared" si="83"/>
        <v>0</v>
      </c>
      <c r="BB223" s="55">
        <v>0</v>
      </c>
      <c r="BC223" s="56">
        <f>BJ223</f>
        <v>0</v>
      </c>
      <c r="BD223" s="57">
        <v>0</v>
      </c>
      <c r="BE223" s="47">
        <f t="shared" si="84"/>
        <v>0</v>
      </c>
      <c r="BF223" s="47">
        <f t="shared" si="84"/>
        <v>0</v>
      </c>
      <c r="BG223" s="47">
        <f t="shared" si="84"/>
        <v>0</v>
      </c>
      <c r="BH223" s="50">
        <f t="shared" si="85"/>
        <v>0</v>
      </c>
      <c r="BJ223" s="2">
        <f>$BI$238*OBS_PURP_AUTOSUFF!J115</f>
        <v>0</v>
      </c>
    </row>
    <row r="224" spans="3:62" x14ac:dyDescent="0.25">
      <c r="C224" s="46" t="s">
        <v>22</v>
      </c>
      <c r="D224" s="47">
        <f>paste_pd_trips!S168</f>
        <v>0</v>
      </c>
      <c r="E224" s="47">
        <f>paste_pd_trips!T168</f>
        <v>0</v>
      </c>
      <c r="F224" s="47">
        <f>paste_pd_trips!U168</f>
        <v>0</v>
      </c>
      <c r="G224" s="47">
        <f>paste_pd_trips!V168</f>
        <v>0</v>
      </c>
      <c r="H224" s="47">
        <f>paste_pd_trips!W168</f>
        <v>0</v>
      </c>
      <c r="I224" s="47">
        <f>paste_pd_trips!X168</f>
        <v>0</v>
      </c>
      <c r="J224" s="47">
        <f>paste_pd_trips!Y168</f>
        <v>0</v>
      </c>
      <c r="K224" s="47">
        <f>paste_pd_trips!Z168</f>
        <v>0</v>
      </c>
      <c r="L224" s="47">
        <f>paste_pd_trips!AA168</f>
        <v>0</v>
      </c>
      <c r="M224" s="47">
        <f>paste_pd_trips!AB168</f>
        <v>0</v>
      </c>
      <c r="N224" s="47">
        <f>paste_pd_trips!AC168</f>
        <v>0</v>
      </c>
      <c r="O224" s="50">
        <f>paste_pd_trips!AD168</f>
        <v>0</v>
      </c>
      <c r="P224" s="49"/>
      <c r="R224" s="46" t="s">
        <v>22</v>
      </c>
      <c r="S224" s="47">
        <f>paste_pd_trips!C168</f>
        <v>0</v>
      </c>
      <c r="T224" s="47">
        <f>paste_pd_trips!D168</f>
        <v>0</v>
      </c>
      <c r="U224" s="47">
        <f>paste_pd_trips!E168</f>
        <v>0</v>
      </c>
      <c r="V224" s="47">
        <f>paste_pd_trips!F168</f>
        <v>0</v>
      </c>
      <c r="W224" s="47">
        <f>paste_pd_trips!G168</f>
        <v>0</v>
      </c>
      <c r="X224" s="47">
        <f>paste_pd_trips!H168</f>
        <v>0</v>
      </c>
      <c r="Y224" s="47">
        <f>paste_pd_trips!I168</f>
        <v>0</v>
      </c>
      <c r="Z224" s="47">
        <f>paste_pd_trips!J168</f>
        <v>0</v>
      </c>
      <c r="AA224" s="47">
        <f>paste_pd_trips!K168</f>
        <v>0</v>
      </c>
      <c r="AB224" s="47">
        <f>paste_pd_trips!L168</f>
        <v>0</v>
      </c>
      <c r="AC224" s="47">
        <f>paste_pd_trips!M168</f>
        <v>0</v>
      </c>
      <c r="AD224" s="50">
        <f>paste_pd_trips!N168</f>
        <v>0</v>
      </c>
      <c r="AG224" s="46" t="s">
        <v>22</v>
      </c>
      <c r="AH224" s="47">
        <f t="shared" si="86"/>
        <v>0</v>
      </c>
      <c r="AI224" s="47">
        <f t="shared" si="81"/>
        <v>0</v>
      </c>
      <c r="AJ224" s="47">
        <f t="shared" si="81"/>
        <v>0</v>
      </c>
      <c r="AK224" s="47">
        <f t="shared" si="81"/>
        <v>0</v>
      </c>
      <c r="AL224" s="47">
        <f t="shared" si="81"/>
        <v>0</v>
      </c>
      <c r="AM224" s="55">
        <f t="shared" si="81"/>
        <v>0</v>
      </c>
      <c r="AN224" s="56">
        <f t="shared" si="81"/>
        <v>0</v>
      </c>
      <c r="AO224" s="57">
        <f t="shared" si="81"/>
        <v>0</v>
      </c>
      <c r="AP224" s="47">
        <v>0</v>
      </c>
      <c r="AQ224" s="47">
        <f t="shared" si="82"/>
        <v>0</v>
      </c>
      <c r="AR224" s="47">
        <f t="shared" si="82"/>
        <v>0</v>
      </c>
      <c r="AS224" s="50">
        <f t="shared" si="91"/>
        <v>0</v>
      </c>
      <c r="AU224">
        <v>17</v>
      </c>
      <c r="AV224" s="46" t="s">
        <v>22</v>
      </c>
      <c r="AW224" s="47">
        <f t="shared" si="83"/>
        <v>0</v>
      </c>
      <c r="AX224" s="47">
        <f t="shared" si="83"/>
        <v>0</v>
      </c>
      <c r="AY224" s="47">
        <f t="shared" si="83"/>
        <v>0</v>
      </c>
      <c r="AZ224" s="47">
        <f t="shared" si="83"/>
        <v>0</v>
      </c>
      <c r="BA224" s="47">
        <f t="shared" si="83"/>
        <v>0</v>
      </c>
      <c r="BB224" s="55">
        <v>0</v>
      </c>
      <c r="BC224" s="56">
        <v>0</v>
      </c>
      <c r="BD224" s="57">
        <f>BJ224</f>
        <v>0</v>
      </c>
      <c r="BE224" s="47">
        <f t="shared" si="84"/>
        <v>0</v>
      </c>
      <c r="BF224" s="47">
        <f t="shared" si="84"/>
        <v>0</v>
      </c>
      <c r="BG224" s="47">
        <f t="shared" si="84"/>
        <v>0</v>
      </c>
      <c r="BH224" s="50">
        <f t="shared" si="85"/>
        <v>0</v>
      </c>
      <c r="BJ224" s="2">
        <f>$BI$238*(OBS_PURP_AUTOSUFF!J101+OBS_PURP_AUTOSUFF!J102)</f>
        <v>0</v>
      </c>
    </row>
    <row r="225" spans="3:62" x14ac:dyDescent="0.25">
      <c r="C225" s="46" t="s">
        <v>23</v>
      </c>
      <c r="D225" s="47">
        <f>paste_pd_trips!S169</f>
        <v>0</v>
      </c>
      <c r="E225" s="47">
        <f>paste_pd_trips!T169</f>
        <v>0</v>
      </c>
      <c r="F225" s="47">
        <f>paste_pd_trips!U169</f>
        <v>0</v>
      </c>
      <c r="G225" s="47">
        <f>paste_pd_trips!V169</f>
        <v>0</v>
      </c>
      <c r="H225" s="47">
        <f>paste_pd_trips!W169</f>
        <v>0</v>
      </c>
      <c r="I225" s="47">
        <f>paste_pd_trips!X169</f>
        <v>0</v>
      </c>
      <c r="J225" s="47">
        <f>paste_pd_trips!Y169</f>
        <v>0</v>
      </c>
      <c r="K225" s="47">
        <f>paste_pd_trips!Z169</f>
        <v>0</v>
      </c>
      <c r="L225" s="47">
        <f>paste_pd_trips!AA169</f>
        <v>0</v>
      </c>
      <c r="M225" s="47">
        <f>paste_pd_trips!AB169</f>
        <v>0</v>
      </c>
      <c r="N225" s="47">
        <f>paste_pd_trips!AC169</f>
        <v>0</v>
      </c>
      <c r="O225" s="50">
        <f>paste_pd_trips!AD169</f>
        <v>0</v>
      </c>
      <c r="P225" s="49"/>
      <c r="R225" s="46" t="s">
        <v>23</v>
      </c>
      <c r="S225" s="47">
        <f>paste_pd_trips!C169</f>
        <v>0</v>
      </c>
      <c r="T225" s="47">
        <f>paste_pd_trips!D169</f>
        <v>0</v>
      </c>
      <c r="U225" s="47">
        <f>paste_pd_trips!E169</f>
        <v>0</v>
      </c>
      <c r="V225" s="47">
        <f>paste_pd_trips!F169</f>
        <v>0</v>
      </c>
      <c r="W225" s="47">
        <f>paste_pd_trips!G169</f>
        <v>0</v>
      </c>
      <c r="X225" s="47">
        <f>paste_pd_trips!H169</f>
        <v>0</v>
      </c>
      <c r="Y225" s="47">
        <f>paste_pd_trips!I169</f>
        <v>0</v>
      </c>
      <c r="Z225" s="47">
        <f>paste_pd_trips!J169</f>
        <v>0</v>
      </c>
      <c r="AA225" s="47">
        <f>paste_pd_trips!K169</f>
        <v>0</v>
      </c>
      <c r="AB225" s="47">
        <f>paste_pd_trips!L169</f>
        <v>0</v>
      </c>
      <c r="AC225" s="47">
        <f>paste_pd_trips!M169</f>
        <v>0</v>
      </c>
      <c r="AD225" s="50">
        <f>paste_pd_trips!N169</f>
        <v>0</v>
      </c>
      <c r="AG225" s="46" t="s">
        <v>23</v>
      </c>
      <c r="AH225" s="47">
        <f t="shared" si="86"/>
        <v>0</v>
      </c>
      <c r="AI225" s="47">
        <f t="shared" si="81"/>
        <v>0</v>
      </c>
      <c r="AJ225" s="47">
        <f t="shared" si="81"/>
        <v>0</v>
      </c>
      <c r="AK225" s="47">
        <f t="shared" si="81"/>
        <v>0</v>
      </c>
      <c r="AL225" s="47">
        <f t="shared" si="81"/>
        <v>0</v>
      </c>
      <c r="AM225" s="55">
        <f t="shared" si="81"/>
        <v>0</v>
      </c>
      <c r="AN225" s="56">
        <f t="shared" si="81"/>
        <v>0</v>
      </c>
      <c r="AO225" s="57">
        <f t="shared" si="81"/>
        <v>0</v>
      </c>
      <c r="AP225" s="47">
        <v>0</v>
      </c>
      <c r="AQ225" s="47">
        <f t="shared" si="82"/>
        <v>0</v>
      </c>
      <c r="AR225" s="47">
        <f t="shared" si="82"/>
        <v>0</v>
      </c>
      <c r="AS225" s="50">
        <f t="shared" si="91"/>
        <v>0</v>
      </c>
      <c r="AU225">
        <v>18</v>
      </c>
      <c r="AV225" s="46" t="s">
        <v>23</v>
      </c>
      <c r="AW225" s="47">
        <f t="shared" si="83"/>
        <v>0</v>
      </c>
      <c r="AX225" s="47">
        <f t="shared" si="83"/>
        <v>0</v>
      </c>
      <c r="AY225" s="47">
        <f t="shared" si="83"/>
        <v>0</v>
      </c>
      <c r="AZ225" s="47">
        <f t="shared" si="83"/>
        <v>0</v>
      </c>
      <c r="BA225" s="47">
        <f t="shared" si="83"/>
        <v>0</v>
      </c>
      <c r="BB225" s="55">
        <v>0</v>
      </c>
      <c r="BC225" s="56">
        <v>0</v>
      </c>
      <c r="BD225" s="57">
        <f>BJ225</f>
        <v>0</v>
      </c>
      <c r="BE225" s="47">
        <f t="shared" si="84"/>
        <v>0</v>
      </c>
      <c r="BF225" s="47">
        <f t="shared" si="84"/>
        <v>0</v>
      </c>
      <c r="BG225" s="47">
        <f t="shared" si="84"/>
        <v>0</v>
      </c>
      <c r="BH225" s="50">
        <f t="shared" si="85"/>
        <v>0</v>
      </c>
      <c r="BJ225" s="2">
        <f>$BI$238*OBS_PURP_AUTOSUFF!J104</f>
        <v>0</v>
      </c>
    </row>
    <row r="226" spans="3:62" x14ac:dyDescent="0.25">
      <c r="C226" s="46" t="s">
        <v>24</v>
      </c>
      <c r="D226" s="47">
        <f>paste_pd_trips!S170</f>
        <v>0</v>
      </c>
      <c r="E226" s="47">
        <f>paste_pd_trips!T170</f>
        <v>0</v>
      </c>
      <c r="F226" s="47">
        <f>paste_pd_trips!U170</f>
        <v>0</v>
      </c>
      <c r="G226" s="47">
        <f>paste_pd_trips!V170</f>
        <v>0</v>
      </c>
      <c r="H226" s="47">
        <f>paste_pd_trips!W170</f>
        <v>0</v>
      </c>
      <c r="I226" s="47">
        <f>paste_pd_trips!X170</f>
        <v>0</v>
      </c>
      <c r="J226" s="47">
        <f>paste_pd_trips!Y170</f>
        <v>0</v>
      </c>
      <c r="K226" s="47">
        <f>paste_pd_trips!Z170</f>
        <v>0</v>
      </c>
      <c r="L226" s="47">
        <f>paste_pd_trips!AA170</f>
        <v>0</v>
      </c>
      <c r="M226" s="47">
        <f>paste_pd_trips!AB170</f>
        <v>0</v>
      </c>
      <c r="N226" s="47">
        <f>paste_pd_trips!AC170</f>
        <v>0</v>
      </c>
      <c r="O226" s="50">
        <f>paste_pd_trips!AD170</f>
        <v>0</v>
      </c>
      <c r="P226" s="49"/>
      <c r="R226" s="46" t="s">
        <v>24</v>
      </c>
      <c r="S226" s="47">
        <f>paste_pd_trips!C170</f>
        <v>0</v>
      </c>
      <c r="T226" s="47">
        <f>paste_pd_trips!D170</f>
        <v>0</v>
      </c>
      <c r="U226" s="47">
        <f>paste_pd_trips!E170</f>
        <v>0</v>
      </c>
      <c r="V226" s="47">
        <f>paste_pd_trips!F170</f>
        <v>0</v>
      </c>
      <c r="W226" s="47">
        <f>paste_pd_trips!G170</f>
        <v>0</v>
      </c>
      <c r="X226" s="47">
        <f>paste_pd_trips!H170</f>
        <v>0</v>
      </c>
      <c r="Y226" s="47">
        <f>paste_pd_trips!I170</f>
        <v>0</v>
      </c>
      <c r="Z226" s="47">
        <f>paste_pd_trips!J170</f>
        <v>0</v>
      </c>
      <c r="AA226" s="47">
        <f>paste_pd_trips!K170</f>
        <v>0</v>
      </c>
      <c r="AB226" s="47">
        <f>paste_pd_trips!L170</f>
        <v>0</v>
      </c>
      <c r="AC226" s="47">
        <f>paste_pd_trips!M170</f>
        <v>0</v>
      </c>
      <c r="AD226" s="50">
        <f>paste_pd_trips!N170</f>
        <v>0</v>
      </c>
      <c r="AG226" s="46" t="s">
        <v>24</v>
      </c>
      <c r="AH226" s="47">
        <f t="shared" si="86"/>
        <v>0</v>
      </c>
      <c r="AI226" s="47">
        <f t="shared" si="81"/>
        <v>0</v>
      </c>
      <c r="AJ226" s="47">
        <f t="shared" si="81"/>
        <v>0</v>
      </c>
      <c r="AK226" s="47">
        <f t="shared" si="81"/>
        <v>0</v>
      </c>
      <c r="AL226" s="47">
        <f t="shared" si="81"/>
        <v>0</v>
      </c>
      <c r="AM226" s="55">
        <f t="shared" si="81"/>
        <v>0</v>
      </c>
      <c r="AN226" s="56">
        <f t="shared" si="81"/>
        <v>0</v>
      </c>
      <c r="AO226" s="57">
        <f t="shared" si="81"/>
        <v>0</v>
      </c>
      <c r="AP226" s="47">
        <v>0</v>
      </c>
      <c r="AQ226" s="47">
        <f t="shared" si="82"/>
        <v>0</v>
      </c>
      <c r="AR226" s="47">
        <f t="shared" si="82"/>
        <v>0</v>
      </c>
      <c r="AS226" s="50">
        <f t="shared" si="91"/>
        <v>0</v>
      </c>
      <c r="AU226">
        <v>19</v>
      </c>
      <c r="AV226" s="46" t="s">
        <v>24</v>
      </c>
      <c r="AW226" s="47">
        <f t="shared" si="83"/>
        <v>0</v>
      </c>
      <c r="AX226" s="47">
        <f t="shared" si="83"/>
        <v>0</v>
      </c>
      <c r="AY226" s="47">
        <f t="shared" si="83"/>
        <v>0</v>
      </c>
      <c r="AZ226" s="47">
        <f t="shared" si="83"/>
        <v>0</v>
      </c>
      <c r="BA226" s="47">
        <f t="shared" si="83"/>
        <v>0</v>
      </c>
      <c r="BB226" s="55">
        <v>0</v>
      </c>
      <c r="BC226" s="56">
        <v>0</v>
      </c>
      <c r="BD226" s="57">
        <f>BJ226</f>
        <v>0</v>
      </c>
      <c r="BE226" s="47">
        <f t="shared" si="84"/>
        <v>0</v>
      </c>
      <c r="BF226" s="47">
        <f t="shared" si="84"/>
        <v>0</v>
      </c>
      <c r="BG226" s="47">
        <f t="shared" si="84"/>
        <v>0</v>
      </c>
      <c r="BH226" s="50">
        <f t="shared" si="85"/>
        <v>0</v>
      </c>
      <c r="BJ226" s="2">
        <v>0</v>
      </c>
    </row>
    <row r="227" spans="3:62" x14ac:dyDescent="0.25">
      <c r="C227" s="46" t="s">
        <v>25</v>
      </c>
      <c r="D227" s="47">
        <f>paste_pd_trips!S171</f>
        <v>0</v>
      </c>
      <c r="E227" s="47">
        <f>paste_pd_trips!T171</f>
        <v>0</v>
      </c>
      <c r="F227" s="47">
        <f>paste_pd_trips!U171</f>
        <v>0</v>
      </c>
      <c r="G227" s="47">
        <f>paste_pd_trips!V171</f>
        <v>0</v>
      </c>
      <c r="H227" s="47">
        <f>paste_pd_trips!W171</f>
        <v>0</v>
      </c>
      <c r="I227" s="47">
        <f>paste_pd_trips!X171</f>
        <v>0</v>
      </c>
      <c r="J227" s="47">
        <f>paste_pd_trips!Y171</f>
        <v>0</v>
      </c>
      <c r="K227" s="47">
        <f>paste_pd_trips!Z171</f>
        <v>0</v>
      </c>
      <c r="L227" s="47">
        <f>paste_pd_trips!AA171</f>
        <v>0</v>
      </c>
      <c r="M227" s="47">
        <f>paste_pd_trips!AB171</f>
        <v>0</v>
      </c>
      <c r="N227" s="47">
        <f>paste_pd_trips!AC171</f>
        <v>0</v>
      </c>
      <c r="O227" s="50">
        <f>paste_pd_trips!AD171</f>
        <v>0</v>
      </c>
      <c r="P227" s="49"/>
      <c r="R227" s="46" t="s">
        <v>25</v>
      </c>
      <c r="S227" s="47">
        <f>paste_pd_trips!C171</f>
        <v>0</v>
      </c>
      <c r="T227" s="47">
        <f>paste_pd_trips!D171</f>
        <v>0</v>
      </c>
      <c r="U227" s="47">
        <f>paste_pd_trips!E171</f>
        <v>0</v>
      </c>
      <c r="V227" s="47">
        <f>paste_pd_trips!F171</f>
        <v>0</v>
      </c>
      <c r="W227" s="47">
        <f>paste_pd_trips!G171</f>
        <v>0</v>
      </c>
      <c r="X227" s="47">
        <f>paste_pd_trips!H171</f>
        <v>0</v>
      </c>
      <c r="Y227" s="47">
        <f>paste_pd_trips!I171</f>
        <v>0</v>
      </c>
      <c r="Z227" s="47">
        <f>paste_pd_trips!J171</f>
        <v>0</v>
      </c>
      <c r="AA227" s="47">
        <f>paste_pd_trips!K171</f>
        <v>0</v>
      </c>
      <c r="AB227" s="47">
        <f>paste_pd_trips!L171</f>
        <v>0</v>
      </c>
      <c r="AC227" s="47">
        <f>paste_pd_trips!M171</f>
        <v>0</v>
      </c>
      <c r="AD227" s="50">
        <f>paste_pd_trips!N171</f>
        <v>0</v>
      </c>
      <c r="AG227" s="46" t="s">
        <v>25</v>
      </c>
      <c r="AH227" s="47">
        <f t="shared" si="86"/>
        <v>0</v>
      </c>
      <c r="AI227" s="47">
        <f t="shared" si="81"/>
        <v>0</v>
      </c>
      <c r="AJ227" s="47">
        <f t="shared" si="81"/>
        <v>0</v>
      </c>
      <c r="AK227" s="47">
        <f t="shared" si="81"/>
        <v>0</v>
      </c>
      <c r="AL227" s="47">
        <f t="shared" si="81"/>
        <v>0</v>
      </c>
      <c r="AM227" s="58">
        <f t="shared" si="81"/>
        <v>0</v>
      </c>
      <c r="AN227" s="59">
        <f t="shared" si="81"/>
        <v>0</v>
      </c>
      <c r="AO227" s="60">
        <f t="shared" si="81"/>
        <v>0</v>
      </c>
      <c r="AP227" s="47">
        <v>0</v>
      </c>
      <c r="AQ227" s="47">
        <f t="shared" si="82"/>
        <v>0</v>
      </c>
      <c r="AR227" s="47">
        <f t="shared" si="82"/>
        <v>0</v>
      </c>
      <c r="AS227" s="50">
        <f t="shared" si="91"/>
        <v>0</v>
      </c>
      <c r="AU227">
        <v>20</v>
      </c>
      <c r="AV227" s="46" t="s">
        <v>25</v>
      </c>
      <c r="AW227" s="47">
        <f t="shared" si="83"/>
        <v>0</v>
      </c>
      <c r="AX227" s="47">
        <f t="shared" si="83"/>
        <v>0</v>
      </c>
      <c r="AY227" s="47">
        <f t="shared" si="83"/>
        <v>0</v>
      </c>
      <c r="AZ227" s="47">
        <f t="shared" si="83"/>
        <v>0</v>
      </c>
      <c r="BA227" s="47">
        <f t="shared" si="83"/>
        <v>0</v>
      </c>
      <c r="BB227" s="58">
        <v>0</v>
      </c>
      <c r="BC227" s="59">
        <v>0</v>
      </c>
      <c r="BD227" s="60">
        <f>BJ227</f>
        <v>0</v>
      </c>
      <c r="BE227" s="47">
        <f t="shared" si="84"/>
        <v>0</v>
      </c>
      <c r="BF227" s="47">
        <f t="shared" si="84"/>
        <v>0</v>
      </c>
      <c r="BG227" s="47">
        <f t="shared" si="84"/>
        <v>0</v>
      </c>
      <c r="BH227" s="50">
        <f t="shared" si="85"/>
        <v>0</v>
      </c>
      <c r="BJ227" s="2">
        <f>$BI$238*OBS_PURP_AUTOSUFF!J103</f>
        <v>0</v>
      </c>
    </row>
    <row r="228" spans="3:62" x14ac:dyDescent="0.25">
      <c r="C228" s="46" t="s">
        <v>529</v>
      </c>
      <c r="D228" s="47">
        <f>paste_pd_trips!S172</f>
        <v>0</v>
      </c>
      <c r="E228" s="47">
        <f>paste_pd_trips!T172</f>
        <v>0</v>
      </c>
      <c r="F228" s="47">
        <f>paste_pd_trips!U172</f>
        <v>0</v>
      </c>
      <c r="G228" s="47">
        <f>paste_pd_trips!V172</f>
        <v>0</v>
      </c>
      <c r="H228" s="47">
        <f>paste_pd_trips!W172</f>
        <v>0</v>
      </c>
      <c r="I228" s="47">
        <f>paste_pd_trips!X172</f>
        <v>0</v>
      </c>
      <c r="J228" s="47">
        <f>paste_pd_trips!Y172</f>
        <v>0</v>
      </c>
      <c r="K228" s="47">
        <f>paste_pd_trips!Z172</f>
        <v>0</v>
      </c>
      <c r="L228" s="47">
        <f>paste_pd_trips!AA172</f>
        <v>0</v>
      </c>
      <c r="M228" s="47">
        <f>paste_pd_trips!AB172</f>
        <v>0</v>
      </c>
      <c r="N228" s="47">
        <f>paste_pd_trips!AC172</f>
        <v>0</v>
      </c>
      <c r="O228" s="50">
        <f>paste_pd_trips!AD172</f>
        <v>0</v>
      </c>
      <c r="P228" s="49"/>
      <c r="R228" s="46" t="s">
        <v>529</v>
      </c>
      <c r="S228" s="47">
        <f>paste_pd_trips!C172</f>
        <v>0</v>
      </c>
      <c r="T228" s="47">
        <f>paste_pd_trips!D172</f>
        <v>0</v>
      </c>
      <c r="U228" s="47">
        <f>paste_pd_trips!E172</f>
        <v>0</v>
      </c>
      <c r="V228" s="47">
        <f>paste_pd_trips!F172</f>
        <v>0</v>
      </c>
      <c r="W228" s="47">
        <f>paste_pd_trips!G172</f>
        <v>0</v>
      </c>
      <c r="X228" s="47">
        <f>paste_pd_trips!H172</f>
        <v>0</v>
      </c>
      <c r="Y228" s="47">
        <f>paste_pd_trips!I172</f>
        <v>0</v>
      </c>
      <c r="Z228" s="47">
        <f>paste_pd_trips!J172</f>
        <v>0</v>
      </c>
      <c r="AA228" s="47">
        <f>paste_pd_trips!K172</f>
        <v>0</v>
      </c>
      <c r="AB228" s="47">
        <f>paste_pd_trips!L172</f>
        <v>0</v>
      </c>
      <c r="AC228" s="47">
        <f>paste_pd_trips!M172</f>
        <v>0</v>
      </c>
      <c r="AD228" s="50">
        <f>paste_pd_trips!N172</f>
        <v>0</v>
      </c>
      <c r="AG228" s="46" t="s">
        <v>529</v>
      </c>
      <c r="AH228" s="47">
        <f t="shared" si="86"/>
        <v>0</v>
      </c>
      <c r="AI228" s="47">
        <f t="shared" si="81"/>
        <v>0</v>
      </c>
      <c r="AJ228" s="47">
        <f t="shared" si="81"/>
        <v>0</v>
      </c>
      <c r="AK228" s="47">
        <f t="shared" si="81"/>
        <v>0</v>
      </c>
      <c r="AL228" s="47">
        <f t="shared" si="81"/>
        <v>0</v>
      </c>
      <c r="AM228" s="47">
        <f t="shared" si="81"/>
        <v>0</v>
      </c>
      <c r="AN228" s="47">
        <f t="shared" si="81"/>
        <v>0</v>
      </c>
      <c r="AO228" s="47">
        <f t="shared" si="81"/>
        <v>0</v>
      </c>
      <c r="AP228" s="47">
        <v>0</v>
      </c>
      <c r="AQ228" s="47">
        <f t="shared" si="82"/>
        <v>0</v>
      </c>
      <c r="AR228" s="47">
        <f t="shared" si="82"/>
        <v>0</v>
      </c>
      <c r="AS228" s="50">
        <f t="shared" si="91"/>
        <v>0</v>
      </c>
      <c r="AU228">
        <v>21</v>
      </c>
      <c r="AV228" s="46" t="s">
        <v>529</v>
      </c>
      <c r="AW228" s="47">
        <f t="shared" si="83"/>
        <v>0</v>
      </c>
      <c r="AX228" s="47">
        <f t="shared" si="83"/>
        <v>0</v>
      </c>
      <c r="AY228" s="47">
        <f t="shared" si="83"/>
        <v>0</v>
      </c>
      <c r="AZ228" s="47">
        <f t="shared" si="83"/>
        <v>0</v>
      </c>
      <c r="BA228" s="47">
        <f t="shared" si="83"/>
        <v>0</v>
      </c>
      <c r="BB228" s="47">
        <f>IF(SUM(AM$216:AM$219,AM$231:AM$232)&gt;0,(AM228/SUM(AM$216:AM$219,AM$231:AM$232))*SUM(BB$216:BB$219,BB$231:BB$232),0)</f>
        <v>0</v>
      </c>
      <c r="BC228" s="47">
        <f>IF(SUM(AN$220:AN$223,AN$233:AN$234)&gt;0,(AN228/SUM(AN$220:AN$223,AN$233:AN$234))*SUM(BC$220:BC$223,BC$233:BC$234),0)</f>
        <v>0</v>
      </c>
      <c r="BD228" s="47">
        <f>IF(SUM(AO$224:AO$227,AO$235:AO$236)&gt;0,(AO228/SUM(AO$224:AO$227,AO$235:AO$236))*SUM(BD$224:BD$227,BD$235:BD$236),0)</f>
        <v>0</v>
      </c>
      <c r="BE228" s="47">
        <f t="shared" si="84"/>
        <v>0</v>
      </c>
      <c r="BF228" s="47">
        <f t="shared" si="84"/>
        <v>0</v>
      </c>
      <c r="BG228" s="47">
        <f t="shared" si="84"/>
        <v>0</v>
      </c>
      <c r="BH228" s="50">
        <f t="shared" si="85"/>
        <v>0</v>
      </c>
      <c r="BJ228" s="2"/>
    </row>
    <row r="229" spans="3:62" x14ac:dyDescent="0.25">
      <c r="C229" s="46" t="s">
        <v>530</v>
      </c>
      <c r="D229" s="47">
        <f>paste_pd_trips!S173</f>
        <v>0</v>
      </c>
      <c r="E229" s="47">
        <f>paste_pd_trips!T173</f>
        <v>0</v>
      </c>
      <c r="F229" s="47">
        <f>paste_pd_trips!U173</f>
        <v>0</v>
      </c>
      <c r="G229" s="47">
        <f>paste_pd_trips!V173</f>
        <v>0</v>
      </c>
      <c r="H229" s="47">
        <f>paste_pd_trips!W173</f>
        <v>0</v>
      </c>
      <c r="I229" s="47">
        <f>paste_pd_trips!X173</f>
        <v>0</v>
      </c>
      <c r="J229" s="47">
        <f>paste_pd_trips!Y173</f>
        <v>0</v>
      </c>
      <c r="K229" s="47">
        <f>paste_pd_trips!Z173</f>
        <v>0</v>
      </c>
      <c r="L229" s="47">
        <f>paste_pd_trips!AA173</f>
        <v>0</v>
      </c>
      <c r="M229" s="47">
        <f>paste_pd_trips!AB173</f>
        <v>0</v>
      </c>
      <c r="N229" s="47">
        <f>paste_pd_trips!AC173</f>
        <v>0</v>
      </c>
      <c r="O229" s="50">
        <f>paste_pd_trips!AD173</f>
        <v>0</v>
      </c>
      <c r="P229" s="49"/>
      <c r="R229" s="46" t="s">
        <v>530</v>
      </c>
      <c r="S229" s="47">
        <f>paste_pd_trips!C173</f>
        <v>0</v>
      </c>
      <c r="T229" s="47">
        <f>paste_pd_trips!D173</f>
        <v>0</v>
      </c>
      <c r="U229" s="47">
        <f>paste_pd_trips!E173</f>
        <v>0</v>
      </c>
      <c r="V229" s="47">
        <f>paste_pd_trips!F173</f>
        <v>0</v>
      </c>
      <c r="W229" s="47">
        <f>paste_pd_trips!G173</f>
        <v>0</v>
      </c>
      <c r="X229" s="47">
        <f>paste_pd_trips!H173</f>
        <v>0</v>
      </c>
      <c r="Y229" s="47">
        <f>paste_pd_trips!I173</f>
        <v>0</v>
      </c>
      <c r="Z229" s="47">
        <f>paste_pd_trips!J173</f>
        <v>0</v>
      </c>
      <c r="AA229" s="47">
        <f>paste_pd_trips!K173</f>
        <v>0</v>
      </c>
      <c r="AB229" s="47">
        <f>paste_pd_trips!L173</f>
        <v>0</v>
      </c>
      <c r="AC229" s="47">
        <f>paste_pd_trips!M173</f>
        <v>0</v>
      </c>
      <c r="AD229" s="50">
        <f>paste_pd_trips!N173</f>
        <v>0</v>
      </c>
      <c r="AG229" s="46" t="s">
        <v>530</v>
      </c>
      <c r="AH229" s="47">
        <f t="shared" si="86"/>
        <v>0</v>
      </c>
      <c r="AI229" s="47">
        <f t="shared" si="81"/>
        <v>0</v>
      </c>
      <c r="AJ229" s="47">
        <f t="shared" si="81"/>
        <v>0</v>
      </c>
      <c r="AK229" s="47">
        <f t="shared" si="81"/>
        <v>0</v>
      </c>
      <c r="AL229" s="47">
        <f t="shared" si="81"/>
        <v>0</v>
      </c>
      <c r="AM229" s="47">
        <f t="shared" si="81"/>
        <v>0</v>
      </c>
      <c r="AN229" s="47">
        <f t="shared" si="81"/>
        <v>0</v>
      </c>
      <c r="AO229" s="47">
        <f t="shared" si="81"/>
        <v>0</v>
      </c>
      <c r="AP229" s="47">
        <v>0</v>
      </c>
      <c r="AQ229" s="47">
        <f t="shared" si="82"/>
        <v>0</v>
      </c>
      <c r="AR229" s="47">
        <f t="shared" si="82"/>
        <v>0</v>
      </c>
      <c r="AS229" s="50">
        <f t="shared" si="91"/>
        <v>0</v>
      </c>
      <c r="AU229">
        <v>22</v>
      </c>
      <c r="AV229" s="46" t="s">
        <v>530</v>
      </c>
      <c r="AW229" s="47">
        <f t="shared" si="83"/>
        <v>0</v>
      </c>
      <c r="AX229" s="47">
        <f t="shared" si="83"/>
        <v>0</v>
      </c>
      <c r="AY229" s="47">
        <f t="shared" si="83"/>
        <v>0</v>
      </c>
      <c r="AZ229" s="47">
        <f t="shared" si="83"/>
        <v>0</v>
      </c>
      <c r="BA229" s="47">
        <f t="shared" si="83"/>
        <v>0</v>
      </c>
      <c r="BB229" s="47">
        <f>IF(SUM(AM$216:AM$219,AM$231:AM$232)&gt;0,(AM229/SUM(AM$216:AM$219,AM$231:AM$232))*SUM(BB$216:BB$219,BB$231:BB$232),0)</f>
        <v>0</v>
      </c>
      <c r="BC229" s="47">
        <f>IF(SUM(AN$220:AN$223,AN$233:AN$234)&gt;0,(AN229/SUM(AN$220:AN$223,AN$233:AN$234))*SUM(BC$220:BC$223,BC$233:BC$234),0)</f>
        <v>0</v>
      </c>
      <c r="BD229" s="47">
        <f>IF(SUM(AO$224:AO$227,AO$235:AO$236)&gt;0,(AO229/SUM(AO$224:AO$227,AO$235:AO$236))*SUM(BD$224:BD$227,BD$235:BD$236),0)</f>
        <v>0</v>
      </c>
      <c r="BE229" s="47">
        <f t="shared" si="84"/>
        <v>0</v>
      </c>
      <c r="BF229" s="47">
        <f t="shared" si="84"/>
        <v>0</v>
      </c>
      <c r="BG229" s="47">
        <f t="shared" si="84"/>
        <v>0</v>
      </c>
      <c r="BH229" s="50">
        <f t="shared" si="85"/>
        <v>0</v>
      </c>
      <c r="BJ229" s="2"/>
    </row>
    <row r="230" spans="3:62" x14ac:dyDescent="0.25">
      <c r="C230" s="46" t="s">
        <v>531</v>
      </c>
      <c r="D230" s="47">
        <f>paste_pd_trips!S174</f>
        <v>0</v>
      </c>
      <c r="E230" s="47">
        <f>paste_pd_trips!T174</f>
        <v>0</v>
      </c>
      <c r="F230" s="47">
        <f>paste_pd_trips!U174</f>
        <v>0</v>
      </c>
      <c r="G230" s="47">
        <f>paste_pd_trips!V174</f>
        <v>0</v>
      </c>
      <c r="H230" s="47">
        <f>paste_pd_trips!W174</f>
        <v>0</v>
      </c>
      <c r="I230" s="47">
        <f>paste_pd_trips!X174</f>
        <v>0</v>
      </c>
      <c r="J230" s="47">
        <f>paste_pd_trips!Y174</f>
        <v>0</v>
      </c>
      <c r="K230" s="47">
        <f>paste_pd_trips!Z174</f>
        <v>0</v>
      </c>
      <c r="L230" s="47">
        <f>paste_pd_trips!AA174</f>
        <v>0</v>
      </c>
      <c r="M230" s="47">
        <f>paste_pd_trips!AB174</f>
        <v>0</v>
      </c>
      <c r="N230" s="47">
        <f>paste_pd_trips!AC174</f>
        <v>0</v>
      </c>
      <c r="O230" s="50">
        <f>paste_pd_trips!AD174</f>
        <v>0</v>
      </c>
      <c r="P230" s="49"/>
      <c r="R230" s="46" t="s">
        <v>531</v>
      </c>
      <c r="S230" s="47">
        <f>paste_pd_trips!C174</f>
        <v>0</v>
      </c>
      <c r="T230" s="47">
        <f>paste_pd_trips!D174</f>
        <v>0</v>
      </c>
      <c r="U230" s="47">
        <f>paste_pd_trips!E174</f>
        <v>0</v>
      </c>
      <c r="V230" s="47">
        <f>paste_pd_trips!F174</f>
        <v>0</v>
      </c>
      <c r="W230" s="47">
        <f>paste_pd_trips!G174</f>
        <v>0</v>
      </c>
      <c r="X230" s="47">
        <f>paste_pd_trips!H174</f>
        <v>0</v>
      </c>
      <c r="Y230" s="47">
        <f>paste_pd_trips!I174</f>
        <v>0</v>
      </c>
      <c r="Z230" s="47">
        <f>paste_pd_trips!J174</f>
        <v>0</v>
      </c>
      <c r="AA230" s="47">
        <f>paste_pd_trips!K174</f>
        <v>0</v>
      </c>
      <c r="AB230" s="47">
        <f>paste_pd_trips!L174</f>
        <v>0</v>
      </c>
      <c r="AC230" s="47">
        <f>paste_pd_trips!M174</f>
        <v>0</v>
      </c>
      <c r="AD230" s="50">
        <f>paste_pd_trips!N174</f>
        <v>0</v>
      </c>
      <c r="AG230" s="46" t="s">
        <v>531</v>
      </c>
      <c r="AH230" s="47">
        <f t="shared" si="86"/>
        <v>0</v>
      </c>
      <c r="AI230" s="47">
        <f t="shared" si="81"/>
        <v>0</v>
      </c>
      <c r="AJ230" s="47">
        <f t="shared" si="81"/>
        <v>0</v>
      </c>
      <c r="AK230" s="47">
        <f t="shared" si="81"/>
        <v>0</v>
      </c>
      <c r="AL230" s="47">
        <f t="shared" si="81"/>
        <v>0</v>
      </c>
      <c r="AM230" s="47">
        <f t="shared" si="81"/>
        <v>0</v>
      </c>
      <c r="AN230" s="47">
        <f t="shared" si="81"/>
        <v>0</v>
      </c>
      <c r="AO230" s="47">
        <f t="shared" si="81"/>
        <v>0</v>
      </c>
      <c r="AP230" s="47">
        <v>0</v>
      </c>
      <c r="AQ230" s="47">
        <f t="shared" si="82"/>
        <v>0</v>
      </c>
      <c r="AR230" s="47">
        <f t="shared" si="82"/>
        <v>0</v>
      </c>
      <c r="AS230" s="50">
        <f t="shared" si="91"/>
        <v>0</v>
      </c>
      <c r="AU230">
        <v>23</v>
      </c>
      <c r="AV230" s="46" t="s">
        <v>531</v>
      </c>
      <c r="AW230" s="47">
        <f t="shared" si="83"/>
        <v>0</v>
      </c>
      <c r="AX230" s="47">
        <f t="shared" si="83"/>
        <v>0</v>
      </c>
      <c r="AY230" s="47">
        <f t="shared" si="83"/>
        <v>0</v>
      </c>
      <c r="AZ230" s="47">
        <f t="shared" si="83"/>
        <v>0</v>
      </c>
      <c r="BA230" s="47">
        <f t="shared" si="83"/>
        <v>0</v>
      </c>
      <c r="BB230" s="47">
        <f>IF(SUM(AM$216:AM$219,AM$231:AM$232)&gt;0,(AM230/SUM(AM$216:AM$219,AM$231:AM$232))*SUM(BB$216:BB$219,BB$231:BB$232),0)</f>
        <v>0</v>
      </c>
      <c r="BC230" s="47">
        <f>IF(SUM(AN$220:AN$223,AN$233:AN$234)&gt;0,(AN230/SUM(AN$220:AN$223,AN$233:AN$234))*SUM(BC$220:BC$223,BC$233:BC$234),0)</f>
        <v>0</v>
      </c>
      <c r="BD230" s="47">
        <f>IF(SUM(AO$224:AO$227,AO$235:AO$236)&gt;0,(AO230/SUM(AO$224:AO$227,AO$235:AO$236))*SUM(BD$224:BD$227,BD$235:BD$236),0)</f>
        <v>0</v>
      </c>
      <c r="BE230" s="47">
        <f t="shared" si="84"/>
        <v>0</v>
      </c>
      <c r="BF230" s="47">
        <f t="shared" si="84"/>
        <v>0</v>
      </c>
      <c r="BG230" s="47">
        <f t="shared" si="84"/>
        <v>0</v>
      </c>
      <c r="BH230" s="50">
        <f t="shared" si="85"/>
        <v>0</v>
      </c>
      <c r="BJ230" s="2"/>
    </row>
    <row r="231" spans="3:62" x14ac:dyDescent="0.25">
      <c r="C231" s="46" t="s">
        <v>26</v>
      </c>
      <c r="D231" s="47">
        <f>paste_pd_trips!S175</f>
        <v>0</v>
      </c>
      <c r="E231" s="47">
        <f>paste_pd_trips!T175</f>
        <v>0</v>
      </c>
      <c r="F231" s="47">
        <f>paste_pd_trips!U175</f>
        <v>0</v>
      </c>
      <c r="G231" s="47">
        <f>paste_pd_trips!V175</f>
        <v>0</v>
      </c>
      <c r="H231" s="47">
        <f>paste_pd_trips!W175</f>
        <v>0</v>
      </c>
      <c r="I231" s="47">
        <f>paste_pd_trips!X175</f>
        <v>0</v>
      </c>
      <c r="J231" s="47">
        <f>paste_pd_trips!Y175</f>
        <v>0</v>
      </c>
      <c r="K231" s="47">
        <f>paste_pd_trips!Z175</f>
        <v>0</v>
      </c>
      <c r="L231" s="47">
        <f>paste_pd_trips!AA175</f>
        <v>0</v>
      </c>
      <c r="M231" s="47">
        <f>paste_pd_trips!AB175</f>
        <v>0</v>
      </c>
      <c r="N231" s="47">
        <f>paste_pd_trips!AC175</f>
        <v>0</v>
      </c>
      <c r="O231" s="50">
        <f>paste_pd_trips!AD175</f>
        <v>0</v>
      </c>
      <c r="P231" s="49"/>
      <c r="R231" s="46" t="s">
        <v>26</v>
      </c>
      <c r="S231" s="47">
        <f>paste_pd_trips!C175</f>
        <v>0</v>
      </c>
      <c r="T231" s="47">
        <f>paste_pd_trips!D175</f>
        <v>0</v>
      </c>
      <c r="U231" s="47">
        <f>paste_pd_trips!E175</f>
        <v>0</v>
      </c>
      <c r="V231" s="47">
        <f>paste_pd_trips!F175</f>
        <v>0</v>
      </c>
      <c r="W231" s="47">
        <f>paste_pd_trips!G175</f>
        <v>0</v>
      </c>
      <c r="X231" s="47">
        <f>paste_pd_trips!H175</f>
        <v>0</v>
      </c>
      <c r="Y231" s="47">
        <f>paste_pd_trips!I175</f>
        <v>0</v>
      </c>
      <c r="Z231" s="47">
        <f>paste_pd_trips!J175</f>
        <v>0</v>
      </c>
      <c r="AA231" s="47">
        <f>paste_pd_trips!K175</f>
        <v>0</v>
      </c>
      <c r="AB231" s="47">
        <f>paste_pd_trips!L175</f>
        <v>0</v>
      </c>
      <c r="AC231" s="47">
        <f>paste_pd_trips!M175</f>
        <v>0</v>
      </c>
      <c r="AD231" s="50">
        <f>paste_pd_trips!N175</f>
        <v>0</v>
      </c>
      <c r="AG231" s="46" t="s">
        <v>26</v>
      </c>
      <c r="AH231" s="47">
        <f t="shared" si="86"/>
        <v>0</v>
      </c>
      <c r="AI231" s="47">
        <f t="shared" si="81"/>
        <v>0</v>
      </c>
      <c r="AJ231" s="47">
        <f t="shared" si="81"/>
        <v>0</v>
      </c>
      <c r="AK231" s="47">
        <f t="shared" si="81"/>
        <v>0</v>
      </c>
      <c r="AL231" s="47">
        <f t="shared" si="81"/>
        <v>0</v>
      </c>
      <c r="AM231" s="51">
        <f t="shared" si="81"/>
        <v>0</v>
      </c>
      <c r="AN231" s="52">
        <f t="shared" si="81"/>
        <v>0</v>
      </c>
      <c r="AO231" s="53">
        <f t="shared" si="81"/>
        <v>0</v>
      </c>
      <c r="AP231" s="47">
        <v>0</v>
      </c>
      <c r="AQ231" s="47">
        <f t="shared" si="82"/>
        <v>0</v>
      </c>
      <c r="AR231" s="47">
        <f t="shared" si="82"/>
        <v>0</v>
      </c>
      <c r="AS231" s="50">
        <f t="shared" si="91"/>
        <v>0</v>
      </c>
      <c r="AU231">
        <v>24</v>
      </c>
      <c r="AV231" s="46" t="s">
        <v>26</v>
      </c>
      <c r="AW231" s="47">
        <f t="shared" si="83"/>
        <v>0</v>
      </c>
      <c r="AX231" s="47">
        <f t="shared" si="83"/>
        <v>0</v>
      </c>
      <c r="AY231" s="47">
        <f t="shared" si="83"/>
        <v>0</v>
      </c>
      <c r="AZ231" s="47">
        <f t="shared" si="83"/>
        <v>0</v>
      </c>
      <c r="BA231" s="47">
        <f t="shared" si="83"/>
        <v>0</v>
      </c>
      <c r="BB231" s="51">
        <f>BJ231</f>
        <v>0</v>
      </c>
      <c r="BC231" s="52">
        <v>0</v>
      </c>
      <c r="BD231" s="53">
        <v>0</v>
      </c>
      <c r="BE231" s="47">
        <f t="shared" si="84"/>
        <v>0</v>
      </c>
      <c r="BF231" s="47">
        <f t="shared" si="84"/>
        <v>0</v>
      </c>
      <c r="BG231" s="47">
        <f t="shared" si="84"/>
        <v>0</v>
      </c>
      <c r="BH231" s="50">
        <f t="shared" si="85"/>
        <v>0</v>
      </c>
      <c r="BJ231" s="2">
        <f>$BI$238*OBS_PURP_AUTOSUFF!J100</f>
        <v>0</v>
      </c>
    </row>
    <row r="232" spans="3:62" x14ac:dyDescent="0.25">
      <c r="C232" s="46" t="s">
        <v>27</v>
      </c>
      <c r="D232" s="47">
        <f>paste_pd_trips!S176</f>
        <v>0</v>
      </c>
      <c r="E232" s="47">
        <f>paste_pd_trips!T176</f>
        <v>0</v>
      </c>
      <c r="F232" s="47">
        <f>paste_pd_trips!U176</f>
        <v>0</v>
      </c>
      <c r="G232" s="47">
        <f>paste_pd_trips!V176</f>
        <v>0</v>
      </c>
      <c r="H232" s="47">
        <f>paste_pd_trips!W176</f>
        <v>0</v>
      </c>
      <c r="I232" s="47">
        <f>paste_pd_trips!X176</f>
        <v>0</v>
      </c>
      <c r="J232" s="47">
        <f>paste_pd_trips!Y176</f>
        <v>0</v>
      </c>
      <c r="K232" s="47">
        <f>paste_pd_trips!Z176</f>
        <v>0</v>
      </c>
      <c r="L232" s="47">
        <f>paste_pd_trips!AA176</f>
        <v>0</v>
      </c>
      <c r="M232" s="47">
        <f>paste_pd_trips!AB176</f>
        <v>0</v>
      </c>
      <c r="N232" s="47">
        <f>paste_pd_trips!AC176</f>
        <v>0</v>
      </c>
      <c r="O232" s="50">
        <f>paste_pd_trips!AD176</f>
        <v>0</v>
      </c>
      <c r="P232" s="49"/>
      <c r="R232" s="46" t="s">
        <v>27</v>
      </c>
      <c r="S232" s="47">
        <f>paste_pd_trips!C176</f>
        <v>0</v>
      </c>
      <c r="T232" s="47">
        <f>paste_pd_trips!D176</f>
        <v>0</v>
      </c>
      <c r="U232" s="47">
        <f>paste_pd_trips!E176</f>
        <v>0</v>
      </c>
      <c r="V232" s="47">
        <f>paste_pd_trips!F176</f>
        <v>0</v>
      </c>
      <c r="W232" s="47">
        <f>paste_pd_trips!G176</f>
        <v>0</v>
      </c>
      <c r="X232" s="47">
        <f>paste_pd_trips!H176</f>
        <v>0</v>
      </c>
      <c r="Y232" s="47">
        <f>paste_pd_trips!I176</f>
        <v>0</v>
      </c>
      <c r="Z232" s="47">
        <f>paste_pd_trips!J176</f>
        <v>0</v>
      </c>
      <c r="AA232" s="47">
        <f>paste_pd_trips!K176</f>
        <v>0</v>
      </c>
      <c r="AB232" s="47">
        <f>paste_pd_trips!L176</f>
        <v>0</v>
      </c>
      <c r="AC232" s="47">
        <f>paste_pd_trips!M176</f>
        <v>0</v>
      </c>
      <c r="AD232" s="50">
        <f>paste_pd_trips!N176</f>
        <v>0</v>
      </c>
      <c r="AG232" s="46" t="s">
        <v>27</v>
      </c>
      <c r="AH232" s="47">
        <f t="shared" si="86"/>
        <v>0</v>
      </c>
      <c r="AI232" s="47">
        <f t="shared" si="81"/>
        <v>0</v>
      </c>
      <c r="AJ232" s="47">
        <f t="shared" si="81"/>
        <v>0</v>
      </c>
      <c r="AK232" s="47">
        <f t="shared" si="81"/>
        <v>0</v>
      </c>
      <c r="AL232" s="47">
        <f t="shared" si="81"/>
        <v>0</v>
      </c>
      <c r="AM232" s="55">
        <f t="shared" si="81"/>
        <v>0</v>
      </c>
      <c r="AN232" s="56">
        <f t="shared" si="81"/>
        <v>0</v>
      </c>
      <c r="AO232" s="57">
        <f t="shared" si="81"/>
        <v>0</v>
      </c>
      <c r="AP232" s="47">
        <v>0</v>
      </c>
      <c r="AQ232" s="47">
        <f t="shared" si="82"/>
        <v>0</v>
      </c>
      <c r="AR232" s="47">
        <f t="shared" si="82"/>
        <v>0</v>
      </c>
      <c r="AS232" s="50">
        <f t="shared" si="87"/>
        <v>0</v>
      </c>
      <c r="AU232">
        <v>25</v>
      </c>
      <c r="AV232" s="46" t="s">
        <v>27</v>
      </c>
      <c r="AW232" s="47">
        <f t="shared" si="83"/>
        <v>0</v>
      </c>
      <c r="AX232" s="47">
        <f t="shared" si="83"/>
        <v>0</v>
      </c>
      <c r="AY232" s="47">
        <f t="shared" si="83"/>
        <v>0</v>
      </c>
      <c r="AZ232" s="47">
        <f t="shared" si="83"/>
        <v>0</v>
      </c>
      <c r="BA232" s="47">
        <f t="shared" si="83"/>
        <v>0</v>
      </c>
      <c r="BB232" s="55">
        <f>BJ232</f>
        <v>0</v>
      </c>
      <c r="BC232" s="56">
        <v>0</v>
      </c>
      <c r="BD232" s="57">
        <v>0</v>
      </c>
      <c r="BE232" s="47">
        <f t="shared" si="84"/>
        <v>0</v>
      </c>
      <c r="BF232" s="47">
        <f t="shared" si="84"/>
        <v>0</v>
      </c>
      <c r="BG232" s="47">
        <f t="shared" si="84"/>
        <v>0</v>
      </c>
      <c r="BH232" s="50">
        <f t="shared" si="85"/>
        <v>0</v>
      </c>
      <c r="BJ232" s="2">
        <f>$BI$238*OBS_PURP_AUTOSUFF!J99</f>
        <v>0</v>
      </c>
    </row>
    <row r="233" spans="3:62" x14ac:dyDescent="0.25">
      <c r="C233" s="46" t="s">
        <v>28</v>
      </c>
      <c r="D233" s="47">
        <f>paste_pd_trips!S177</f>
        <v>0</v>
      </c>
      <c r="E233" s="47">
        <f>paste_pd_trips!T177</f>
        <v>0</v>
      </c>
      <c r="F233" s="47">
        <f>paste_pd_trips!U177</f>
        <v>0</v>
      </c>
      <c r="G233" s="47">
        <f>paste_pd_trips!V177</f>
        <v>0</v>
      </c>
      <c r="H233" s="47">
        <f>paste_pd_trips!W177</f>
        <v>0</v>
      </c>
      <c r="I233" s="47">
        <f>paste_pd_trips!X177</f>
        <v>0</v>
      </c>
      <c r="J233" s="47">
        <f>paste_pd_trips!Y177</f>
        <v>0</v>
      </c>
      <c r="K233" s="47">
        <f>paste_pd_trips!Z177</f>
        <v>0</v>
      </c>
      <c r="L233" s="47">
        <f>paste_pd_trips!AA177</f>
        <v>0</v>
      </c>
      <c r="M233" s="47">
        <f>paste_pd_trips!AB177</f>
        <v>0</v>
      </c>
      <c r="N233" s="47">
        <f>paste_pd_trips!AC177</f>
        <v>0</v>
      </c>
      <c r="O233" s="50">
        <f>paste_pd_trips!AD177</f>
        <v>0</v>
      </c>
      <c r="P233" s="49"/>
      <c r="R233" s="46" t="s">
        <v>28</v>
      </c>
      <c r="S233" s="47">
        <f>paste_pd_trips!C177</f>
        <v>0</v>
      </c>
      <c r="T233" s="47">
        <f>paste_pd_trips!D177</f>
        <v>0</v>
      </c>
      <c r="U233" s="47">
        <f>paste_pd_trips!E177</f>
        <v>0</v>
      </c>
      <c r="V233" s="47">
        <f>paste_pd_trips!F177</f>
        <v>0</v>
      </c>
      <c r="W233" s="47">
        <f>paste_pd_trips!G177</f>
        <v>0</v>
      </c>
      <c r="X233" s="47">
        <f>paste_pd_trips!H177</f>
        <v>0</v>
      </c>
      <c r="Y233" s="47">
        <f>paste_pd_trips!I177</f>
        <v>0</v>
      </c>
      <c r="Z233" s="47">
        <f>paste_pd_trips!J177</f>
        <v>0</v>
      </c>
      <c r="AA233" s="47">
        <f>paste_pd_trips!K177</f>
        <v>0</v>
      </c>
      <c r="AB233" s="47">
        <f>paste_pd_trips!L177</f>
        <v>0</v>
      </c>
      <c r="AC233" s="47">
        <f>paste_pd_trips!M177</f>
        <v>0</v>
      </c>
      <c r="AD233" s="50">
        <f>paste_pd_trips!N177</f>
        <v>0</v>
      </c>
      <c r="AG233" s="46" t="s">
        <v>28</v>
      </c>
      <c r="AH233" s="47">
        <f t="shared" si="86"/>
        <v>0</v>
      </c>
      <c r="AI233" s="47">
        <f t="shared" si="81"/>
        <v>0</v>
      </c>
      <c r="AJ233" s="47">
        <f t="shared" si="81"/>
        <v>0</v>
      </c>
      <c r="AK233" s="47">
        <f t="shared" si="81"/>
        <v>0</v>
      </c>
      <c r="AL233" s="47">
        <f t="shared" si="81"/>
        <v>0</v>
      </c>
      <c r="AM233" s="55">
        <f t="shared" si="81"/>
        <v>0</v>
      </c>
      <c r="AN233" s="56">
        <f t="shared" si="81"/>
        <v>0</v>
      </c>
      <c r="AO233" s="57">
        <f t="shared" si="81"/>
        <v>0</v>
      </c>
      <c r="AP233" s="47">
        <v>0</v>
      </c>
      <c r="AQ233" s="47">
        <f t="shared" si="82"/>
        <v>0</v>
      </c>
      <c r="AR233" s="47">
        <f t="shared" si="82"/>
        <v>0</v>
      </c>
      <c r="AS233" s="50">
        <f t="shared" si="87"/>
        <v>0</v>
      </c>
      <c r="AU233">
        <v>26</v>
      </c>
      <c r="AV233" s="46" t="s">
        <v>28</v>
      </c>
      <c r="AW233" s="47">
        <f t="shared" si="83"/>
        <v>0</v>
      </c>
      <c r="AX233" s="47">
        <f t="shared" si="83"/>
        <v>0</v>
      </c>
      <c r="AY233" s="47">
        <f t="shared" si="83"/>
        <v>0</v>
      </c>
      <c r="AZ233" s="47">
        <f t="shared" si="83"/>
        <v>0</v>
      </c>
      <c r="BA233" s="47">
        <f t="shared" si="83"/>
        <v>0</v>
      </c>
      <c r="BB233" s="55">
        <v>0</v>
      </c>
      <c r="BC233" s="56">
        <f>BJ233</f>
        <v>0</v>
      </c>
      <c r="BD233" s="57">
        <v>0</v>
      </c>
      <c r="BE233" s="47">
        <f t="shared" si="84"/>
        <v>0</v>
      </c>
      <c r="BF233" s="47">
        <f t="shared" si="84"/>
        <v>0</v>
      </c>
      <c r="BG233" s="47">
        <f t="shared" si="84"/>
        <v>0</v>
      </c>
      <c r="BH233" s="50">
        <f t="shared" si="85"/>
        <v>0</v>
      </c>
      <c r="BJ233" s="2">
        <f>$BI$238*OBS_PURP_AUTOSUFF!J118</f>
        <v>0</v>
      </c>
    </row>
    <row r="234" spans="3:62" x14ac:dyDescent="0.25">
      <c r="C234" s="46" t="s">
        <v>29</v>
      </c>
      <c r="D234" s="47">
        <f>paste_pd_trips!S178</f>
        <v>0</v>
      </c>
      <c r="E234" s="47">
        <f>paste_pd_trips!T178</f>
        <v>0</v>
      </c>
      <c r="F234" s="47">
        <f>paste_pd_trips!U178</f>
        <v>0</v>
      </c>
      <c r="G234" s="47">
        <f>paste_pd_trips!V178</f>
        <v>0</v>
      </c>
      <c r="H234" s="47">
        <f>paste_pd_trips!W178</f>
        <v>0</v>
      </c>
      <c r="I234" s="47">
        <f>paste_pd_trips!X178</f>
        <v>0</v>
      </c>
      <c r="J234" s="47">
        <f>paste_pd_trips!Y178</f>
        <v>0</v>
      </c>
      <c r="K234" s="47">
        <f>paste_pd_trips!Z178</f>
        <v>0</v>
      </c>
      <c r="L234" s="47">
        <f>paste_pd_trips!AA178</f>
        <v>0</v>
      </c>
      <c r="M234" s="47">
        <f>paste_pd_trips!AB178</f>
        <v>0</v>
      </c>
      <c r="N234" s="47">
        <f>paste_pd_trips!AC178</f>
        <v>0</v>
      </c>
      <c r="O234" s="50">
        <f>paste_pd_trips!AD178</f>
        <v>0</v>
      </c>
      <c r="P234" s="49"/>
      <c r="R234" s="46" t="s">
        <v>29</v>
      </c>
      <c r="S234" s="47">
        <f>paste_pd_trips!C178</f>
        <v>0</v>
      </c>
      <c r="T234" s="47">
        <f>paste_pd_trips!D178</f>
        <v>0</v>
      </c>
      <c r="U234" s="47">
        <f>paste_pd_trips!E178</f>
        <v>0</v>
      </c>
      <c r="V234" s="47">
        <f>paste_pd_trips!F178</f>
        <v>0</v>
      </c>
      <c r="W234" s="47">
        <f>paste_pd_trips!G178</f>
        <v>0</v>
      </c>
      <c r="X234" s="47">
        <f>paste_pd_trips!H178</f>
        <v>0</v>
      </c>
      <c r="Y234" s="47">
        <f>paste_pd_trips!I178</f>
        <v>0</v>
      </c>
      <c r="Z234" s="47">
        <f>paste_pd_trips!J178</f>
        <v>0</v>
      </c>
      <c r="AA234" s="47">
        <f>paste_pd_trips!K178</f>
        <v>0</v>
      </c>
      <c r="AB234" s="47">
        <f>paste_pd_trips!L178</f>
        <v>0</v>
      </c>
      <c r="AC234" s="47">
        <f>paste_pd_trips!M178</f>
        <v>0</v>
      </c>
      <c r="AD234" s="50">
        <f>paste_pd_trips!N178</f>
        <v>0</v>
      </c>
      <c r="AG234" s="46" t="s">
        <v>29</v>
      </c>
      <c r="AH234" s="47">
        <f t="shared" si="86"/>
        <v>0</v>
      </c>
      <c r="AI234" s="47">
        <f t="shared" si="81"/>
        <v>0</v>
      </c>
      <c r="AJ234" s="47">
        <f t="shared" si="81"/>
        <v>0</v>
      </c>
      <c r="AK234" s="47">
        <f t="shared" si="81"/>
        <v>0</v>
      </c>
      <c r="AL234" s="47">
        <f t="shared" si="81"/>
        <v>0</v>
      </c>
      <c r="AM234" s="55">
        <f t="shared" si="81"/>
        <v>0</v>
      </c>
      <c r="AN234" s="56">
        <f t="shared" si="81"/>
        <v>0</v>
      </c>
      <c r="AO234" s="57">
        <f t="shared" si="81"/>
        <v>0</v>
      </c>
      <c r="AP234" s="47">
        <v>0</v>
      </c>
      <c r="AQ234" s="47">
        <f t="shared" si="82"/>
        <v>0</v>
      </c>
      <c r="AR234" s="47">
        <f t="shared" si="82"/>
        <v>0</v>
      </c>
      <c r="AS234" s="50">
        <f t="shared" si="87"/>
        <v>0</v>
      </c>
      <c r="AU234">
        <v>27</v>
      </c>
      <c r="AV234" s="46" t="s">
        <v>29</v>
      </c>
      <c r="AW234" s="47">
        <f t="shared" si="83"/>
        <v>0</v>
      </c>
      <c r="AX234" s="47">
        <f t="shared" si="83"/>
        <v>0</v>
      </c>
      <c r="AY234" s="47">
        <f t="shared" si="83"/>
        <v>0</v>
      </c>
      <c r="AZ234" s="47">
        <f t="shared" si="83"/>
        <v>0</v>
      </c>
      <c r="BA234" s="47">
        <f t="shared" si="83"/>
        <v>0</v>
      </c>
      <c r="BB234" s="55">
        <v>0</v>
      </c>
      <c r="BC234" s="56">
        <f>BJ234</f>
        <v>0</v>
      </c>
      <c r="BD234" s="57">
        <v>0</v>
      </c>
      <c r="BE234" s="47">
        <f t="shared" si="84"/>
        <v>0</v>
      </c>
      <c r="BF234" s="47">
        <f t="shared" si="84"/>
        <v>0</v>
      </c>
      <c r="BG234" s="47">
        <f t="shared" si="84"/>
        <v>0</v>
      </c>
      <c r="BH234" s="50">
        <f t="shared" si="85"/>
        <v>0</v>
      </c>
      <c r="BJ234" s="2">
        <f>$BI$238*OBS_PURP_AUTOSUFF!J117</f>
        <v>0</v>
      </c>
    </row>
    <row r="235" spans="3:62" x14ac:dyDescent="0.25">
      <c r="C235" s="46" t="s">
        <v>30</v>
      </c>
      <c r="D235" s="47">
        <f>paste_pd_trips!S179</f>
        <v>0</v>
      </c>
      <c r="E235" s="47">
        <f>paste_pd_trips!T179</f>
        <v>0</v>
      </c>
      <c r="F235" s="47">
        <f>paste_pd_trips!U179</f>
        <v>0</v>
      </c>
      <c r="G235" s="47">
        <f>paste_pd_trips!V179</f>
        <v>0</v>
      </c>
      <c r="H235" s="47">
        <f>paste_pd_trips!W179</f>
        <v>0</v>
      </c>
      <c r="I235" s="47">
        <f>paste_pd_trips!X179</f>
        <v>0</v>
      </c>
      <c r="J235" s="47">
        <f>paste_pd_trips!Y179</f>
        <v>0</v>
      </c>
      <c r="K235" s="47">
        <f>paste_pd_trips!Z179</f>
        <v>0</v>
      </c>
      <c r="L235" s="47">
        <f>paste_pd_trips!AA179</f>
        <v>0</v>
      </c>
      <c r="M235" s="47">
        <f>paste_pd_trips!AB179</f>
        <v>0</v>
      </c>
      <c r="N235" s="47">
        <f>paste_pd_trips!AC179</f>
        <v>0</v>
      </c>
      <c r="O235" s="50">
        <f>paste_pd_trips!AD179</f>
        <v>0</v>
      </c>
      <c r="P235" s="49"/>
      <c r="R235" s="46" t="s">
        <v>30</v>
      </c>
      <c r="S235" s="47">
        <f>paste_pd_trips!C179</f>
        <v>0</v>
      </c>
      <c r="T235" s="47">
        <f>paste_pd_trips!D179</f>
        <v>0</v>
      </c>
      <c r="U235" s="47">
        <f>paste_pd_trips!E179</f>
        <v>0</v>
      </c>
      <c r="V235" s="47">
        <f>paste_pd_trips!F179</f>
        <v>0</v>
      </c>
      <c r="W235" s="47">
        <f>paste_pd_trips!G179</f>
        <v>0</v>
      </c>
      <c r="X235" s="47">
        <f>paste_pd_trips!H179</f>
        <v>0</v>
      </c>
      <c r="Y235" s="47">
        <f>paste_pd_trips!I179</f>
        <v>0</v>
      </c>
      <c r="Z235" s="47">
        <f>paste_pd_trips!J179</f>
        <v>0</v>
      </c>
      <c r="AA235" s="47">
        <f>paste_pd_trips!K179</f>
        <v>0</v>
      </c>
      <c r="AB235" s="47">
        <f>paste_pd_trips!L179</f>
        <v>0</v>
      </c>
      <c r="AC235" s="47">
        <f>paste_pd_trips!M179</f>
        <v>0</v>
      </c>
      <c r="AD235" s="50">
        <f>paste_pd_trips!N179</f>
        <v>0</v>
      </c>
      <c r="AG235" s="46" t="s">
        <v>30</v>
      </c>
      <c r="AH235" s="47">
        <f t="shared" si="86"/>
        <v>0</v>
      </c>
      <c r="AI235" s="47">
        <f t="shared" si="81"/>
        <v>0</v>
      </c>
      <c r="AJ235" s="47">
        <f t="shared" si="81"/>
        <v>0</v>
      </c>
      <c r="AK235" s="47">
        <f t="shared" si="81"/>
        <v>0</v>
      </c>
      <c r="AL235" s="47">
        <f t="shared" si="81"/>
        <v>0</v>
      </c>
      <c r="AM235" s="55">
        <f t="shared" si="81"/>
        <v>0</v>
      </c>
      <c r="AN235" s="56">
        <f t="shared" si="81"/>
        <v>0</v>
      </c>
      <c r="AO235" s="57">
        <f t="shared" si="81"/>
        <v>0</v>
      </c>
      <c r="AP235" s="47">
        <v>0</v>
      </c>
      <c r="AQ235" s="47">
        <f t="shared" si="82"/>
        <v>0</v>
      </c>
      <c r="AR235" s="47">
        <f t="shared" si="82"/>
        <v>0</v>
      </c>
      <c r="AS235" s="50">
        <f t="shared" si="87"/>
        <v>0</v>
      </c>
      <c r="AU235">
        <v>28</v>
      </c>
      <c r="AV235" s="46" t="s">
        <v>30</v>
      </c>
      <c r="AW235" s="47">
        <f t="shared" si="83"/>
        <v>0</v>
      </c>
      <c r="AX235" s="47">
        <f t="shared" si="83"/>
        <v>0</v>
      </c>
      <c r="AY235" s="47">
        <f t="shared" si="83"/>
        <v>0</v>
      </c>
      <c r="AZ235" s="47">
        <f t="shared" si="83"/>
        <v>0</v>
      </c>
      <c r="BA235" s="47">
        <f t="shared" si="83"/>
        <v>0</v>
      </c>
      <c r="BB235" s="55">
        <v>0</v>
      </c>
      <c r="BC235" s="56">
        <v>0</v>
      </c>
      <c r="BD235" s="57">
        <f>BJ235</f>
        <v>0</v>
      </c>
      <c r="BE235" s="47">
        <f t="shared" si="84"/>
        <v>0</v>
      </c>
      <c r="BF235" s="47">
        <f t="shared" si="84"/>
        <v>0</v>
      </c>
      <c r="BG235" s="47">
        <f t="shared" si="84"/>
        <v>0</v>
      </c>
      <c r="BH235" s="50">
        <f t="shared" si="85"/>
        <v>0</v>
      </c>
      <c r="BJ235" s="2">
        <f>$BI$238*OBS_PURP_AUTOSUFF!J106</f>
        <v>0</v>
      </c>
    </row>
    <row r="236" spans="3:62" x14ac:dyDescent="0.25">
      <c r="C236" s="46" t="s">
        <v>31</v>
      </c>
      <c r="D236" s="47">
        <f>paste_pd_trips!S180</f>
        <v>0</v>
      </c>
      <c r="E236" s="47">
        <f>paste_pd_trips!T180</f>
        <v>0</v>
      </c>
      <c r="F236" s="47">
        <f>paste_pd_trips!U180</f>
        <v>0</v>
      </c>
      <c r="G236" s="47">
        <f>paste_pd_trips!V180</f>
        <v>0</v>
      </c>
      <c r="H236" s="47">
        <f>paste_pd_trips!W180</f>
        <v>0</v>
      </c>
      <c r="I236" s="47">
        <f>paste_pd_trips!X180</f>
        <v>0</v>
      </c>
      <c r="J236" s="47">
        <f>paste_pd_trips!Y180</f>
        <v>0</v>
      </c>
      <c r="K236" s="47">
        <f>paste_pd_trips!Z180</f>
        <v>0</v>
      </c>
      <c r="L236" s="47">
        <f>paste_pd_trips!AA180</f>
        <v>0</v>
      </c>
      <c r="M236" s="47">
        <f>paste_pd_trips!AB180</f>
        <v>0</v>
      </c>
      <c r="N236" s="47">
        <f>paste_pd_trips!AC180</f>
        <v>0</v>
      </c>
      <c r="O236" s="50">
        <f>paste_pd_trips!AD180</f>
        <v>0</v>
      </c>
      <c r="P236" s="49"/>
      <c r="R236" s="46" t="s">
        <v>31</v>
      </c>
      <c r="S236" s="47">
        <f>paste_pd_trips!C180</f>
        <v>0</v>
      </c>
      <c r="T236" s="47">
        <f>paste_pd_trips!D180</f>
        <v>0</v>
      </c>
      <c r="U236" s="47">
        <f>paste_pd_trips!E180</f>
        <v>0</v>
      </c>
      <c r="V236" s="47">
        <f>paste_pd_trips!F180</f>
        <v>0</v>
      </c>
      <c r="W236" s="47">
        <f>paste_pd_trips!G180</f>
        <v>0</v>
      </c>
      <c r="X236" s="47">
        <f>paste_pd_trips!H180</f>
        <v>0</v>
      </c>
      <c r="Y236" s="47">
        <f>paste_pd_trips!I180</f>
        <v>0</v>
      </c>
      <c r="Z236" s="47">
        <f>paste_pd_trips!J180</f>
        <v>0</v>
      </c>
      <c r="AA236" s="47">
        <f>paste_pd_trips!K180</f>
        <v>0</v>
      </c>
      <c r="AB236" s="47">
        <f>paste_pd_trips!L180</f>
        <v>0</v>
      </c>
      <c r="AC236" s="47">
        <f>paste_pd_trips!M180</f>
        <v>0</v>
      </c>
      <c r="AD236" s="50">
        <f>paste_pd_trips!N180</f>
        <v>0</v>
      </c>
      <c r="AG236" s="46" t="s">
        <v>31</v>
      </c>
      <c r="AH236" s="47">
        <f t="shared" si="86"/>
        <v>0</v>
      </c>
      <c r="AI236" s="47">
        <f t="shared" si="81"/>
        <v>0</v>
      </c>
      <c r="AJ236" s="47">
        <f t="shared" si="81"/>
        <v>0</v>
      </c>
      <c r="AK236" s="47">
        <f t="shared" si="81"/>
        <v>0</v>
      </c>
      <c r="AL236" s="47">
        <f t="shared" si="81"/>
        <v>0</v>
      </c>
      <c r="AM236" s="58">
        <f t="shared" si="81"/>
        <v>0</v>
      </c>
      <c r="AN236" s="59">
        <f t="shared" si="81"/>
        <v>0</v>
      </c>
      <c r="AO236" s="60">
        <f t="shared" si="81"/>
        <v>0</v>
      </c>
      <c r="AP236" s="47">
        <v>0</v>
      </c>
      <c r="AQ236" s="47">
        <f t="shared" si="82"/>
        <v>0</v>
      </c>
      <c r="AR236" s="47">
        <f t="shared" si="82"/>
        <v>0</v>
      </c>
      <c r="AS236" s="50">
        <f t="shared" si="87"/>
        <v>0</v>
      </c>
      <c r="AU236">
        <v>29</v>
      </c>
      <c r="AV236" s="46" t="s">
        <v>31</v>
      </c>
      <c r="AW236" s="47">
        <f t="shared" si="83"/>
        <v>0</v>
      </c>
      <c r="AX236" s="47">
        <f t="shared" si="83"/>
        <v>0</v>
      </c>
      <c r="AY236" s="47">
        <f t="shared" si="83"/>
        <v>0</v>
      </c>
      <c r="AZ236" s="47">
        <f t="shared" si="83"/>
        <v>0</v>
      </c>
      <c r="BA236" s="47">
        <f t="shared" si="83"/>
        <v>0</v>
      </c>
      <c r="BB236" s="58">
        <v>0</v>
      </c>
      <c r="BC236" s="59">
        <v>0</v>
      </c>
      <c r="BD236" s="60">
        <f>BJ236</f>
        <v>0</v>
      </c>
      <c r="BE236" s="47">
        <f t="shared" si="84"/>
        <v>0</v>
      </c>
      <c r="BF236" s="47">
        <f t="shared" si="84"/>
        <v>0</v>
      </c>
      <c r="BG236" s="47">
        <f t="shared" si="84"/>
        <v>0</v>
      </c>
      <c r="BH236" s="50">
        <f t="shared" si="85"/>
        <v>0</v>
      </c>
      <c r="BJ236" s="2">
        <f>$BI$238*OBS_PURP_AUTOSUFF!J105</f>
        <v>0</v>
      </c>
    </row>
    <row r="237" spans="3:62" ht="15.75" thickBot="1" x14ac:dyDescent="0.3">
      <c r="C237" s="61" t="s">
        <v>5</v>
      </c>
      <c r="D237" s="62">
        <f>paste_pd_trips!S181</f>
        <v>4</v>
      </c>
      <c r="E237" s="63">
        <f>paste_pd_trips!T181</f>
        <v>1933</v>
      </c>
      <c r="F237" s="63">
        <f>paste_pd_trips!U181</f>
        <v>763</v>
      </c>
      <c r="G237" s="63">
        <f>paste_pd_trips!V181</f>
        <v>0</v>
      </c>
      <c r="H237" s="63">
        <f>paste_pd_trips!W181</f>
        <v>0</v>
      </c>
      <c r="I237" s="63">
        <f>paste_pd_trips!X181</f>
        <v>0</v>
      </c>
      <c r="J237" s="63">
        <f>paste_pd_trips!Y181</f>
        <v>0</v>
      </c>
      <c r="K237" s="63">
        <f>paste_pd_trips!Z181</f>
        <v>0</v>
      </c>
      <c r="L237" s="63">
        <f>paste_pd_trips!AA181</f>
        <v>0</v>
      </c>
      <c r="M237" s="63">
        <f>paste_pd_trips!AB181</f>
        <v>0</v>
      </c>
      <c r="N237" s="63">
        <f>paste_pd_trips!AC181</f>
        <v>0</v>
      </c>
      <c r="O237" s="64">
        <f>paste_pd_trips!AD181</f>
        <v>2700</v>
      </c>
      <c r="P237" s="49"/>
      <c r="R237" s="61" t="s">
        <v>5</v>
      </c>
      <c r="S237" s="62">
        <f>paste_pd_trips!C181</f>
        <v>294.52524</v>
      </c>
      <c r="T237" s="63">
        <f>paste_pd_trips!D181</f>
        <v>939676.10413999995</v>
      </c>
      <c r="U237" s="63">
        <f>paste_pd_trips!E181</f>
        <v>334457.89772000001</v>
      </c>
      <c r="V237" s="63">
        <f>paste_pd_trips!F181</f>
        <v>0</v>
      </c>
      <c r="W237" s="63">
        <f>paste_pd_trips!G181</f>
        <v>0</v>
      </c>
      <c r="X237" s="63">
        <f>paste_pd_trips!H181</f>
        <v>0</v>
      </c>
      <c r="Y237" s="63">
        <f>paste_pd_trips!I181</f>
        <v>0</v>
      </c>
      <c r="Z237" s="63">
        <f>paste_pd_trips!J181</f>
        <v>0</v>
      </c>
      <c r="AA237" s="63">
        <f>paste_pd_trips!K181</f>
        <v>0</v>
      </c>
      <c r="AB237" s="63">
        <f>paste_pd_trips!L181</f>
        <v>0</v>
      </c>
      <c r="AC237" s="63">
        <f>paste_pd_trips!M181</f>
        <v>0</v>
      </c>
      <c r="AD237" s="64">
        <f>paste_pd_trips!N181</f>
        <v>1274428.5271000001</v>
      </c>
      <c r="AG237" s="61" t="s">
        <v>5</v>
      </c>
      <c r="AH237" s="62">
        <f>SUM(AH208:AH236)</f>
        <v>294.52524</v>
      </c>
      <c r="AI237" s="63">
        <f t="shared" ref="AI237:AS237" si="92">SUM(AI208:AI236)</f>
        <v>939676.10413999995</v>
      </c>
      <c r="AJ237" s="63">
        <f t="shared" si="92"/>
        <v>334457.89772000001</v>
      </c>
      <c r="AK237" s="63">
        <f t="shared" si="92"/>
        <v>0</v>
      </c>
      <c r="AL237" s="63">
        <f t="shared" si="92"/>
        <v>0</v>
      </c>
      <c r="AM237" s="63">
        <f t="shared" si="92"/>
        <v>0</v>
      </c>
      <c r="AN237" s="63">
        <f t="shared" si="92"/>
        <v>0</v>
      </c>
      <c r="AO237" s="63">
        <f t="shared" si="92"/>
        <v>0</v>
      </c>
      <c r="AP237" s="63">
        <f t="shared" si="92"/>
        <v>0</v>
      </c>
      <c r="AQ237" s="63">
        <f t="shared" si="92"/>
        <v>0</v>
      </c>
      <c r="AR237" s="63">
        <f t="shared" si="92"/>
        <v>0</v>
      </c>
      <c r="AS237" s="64">
        <f t="shared" si="92"/>
        <v>1274428.5271000001</v>
      </c>
      <c r="AV237" s="61" t="s">
        <v>5</v>
      </c>
      <c r="AW237" s="62">
        <f>SUM(AW208:AW236)</f>
        <v>294.52524</v>
      </c>
      <c r="AX237" s="63">
        <f t="shared" ref="AX237:BH237" si="93">SUM(AX208:AX236)</f>
        <v>939676.10413999995</v>
      </c>
      <c r="AY237" s="63">
        <f t="shared" si="93"/>
        <v>334457.89772000001</v>
      </c>
      <c r="AZ237" s="63">
        <f t="shared" si="93"/>
        <v>0</v>
      </c>
      <c r="BA237" s="63">
        <f t="shared" si="93"/>
        <v>0</v>
      </c>
      <c r="BB237" s="63">
        <f t="shared" si="93"/>
        <v>0</v>
      </c>
      <c r="BC237" s="63">
        <f t="shared" si="93"/>
        <v>0</v>
      </c>
      <c r="BD237" s="63">
        <f t="shared" si="93"/>
        <v>0</v>
      </c>
      <c r="BE237" s="63">
        <f t="shared" si="93"/>
        <v>0</v>
      </c>
      <c r="BF237" s="63">
        <f t="shared" si="93"/>
        <v>0</v>
      </c>
      <c r="BG237" s="63">
        <f t="shared" si="93"/>
        <v>0</v>
      </c>
      <c r="BH237" s="64">
        <f t="shared" si="93"/>
        <v>1274428.5271000001</v>
      </c>
      <c r="BJ237" s="3">
        <f>SUM(BJ136:BJ156)</f>
        <v>220052.4063690046</v>
      </c>
    </row>
    <row r="238" spans="3:62" x14ac:dyDescent="0.25">
      <c r="C238" s="65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R238" s="65"/>
      <c r="S238" s="49"/>
      <c r="T238" s="49"/>
      <c r="U238" s="49"/>
      <c r="V238" s="49"/>
      <c r="W238" s="49"/>
      <c r="X238" s="49"/>
      <c r="Y238" s="49"/>
      <c r="Z238" s="49"/>
      <c r="AA238" s="49"/>
      <c r="AB238" s="49"/>
      <c r="AC238" s="49"/>
      <c r="AD238" s="49"/>
      <c r="AG238" s="65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V238" s="65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>
        <f>1-BI158</f>
        <v>0</v>
      </c>
    </row>
    <row r="239" spans="3:62" x14ac:dyDescent="0.25">
      <c r="AG239" s="65" t="s">
        <v>536</v>
      </c>
      <c r="AH239" s="49">
        <f t="array" ref="AH239:AR239">TRANSPOSE('Tour Mode Targets'!T89:T99)</f>
        <v>0</v>
      </c>
      <c r="AI239" s="49">
        <v>315138.12494000001</v>
      </c>
      <c r="AJ239" s="49">
        <v>118528.36783</v>
      </c>
      <c r="AK239" s="49">
        <v>0</v>
      </c>
      <c r="AL239" s="49">
        <v>0</v>
      </c>
      <c r="AM239" s="49">
        <v>0</v>
      </c>
      <c r="AN239" s="49">
        <v>0</v>
      </c>
      <c r="AO239" s="49">
        <v>0</v>
      </c>
      <c r="AP239" s="49">
        <v>0</v>
      </c>
      <c r="AQ239" s="49">
        <v>0</v>
      </c>
      <c r="AR239" s="49">
        <v>0</v>
      </c>
      <c r="AS239" s="49"/>
      <c r="AV239" s="65" t="s">
        <v>536</v>
      </c>
      <c r="AW239" s="49">
        <f>AH239</f>
        <v>0</v>
      </c>
      <c r="AX239" s="49">
        <f>AI239</f>
        <v>315138.12494000001</v>
      </c>
      <c r="AY239" s="49">
        <f>AJ239</f>
        <v>118528.36783</v>
      </c>
      <c r="AZ239" s="49">
        <f>AK239</f>
        <v>0</v>
      </c>
      <c r="BA239" s="49">
        <f>AL239</f>
        <v>0</v>
      </c>
      <c r="BB239" s="49">
        <f>IF(AM241&gt;0,BB237/AM241,0)</f>
        <v>0</v>
      </c>
      <c r="BC239" s="49">
        <f>IF(AN241&gt;0,BC237/AN241,0)</f>
        <v>0</v>
      </c>
      <c r="BD239" s="49">
        <f>IF(AO241&gt;0,BD237/AO241,0)</f>
        <v>0</v>
      </c>
      <c r="BE239" s="49">
        <f>AP239</f>
        <v>0</v>
      </c>
      <c r="BF239" s="49">
        <f>AQ239</f>
        <v>0</v>
      </c>
      <c r="BG239" s="49">
        <f>AR239</f>
        <v>0</v>
      </c>
      <c r="BH239" s="49"/>
    </row>
    <row r="240" spans="3:62" x14ac:dyDescent="0.25">
      <c r="AG240" s="65" t="s">
        <v>537</v>
      </c>
      <c r="AH240" s="66">
        <f>IF(AH239&gt;0,AH237/AH239,0)</f>
        <v>0</v>
      </c>
      <c r="AI240" s="66">
        <f t="shared" ref="AI240:AR240" si="94">IF(AI239&gt;0,AI237/AI239,0)</f>
        <v>2.9817912520705243</v>
      </c>
      <c r="AJ240" s="66">
        <f t="shared" si="94"/>
        <v>2.8217540141926039</v>
      </c>
      <c r="AK240" s="66">
        <f t="shared" si="94"/>
        <v>0</v>
      </c>
      <c r="AL240" s="66">
        <f t="shared" si="94"/>
        <v>0</v>
      </c>
      <c r="AM240" s="66">
        <f t="shared" si="94"/>
        <v>0</v>
      </c>
      <c r="AN240" s="66">
        <f t="shared" si="94"/>
        <v>0</v>
      </c>
      <c r="AO240" s="66">
        <f t="shared" si="94"/>
        <v>0</v>
      </c>
      <c r="AP240" s="66">
        <f t="shared" si="94"/>
        <v>0</v>
      </c>
      <c r="AQ240" s="66">
        <f t="shared" si="94"/>
        <v>0</v>
      </c>
      <c r="AR240" s="66">
        <f t="shared" si="94"/>
        <v>0</v>
      </c>
      <c r="AS240" s="49"/>
      <c r="AV240" s="65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</row>
    <row r="241" spans="3:62" x14ac:dyDescent="0.25">
      <c r="AG241" s="65" t="s">
        <v>538</v>
      </c>
      <c r="AH241" s="67">
        <f>IF(AH239&gt;0,AH237/AH239,0)</f>
        <v>0</v>
      </c>
      <c r="AI241" s="67">
        <f t="shared" ref="AI241:AR241" si="95">IF(AI239&gt;0,AI237/AI239,0)</f>
        <v>2.9817912520705243</v>
      </c>
      <c r="AJ241" s="67">
        <f t="shared" si="95"/>
        <v>2.8217540141926039</v>
      </c>
      <c r="AK241" s="67">
        <f t="shared" si="95"/>
        <v>0</v>
      </c>
      <c r="AL241" s="67">
        <f t="shared" si="95"/>
        <v>0</v>
      </c>
      <c r="AM241" s="67">
        <f t="shared" si="95"/>
        <v>0</v>
      </c>
      <c r="AN241" s="67">
        <f t="shared" si="95"/>
        <v>0</v>
      </c>
      <c r="AO241" s="67">
        <f t="shared" si="95"/>
        <v>0</v>
      </c>
      <c r="AP241" s="67">
        <f t="shared" si="95"/>
        <v>0</v>
      </c>
      <c r="AQ241" s="67">
        <f t="shared" si="95"/>
        <v>0</v>
      </c>
      <c r="AR241" s="67">
        <f t="shared" si="95"/>
        <v>0</v>
      </c>
      <c r="AS241" s="49"/>
      <c r="AV241" s="65" t="s">
        <v>539</v>
      </c>
      <c r="AW241" s="67">
        <f>IF(AW239&gt;0,AW237/AW239,0)</f>
        <v>0</v>
      </c>
      <c r="AX241" s="67">
        <f t="shared" ref="AX241:BG241" si="96">IF(AX239&gt;0,AX237/AX239,0)</f>
        <v>2.9817912520705243</v>
      </c>
      <c r="AY241" s="67">
        <f t="shared" si="96"/>
        <v>2.8217540141926039</v>
      </c>
      <c r="AZ241" s="67">
        <f t="shared" si="96"/>
        <v>0</v>
      </c>
      <c r="BA241" s="67">
        <f t="shared" si="96"/>
        <v>0</v>
      </c>
      <c r="BB241" s="67">
        <f t="shared" si="96"/>
        <v>0</v>
      </c>
      <c r="BC241" s="67">
        <f t="shared" si="96"/>
        <v>0</v>
      </c>
      <c r="BD241" s="67">
        <f t="shared" si="96"/>
        <v>0</v>
      </c>
      <c r="BE241" s="67">
        <f t="shared" si="96"/>
        <v>0</v>
      </c>
      <c r="BF241" s="67">
        <f t="shared" si="96"/>
        <v>0</v>
      </c>
      <c r="BG241" s="67">
        <f t="shared" si="96"/>
        <v>0</v>
      </c>
      <c r="BH241" s="49"/>
    </row>
    <row r="242" spans="3:62" x14ac:dyDescent="0.25">
      <c r="AG242" s="65" t="s">
        <v>540</v>
      </c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V242" s="65" t="s">
        <v>540</v>
      </c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</row>
    <row r="243" spans="3:62" x14ac:dyDescent="0.25">
      <c r="AG243" s="65" t="s">
        <v>541</v>
      </c>
      <c r="AH243" s="49"/>
      <c r="AI243" s="49"/>
      <c r="AJ243" s="49"/>
      <c r="AK243" s="49"/>
      <c r="AL243" s="49"/>
      <c r="AM243" s="68" t="b">
        <f>IF(AM237&gt;0,SUM(AM208:AM215,AM229:AM230)/AM237)</f>
        <v>0</v>
      </c>
      <c r="AN243" s="68" t="b">
        <f>IF(AN237&gt;0,SUM(AN208:AN215,AN229:AN230)/AN237)</f>
        <v>0</v>
      </c>
      <c r="AO243" s="68" t="b">
        <f>IF(AO237&gt;0,SUM(AO208:AO215,AO229:AO230)/AO237)</f>
        <v>0</v>
      </c>
      <c r="AP243" s="49"/>
      <c r="AQ243" s="49"/>
      <c r="AR243" s="49"/>
      <c r="AS243" s="49"/>
      <c r="AV243" s="65" t="s">
        <v>541</v>
      </c>
      <c r="AW243" s="49"/>
      <c r="AX243" s="49"/>
      <c r="AY243" s="49"/>
      <c r="AZ243" s="49"/>
      <c r="BA243" s="49"/>
      <c r="BB243" s="68" t="b">
        <f>IF(BB237&gt;0,SUM(BB208:BB215,BB229:BB230)/BB237)</f>
        <v>0</v>
      </c>
      <c r="BC243" s="68" t="b">
        <f>IF(BC237&gt;0,SUM(BC208:BC215,BC229:BC230)/BC237)</f>
        <v>0</v>
      </c>
      <c r="BD243" s="68" t="b">
        <f>IF(BD237&gt;0,SUM(BD208:BD215,BD229:BD230)/BD237)</f>
        <v>0</v>
      </c>
      <c r="BE243" s="49"/>
      <c r="BF243" s="49"/>
      <c r="BG243" s="49"/>
      <c r="BH243" s="49"/>
    </row>
    <row r="246" spans="3:62" x14ac:dyDescent="0.25">
      <c r="C246" t="s">
        <v>547</v>
      </c>
      <c r="I246" t="s">
        <v>523</v>
      </c>
      <c r="R246" t="s">
        <v>547</v>
      </c>
      <c r="X246" t="s">
        <v>523</v>
      </c>
      <c r="AG246" t="s">
        <v>547</v>
      </c>
      <c r="AM246" t="s">
        <v>523</v>
      </c>
      <c r="AV246" t="s">
        <v>547</v>
      </c>
      <c r="BB246" t="s">
        <v>523</v>
      </c>
    </row>
    <row r="247" spans="3:62" ht="26.25" x14ac:dyDescent="0.25">
      <c r="C247" s="40" t="s">
        <v>524</v>
      </c>
      <c r="D247" s="41" t="s">
        <v>525</v>
      </c>
      <c r="E247" s="42" t="s">
        <v>526</v>
      </c>
      <c r="F247" s="42" t="s">
        <v>527</v>
      </c>
      <c r="G247" s="42" t="s">
        <v>465</v>
      </c>
      <c r="H247" s="42" t="s">
        <v>528</v>
      </c>
      <c r="I247" s="42" t="s">
        <v>14</v>
      </c>
      <c r="J247" s="42" t="s">
        <v>18</v>
      </c>
      <c r="K247" s="42" t="s">
        <v>22</v>
      </c>
      <c r="L247" s="42" t="s">
        <v>529</v>
      </c>
      <c r="M247" s="42" t="s">
        <v>530</v>
      </c>
      <c r="N247" s="43" t="s">
        <v>531</v>
      </c>
      <c r="O247" s="44" t="s">
        <v>5</v>
      </c>
      <c r="P247" s="45"/>
      <c r="R247" s="40" t="s">
        <v>524</v>
      </c>
      <c r="S247" s="41" t="s">
        <v>525</v>
      </c>
      <c r="T247" s="42" t="s">
        <v>526</v>
      </c>
      <c r="U247" s="42" t="s">
        <v>527</v>
      </c>
      <c r="V247" s="42" t="s">
        <v>465</v>
      </c>
      <c r="W247" s="42" t="s">
        <v>528</v>
      </c>
      <c r="X247" s="42" t="s">
        <v>14</v>
      </c>
      <c r="Y247" s="42" t="s">
        <v>18</v>
      </c>
      <c r="Z247" s="42" t="s">
        <v>22</v>
      </c>
      <c r="AA247" s="42" t="s">
        <v>529</v>
      </c>
      <c r="AB247" s="42" t="s">
        <v>530</v>
      </c>
      <c r="AC247" s="43" t="s">
        <v>531</v>
      </c>
      <c r="AD247" s="44" t="s">
        <v>5</v>
      </c>
      <c r="AG247" s="40" t="s">
        <v>524</v>
      </c>
      <c r="AH247" s="41" t="s">
        <v>525</v>
      </c>
      <c r="AI247" s="42" t="s">
        <v>526</v>
      </c>
      <c r="AJ247" s="42" t="s">
        <v>527</v>
      </c>
      <c r="AK247" s="42" t="s">
        <v>465</v>
      </c>
      <c r="AL247" s="42" t="s">
        <v>528</v>
      </c>
      <c r="AM247" s="42" t="s">
        <v>14</v>
      </c>
      <c r="AN247" s="42" t="s">
        <v>18</v>
      </c>
      <c r="AO247" s="42" t="s">
        <v>22</v>
      </c>
      <c r="AP247" s="42" t="s">
        <v>529</v>
      </c>
      <c r="AQ247" s="42" t="s">
        <v>530</v>
      </c>
      <c r="AR247" s="43" t="s">
        <v>531</v>
      </c>
      <c r="AS247" s="44" t="s">
        <v>5</v>
      </c>
      <c r="AV247" s="40" t="s">
        <v>524</v>
      </c>
      <c r="AW247" s="41" t="s">
        <v>525</v>
      </c>
      <c r="AX247" s="42" t="s">
        <v>526</v>
      </c>
      <c r="AY247" s="42" t="s">
        <v>527</v>
      </c>
      <c r="AZ247" s="42" t="s">
        <v>465</v>
      </c>
      <c r="BA247" s="42" t="s">
        <v>528</v>
      </c>
      <c r="BB247" s="42" t="s">
        <v>14</v>
      </c>
      <c r="BC247" s="42" t="s">
        <v>18</v>
      </c>
      <c r="BD247" s="42" t="s">
        <v>22</v>
      </c>
      <c r="BE247" s="42" t="s">
        <v>529</v>
      </c>
      <c r="BF247" s="42" t="s">
        <v>530</v>
      </c>
      <c r="BG247" s="43" t="s">
        <v>531</v>
      </c>
      <c r="BH247" s="44" t="s">
        <v>5</v>
      </c>
    </row>
    <row r="248" spans="3:62" x14ac:dyDescent="0.25">
      <c r="C248" s="46" t="s">
        <v>532</v>
      </c>
      <c r="D248" s="47">
        <f>paste_pd_trips!S182</f>
        <v>0</v>
      </c>
      <c r="E248" s="47">
        <f>paste_pd_trips!T182</f>
        <v>0</v>
      </c>
      <c r="F248" s="47">
        <f>paste_pd_trips!U182</f>
        <v>0</v>
      </c>
      <c r="G248" s="47">
        <f>paste_pd_trips!V182</f>
        <v>0</v>
      </c>
      <c r="H248" s="47">
        <f>paste_pd_trips!W182</f>
        <v>0</v>
      </c>
      <c r="I248" s="47">
        <f>paste_pd_trips!X182</f>
        <v>0</v>
      </c>
      <c r="J248" s="47">
        <f>paste_pd_trips!Y182</f>
        <v>0</v>
      </c>
      <c r="K248" s="47">
        <f>paste_pd_trips!Z182</f>
        <v>0</v>
      </c>
      <c r="L248" s="47">
        <f>paste_pd_trips!AA182</f>
        <v>0</v>
      </c>
      <c r="M248" s="47">
        <f>paste_pd_trips!AB182</f>
        <v>0</v>
      </c>
      <c r="N248" s="47">
        <f>paste_pd_trips!AC182</f>
        <v>0</v>
      </c>
      <c r="O248" s="48">
        <f>paste_pd_trips!AD182</f>
        <v>0</v>
      </c>
      <c r="P248" s="49"/>
      <c r="R248" s="46" t="s">
        <v>532</v>
      </c>
      <c r="S248" s="47">
        <f>paste_pd_trips!C182</f>
        <v>0</v>
      </c>
      <c r="T248" s="47">
        <f>paste_pd_trips!D182</f>
        <v>0</v>
      </c>
      <c r="U248" s="47">
        <f>paste_pd_trips!E182</f>
        <v>0</v>
      </c>
      <c r="V248" s="47">
        <f>paste_pd_trips!F182</f>
        <v>0</v>
      </c>
      <c r="W248" s="47">
        <f>paste_pd_trips!G182</f>
        <v>0</v>
      </c>
      <c r="X248" s="47">
        <f>paste_pd_trips!H182</f>
        <v>0</v>
      </c>
      <c r="Y248" s="47">
        <f>paste_pd_trips!I182</f>
        <v>0</v>
      </c>
      <c r="Z248" s="47">
        <f>paste_pd_trips!J182</f>
        <v>0</v>
      </c>
      <c r="AA248" s="47">
        <f>paste_pd_trips!K182</f>
        <v>0</v>
      </c>
      <c r="AB248" s="47">
        <f>paste_pd_trips!L182</f>
        <v>0</v>
      </c>
      <c r="AC248" s="47">
        <f>paste_pd_trips!M182</f>
        <v>0</v>
      </c>
      <c r="AD248" s="48">
        <f>paste_pd_trips!N182</f>
        <v>0</v>
      </c>
      <c r="AG248" s="46" t="s">
        <v>532</v>
      </c>
      <c r="AH248" s="47">
        <f>S248</f>
        <v>0</v>
      </c>
      <c r="AI248" s="47">
        <f t="shared" ref="AI248:AO276" si="97">T248</f>
        <v>0</v>
      </c>
      <c r="AJ248" s="47">
        <f t="shared" si="97"/>
        <v>0</v>
      </c>
      <c r="AK248" s="47">
        <f t="shared" si="97"/>
        <v>0</v>
      </c>
      <c r="AL248" s="47">
        <f t="shared" si="97"/>
        <v>0</v>
      </c>
      <c r="AM248" s="47">
        <f t="shared" si="97"/>
        <v>0</v>
      </c>
      <c r="AN248" s="47">
        <f t="shared" si="97"/>
        <v>0</v>
      </c>
      <c r="AO248" s="47">
        <f t="shared" si="97"/>
        <v>0</v>
      </c>
      <c r="AP248" s="47">
        <v>0</v>
      </c>
      <c r="AQ248" s="47">
        <f t="shared" ref="AQ248:AR276" si="98">AB248</f>
        <v>0</v>
      </c>
      <c r="AR248" s="47">
        <f t="shared" si="98"/>
        <v>0</v>
      </c>
      <c r="AS248" s="48">
        <f>SUM(AH248:AR248)</f>
        <v>0</v>
      </c>
      <c r="AU248">
        <v>1</v>
      </c>
      <c r="AV248" s="46" t="s">
        <v>532</v>
      </c>
      <c r="AW248" s="47">
        <f t="shared" ref="AW248:BA276" si="99">AH248</f>
        <v>0</v>
      </c>
      <c r="AX248" s="47">
        <f t="shared" si="99"/>
        <v>0</v>
      </c>
      <c r="AY248" s="47">
        <f t="shared" si="99"/>
        <v>0</v>
      </c>
      <c r="AZ248" s="47">
        <f t="shared" si="99"/>
        <v>0</v>
      </c>
      <c r="BA248" s="47">
        <f t="shared" si="99"/>
        <v>0</v>
      </c>
      <c r="BB248" s="47">
        <f>IF(SUM(AM$256:AM$259,AM$271:AM$272)&gt;0,(AM248/SUM(AM$256:AM$259,AM$271:AM$272))*SUM(BB$256:BB$259,BB$271:BB$272),0)</f>
        <v>0</v>
      </c>
      <c r="BC248" s="47">
        <f>IF(SUM(AN$260:AN$263,AN$273:AN$274)&gt;0,(AN248/SUM(AN$260:AN$263,AN$273:AN$274))*SUM(BC$260:BC$263,BC$273:BC$274),0)</f>
        <v>0</v>
      </c>
      <c r="BD248" s="47">
        <f>IF(SUM(AO$264:AO$267,AO$275:AO$276)&gt;0,(AO248/SUM(AO$264:AO$267,AO$275:AO$276))*SUM(BD$264:BD$267,BD$275:BD$276),0)</f>
        <v>0</v>
      </c>
      <c r="BE248" s="47">
        <f t="shared" ref="BE248:BG276" si="100">AP248</f>
        <v>0</v>
      </c>
      <c r="BF248" s="47">
        <f t="shared" si="100"/>
        <v>0</v>
      </c>
      <c r="BG248" s="47">
        <f t="shared" si="100"/>
        <v>0</v>
      </c>
      <c r="BH248" s="48">
        <f t="shared" ref="BH248:BH276" si="101">SUM(AW248:BG248)</f>
        <v>0</v>
      </c>
    </row>
    <row r="249" spans="3:62" x14ac:dyDescent="0.25">
      <c r="C249" s="46" t="s">
        <v>533</v>
      </c>
      <c r="D249" s="47">
        <f>paste_pd_trips!S183</f>
        <v>0</v>
      </c>
      <c r="E249" s="47">
        <f>paste_pd_trips!T183</f>
        <v>0</v>
      </c>
      <c r="F249" s="47">
        <f>paste_pd_trips!U183</f>
        <v>0</v>
      </c>
      <c r="G249" s="47">
        <f>paste_pd_trips!V183</f>
        <v>0</v>
      </c>
      <c r="H249" s="47">
        <f>paste_pd_trips!W183</f>
        <v>0</v>
      </c>
      <c r="I249" s="47">
        <f>paste_pd_trips!X183</f>
        <v>0</v>
      </c>
      <c r="J249" s="47">
        <f>paste_pd_trips!Y183</f>
        <v>0</v>
      </c>
      <c r="K249" s="47">
        <f>paste_pd_trips!Z183</f>
        <v>0</v>
      </c>
      <c r="L249" s="47">
        <f>paste_pd_trips!AA183</f>
        <v>0</v>
      </c>
      <c r="M249" s="47">
        <f>paste_pd_trips!AB183</f>
        <v>0</v>
      </c>
      <c r="N249" s="47">
        <f>paste_pd_trips!AC183</f>
        <v>0</v>
      </c>
      <c r="O249" s="50">
        <f>paste_pd_trips!AD183</f>
        <v>0</v>
      </c>
      <c r="P249" s="49"/>
      <c r="R249" s="46" t="s">
        <v>533</v>
      </c>
      <c r="S249" s="47">
        <f>paste_pd_trips!C183</f>
        <v>0</v>
      </c>
      <c r="T249" s="47">
        <f>paste_pd_trips!D183</f>
        <v>0</v>
      </c>
      <c r="U249" s="47">
        <f>paste_pd_trips!E183</f>
        <v>0</v>
      </c>
      <c r="V249" s="47">
        <f>paste_pd_trips!F183</f>
        <v>0</v>
      </c>
      <c r="W249" s="47">
        <f>paste_pd_trips!G183</f>
        <v>0</v>
      </c>
      <c r="X249" s="47">
        <f>paste_pd_trips!H183</f>
        <v>0</v>
      </c>
      <c r="Y249" s="47">
        <f>paste_pd_trips!I183</f>
        <v>0</v>
      </c>
      <c r="Z249" s="47">
        <f>paste_pd_trips!J183</f>
        <v>0</v>
      </c>
      <c r="AA249" s="47">
        <f>paste_pd_trips!K183</f>
        <v>0</v>
      </c>
      <c r="AB249" s="47">
        <f>paste_pd_trips!L183</f>
        <v>0</v>
      </c>
      <c r="AC249" s="47">
        <f>paste_pd_trips!M183</f>
        <v>0</v>
      </c>
      <c r="AD249" s="50">
        <f>paste_pd_trips!N183</f>
        <v>0</v>
      </c>
      <c r="AG249" s="46" t="s">
        <v>533</v>
      </c>
      <c r="AH249" s="47">
        <f t="shared" ref="AH249:AH276" si="102">S249</f>
        <v>0</v>
      </c>
      <c r="AI249" s="47">
        <f t="shared" si="97"/>
        <v>0</v>
      </c>
      <c r="AJ249" s="47">
        <f t="shared" si="97"/>
        <v>0</v>
      </c>
      <c r="AK249" s="47">
        <f t="shared" si="97"/>
        <v>0</v>
      </c>
      <c r="AL249" s="47">
        <f t="shared" si="97"/>
        <v>0</v>
      </c>
      <c r="AM249" s="47">
        <f t="shared" si="97"/>
        <v>0</v>
      </c>
      <c r="AN249" s="47">
        <f t="shared" si="97"/>
        <v>0</v>
      </c>
      <c r="AO249" s="47">
        <f t="shared" si="97"/>
        <v>0</v>
      </c>
      <c r="AP249" s="47">
        <v>0</v>
      </c>
      <c r="AQ249" s="47">
        <f t="shared" si="98"/>
        <v>0</v>
      </c>
      <c r="AR249" s="47">
        <f t="shared" si="98"/>
        <v>0</v>
      </c>
      <c r="AS249" s="50">
        <f t="shared" ref="AS249:AS276" si="103">SUM(AH249:AR249)</f>
        <v>0</v>
      </c>
      <c r="AU249">
        <v>2</v>
      </c>
      <c r="AV249" s="46" t="s">
        <v>533</v>
      </c>
      <c r="AW249" s="47">
        <f t="shared" si="99"/>
        <v>0</v>
      </c>
      <c r="AX249" s="47">
        <f t="shared" si="99"/>
        <v>0</v>
      </c>
      <c r="AY249" s="47">
        <f t="shared" si="99"/>
        <v>0</v>
      </c>
      <c r="AZ249" s="47">
        <f t="shared" si="99"/>
        <v>0</v>
      </c>
      <c r="BA249" s="47">
        <f t="shared" si="99"/>
        <v>0</v>
      </c>
      <c r="BB249" s="47">
        <f t="shared" ref="BB249:BB255" si="104">IF(SUM(AM$256:AM$259,AM$271:AM$272)&gt;0,(AM249/SUM(AM$256:AM$259,AM$271:AM$272))*SUM(BB$256:BB$259,BB$271:BB$272),0)</f>
        <v>0</v>
      </c>
      <c r="BC249" s="47">
        <f t="shared" ref="BC249:BC255" si="105">IF(SUM(AN$260:AN$263,AN$273:AN$274)&gt;0,(AN249/SUM(AN$260:AN$263,AN$273:AN$274))*SUM(BC$260:BC$263,BC$273:BC$274),0)</f>
        <v>0</v>
      </c>
      <c r="BD249" s="47">
        <f t="shared" ref="BD249:BD255" si="106">IF(SUM(AO$264:AO$267,AO$275:AO$276)&gt;0,(AO249/SUM(AO$264:AO$267,AO$275:AO$276))*SUM(BD$264:BD$267,BD$275:BD$276),0)</f>
        <v>0</v>
      </c>
      <c r="BE249" s="47">
        <f t="shared" si="100"/>
        <v>0</v>
      </c>
      <c r="BF249" s="47">
        <f t="shared" si="100"/>
        <v>0</v>
      </c>
      <c r="BG249" s="47">
        <f t="shared" si="100"/>
        <v>0</v>
      </c>
      <c r="BH249" s="50">
        <f t="shared" si="101"/>
        <v>0</v>
      </c>
    </row>
    <row r="250" spans="3:62" x14ac:dyDescent="0.25">
      <c r="C250" s="46" t="s">
        <v>526</v>
      </c>
      <c r="D250" s="47">
        <f>paste_pd_trips!S184</f>
        <v>0</v>
      </c>
      <c r="E250" s="47">
        <f>paste_pd_trips!T184</f>
        <v>1542</v>
      </c>
      <c r="F250" s="47">
        <f>paste_pd_trips!U184</f>
        <v>71</v>
      </c>
      <c r="G250" s="47">
        <f>paste_pd_trips!V184</f>
        <v>0</v>
      </c>
      <c r="H250" s="47">
        <f>paste_pd_trips!W184</f>
        <v>0</v>
      </c>
      <c r="I250" s="47">
        <f>paste_pd_trips!X184</f>
        <v>0</v>
      </c>
      <c r="J250" s="47">
        <f>paste_pd_trips!Y184</f>
        <v>1</v>
      </c>
      <c r="K250" s="47">
        <f>paste_pd_trips!Z184</f>
        <v>1</v>
      </c>
      <c r="L250" s="47">
        <f>paste_pd_trips!AA184</f>
        <v>0</v>
      </c>
      <c r="M250" s="47">
        <f>paste_pd_trips!AB184</f>
        <v>0</v>
      </c>
      <c r="N250" s="47">
        <f>paste_pd_trips!AC184</f>
        <v>0</v>
      </c>
      <c r="O250" s="50">
        <f>paste_pd_trips!AD184</f>
        <v>1615</v>
      </c>
      <c r="P250" s="49"/>
      <c r="R250" s="46" t="s">
        <v>526</v>
      </c>
      <c r="S250" s="47">
        <f>paste_pd_trips!C184</f>
        <v>0</v>
      </c>
      <c r="T250" s="47">
        <f>paste_pd_trips!D184</f>
        <v>506000.64107999997</v>
      </c>
      <c r="U250" s="47">
        <f>paste_pd_trips!E184</f>
        <v>15367.959510000001</v>
      </c>
      <c r="V250" s="47">
        <f>paste_pd_trips!F184</f>
        <v>0</v>
      </c>
      <c r="W250" s="47">
        <f>paste_pd_trips!G184</f>
        <v>0</v>
      </c>
      <c r="X250" s="47">
        <f>paste_pd_trips!H184</f>
        <v>0</v>
      </c>
      <c r="Y250" s="47">
        <f>paste_pd_trips!I184</f>
        <v>217.30959999999999</v>
      </c>
      <c r="Z250" s="47">
        <f>paste_pd_trips!J184</f>
        <v>217.30959999999999</v>
      </c>
      <c r="AA250" s="47">
        <f>paste_pd_trips!K184</f>
        <v>0</v>
      </c>
      <c r="AB250" s="47">
        <f>paste_pd_trips!L184</f>
        <v>0</v>
      </c>
      <c r="AC250" s="47">
        <f>paste_pd_trips!M184</f>
        <v>0</v>
      </c>
      <c r="AD250" s="50">
        <f>paste_pd_trips!N184</f>
        <v>521803.21979</v>
      </c>
      <c r="AG250" s="46" t="s">
        <v>526</v>
      </c>
      <c r="AH250" s="47">
        <f t="shared" si="102"/>
        <v>0</v>
      </c>
      <c r="AI250" s="47">
        <f t="shared" si="97"/>
        <v>506000.64107999997</v>
      </c>
      <c r="AJ250" s="47">
        <f t="shared" si="97"/>
        <v>15367.959510000001</v>
      </c>
      <c r="AK250" s="47">
        <f t="shared" si="97"/>
        <v>0</v>
      </c>
      <c r="AL250" s="47">
        <f t="shared" si="97"/>
        <v>0</v>
      </c>
      <c r="AM250" s="47">
        <f t="shared" si="97"/>
        <v>0</v>
      </c>
      <c r="AN250" s="47">
        <f t="shared" si="97"/>
        <v>217.30959999999999</v>
      </c>
      <c r="AO250" s="47">
        <f t="shared" si="97"/>
        <v>217.30959999999999</v>
      </c>
      <c r="AP250" s="47">
        <v>0</v>
      </c>
      <c r="AQ250" s="47">
        <f t="shared" si="98"/>
        <v>0</v>
      </c>
      <c r="AR250" s="47">
        <f t="shared" si="98"/>
        <v>0</v>
      </c>
      <c r="AS250" s="50">
        <f t="shared" si="103"/>
        <v>521803.21978999994</v>
      </c>
      <c r="AU250">
        <v>3</v>
      </c>
      <c r="AV250" s="46" t="s">
        <v>526</v>
      </c>
      <c r="AW250" s="47">
        <f t="shared" si="99"/>
        <v>0</v>
      </c>
      <c r="AX250" s="47">
        <f t="shared" si="99"/>
        <v>506000.64107999997</v>
      </c>
      <c r="AY250" s="47">
        <f t="shared" si="99"/>
        <v>15367.959510000001</v>
      </c>
      <c r="AZ250" s="47">
        <f t="shared" si="99"/>
        <v>0</v>
      </c>
      <c r="BA250" s="47">
        <f t="shared" si="99"/>
        <v>0</v>
      </c>
      <c r="BB250" s="47">
        <f t="shared" si="104"/>
        <v>0</v>
      </c>
      <c r="BC250" s="47">
        <f t="shared" si="105"/>
        <v>24.710581209348909</v>
      </c>
      <c r="BD250" s="47">
        <f t="shared" si="106"/>
        <v>59.610732102261629</v>
      </c>
      <c r="BE250" s="47">
        <f t="shared" si="100"/>
        <v>0</v>
      </c>
      <c r="BF250" s="47">
        <f t="shared" si="100"/>
        <v>0</v>
      </c>
      <c r="BG250" s="47">
        <f t="shared" si="100"/>
        <v>0</v>
      </c>
      <c r="BH250" s="50">
        <f t="shared" si="101"/>
        <v>521452.92190331157</v>
      </c>
    </row>
    <row r="251" spans="3:62" x14ac:dyDescent="0.25">
      <c r="C251" s="46" t="s">
        <v>534</v>
      </c>
      <c r="D251" s="47">
        <f>paste_pd_trips!S185</f>
        <v>0</v>
      </c>
      <c r="E251" s="47">
        <f>paste_pd_trips!T185</f>
        <v>0</v>
      </c>
      <c r="F251" s="47">
        <f>paste_pd_trips!U185</f>
        <v>0</v>
      </c>
      <c r="G251" s="47">
        <f>paste_pd_trips!V185</f>
        <v>0</v>
      </c>
      <c r="H251" s="47">
        <f>paste_pd_trips!W185</f>
        <v>0</v>
      </c>
      <c r="I251" s="47">
        <f>paste_pd_trips!X185</f>
        <v>0</v>
      </c>
      <c r="J251" s="47">
        <f>paste_pd_trips!Y185</f>
        <v>0</v>
      </c>
      <c r="K251" s="47">
        <f>paste_pd_trips!Z185</f>
        <v>0</v>
      </c>
      <c r="L251" s="47">
        <f>paste_pd_trips!AA185</f>
        <v>0</v>
      </c>
      <c r="M251" s="47">
        <f>paste_pd_trips!AB185</f>
        <v>0</v>
      </c>
      <c r="N251" s="47">
        <f>paste_pd_trips!AC185</f>
        <v>0</v>
      </c>
      <c r="O251" s="50">
        <f>paste_pd_trips!AD185</f>
        <v>0</v>
      </c>
      <c r="P251" s="49"/>
      <c r="R251" s="46" t="s">
        <v>534</v>
      </c>
      <c r="S251" s="47">
        <f>paste_pd_trips!C185</f>
        <v>0</v>
      </c>
      <c r="T251" s="47">
        <f>paste_pd_trips!D185</f>
        <v>0</v>
      </c>
      <c r="U251" s="47">
        <f>paste_pd_trips!E185</f>
        <v>0</v>
      </c>
      <c r="V251" s="47">
        <f>paste_pd_trips!F185</f>
        <v>0</v>
      </c>
      <c r="W251" s="47">
        <f>paste_pd_trips!G185</f>
        <v>0</v>
      </c>
      <c r="X251" s="47">
        <f>paste_pd_trips!H185</f>
        <v>0</v>
      </c>
      <c r="Y251" s="47">
        <f>paste_pd_trips!I185</f>
        <v>0</v>
      </c>
      <c r="Z251" s="47">
        <f>paste_pd_trips!J185</f>
        <v>0</v>
      </c>
      <c r="AA251" s="47">
        <f>paste_pd_trips!K185</f>
        <v>0</v>
      </c>
      <c r="AB251" s="47">
        <f>paste_pd_trips!L185</f>
        <v>0</v>
      </c>
      <c r="AC251" s="47">
        <f>paste_pd_trips!M185</f>
        <v>0</v>
      </c>
      <c r="AD251" s="50">
        <f>paste_pd_trips!N185</f>
        <v>0</v>
      </c>
      <c r="AG251" s="46" t="s">
        <v>534</v>
      </c>
      <c r="AH251" s="47">
        <f t="shared" si="102"/>
        <v>0</v>
      </c>
      <c r="AI251" s="47">
        <f t="shared" si="97"/>
        <v>0</v>
      </c>
      <c r="AJ251" s="47">
        <f t="shared" si="97"/>
        <v>0</v>
      </c>
      <c r="AK251" s="47">
        <f t="shared" si="97"/>
        <v>0</v>
      </c>
      <c r="AL251" s="47">
        <f t="shared" si="97"/>
        <v>0</v>
      </c>
      <c r="AM251" s="47">
        <f t="shared" si="97"/>
        <v>0</v>
      </c>
      <c r="AN251" s="47">
        <f t="shared" si="97"/>
        <v>0</v>
      </c>
      <c r="AO251" s="47">
        <f t="shared" si="97"/>
        <v>0</v>
      </c>
      <c r="AP251" s="47">
        <v>0</v>
      </c>
      <c r="AQ251" s="47">
        <f t="shared" si="98"/>
        <v>0</v>
      </c>
      <c r="AR251" s="47">
        <f t="shared" si="98"/>
        <v>0</v>
      </c>
      <c r="AS251" s="50">
        <f t="shared" si="103"/>
        <v>0</v>
      </c>
      <c r="AU251">
        <v>4</v>
      </c>
      <c r="AV251" s="46" t="s">
        <v>534</v>
      </c>
      <c r="AW251" s="47">
        <f t="shared" si="99"/>
        <v>0</v>
      </c>
      <c r="AX251" s="47">
        <f t="shared" si="99"/>
        <v>0</v>
      </c>
      <c r="AY251" s="47">
        <f t="shared" si="99"/>
        <v>0</v>
      </c>
      <c r="AZ251" s="47">
        <f t="shared" si="99"/>
        <v>0</v>
      </c>
      <c r="BA251" s="47">
        <f t="shared" si="99"/>
        <v>0</v>
      </c>
      <c r="BB251" s="47">
        <f t="shared" si="104"/>
        <v>0</v>
      </c>
      <c r="BC251" s="47">
        <f t="shared" si="105"/>
        <v>0</v>
      </c>
      <c r="BD251" s="47">
        <f t="shared" si="106"/>
        <v>0</v>
      </c>
      <c r="BE251" s="47">
        <f t="shared" si="100"/>
        <v>0</v>
      </c>
      <c r="BF251" s="47">
        <f t="shared" si="100"/>
        <v>0</v>
      </c>
      <c r="BG251" s="47">
        <f t="shared" si="100"/>
        <v>0</v>
      </c>
      <c r="BH251" s="50">
        <f t="shared" si="101"/>
        <v>0</v>
      </c>
    </row>
    <row r="252" spans="3:62" x14ac:dyDescent="0.25">
      <c r="C252" s="46" t="s">
        <v>527</v>
      </c>
      <c r="D252" s="47">
        <f>paste_pd_trips!S186</f>
        <v>0</v>
      </c>
      <c r="E252" s="47">
        <f>paste_pd_trips!T186</f>
        <v>0</v>
      </c>
      <c r="F252" s="47">
        <f>paste_pd_trips!U186</f>
        <v>1068</v>
      </c>
      <c r="G252" s="47">
        <f>paste_pd_trips!V186</f>
        <v>0</v>
      </c>
      <c r="H252" s="47">
        <f>paste_pd_trips!W186</f>
        <v>0</v>
      </c>
      <c r="I252" s="47">
        <f>paste_pd_trips!X186</f>
        <v>0</v>
      </c>
      <c r="J252" s="47">
        <f>paste_pd_trips!Y186</f>
        <v>1</v>
      </c>
      <c r="K252" s="47">
        <f>paste_pd_trips!Z186</f>
        <v>1</v>
      </c>
      <c r="L252" s="47">
        <f>paste_pd_trips!AA186</f>
        <v>0</v>
      </c>
      <c r="M252" s="47">
        <f>paste_pd_trips!AB186</f>
        <v>0</v>
      </c>
      <c r="N252" s="47">
        <f>paste_pd_trips!AC186</f>
        <v>0</v>
      </c>
      <c r="O252" s="50">
        <f>paste_pd_trips!AD186</f>
        <v>1070</v>
      </c>
      <c r="P252" s="49"/>
      <c r="R252" s="46" t="s">
        <v>527</v>
      </c>
      <c r="S252" s="47">
        <f>paste_pd_trips!C186</f>
        <v>0</v>
      </c>
      <c r="T252" s="47">
        <f>paste_pd_trips!D186</f>
        <v>0</v>
      </c>
      <c r="U252" s="47">
        <f>paste_pd_trips!E186</f>
        <v>441581.03</v>
      </c>
      <c r="V252" s="47">
        <f>paste_pd_trips!F186</f>
        <v>0</v>
      </c>
      <c r="W252" s="47">
        <f>paste_pd_trips!G186</f>
        <v>0</v>
      </c>
      <c r="X252" s="47">
        <f>paste_pd_trips!H186</f>
        <v>0</v>
      </c>
      <c r="Y252" s="47">
        <f>paste_pd_trips!I186</f>
        <v>166.9847</v>
      </c>
      <c r="Z252" s="47">
        <f>paste_pd_trips!J186</f>
        <v>166.9847</v>
      </c>
      <c r="AA252" s="47">
        <f>paste_pd_trips!K186</f>
        <v>0</v>
      </c>
      <c r="AB252" s="47">
        <f>paste_pd_trips!L186</f>
        <v>0</v>
      </c>
      <c r="AC252" s="47">
        <f>paste_pd_trips!M186</f>
        <v>0</v>
      </c>
      <c r="AD252" s="50">
        <f>paste_pd_trips!N186</f>
        <v>441914.99939999997</v>
      </c>
      <c r="AG252" s="46" t="s">
        <v>527</v>
      </c>
      <c r="AH252" s="47">
        <f t="shared" si="102"/>
        <v>0</v>
      </c>
      <c r="AI252" s="47">
        <f t="shared" si="97"/>
        <v>0</v>
      </c>
      <c r="AJ252" s="47">
        <f t="shared" si="97"/>
        <v>441581.03</v>
      </c>
      <c r="AK252" s="47">
        <f t="shared" si="97"/>
        <v>0</v>
      </c>
      <c r="AL252" s="47">
        <f t="shared" si="97"/>
        <v>0</v>
      </c>
      <c r="AM252" s="47">
        <f t="shared" si="97"/>
        <v>0</v>
      </c>
      <c r="AN252" s="47">
        <f t="shared" si="97"/>
        <v>166.9847</v>
      </c>
      <c r="AO252" s="47">
        <f t="shared" si="97"/>
        <v>166.9847</v>
      </c>
      <c r="AP252" s="47">
        <v>0</v>
      </c>
      <c r="AQ252" s="47">
        <f t="shared" si="98"/>
        <v>0</v>
      </c>
      <c r="AR252" s="47">
        <f t="shared" si="98"/>
        <v>0</v>
      </c>
      <c r="AS252" s="50">
        <f t="shared" si="103"/>
        <v>441914.99939999997</v>
      </c>
      <c r="AU252">
        <v>5</v>
      </c>
      <c r="AV252" s="46" t="s">
        <v>527</v>
      </c>
      <c r="AW252" s="47">
        <f t="shared" si="99"/>
        <v>0</v>
      </c>
      <c r="AX252" s="47">
        <f t="shared" si="99"/>
        <v>0</v>
      </c>
      <c r="AY252" s="47">
        <f t="shared" si="99"/>
        <v>441581.03</v>
      </c>
      <c r="AZ252" s="47">
        <f t="shared" si="99"/>
        <v>0</v>
      </c>
      <c r="BA252" s="47">
        <f t="shared" si="99"/>
        <v>0</v>
      </c>
      <c r="BB252" s="47">
        <f t="shared" si="104"/>
        <v>0</v>
      </c>
      <c r="BC252" s="47">
        <f t="shared" si="105"/>
        <v>18.988065828977483</v>
      </c>
      <c r="BD252" s="47">
        <f t="shared" si="106"/>
        <v>45.805984718928791</v>
      </c>
      <c r="BE252" s="47">
        <f t="shared" si="100"/>
        <v>0</v>
      </c>
      <c r="BF252" s="47">
        <f t="shared" si="100"/>
        <v>0</v>
      </c>
      <c r="BG252" s="47">
        <f t="shared" si="100"/>
        <v>0</v>
      </c>
      <c r="BH252" s="50">
        <f t="shared" si="101"/>
        <v>441645.8240505479</v>
      </c>
    </row>
    <row r="253" spans="3:62" x14ac:dyDescent="0.25">
      <c r="C253" s="46" t="s">
        <v>535</v>
      </c>
      <c r="D253" s="47">
        <f>paste_pd_trips!S187</f>
        <v>0</v>
      </c>
      <c r="E253" s="47">
        <f>paste_pd_trips!T187</f>
        <v>0</v>
      </c>
      <c r="F253" s="47">
        <f>paste_pd_trips!U187</f>
        <v>0</v>
      </c>
      <c r="G253" s="47">
        <f>paste_pd_trips!V187</f>
        <v>0</v>
      </c>
      <c r="H253" s="47">
        <f>paste_pd_trips!W187</f>
        <v>0</v>
      </c>
      <c r="I253" s="47">
        <f>paste_pd_trips!X187</f>
        <v>0</v>
      </c>
      <c r="J253" s="47">
        <f>paste_pd_trips!Y187</f>
        <v>0</v>
      </c>
      <c r="K253" s="47">
        <f>paste_pd_trips!Z187</f>
        <v>0</v>
      </c>
      <c r="L253" s="47">
        <f>paste_pd_trips!AA187</f>
        <v>0</v>
      </c>
      <c r="M253" s="47">
        <f>paste_pd_trips!AB187</f>
        <v>0</v>
      </c>
      <c r="N253" s="47">
        <f>paste_pd_trips!AC187</f>
        <v>0</v>
      </c>
      <c r="O253" s="50">
        <f>paste_pd_trips!AD187</f>
        <v>0</v>
      </c>
      <c r="P253" s="49"/>
      <c r="R253" s="46" t="s">
        <v>535</v>
      </c>
      <c r="S253" s="47">
        <f>paste_pd_trips!C187</f>
        <v>0</v>
      </c>
      <c r="T253" s="47">
        <f>paste_pd_trips!D187</f>
        <v>0</v>
      </c>
      <c r="U253" s="47">
        <f>paste_pd_trips!E187</f>
        <v>0</v>
      </c>
      <c r="V253" s="47">
        <f>paste_pd_trips!F187</f>
        <v>0</v>
      </c>
      <c r="W253" s="47">
        <f>paste_pd_trips!G187</f>
        <v>0</v>
      </c>
      <c r="X253" s="47">
        <f>paste_pd_trips!H187</f>
        <v>0</v>
      </c>
      <c r="Y253" s="47">
        <f>paste_pd_trips!I187</f>
        <v>0</v>
      </c>
      <c r="Z253" s="47">
        <f>paste_pd_trips!J187</f>
        <v>0</v>
      </c>
      <c r="AA253" s="47">
        <f>paste_pd_trips!K187</f>
        <v>0</v>
      </c>
      <c r="AB253" s="47">
        <f>paste_pd_trips!L187</f>
        <v>0</v>
      </c>
      <c r="AC253" s="47">
        <f>paste_pd_trips!M187</f>
        <v>0</v>
      </c>
      <c r="AD253" s="50">
        <f>paste_pd_trips!N187</f>
        <v>0</v>
      </c>
      <c r="AG253" s="46" t="s">
        <v>535</v>
      </c>
      <c r="AH253" s="47">
        <f t="shared" si="102"/>
        <v>0</v>
      </c>
      <c r="AI253" s="47">
        <f t="shared" si="97"/>
        <v>0</v>
      </c>
      <c r="AJ253" s="47">
        <f t="shared" si="97"/>
        <v>0</v>
      </c>
      <c r="AK253" s="47">
        <f t="shared" si="97"/>
        <v>0</v>
      </c>
      <c r="AL253" s="47">
        <f t="shared" si="97"/>
        <v>0</v>
      </c>
      <c r="AM253" s="47">
        <f t="shared" si="97"/>
        <v>0</v>
      </c>
      <c r="AN253" s="47">
        <f t="shared" si="97"/>
        <v>0</v>
      </c>
      <c r="AO253" s="47">
        <f t="shared" si="97"/>
        <v>0</v>
      </c>
      <c r="AP253" s="47">
        <v>0</v>
      </c>
      <c r="AQ253" s="47">
        <f t="shared" si="98"/>
        <v>0</v>
      </c>
      <c r="AR253" s="47">
        <f t="shared" si="98"/>
        <v>0</v>
      </c>
      <c r="AS253" s="50">
        <f t="shared" si="103"/>
        <v>0</v>
      </c>
      <c r="AU253">
        <v>6</v>
      </c>
      <c r="AV253" s="46" t="s">
        <v>535</v>
      </c>
      <c r="AW253" s="47">
        <f t="shared" si="99"/>
        <v>0</v>
      </c>
      <c r="AX253" s="47">
        <f t="shared" si="99"/>
        <v>0</v>
      </c>
      <c r="AY253" s="47">
        <f t="shared" si="99"/>
        <v>0</v>
      </c>
      <c r="AZ253" s="47">
        <f t="shared" si="99"/>
        <v>0</v>
      </c>
      <c r="BA253" s="47">
        <f t="shared" si="99"/>
        <v>0</v>
      </c>
      <c r="BB253" s="47">
        <f t="shared" si="104"/>
        <v>0</v>
      </c>
      <c r="BC253" s="47">
        <f t="shared" si="105"/>
        <v>0</v>
      </c>
      <c r="BD253" s="47">
        <f t="shared" si="106"/>
        <v>0</v>
      </c>
      <c r="BE253" s="47">
        <f t="shared" si="100"/>
        <v>0</v>
      </c>
      <c r="BF253" s="47">
        <f t="shared" si="100"/>
        <v>0</v>
      </c>
      <c r="BG253" s="47">
        <f t="shared" si="100"/>
        <v>0</v>
      </c>
      <c r="BH253" s="50">
        <f t="shared" si="101"/>
        <v>0</v>
      </c>
    </row>
    <row r="254" spans="3:62" x14ac:dyDescent="0.25">
      <c r="C254" s="46" t="s">
        <v>465</v>
      </c>
      <c r="D254" s="47">
        <f>paste_pd_trips!S188</f>
        <v>0</v>
      </c>
      <c r="E254" s="47">
        <f>paste_pd_trips!T188</f>
        <v>0</v>
      </c>
      <c r="F254" s="47">
        <f>paste_pd_trips!U188</f>
        <v>0</v>
      </c>
      <c r="G254" s="47">
        <f>paste_pd_trips!V188</f>
        <v>0</v>
      </c>
      <c r="H254" s="47">
        <f>paste_pd_trips!W188</f>
        <v>0</v>
      </c>
      <c r="I254" s="47">
        <f>paste_pd_trips!X188</f>
        <v>0</v>
      </c>
      <c r="J254" s="47">
        <f>paste_pd_trips!Y188</f>
        <v>0</v>
      </c>
      <c r="K254" s="47">
        <f>paste_pd_trips!Z188</f>
        <v>0</v>
      </c>
      <c r="L254" s="47">
        <f>paste_pd_trips!AA188</f>
        <v>0</v>
      </c>
      <c r="M254" s="47">
        <f>paste_pd_trips!AB188</f>
        <v>0</v>
      </c>
      <c r="N254" s="47">
        <f>paste_pd_trips!AC188</f>
        <v>0</v>
      </c>
      <c r="O254" s="50">
        <f>paste_pd_trips!AD188</f>
        <v>0</v>
      </c>
      <c r="P254" s="49"/>
      <c r="R254" s="46" t="s">
        <v>465</v>
      </c>
      <c r="S254" s="47">
        <f>paste_pd_trips!C188</f>
        <v>0</v>
      </c>
      <c r="T254" s="47">
        <f>paste_pd_trips!D188</f>
        <v>0</v>
      </c>
      <c r="U254" s="47">
        <f>paste_pd_trips!E188</f>
        <v>0</v>
      </c>
      <c r="V254" s="47">
        <f>paste_pd_trips!F188</f>
        <v>0</v>
      </c>
      <c r="W254" s="47">
        <f>paste_pd_trips!G188</f>
        <v>0</v>
      </c>
      <c r="X254" s="47">
        <f>paste_pd_trips!H188</f>
        <v>0</v>
      </c>
      <c r="Y254" s="47">
        <f>paste_pd_trips!I188</f>
        <v>0</v>
      </c>
      <c r="Z254" s="47">
        <f>paste_pd_trips!J188</f>
        <v>0</v>
      </c>
      <c r="AA254" s="47">
        <f>paste_pd_trips!K188</f>
        <v>0</v>
      </c>
      <c r="AB254" s="47">
        <f>paste_pd_trips!L188</f>
        <v>0</v>
      </c>
      <c r="AC254" s="47">
        <f>paste_pd_trips!M188</f>
        <v>0</v>
      </c>
      <c r="AD254" s="50">
        <f>paste_pd_trips!N188</f>
        <v>0</v>
      </c>
      <c r="AG254" s="46" t="s">
        <v>465</v>
      </c>
      <c r="AH254" s="47">
        <f t="shared" si="102"/>
        <v>0</v>
      </c>
      <c r="AI254" s="47">
        <f t="shared" si="97"/>
        <v>0</v>
      </c>
      <c r="AJ254" s="47">
        <f t="shared" si="97"/>
        <v>0</v>
      </c>
      <c r="AK254" s="47">
        <f t="shared" si="97"/>
        <v>0</v>
      </c>
      <c r="AL254" s="47">
        <f t="shared" si="97"/>
        <v>0</v>
      </c>
      <c r="AM254" s="47">
        <f t="shared" si="97"/>
        <v>0</v>
      </c>
      <c r="AN254" s="47">
        <f t="shared" si="97"/>
        <v>0</v>
      </c>
      <c r="AO254" s="47">
        <f t="shared" si="97"/>
        <v>0</v>
      </c>
      <c r="AP254" s="47">
        <v>0</v>
      </c>
      <c r="AQ254" s="47">
        <f t="shared" si="98"/>
        <v>0</v>
      </c>
      <c r="AR254" s="47">
        <f t="shared" si="98"/>
        <v>0</v>
      </c>
      <c r="AS254" s="50">
        <f t="shared" si="103"/>
        <v>0</v>
      </c>
      <c r="AU254">
        <v>7</v>
      </c>
      <c r="AV254" s="46" t="s">
        <v>465</v>
      </c>
      <c r="AW254" s="47">
        <f t="shared" si="99"/>
        <v>0</v>
      </c>
      <c r="AX254" s="47">
        <f t="shared" si="99"/>
        <v>0</v>
      </c>
      <c r="AY254" s="47">
        <f t="shared" si="99"/>
        <v>0</v>
      </c>
      <c r="AZ254" s="47">
        <f t="shared" si="99"/>
        <v>0</v>
      </c>
      <c r="BA254" s="47">
        <f t="shared" si="99"/>
        <v>0</v>
      </c>
      <c r="BB254" s="47">
        <f t="shared" si="104"/>
        <v>0</v>
      </c>
      <c r="BC254" s="47">
        <f t="shared" si="105"/>
        <v>0</v>
      </c>
      <c r="BD254" s="47">
        <f t="shared" si="106"/>
        <v>0</v>
      </c>
      <c r="BE254" s="47">
        <f t="shared" si="100"/>
        <v>0</v>
      </c>
      <c r="BF254" s="47">
        <f t="shared" si="100"/>
        <v>0</v>
      </c>
      <c r="BG254" s="47">
        <f t="shared" si="100"/>
        <v>0</v>
      </c>
      <c r="BH254" s="50">
        <f t="shared" si="101"/>
        <v>0</v>
      </c>
    </row>
    <row r="255" spans="3:62" x14ac:dyDescent="0.25">
      <c r="C255" s="46" t="s">
        <v>528</v>
      </c>
      <c r="D255" s="47">
        <f>paste_pd_trips!S189</f>
        <v>0</v>
      </c>
      <c r="E255" s="47">
        <f>paste_pd_trips!T189</f>
        <v>0</v>
      </c>
      <c r="F255" s="47">
        <f>paste_pd_trips!U189</f>
        <v>0</v>
      </c>
      <c r="G255" s="47">
        <f>paste_pd_trips!V189</f>
        <v>0</v>
      </c>
      <c r="H255" s="47">
        <f>paste_pd_trips!W189</f>
        <v>6</v>
      </c>
      <c r="I255" s="47">
        <f>paste_pd_trips!X189</f>
        <v>0</v>
      </c>
      <c r="J255" s="47">
        <f>paste_pd_trips!Y189</f>
        <v>0</v>
      </c>
      <c r="K255" s="47">
        <f>paste_pd_trips!Z189</f>
        <v>0</v>
      </c>
      <c r="L255" s="47">
        <f>paste_pd_trips!AA189</f>
        <v>0</v>
      </c>
      <c r="M255" s="47">
        <f>paste_pd_trips!AB189</f>
        <v>0</v>
      </c>
      <c r="N255" s="47">
        <f>paste_pd_trips!AC189</f>
        <v>0</v>
      </c>
      <c r="O255" s="50">
        <f>paste_pd_trips!AD189</f>
        <v>6</v>
      </c>
      <c r="P255" s="49"/>
      <c r="R255" s="46" t="s">
        <v>528</v>
      </c>
      <c r="S255" s="47">
        <f>paste_pd_trips!C189</f>
        <v>0</v>
      </c>
      <c r="T255" s="47">
        <f>paste_pd_trips!D189</f>
        <v>0</v>
      </c>
      <c r="U255" s="47">
        <f>paste_pd_trips!E189</f>
        <v>0</v>
      </c>
      <c r="V255" s="47">
        <f>paste_pd_trips!F189</f>
        <v>0</v>
      </c>
      <c r="W255" s="47">
        <f>paste_pd_trips!G189</f>
        <v>1202.8338000000001</v>
      </c>
      <c r="X255" s="47">
        <f>paste_pd_trips!H189</f>
        <v>0</v>
      </c>
      <c r="Y255" s="47">
        <f>paste_pd_trips!I189</f>
        <v>0</v>
      </c>
      <c r="Z255" s="47">
        <f>paste_pd_trips!J189</f>
        <v>0</v>
      </c>
      <c r="AA255" s="47">
        <f>paste_pd_trips!K189</f>
        <v>0</v>
      </c>
      <c r="AB255" s="47">
        <f>paste_pd_trips!L189</f>
        <v>0</v>
      </c>
      <c r="AC255" s="47">
        <f>paste_pd_trips!M189</f>
        <v>0</v>
      </c>
      <c r="AD255" s="50">
        <f>paste_pd_trips!N189</f>
        <v>1202.8338000000001</v>
      </c>
      <c r="AG255" s="46" t="s">
        <v>528</v>
      </c>
      <c r="AH255" s="47">
        <f t="shared" si="102"/>
        <v>0</v>
      </c>
      <c r="AI255" s="47">
        <f t="shared" si="97"/>
        <v>0</v>
      </c>
      <c r="AJ255" s="47">
        <f t="shared" si="97"/>
        <v>0</v>
      </c>
      <c r="AK255" s="47">
        <f t="shared" si="97"/>
        <v>0</v>
      </c>
      <c r="AL255" s="47">
        <f t="shared" si="97"/>
        <v>1202.8338000000001</v>
      </c>
      <c r="AM255" s="47">
        <f t="shared" si="97"/>
        <v>0</v>
      </c>
      <c r="AN255" s="47">
        <f t="shared" si="97"/>
        <v>0</v>
      </c>
      <c r="AO255" s="47">
        <f t="shared" si="97"/>
        <v>0</v>
      </c>
      <c r="AP255" s="47">
        <v>0</v>
      </c>
      <c r="AQ255" s="47">
        <f t="shared" si="98"/>
        <v>0</v>
      </c>
      <c r="AR255" s="47">
        <f t="shared" si="98"/>
        <v>0</v>
      </c>
      <c r="AS255" s="50">
        <f t="shared" si="103"/>
        <v>1202.8338000000001</v>
      </c>
      <c r="AU255">
        <v>8</v>
      </c>
      <c r="AV255" s="46" t="s">
        <v>528</v>
      </c>
      <c r="AW255" s="47">
        <f t="shared" si="99"/>
        <v>0</v>
      </c>
      <c r="AX255" s="47">
        <f t="shared" si="99"/>
        <v>0</v>
      </c>
      <c r="AY255" s="47">
        <f t="shared" si="99"/>
        <v>0</v>
      </c>
      <c r="AZ255" s="47">
        <f t="shared" si="99"/>
        <v>0</v>
      </c>
      <c r="BA255" s="47">
        <f t="shared" si="99"/>
        <v>1202.8338000000001</v>
      </c>
      <c r="BB255" s="47">
        <f t="shared" si="104"/>
        <v>0</v>
      </c>
      <c r="BC255" s="47">
        <f t="shared" si="105"/>
        <v>0</v>
      </c>
      <c r="BD255" s="47">
        <f t="shared" si="106"/>
        <v>0</v>
      </c>
      <c r="BE255" s="47">
        <f t="shared" si="100"/>
        <v>0</v>
      </c>
      <c r="BF255" s="47">
        <f t="shared" si="100"/>
        <v>0</v>
      </c>
      <c r="BG255" s="47">
        <f t="shared" si="100"/>
        <v>0</v>
      </c>
      <c r="BH255" s="50">
        <f t="shared" si="101"/>
        <v>1202.8338000000001</v>
      </c>
    </row>
    <row r="256" spans="3:62" x14ac:dyDescent="0.25">
      <c r="C256" s="46" t="s">
        <v>14</v>
      </c>
      <c r="D256" s="47">
        <f>paste_pd_trips!S190</f>
        <v>0</v>
      </c>
      <c r="E256" s="47">
        <f>paste_pd_trips!T190</f>
        <v>0</v>
      </c>
      <c r="F256" s="47">
        <f>paste_pd_trips!U190</f>
        <v>0</v>
      </c>
      <c r="G256" s="47">
        <f>paste_pd_trips!V190</f>
        <v>0</v>
      </c>
      <c r="H256" s="47">
        <f>paste_pd_trips!W190</f>
        <v>0</v>
      </c>
      <c r="I256" s="47">
        <f>paste_pd_trips!X190</f>
        <v>0</v>
      </c>
      <c r="J256" s="47">
        <f>paste_pd_trips!Y190</f>
        <v>0</v>
      </c>
      <c r="K256" s="47">
        <f>paste_pd_trips!Z190</f>
        <v>0</v>
      </c>
      <c r="L256" s="47">
        <f>paste_pd_trips!AA190</f>
        <v>0</v>
      </c>
      <c r="M256" s="47">
        <f>paste_pd_trips!AB190</f>
        <v>0</v>
      </c>
      <c r="N256" s="47">
        <f>paste_pd_trips!AC190</f>
        <v>0</v>
      </c>
      <c r="O256" s="50">
        <f>paste_pd_trips!AD190</f>
        <v>0</v>
      </c>
      <c r="P256" s="49"/>
      <c r="R256" s="46" t="s">
        <v>14</v>
      </c>
      <c r="S256" s="47">
        <f>paste_pd_trips!C190</f>
        <v>0</v>
      </c>
      <c r="T256" s="47">
        <f>paste_pd_trips!D190</f>
        <v>0</v>
      </c>
      <c r="U256" s="47">
        <f>paste_pd_trips!E190</f>
        <v>0</v>
      </c>
      <c r="V256" s="47">
        <f>paste_pd_trips!F190</f>
        <v>0</v>
      </c>
      <c r="W256" s="47">
        <f>paste_pd_trips!G190</f>
        <v>0</v>
      </c>
      <c r="X256" s="47">
        <f>paste_pd_trips!H190</f>
        <v>0</v>
      </c>
      <c r="Y256" s="47">
        <f>paste_pd_trips!I190</f>
        <v>0</v>
      </c>
      <c r="Z256" s="47">
        <f>paste_pd_trips!J190</f>
        <v>0</v>
      </c>
      <c r="AA256" s="47">
        <f>paste_pd_trips!K190</f>
        <v>0</v>
      </c>
      <c r="AB256" s="47">
        <f>paste_pd_trips!L190</f>
        <v>0</v>
      </c>
      <c r="AC256" s="47">
        <f>paste_pd_trips!M190</f>
        <v>0</v>
      </c>
      <c r="AD256" s="50">
        <f>paste_pd_trips!N190</f>
        <v>0</v>
      </c>
      <c r="AG256" s="46" t="s">
        <v>14</v>
      </c>
      <c r="AH256" s="47">
        <f t="shared" si="102"/>
        <v>0</v>
      </c>
      <c r="AI256" s="47">
        <f t="shared" si="97"/>
        <v>0</v>
      </c>
      <c r="AJ256" s="47">
        <f t="shared" si="97"/>
        <v>0</v>
      </c>
      <c r="AK256" s="47">
        <f t="shared" si="97"/>
        <v>0</v>
      </c>
      <c r="AL256" s="47">
        <f t="shared" si="97"/>
        <v>0</v>
      </c>
      <c r="AM256" s="51">
        <f t="shared" si="97"/>
        <v>0</v>
      </c>
      <c r="AN256" s="52">
        <f t="shared" si="97"/>
        <v>0</v>
      </c>
      <c r="AO256" s="53">
        <f t="shared" si="97"/>
        <v>0</v>
      </c>
      <c r="AP256" s="47">
        <v>0</v>
      </c>
      <c r="AQ256" s="47">
        <f t="shared" si="98"/>
        <v>0</v>
      </c>
      <c r="AR256" s="47">
        <f t="shared" si="98"/>
        <v>0</v>
      </c>
      <c r="AS256" s="50">
        <f t="shared" si="103"/>
        <v>0</v>
      </c>
      <c r="AU256">
        <v>9</v>
      </c>
      <c r="AV256" s="46" t="s">
        <v>14</v>
      </c>
      <c r="AW256" s="47">
        <f t="shared" si="99"/>
        <v>0</v>
      </c>
      <c r="AX256" s="47">
        <f t="shared" si="99"/>
        <v>0</v>
      </c>
      <c r="AY256" s="47">
        <f t="shared" si="99"/>
        <v>0</v>
      </c>
      <c r="AZ256" s="47">
        <f t="shared" si="99"/>
        <v>0</v>
      </c>
      <c r="BA256" s="47">
        <f t="shared" si="99"/>
        <v>0</v>
      </c>
      <c r="BB256" s="51">
        <f>BJ256</f>
        <v>1526.2143823962429</v>
      </c>
      <c r="BC256" s="52">
        <v>0</v>
      </c>
      <c r="BD256" s="53">
        <v>0</v>
      </c>
      <c r="BE256" s="47">
        <f t="shared" si="100"/>
        <v>0</v>
      </c>
      <c r="BF256" s="47">
        <f t="shared" si="100"/>
        <v>0</v>
      </c>
      <c r="BG256" s="47">
        <f t="shared" si="100"/>
        <v>0</v>
      </c>
      <c r="BH256" s="50">
        <f t="shared" si="101"/>
        <v>1526.2143823962429</v>
      </c>
      <c r="BJ256" s="2">
        <f>(OBS_PURP_AUTOSUFF!J124+OBS_PURP_AUTOSUFF!J125)*$BI$278</f>
        <v>1526.2143823962429</v>
      </c>
    </row>
    <row r="257" spans="3:62" x14ac:dyDescent="0.25">
      <c r="C257" s="46" t="s">
        <v>15</v>
      </c>
      <c r="D257" s="47">
        <f>paste_pd_trips!S191</f>
        <v>0</v>
      </c>
      <c r="E257" s="47">
        <f>paste_pd_trips!T191</f>
        <v>0</v>
      </c>
      <c r="F257" s="47">
        <f>paste_pd_trips!U191</f>
        <v>0</v>
      </c>
      <c r="G257" s="47">
        <f>paste_pd_trips!V191</f>
        <v>0</v>
      </c>
      <c r="H257" s="47">
        <f>paste_pd_trips!W191</f>
        <v>0</v>
      </c>
      <c r="I257" s="47">
        <f>paste_pd_trips!X191</f>
        <v>0</v>
      </c>
      <c r="J257" s="47">
        <f>paste_pd_trips!Y191</f>
        <v>0</v>
      </c>
      <c r="K257" s="47">
        <f>paste_pd_trips!Z191</f>
        <v>0</v>
      </c>
      <c r="L257" s="47">
        <f>paste_pd_trips!AA191</f>
        <v>0</v>
      </c>
      <c r="M257" s="47">
        <f>paste_pd_trips!AB191</f>
        <v>0</v>
      </c>
      <c r="N257" s="47">
        <f>paste_pd_trips!AC191</f>
        <v>0</v>
      </c>
      <c r="O257" s="50">
        <f>paste_pd_trips!AD191</f>
        <v>0</v>
      </c>
      <c r="P257" s="49"/>
      <c r="R257" s="46" t="s">
        <v>15</v>
      </c>
      <c r="S257" s="47">
        <f>paste_pd_trips!C191</f>
        <v>0</v>
      </c>
      <c r="T257" s="47">
        <f>paste_pd_trips!D191</f>
        <v>0</v>
      </c>
      <c r="U257" s="47">
        <f>paste_pd_trips!E191</f>
        <v>0</v>
      </c>
      <c r="V257" s="47">
        <f>paste_pd_trips!F191</f>
        <v>0</v>
      </c>
      <c r="W257" s="47">
        <f>paste_pd_trips!G191</f>
        <v>0</v>
      </c>
      <c r="X257" s="47">
        <f>paste_pd_trips!H191</f>
        <v>0</v>
      </c>
      <c r="Y257" s="47">
        <f>paste_pd_trips!I191</f>
        <v>0</v>
      </c>
      <c r="Z257" s="47">
        <f>paste_pd_trips!J191</f>
        <v>0</v>
      </c>
      <c r="AA257" s="47">
        <f>paste_pd_trips!K191</f>
        <v>0</v>
      </c>
      <c r="AB257" s="47">
        <f>paste_pd_trips!L191</f>
        <v>0</v>
      </c>
      <c r="AC257" s="47">
        <f>paste_pd_trips!M191</f>
        <v>0</v>
      </c>
      <c r="AD257" s="50">
        <f>paste_pd_trips!N191</f>
        <v>0</v>
      </c>
      <c r="AG257" s="46" t="s">
        <v>15</v>
      </c>
      <c r="AH257" s="47">
        <f t="shared" si="102"/>
        <v>0</v>
      </c>
      <c r="AI257" s="47">
        <f t="shared" si="97"/>
        <v>0</v>
      </c>
      <c r="AJ257" s="47">
        <f t="shared" si="97"/>
        <v>0</v>
      </c>
      <c r="AK257" s="47">
        <f t="shared" si="97"/>
        <v>0</v>
      </c>
      <c r="AL257" s="47">
        <f t="shared" si="97"/>
        <v>0</v>
      </c>
      <c r="AM257" s="55">
        <f t="shared" si="97"/>
        <v>0</v>
      </c>
      <c r="AN257" s="56">
        <f t="shared" si="97"/>
        <v>0</v>
      </c>
      <c r="AO257" s="57">
        <f t="shared" si="97"/>
        <v>0</v>
      </c>
      <c r="AP257" s="47">
        <v>0</v>
      </c>
      <c r="AQ257" s="47">
        <f t="shared" si="98"/>
        <v>0</v>
      </c>
      <c r="AR257" s="47">
        <f t="shared" si="98"/>
        <v>0</v>
      </c>
      <c r="AS257" s="50">
        <f t="shared" si="103"/>
        <v>0</v>
      </c>
      <c r="AU257">
        <v>10</v>
      </c>
      <c r="AV257" s="46" t="s">
        <v>15</v>
      </c>
      <c r="AW257" s="47">
        <f t="shared" si="99"/>
        <v>0</v>
      </c>
      <c r="AX257" s="47">
        <f t="shared" si="99"/>
        <v>0</v>
      </c>
      <c r="AY257" s="47">
        <f t="shared" si="99"/>
        <v>0</v>
      </c>
      <c r="AZ257" s="47">
        <f t="shared" si="99"/>
        <v>0</v>
      </c>
      <c r="BA257" s="47">
        <f t="shared" si="99"/>
        <v>0</v>
      </c>
      <c r="BB257" s="55">
        <f>BJ257</f>
        <v>4.682301624703836</v>
      </c>
      <c r="BC257" s="56">
        <v>0</v>
      </c>
      <c r="BD257" s="57">
        <v>0</v>
      </c>
      <c r="BE257" s="47">
        <f t="shared" si="100"/>
        <v>0</v>
      </c>
      <c r="BF257" s="47">
        <f t="shared" si="100"/>
        <v>0</v>
      </c>
      <c r="BG257" s="47">
        <f t="shared" si="100"/>
        <v>0</v>
      </c>
      <c r="BH257" s="50">
        <f t="shared" si="101"/>
        <v>4.682301624703836</v>
      </c>
      <c r="BJ257" s="2">
        <f>OBS_PURP_AUTOSUFF!J127*$BI$278</f>
        <v>4.682301624703836</v>
      </c>
    </row>
    <row r="258" spans="3:62" x14ac:dyDescent="0.25">
      <c r="C258" s="46" t="s">
        <v>16</v>
      </c>
      <c r="D258" s="47">
        <f>paste_pd_trips!S192</f>
        <v>0</v>
      </c>
      <c r="E258" s="47">
        <f>paste_pd_trips!T192</f>
        <v>0</v>
      </c>
      <c r="F258" s="47">
        <f>paste_pd_trips!U192</f>
        <v>0</v>
      </c>
      <c r="G258" s="47">
        <f>paste_pd_trips!V192</f>
        <v>0</v>
      </c>
      <c r="H258" s="47">
        <f>paste_pd_trips!W192</f>
        <v>0</v>
      </c>
      <c r="I258" s="47">
        <f>paste_pd_trips!X192</f>
        <v>0</v>
      </c>
      <c r="J258" s="47">
        <f>paste_pd_trips!Y192</f>
        <v>0</v>
      </c>
      <c r="K258" s="47">
        <f>paste_pd_trips!Z192</f>
        <v>0</v>
      </c>
      <c r="L258" s="47">
        <f>paste_pd_trips!AA192</f>
        <v>0</v>
      </c>
      <c r="M258" s="47">
        <f>paste_pd_trips!AB192</f>
        <v>0</v>
      </c>
      <c r="N258" s="47">
        <f>paste_pd_trips!AC192</f>
        <v>0</v>
      </c>
      <c r="O258" s="50">
        <f>paste_pd_trips!AD192</f>
        <v>0</v>
      </c>
      <c r="P258" s="49"/>
      <c r="R258" s="46" t="s">
        <v>16</v>
      </c>
      <c r="S258" s="47">
        <f>paste_pd_trips!C192</f>
        <v>0</v>
      </c>
      <c r="T258" s="47">
        <f>paste_pd_trips!D192</f>
        <v>0</v>
      </c>
      <c r="U258" s="47">
        <f>paste_pd_trips!E192</f>
        <v>0</v>
      </c>
      <c r="V258" s="47">
        <f>paste_pd_trips!F192</f>
        <v>0</v>
      </c>
      <c r="W258" s="47">
        <f>paste_pd_trips!G192</f>
        <v>0</v>
      </c>
      <c r="X258" s="47">
        <f>paste_pd_trips!H192</f>
        <v>0</v>
      </c>
      <c r="Y258" s="47">
        <f>paste_pd_trips!I192</f>
        <v>0</v>
      </c>
      <c r="Z258" s="47">
        <f>paste_pd_trips!J192</f>
        <v>0</v>
      </c>
      <c r="AA258" s="47">
        <f>paste_pd_trips!K192</f>
        <v>0</v>
      </c>
      <c r="AB258" s="47">
        <f>paste_pd_trips!L192</f>
        <v>0</v>
      </c>
      <c r="AC258" s="47">
        <f>paste_pd_trips!M192</f>
        <v>0</v>
      </c>
      <c r="AD258" s="50">
        <f>paste_pd_trips!N192</f>
        <v>0</v>
      </c>
      <c r="AG258" s="46" t="s">
        <v>16</v>
      </c>
      <c r="AH258" s="47">
        <f t="shared" si="102"/>
        <v>0</v>
      </c>
      <c r="AI258" s="47">
        <f t="shared" si="97"/>
        <v>0</v>
      </c>
      <c r="AJ258" s="47">
        <f t="shared" si="97"/>
        <v>0</v>
      </c>
      <c r="AK258" s="47">
        <f t="shared" si="97"/>
        <v>0</v>
      </c>
      <c r="AL258" s="47">
        <f t="shared" si="97"/>
        <v>0</v>
      </c>
      <c r="AM258" s="55">
        <f t="shared" si="97"/>
        <v>0</v>
      </c>
      <c r="AN258" s="56">
        <f t="shared" si="97"/>
        <v>0</v>
      </c>
      <c r="AO258" s="57">
        <f t="shared" si="97"/>
        <v>0</v>
      </c>
      <c r="AP258" s="47">
        <v>0</v>
      </c>
      <c r="AQ258" s="47">
        <f t="shared" si="98"/>
        <v>0</v>
      </c>
      <c r="AR258" s="47">
        <f t="shared" si="98"/>
        <v>0</v>
      </c>
      <c r="AS258" s="50">
        <f t="shared" si="103"/>
        <v>0</v>
      </c>
      <c r="AU258">
        <v>11</v>
      </c>
      <c r="AV258" s="46" t="s">
        <v>16</v>
      </c>
      <c r="AW258" s="47">
        <f t="shared" si="99"/>
        <v>0</v>
      </c>
      <c r="AX258" s="47">
        <f t="shared" si="99"/>
        <v>0</v>
      </c>
      <c r="AY258" s="47">
        <f t="shared" si="99"/>
        <v>0</v>
      </c>
      <c r="AZ258" s="47">
        <f t="shared" si="99"/>
        <v>0</v>
      </c>
      <c r="BA258" s="47">
        <f t="shared" si="99"/>
        <v>0</v>
      </c>
      <c r="BB258" s="55">
        <f>BJ258</f>
        <v>0</v>
      </c>
      <c r="BC258" s="56">
        <v>0</v>
      </c>
      <c r="BD258" s="57">
        <v>0</v>
      </c>
      <c r="BE258" s="47">
        <f t="shared" si="100"/>
        <v>0</v>
      </c>
      <c r="BF258" s="47">
        <f t="shared" si="100"/>
        <v>0</v>
      </c>
      <c r="BG258" s="47">
        <f t="shared" si="100"/>
        <v>0</v>
      </c>
      <c r="BH258" s="50">
        <f t="shared" si="101"/>
        <v>0</v>
      </c>
      <c r="BJ258" s="2">
        <v>0</v>
      </c>
    </row>
    <row r="259" spans="3:62" x14ac:dyDescent="0.25">
      <c r="C259" s="46" t="s">
        <v>17</v>
      </c>
      <c r="D259" s="47">
        <f>paste_pd_trips!S193</f>
        <v>0</v>
      </c>
      <c r="E259" s="47">
        <f>paste_pd_trips!T193</f>
        <v>0</v>
      </c>
      <c r="F259" s="47">
        <f>paste_pd_trips!U193</f>
        <v>0</v>
      </c>
      <c r="G259" s="47">
        <f>paste_pd_trips!V193</f>
        <v>0</v>
      </c>
      <c r="H259" s="47">
        <f>paste_pd_trips!W193</f>
        <v>0</v>
      </c>
      <c r="I259" s="47">
        <f>paste_pd_trips!X193</f>
        <v>0</v>
      </c>
      <c r="J259" s="47">
        <f>paste_pd_trips!Y193</f>
        <v>0</v>
      </c>
      <c r="K259" s="47">
        <f>paste_pd_trips!Z193</f>
        <v>0</v>
      </c>
      <c r="L259" s="47">
        <f>paste_pd_trips!AA193</f>
        <v>0</v>
      </c>
      <c r="M259" s="47">
        <f>paste_pd_trips!AB193</f>
        <v>0</v>
      </c>
      <c r="N259" s="47">
        <f>paste_pd_trips!AC193</f>
        <v>0</v>
      </c>
      <c r="O259" s="50">
        <f>paste_pd_trips!AD193</f>
        <v>0</v>
      </c>
      <c r="P259" s="49"/>
      <c r="R259" s="46" t="s">
        <v>17</v>
      </c>
      <c r="S259" s="47">
        <f>paste_pd_trips!C193</f>
        <v>0</v>
      </c>
      <c r="T259" s="47">
        <f>paste_pd_trips!D193</f>
        <v>0</v>
      </c>
      <c r="U259" s="47">
        <f>paste_pd_trips!E193</f>
        <v>0</v>
      </c>
      <c r="V259" s="47">
        <f>paste_pd_trips!F193</f>
        <v>0</v>
      </c>
      <c r="W259" s="47">
        <f>paste_pd_trips!G193</f>
        <v>0</v>
      </c>
      <c r="X259" s="47">
        <f>paste_pd_trips!H193</f>
        <v>0</v>
      </c>
      <c r="Y259" s="47">
        <f>paste_pd_trips!I193</f>
        <v>0</v>
      </c>
      <c r="Z259" s="47">
        <f>paste_pd_trips!J193</f>
        <v>0</v>
      </c>
      <c r="AA259" s="47">
        <f>paste_pd_trips!K193</f>
        <v>0</v>
      </c>
      <c r="AB259" s="47">
        <f>paste_pd_trips!L193</f>
        <v>0</v>
      </c>
      <c r="AC259" s="47">
        <f>paste_pd_trips!M193</f>
        <v>0</v>
      </c>
      <c r="AD259" s="50">
        <f>paste_pd_trips!N193</f>
        <v>0</v>
      </c>
      <c r="AG259" s="46" t="s">
        <v>17</v>
      </c>
      <c r="AH259" s="47">
        <f t="shared" si="102"/>
        <v>0</v>
      </c>
      <c r="AI259" s="47">
        <f t="shared" si="97"/>
        <v>0</v>
      </c>
      <c r="AJ259" s="47">
        <f t="shared" si="97"/>
        <v>0</v>
      </c>
      <c r="AK259" s="47">
        <f t="shared" si="97"/>
        <v>0</v>
      </c>
      <c r="AL259" s="47">
        <f t="shared" si="97"/>
        <v>0</v>
      </c>
      <c r="AM259" s="55">
        <f t="shared" si="97"/>
        <v>0</v>
      </c>
      <c r="AN259" s="56">
        <f t="shared" si="97"/>
        <v>0</v>
      </c>
      <c r="AO259" s="57">
        <f t="shared" si="97"/>
        <v>0</v>
      </c>
      <c r="AP259" s="47">
        <v>0</v>
      </c>
      <c r="AQ259" s="47">
        <f t="shared" si="98"/>
        <v>0</v>
      </c>
      <c r="AR259" s="47">
        <f t="shared" si="98"/>
        <v>0</v>
      </c>
      <c r="AS259" s="50">
        <f t="shared" ref="AS259:AS272" si="107">SUM(AH259:AR259)</f>
        <v>0</v>
      </c>
      <c r="AU259">
        <v>12</v>
      </c>
      <c r="AV259" s="46" t="s">
        <v>17</v>
      </c>
      <c r="AW259" s="47">
        <f t="shared" si="99"/>
        <v>0</v>
      </c>
      <c r="AX259" s="47">
        <f t="shared" si="99"/>
        <v>0</v>
      </c>
      <c r="AY259" s="47">
        <f t="shared" si="99"/>
        <v>0</v>
      </c>
      <c r="AZ259" s="47">
        <f t="shared" si="99"/>
        <v>0</v>
      </c>
      <c r="BA259" s="47">
        <f t="shared" si="99"/>
        <v>0</v>
      </c>
      <c r="BB259" s="55">
        <f>BJ259</f>
        <v>402.74098833002608</v>
      </c>
      <c r="BC259" s="56">
        <v>0</v>
      </c>
      <c r="BD259" s="57">
        <v>0</v>
      </c>
      <c r="BE259" s="47">
        <f t="shared" si="100"/>
        <v>0</v>
      </c>
      <c r="BF259" s="47">
        <f t="shared" si="100"/>
        <v>0</v>
      </c>
      <c r="BG259" s="47">
        <f t="shared" si="100"/>
        <v>0</v>
      </c>
      <c r="BH259" s="50">
        <f t="shared" si="101"/>
        <v>402.74098833002608</v>
      </c>
      <c r="BJ259" s="2">
        <f>OBS_PURP_AUTOSUFF!J126*$BI$278</f>
        <v>402.74098833002608</v>
      </c>
    </row>
    <row r="260" spans="3:62" x14ac:dyDescent="0.25">
      <c r="C260" s="46" t="s">
        <v>18</v>
      </c>
      <c r="D260" s="47">
        <f>paste_pd_trips!S194</f>
        <v>0</v>
      </c>
      <c r="E260" s="47">
        <f>paste_pd_trips!T194</f>
        <v>0</v>
      </c>
      <c r="F260" s="47">
        <f>paste_pd_trips!U194</f>
        <v>0</v>
      </c>
      <c r="G260" s="47">
        <f>paste_pd_trips!V194</f>
        <v>0</v>
      </c>
      <c r="H260" s="47">
        <f>paste_pd_trips!W194</f>
        <v>0</v>
      </c>
      <c r="I260" s="47">
        <f>paste_pd_trips!X194</f>
        <v>0</v>
      </c>
      <c r="J260" s="47">
        <f>paste_pd_trips!Y194</f>
        <v>0</v>
      </c>
      <c r="K260" s="47">
        <f>paste_pd_trips!Z194</f>
        <v>0</v>
      </c>
      <c r="L260" s="47">
        <f>paste_pd_trips!AA194</f>
        <v>0</v>
      </c>
      <c r="M260" s="47">
        <f>paste_pd_trips!AB194</f>
        <v>0</v>
      </c>
      <c r="N260" s="47">
        <f>paste_pd_trips!AC194</f>
        <v>0</v>
      </c>
      <c r="O260" s="50">
        <f>paste_pd_trips!AD194</f>
        <v>0</v>
      </c>
      <c r="P260" s="49"/>
      <c r="R260" s="46" t="s">
        <v>18</v>
      </c>
      <c r="S260" s="47">
        <f>paste_pd_trips!C194</f>
        <v>0</v>
      </c>
      <c r="T260" s="47">
        <f>paste_pd_trips!D194</f>
        <v>0</v>
      </c>
      <c r="U260" s="47">
        <f>paste_pd_trips!E194</f>
        <v>0</v>
      </c>
      <c r="V260" s="47">
        <f>paste_pd_trips!F194</f>
        <v>0</v>
      </c>
      <c r="W260" s="47">
        <f>paste_pd_trips!G194</f>
        <v>0</v>
      </c>
      <c r="X260" s="47">
        <f>paste_pd_trips!H194</f>
        <v>0</v>
      </c>
      <c r="Y260" s="47">
        <f>paste_pd_trips!I194</f>
        <v>0</v>
      </c>
      <c r="Z260" s="47">
        <f>paste_pd_trips!J194</f>
        <v>0</v>
      </c>
      <c r="AA260" s="47">
        <f>paste_pd_trips!K194</f>
        <v>0</v>
      </c>
      <c r="AB260" s="47">
        <f>paste_pd_trips!L194</f>
        <v>0</v>
      </c>
      <c r="AC260" s="47">
        <f>paste_pd_trips!M194</f>
        <v>0</v>
      </c>
      <c r="AD260" s="50">
        <f>paste_pd_trips!N194</f>
        <v>0</v>
      </c>
      <c r="AG260" s="46" t="s">
        <v>18</v>
      </c>
      <c r="AH260" s="47">
        <f t="shared" si="102"/>
        <v>0</v>
      </c>
      <c r="AI260" s="47">
        <f t="shared" si="97"/>
        <v>0</v>
      </c>
      <c r="AJ260" s="47">
        <f t="shared" si="97"/>
        <v>0</v>
      </c>
      <c r="AK260" s="47">
        <f t="shared" si="97"/>
        <v>0</v>
      </c>
      <c r="AL260" s="47">
        <f t="shared" si="97"/>
        <v>0</v>
      </c>
      <c r="AM260" s="55">
        <f t="shared" si="97"/>
        <v>0</v>
      </c>
      <c r="AN260" s="56">
        <f t="shared" si="97"/>
        <v>0</v>
      </c>
      <c r="AO260" s="57">
        <f t="shared" si="97"/>
        <v>0</v>
      </c>
      <c r="AP260" s="47">
        <v>0</v>
      </c>
      <c r="AQ260" s="47">
        <f t="shared" si="98"/>
        <v>0</v>
      </c>
      <c r="AR260" s="47">
        <f t="shared" si="98"/>
        <v>0</v>
      </c>
      <c r="AS260" s="50">
        <f t="shared" si="107"/>
        <v>0</v>
      </c>
      <c r="AU260">
        <v>13</v>
      </c>
      <c r="AV260" s="46" t="s">
        <v>18</v>
      </c>
      <c r="AW260" s="47">
        <f t="shared" si="99"/>
        <v>0</v>
      </c>
      <c r="AX260" s="47">
        <f t="shared" si="99"/>
        <v>0</v>
      </c>
      <c r="AY260" s="47">
        <f t="shared" si="99"/>
        <v>0</v>
      </c>
      <c r="AZ260" s="47">
        <f t="shared" si="99"/>
        <v>0</v>
      </c>
      <c r="BA260" s="47">
        <f t="shared" si="99"/>
        <v>0</v>
      </c>
      <c r="BB260" s="55">
        <v>0</v>
      </c>
      <c r="BC260" s="56">
        <f>BJ260</f>
        <v>14.997320363631173</v>
      </c>
      <c r="BD260" s="57">
        <v>0</v>
      </c>
      <c r="BE260" s="47">
        <f t="shared" si="100"/>
        <v>0</v>
      </c>
      <c r="BF260" s="47">
        <f t="shared" si="100"/>
        <v>0</v>
      </c>
      <c r="BG260" s="47">
        <f t="shared" si="100"/>
        <v>0</v>
      </c>
      <c r="BH260" s="50">
        <f t="shared" si="101"/>
        <v>14.997320363631173</v>
      </c>
      <c r="BJ260" s="2">
        <f>(OBS_PURP_AUTOSUFF!J142+OBS_PURP_AUTOSUFF!J143)*$BI$278</f>
        <v>14.997320363631173</v>
      </c>
    </row>
    <row r="261" spans="3:62" x14ac:dyDescent="0.25">
      <c r="C261" s="46" t="s">
        <v>19</v>
      </c>
      <c r="D261" s="47">
        <f>paste_pd_trips!S195</f>
        <v>0</v>
      </c>
      <c r="E261" s="47">
        <f>paste_pd_trips!T195</f>
        <v>0</v>
      </c>
      <c r="F261" s="47">
        <f>paste_pd_trips!U195</f>
        <v>0</v>
      </c>
      <c r="G261" s="47">
        <f>paste_pd_trips!V195</f>
        <v>0</v>
      </c>
      <c r="H261" s="47">
        <f>paste_pd_trips!W195</f>
        <v>0</v>
      </c>
      <c r="I261" s="47">
        <f>paste_pd_trips!X195</f>
        <v>0</v>
      </c>
      <c r="J261" s="47">
        <f>paste_pd_trips!Y195</f>
        <v>2</v>
      </c>
      <c r="K261" s="47">
        <f>paste_pd_trips!Z195</f>
        <v>0</v>
      </c>
      <c r="L261" s="47">
        <f>paste_pd_trips!AA195</f>
        <v>0</v>
      </c>
      <c r="M261" s="47">
        <f>paste_pd_trips!AB195</f>
        <v>0</v>
      </c>
      <c r="N261" s="47">
        <f>paste_pd_trips!AC195</f>
        <v>0</v>
      </c>
      <c r="O261" s="50">
        <f>paste_pd_trips!AD195</f>
        <v>2</v>
      </c>
      <c r="P261" s="49"/>
      <c r="R261" s="46" t="s">
        <v>19</v>
      </c>
      <c r="S261" s="47">
        <f>paste_pd_trips!C195</f>
        <v>0</v>
      </c>
      <c r="T261" s="47">
        <f>paste_pd_trips!D195</f>
        <v>0</v>
      </c>
      <c r="U261" s="47">
        <f>paste_pd_trips!E195</f>
        <v>0</v>
      </c>
      <c r="V261" s="47">
        <f>paste_pd_trips!F195</f>
        <v>0</v>
      </c>
      <c r="W261" s="47">
        <f>paste_pd_trips!G195</f>
        <v>0</v>
      </c>
      <c r="X261" s="47">
        <f>paste_pd_trips!H195</f>
        <v>0</v>
      </c>
      <c r="Y261" s="47">
        <f>paste_pd_trips!I195</f>
        <v>434.61919999999998</v>
      </c>
      <c r="Z261" s="47">
        <f>paste_pd_trips!J195</f>
        <v>0</v>
      </c>
      <c r="AA261" s="47">
        <f>paste_pd_trips!K195</f>
        <v>0</v>
      </c>
      <c r="AB261" s="47">
        <f>paste_pd_trips!L195</f>
        <v>0</v>
      </c>
      <c r="AC261" s="47">
        <f>paste_pd_trips!M195</f>
        <v>0</v>
      </c>
      <c r="AD261" s="50">
        <f>paste_pd_trips!N195</f>
        <v>434.61919999999998</v>
      </c>
      <c r="AG261" s="46" t="s">
        <v>19</v>
      </c>
      <c r="AH261" s="47">
        <f t="shared" si="102"/>
        <v>0</v>
      </c>
      <c r="AI261" s="47">
        <f t="shared" si="97"/>
        <v>0</v>
      </c>
      <c r="AJ261" s="47">
        <f t="shared" si="97"/>
        <v>0</v>
      </c>
      <c r="AK261" s="47">
        <f t="shared" si="97"/>
        <v>0</v>
      </c>
      <c r="AL261" s="47">
        <f t="shared" si="97"/>
        <v>0</v>
      </c>
      <c r="AM261" s="55">
        <f t="shared" si="97"/>
        <v>0</v>
      </c>
      <c r="AN261" s="56">
        <f t="shared" si="97"/>
        <v>434.61919999999998</v>
      </c>
      <c r="AO261" s="57">
        <f t="shared" si="97"/>
        <v>0</v>
      </c>
      <c r="AP261" s="47">
        <v>0</v>
      </c>
      <c r="AQ261" s="47">
        <f t="shared" si="98"/>
        <v>0</v>
      </c>
      <c r="AR261" s="47">
        <f t="shared" si="98"/>
        <v>0</v>
      </c>
      <c r="AS261" s="50">
        <f t="shared" si="107"/>
        <v>434.61919999999998</v>
      </c>
      <c r="AU261">
        <v>14</v>
      </c>
      <c r="AV261" s="46" t="s">
        <v>19</v>
      </c>
      <c r="AW261" s="47">
        <f t="shared" si="99"/>
        <v>0</v>
      </c>
      <c r="AX261" s="47">
        <f t="shared" si="99"/>
        <v>0</v>
      </c>
      <c r="AY261" s="47">
        <f t="shared" si="99"/>
        <v>0</v>
      </c>
      <c r="AZ261" s="47">
        <f t="shared" si="99"/>
        <v>0</v>
      </c>
      <c r="BA261" s="47">
        <f t="shared" si="99"/>
        <v>0</v>
      </c>
      <c r="BB261" s="55">
        <v>0</v>
      </c>
      <c r="BC261" s="56">
        <f>BJ261</f>
        <v>19.791787867104855</v>
      </c>
      <c r="BD261" s="57">
        <v>0</v>
      </c>
      <c r="BE261" s="47">
        <f t="shared" si="100"/>
        <v>0</v>
      </c>
      <c r="BF261" s="47">
        <f t="shared" si="100"/>
        <v>0</v>
      </c>
      <c r="BG261" s="47">
        <f t="shared" si="100"/>
        <v>0</v>
      </c>
      <c r="BH261" s="50">
        <f t="shared" si="101"/>
        <v>19.791787867104855</v>
      </c>
      <c r="BJ261" s="2">
        <f>OBS_PURP_AUTOSUFF!J145*$BI$278</f>
        <v>19.791787867104855</v>
      </c>
    </row>
    <row r="262" spans="3:62" x14ac:dyDescent="0.25">
      <c r="C262" s="46" t="s">
        <v>20</v>
      </c>
      <c r="D262" s="47">
        <f>paste_pd_trips!S196</f>
        <v>0</v>
      </c>
      <c r="E262" s="47">
        <f>paste_pd_trips!T196</f>
        <v>0</v>
      </c>
      <c r="F262" s="47">
        <f>paste_pd_trips!U196</f>
        <v>0</v>
      </c>
      <c r="G262" s="47">
        <f>paste_pd_trips!V196</f>
        <v>0</v>
      </c>
      <c r="H262" s="47">
        <f>paste_pd_trips!W196</f>
        <v>0</v>
      </c>
      <c r="I262" s="47">
        <f>paste_pd_trips!X196</f>
        <v>0</v>
      </c>
      <c r="J262" s="47">
        <f>paste_pd_trips!Y196</f>
        <v>0</v>
      </c>
      <c r="K262" s="47">
        <f>paste_pd_trips!Z196</f>
        <v>0</v>
      </c>
      <c r="L262" s="47">
        <f>paste_pd_trips!AA196</f>
        <v>0</v>
      </c>
      <c r="M262" s="47">
        <f>paste_pd_trips!AB196</f>
        <v>0</v>
      </c>
      <c r="N262" s="47">
        <f>paste_pd_trips!AC196</f>
        <v>0</v>
      </c>
      <c r="O262" s="50">
        <f>paste_pd_trips!AD196</f>
        <v>0</v>
      </c>
      <c r="P262" s="49"/>
      <c r="R262" s="46" t="s">
        <v>20</v>
      </c>
      <c r="S262" s="47">
        <f>paste_pd_trips!C196</f>
        <v>0</v>
      </c>
      <c r="T262" s="47">
        <f>paste_pd_trips!D196</f>
        <v>0</v>
      </c>
      <c r="U262" s="47">
        <f>paste_pd_trips!E196</f>
        <v>0</v>
      </c>
      <c r="V262" s="47">
        <f>paste_pd_trips!F196</f>
        <v>0</v>
      </c>
      <c r="W262" s="47">
        <f>paste_pd_trips!G196</f>
        <v>0</v>
      </c>
      <c r="X262" s="47">
        <f>paste_pd_trips!H196</f>
        <v>0</v>
      </c>
      <c r="Y262" s="47">
        <f>paste_pd_trips!I196</f>
        <v>0</v>
      </c>
      <c r="Z262" s="47">
        <f>paste_pd_trips!J196</f>
        <v>0</v>
      </c>
      <c r="AA262" s="47">
        <f>paste_pd_trips!K196</f>
        <v>0</v>
      </c>
      <c r="AB262" s="47">
        <f>paste_pd_trips!L196</f>
        <v>0</v>
      </c>
      <c r="AC262" s="47">
        <f>paste_pd_trips!M196</f>
        <v>0</v>
      </c>
      <c r="AD262" s="50">
        <f>paste_pd_trips!N196</f>
        <v>0</v>
      </c>
      <c r="AG262" s="46" t="s">
        <v>20</v>
      </c>
      <c r="AH262" s="47">
        <f t="shared" si="102"/>
        <v>0</v>
      </c>
      <c r="AI262" s="47">
        <f t="shared" si="97"/>
        <v>0</v>
      </c>
      <c r="AJ262" s="47">
        <f t="shared" si="97"/>
        <v>0</v>
      </c>
      <c r="AK262" s="47">
        <f t="shared" si="97"/>
        <v>0</v>
      </c>
      <c r="AL262" s="47">
        <f t="shared" si="97"/>
        <v>0</v>
      </c>
      <c r="AM262" s="55">
        <f t="shared" si="97"/>
        <v>0</v>
      </c>
      <c r="AN262" s="56">
        <f t="shared" si="97"/>
        <v>0</v>
      </c>
      <c r="AO262" s="57">
        <f t="shared" si="97"/>
        <v>0</v>
      </c>
      <c r="AP262" s="47">
        <v>0</v>
      </c>
      <c r="AQ262" s="47">
        <f t="shared" si="98"/>
        <v>0</v>
      </c>
      <c r="AR262" s="47">
        <f t="shared" si="98"/>
        <v>0</v>
      </c>
      <c r="AS262" s="50">
        <f t="shared" si="107"/>
        <v>0</v>
      </c>
      <c r="AU262">
        <v>15</v>
      </c>
      <c r="AV262" s="46" t="s">
        <v>20</v>
      </c>
      <c r="AW262" s="47">
        <f t="shared" si="99"/>
        <v>0</v>
      </c>
      <c r="AX262" s="47">
        <f t="shared" si="99"/>
        <v>0</v>
      </c>
      <c r="AY262" s="47">
        <f t="shared" si="99"/>
        <v>0</v>
      </c>
      <c r="AZ262" s="47">
        <f t="shared" si="99"/>
        <v>0</v>
      </c>
      <c r="BA262" s="47">
        <f t="shared" si="99"/>
        <v>0</v>
      </c>
      <c r="BB262" s="55">
        <v>0</v>
      </c>
      <c r="BC262" s="56">
        <f>BJ262</f>
        <v>0</v>
      </c>
      <c r="BD262" s="57">
        <v>0</v>
      </c>
      <c r="BE262" s="47">
        <f t="shared" si="100"/>
        <v>0</v>
      </c>
      <c r="BF262" s="47">
        <f t="shared" si="100"/>
        <v>0</v>
      </c>
      <c r="BG262" s="47">
        <f t="shared" si="100"/>
        <v>0</v>
      </c>
      <c r="BH262" s="50">
        <f t="shared" si="101"/>
        <v>0</v>
      </c>
      <c r="BJ262" s="2">
        <v>0</v>
      </c>
    </row>
    <row r="263" spans="3:62" x14ac:dyDescent="0.25">
      <c r="C263" s="46" t="s">
        <v>21</v>
      </c>
      <c r="D263" s="47">
        <f>paste_pd_trips!S197</f>
        <v>0</v>
      </c>
      <c r="E263" s="47">
        <f>paste_pd_trips!T197</f>
        <v>0</v>
      </c>
      <c r="F263" s="47">
        <f>paste_pd_trips!U197</f>
        <v>0</v>
      </c>
      <c r="G263" s="47">
        <f>paste_pd_trips!V197</f>
        <v>0</v>
      </c>
      <c r="H263" s="47">
        <f>paste_pd_trips!W197</f>
        <v>0</v>
      </c>
      <c r="I263" s="47">
        <f>paste_pd_trips!X197</f>
        <v>0</v>
      </c>
      <c r="J263" s="47">
        <f>paste_pd_trips!Y197</f>
        <v>0</v>
      </c>
      <c r="K263" s="47">
        <f>paste_pd_trips!Z197</f>
        <v>0</v>
      </c>
      <c r="L263" s="47">
        <f>paste_pd_trips!AA197</f>
        <v>0</v>
      </c>
      <c r="M263" s="47">
        <f>paste_pd_trips!AB197</f>
        <v>0</v>
      </c>
      <c r="N263" s="47">
        <f>paste_pd_trips!AC197</f>
        <v>0</v>
      </c>
      <c r="O263" s="50">
        <f>paste_pd_trips!AD197</f>
        <v>0</v>
      </c>
      <c r="P263" s="49"/>
      <c r="R263" s="46" t="s">
        <v>21</v>
      </c>
      <c r="S263" s="47">
        <f>paste_pd_trips!C197</f>
        <v>0</v>
      </c>
      <c r="T263" s="47">
        <f>paste_pd_trips!D197</f>
        <v>0</v>
      </c>
      <c r="U263" s="47">
        <f>paste_pd_trips!E197</f>
        <v>0</v>
      </c>
      <c r="V263" s="47">
        <f>paste_pd_trips!F197</f>
        <v>0</v>
      </c>
      <c r="W263" s="47">
        <f>paste_pd_trips!G197</f>
        <v>0</v>
      </c>
      <c r="X263" s="47">
        <f>paste_pd_trips!H197</f>
        <v>0</v>
      </c>
      <c r="Y263" s="47">
        <f>paste_pd_trips!I197</f>
        <v>0</v>
      </c>
      <c r="Z263" s="47">
        <f>paste_pd_trips!J197</f>
        <v>0</v>
      </c>
      <c r="AA263" s="47">
        <f>paste_pd_trips!K197</f>
        <v>0</v>
      </c>
      <c r="AB263" s="47">
        <f>paste_pd_trips!L197</f>
        <v>0</v>
      </c>
      <c r="AC263" s="47">
        <f>paste_pd_trips!M197</f>
        <v>0</v>
      </c>
      <c r="AD263" s="50">
        <f>paste_pd_trips!N197</f>
        <v>0</v>
      </c>
      <c r="AG263" s="46" t="s">
        <v>21</v>
      </c>
      <c r="AH263" s="47">
        <f t="shared" si="102"/>
        <v>0</v>
      </c>
      <c r="AI263" s="47">
        <f t="shared" si="97"/>
        <v>0</v>
      </c>
      <c r="AJ263" s="47">
        <f t="shared" si="97"/>
        <v>0</v>
      </c>
      <c r="AK263" s="47">
        <f t="shared" si="97"/>
        <v>0</v>
      </c>
      <c r="AL263" s="47">
        <f t="shared" si="97"/>
        <v>0</v>
      </c>
      <c r="AM263" s="55">
        <f t="shared" si="97"/>
        <v>0</v>
      </c>
      <c r="AN263" s="56">
        <f t="shared" si="97"/>
        <v>0</v>
      </c>
      <c r="AO263" s="57">
        <f t="shared" si="97"/>
        <v>0</v>
      </c>
      <c r="AP263" s="47">
        <v>0</v>
      </c>
      <c r="AQ263" s="47">
        <f t="shared" si="98"/>
        <v>0</v>
      </c>
      <c r="AR263" s="47">
        <f t="shared" si="98"/>
        <v>0</v>
      </c>
      <c r="AS263" s="50">
        <f t="shared" si="107"/>
        <v>0</v>
      </c>
      <c r="AU263">
        <v>16</v>
      </c>
      <c r="AV263" s="46" t="s">
        <v>21</v>
      </c>
      <c r="AW263" s="47">
        <f t="shared" si="99"/>
        <v>0</v>
      </c>
      <c r="AX263" s="47">
        <f t="shared" si="99"/>
        <v>0</v>
      </c>
      <c r="AY263" s="47">
        <f t="shared" si="99"/>
        <v>0</v>
      </c>
      <c r="AZ263" s="47">
        <f t="shared" si="99"/>
        <v>0</v>
      </c>
      <c r="BA263" s="47">
        <f t="shared" si="99"/>
        <v>0</v>
      </c>
      <c r="BB263" s="55">
        <v>0</v>
      </c>
      <c r="BC263" s="56">
        <f>BJ263</f>
        <v>6.9082940501027483</v>
      </c>
      <c r="BD263" s="57">
        <v>0</v>
      </c>
      <c r="BE263" s="47">
        <f t="shared" si="100"/>
        <v>0</v>
      </c>
      <c r="BF263" s="47">
        <f t="shared" si="100"/>
        <v>0</v>
      </c>
      <c r="BG263" s="47">
        <f t="shared" si="100"/>
        <v>0</v>
      </c>
      <c r="BH263" s="50">
        <f t="shared" si="101"/>
        <v>6.9082940501027483</v>
      </c>
      <c r="BJ263" s="2">
        <f>OBS_PURP_AUTOSUFF!J144*$BI$278</f>
        <v>6.9082940501027483</v>
      </c>
    </row>
    <row r="264" spans="3:62" x14ac:dyDescent="0.25">
      <c r="C264" s="46" t="s">
        <v>22</v>
      </c>
      <c r="D264" s="47">
        <f>paste_pd_trips!S198</f>
        <v>0</v>
      </c>
      <c r="E264" s="47">
        <f>paste_pd_trips!T198</f>
        <v>0</v>
      </c>
      <c r="F264" s="47">
        <f>paste_pd_trips!U198</f>
        <v>0</v>
      </c>
      <c r="G264" s="47">
        <f>paste_pd_trips!V198</f>
        <v>0</v>
      </c>
      <c r="H264" s="47">
        <f>paste_pd_trips!W198</f>
        <v>0</v>
      </c>
      <c r="I264" s="47">
        <f>paste_pd_trips!X198</f>
        <v>0</v>
      </c>
      <c r="J264" s="47">
        <f>paste_pd_trips!Y198</f>
        <v>0</v>
      </c>
      <c r="K264" s="47">
        <f>paste_pd_trips!Z198</f>
        <v>0</v>
      </c>
      <c r="L264" s="47">
        <f>paste_pd_trips!AA198</f>
        <v>0</v>
      </c>
      <c r="M264" s="47">
        <f>paste_pd_trips!AB198</f>
        <v>0</v>
      </c>
      <c r="N264" s="47">
        <f>paste_pd_trips!AC198</f>
        <v>0</v>
      </c>
      <c r="O264" s="50">
        <f>paste_pd_trips!AD198</f>
        <v>0</v>
      </c>
      <c r="P264" s="49"/>
      <c r="R264" s="46" t="s">
        <v>22</v>
      </c>
      <c r="S264" s="47">
        <f>paste_pd_trips!C198</f>
        <v>0</v>
      </c>
      <c r="T264" s="47">
        <f>paste_pd_trips!D198</f>
        <v>0</v>
      </c>
      <c r="U264" s="47">
        <f>paste_pd_trips!E198</f>
        <v>0</v>
      </c>
      <c r="V264" s="47">
        <f>paste_pd_trips!F198</f>
        <v>0</v>
      </c>
      <c r="W264" s="47">
        <f>paste_pd_trips!G198</f>
        <v>0</v>
      </c>
      <c r="X264" s="47">
        <f>paste_pd_trips!H198</f>
        <v>0</v>
      </c>
      <c r="Y264" s="47">
        <f>paste_pd_trips!I198</f>
        <v>0</v>
      </c>
      <c r="Z264" s="47">
        <f>paste_pd_trips!J198</f>
        <v>0</v>
      </c>
      <c r="AA264" s="47">
        <f>paste_pd_trips!K198</f>
        <v>0</v>
      </c>
      <c r="AB264" s="47">
        <f>paste_pd_trips!L198</f>
        <v>0</v>
      </c>
      <c r="AC264" s="47">
        <f>paste_pd_trips!M198</f>
        <v>0</v>
      </c>
      <c r="AD264" s="50">
        <f>paste_pd_trips!N198</f>
        <v>0</v>
      </c>
      <c r="AG264" s="46" t="s">
        <v>22</v>
      </c>
      <c r="AH264" s="47">
        <f t="shared" si="102"/>
        <v>0</v>
      </c>
      <c r="AI264" s="47">
        <f t="shared" si="97"/>
        <v>0</v>
      </c>
      <c r="AJ264" s="47">
        <f t="shared" si="97"/>
        <v>0</v>
      </c>
      <c r="AK264" s="47">
        <f t="shared" si="97"/>
        <v>0</v>
      </c>
      <c r="AL264" s="47">
        <f t="shared" si="97"/>
        <v>0</v>
      </c>
      <c r="AM264" s="55">
        <f t="shared" si="97"/>
        <v>0</v>
      </c>
      <c r="AN264" s="56">
        <f t="shared" si="97"/>
        <v>0</v>
      </c>
      <c r="AO264" s="57">
        <f t="shared" si="97"/>
        <v>0</v>
      </c>
      <c r="AP264" s="47">
        <v>0</v>
      </c>
      <c r="AQ264" s="47">
        <f t="shared" si="98"/>
        <v>0</v>
      </c>
      <c r="AR264" s="47">
        <f t="shared" si="98"/>
        <v>0</v>
      </c>
      <c r="AS264" s="50">
        <f t="shared" si="107"/>
        <v>0</v>
      </c>
      <c r="AU264">
        <v>17</v>
      </c>
      <c r="AV264" s="46" t="s">
        <v>22</v>
      </c>
      <c r="AW264" s="47">
        <f t="shared" si="99"/>
        <v>0</v>
      </c>
      <c r="AX264" s="47">
        <f t="shared" si="99"/>
        <v>0</v>
      </c>
      <c r="AY264" s="47">
        <f t="shared" si="99"/>
        <v>0</v>
      </c>
      <c r="AZ264" s="47">
        <f t="shared" si="99"/>
        <v>0</v>
      </c>
      <c r="BA264" s="47">
        <f t="shared" si="99"/>
        <v>0</v>
      </c>
      <c r="BB264" s="55">
        <v>0</v>
      </c>
      <c r="BC264" s="56">
        <v>0</v>
      </c>
      <c r="BD264" s="57">
        <f>BJ264</f>
        <v>69.917838658780411</v>
      </c>
      <c r="BE264" s="47">
        <f t="shared" si="100"/>
        <v>0</v>
      </c>
      <c r="BF264" s="47">
        <f t="shared" si="100"/>
        <v>0</v>
      </c>
      <c r="BG264" s="47">
        <f t="shared" si="100"/>
        <v>0</v>
      </c>
      <c r="BH264" s="50">
        <f t="shared" si="101"/>
        <v>69.917838658780411</v>
      </c>
      <c r="BJ264" s="2">
        <f>(OBS_PURP_AUTOSUFF!J130+OBS_PURP_AUTOSUFF!J131)*$BI$278</f>
        <v>69.917838658780411</v>
      </c>
    </row>
    <row r="265" spans="3:62" x14ac:dyDescent="0.25">
      <c r="C265" s="46" t="s">
        <v>23</v>
      </c>
      <c r="D265" s="47">
        <f>paste_pd_trips!S199</f>
        <v>0</v>
      </c>
      <c r="E265" s="47">
        <f>paste_pd_trips!T199</f>
        <v>0</v>
      </c>
      <c r="F265" s="47">
        <f>paste_pd_trips!U199</f>
        <v>0</v>
      </c>
      <c r="G265" s="47">
        <f>paste_pd_trips!V199</f>
        <v>0</v>
      </c>
      <c r="H265" s="47">
        <f>paste_pd_trips!W199</f>
        <v>0</v>
      </c>
      <c r="I265" s="47">
        <f>paste_pd_trips!X199</f>
        <v>0</v>
      </c>
      <c r="J265" s="47">
        <f>paste_pd_trips!Y199</f>
        <v>0</v>
      </c>
      <c r="K265" s="47">
        <f>paste_pd_trips!Z199</f>
        <v>2</v>
      </c>
      <c r="L265" s="47">
        <f>paste_pd_trips!AA199</f>
        <v>0</v>
      </c>
      <c r="M265" s="47">
        <f>paste_pd_trips!AB199</f>
        <v>0</v>
      </c>
      <c r="N265" s="47">
        <f>paste_pd_trips!AC199</f>
        <v>0</v>
      </c>
      <c r="O265" s="50">
        <f>paste_pd_trips!AD199</f>
        <v>2</v>
      </c>
      <c r="P265" s="49"/>
      <c r="R265" s="46" t="s">
        <v>23</v>
      </c>
      <c r="S265" s="47">
        <f>paste_pd_trips!C199</f>
        <v>0</v>
      </c>
      <c r="T265" s="47">
        <f>paste_pd_trips!D199</f>
        <v>0</v>
      </c>
      <c r="U265" s="47">
        <f>paste_pd_trips!E199</f>
        <v>0</v>
      </c>
      <c r="V265" s="47">
        <f>paste_pd_trips!F199</f>
        <v>0</v>
      </c>
      <c r="W265" s="47">
        <f>paste_pd_trips!G199</f>
        <v>0</v>
      </c>
      <c r="X265" s="47">
        <f>paste_pd_trips!H199</f>
        <v>0</v>
      </c>
      <c r="Y265" s="47">
        <f>paste_pd_trips!I199</f>
        <v>0</v>
      </c>
      <c r="Z265" s="47">
        <f>paste_pd_trips!J199</f>
        <v>434.61919999999998</v>
      </c>
      <c r="AA265" s="47">
        <f>paste_pd_trips!K199</f>
        <v>0</v>
      </c>
      <c r="AB265" s="47">
        <f>paste_pd_trips!L199</f>
        <v>0</v>
      </c>
      <c r="AC265" s="47">
        <f>paste_pd_trips!M199</f>
        <v>0</v>
      </c>
      <c r="AD265" s="50">
        <f>paste_pd_trips!N199</f>
        <v>434.61919999999998</v>
      </c>
      <c r="AG265" s="46" t="s">
        <v>23</v>
      </c>
      <c r="AH265" s="47">
        <f t="shared" si="102"/>
        <v>0</v>
      </c>
      <c r="AI265" s="47">
        <f t="shared" si="97"/>
        <v>0</v>
      </c>
      <c r="AJ265" s="47">
        <f t="shared" si="97"/>
        <v>0</v>
      </c>
      <c r="AK265" s="47">
        <f t="shared" si="97"/>
        <v>0</v>
      </c>
      <c r="AL265" s="47">
        <f t="shared" si="97"/>
        <v>0</v>
      </c>
      <c r="AM265" s="55">
        <f t="shared" si="97"/>
        <v>0</v>
      </c>
      <c r="AN265" s="56">
        <f t="shared" si="97"/>
        <v>0</v>
      </c>
      <c r="AO265" s="57">
        <f t="shared" si="97"/>
        <v>434.61919999999998</v>
      </c>
      <c r="AP265" s="47">
        <v>0</v>
      </c>
      <c r="AQ265" s="47">
        <f t="shared" si="98"/>
        <v>0</v>
      </c>
      <c r="AR265" s="47">
        <f t="shared" si="98"/>
        <v>0</v>
      </c>
      <c r="AS265" s="50">
        <f t="shared" si="107"/>
        <v>434.61919999999998</v>
      </c>
      <c r="AU265">
        <v>18</v>
      </c>
      <c r="AV265" s="46" t="s">
        <v>23</v>
      </c>
      <c r="AW265" s="47">
        <f t="shared" si="99"/>
        <v>0</v>
      </c>
      <c r="AX265" s="47">
        <f t="shared" si="99"/>
        <v>0</v>
      </c>
      <c r="AY265" s="47">
        <f t="shared" si="99"/>
        <v>0</v>
      </c>
      <c r="AZ265" s="47">
        <f t="shared" si="99"/>
        <v>0</v>
      </c>
      <c r="BA265" s="47">
        <f t="shared" si="99"/>
        <v>0</v>
      </c>
      <c r="BB265" s="55">
        <v>0</v>
      </c>
      <c r="BC265" s="56">
        <v>0</v>
      </c>
      <c r="BD265" s="57">
        <f>BJ265</f>
        <v>5.1943067996156618</v>
      </c>
      <c r="BE265" s="47">
        <f t="shared" si="100"/>
        <v>0</v>
      </c>
      <c r="BF265" s="47">
        <f t="shared" si="100"/>
        <v>0</v>
      </c>
      <c r="BG265" s="47">
        <f t="shared" si="100"/>
        <v>0</v>
      </c>
      <c r="BH265" s="50">
        <f t="shared" si="101"/>
        <v>5.1943067996156618</v>
      </c>
      <c r="BJ265" s="2">
        <f>OBS_PURP_AUTOSUFF!J133*$BI$278</f>
        <v>5.1943067996156618</v>
      </c>
    </row>
    <row r="266" spans="3:62" x14ac:dyDescent="0.25">
      <c r="C266" s="46" t="s">
        <v>24</v>
      </c>
      <c r="D266" s="47">
        <f>paste_pd_trips!S200</f>
        <v>0</v>
      </c>
      <c r="E266" s="47">
        <f>paste_pd_trips!T200</f>
        <v>0</v>
      </c>
      <c r="F266" s="47">
        <f>paste_pd_trips!U200</f>
        <v>0</v>
      </c>
      <c r="G266" s="47">
        <f>paste_pd_trips!V200</f>
        <v>0</v>
      </c>
      <c r="H266" s="47">
        <f>paste_pd_trips!W200</f>
        <v>0</v>
      </c>
      <c r="I266" s="47">
        <f>paste_pd_trips!X200</f>
        <v>0</v>
      </c>
      <c r="J266" s="47">
        <f>paste_pd_trips!Y200</f>
        <v>0</v>
      </c>
      <c r="K266" s="47">
        <f>paste_pd_trips!Z200</f>
        <v>0</v>
      </c>
      <c r="L266" s="47">
        <f>paste_pd_trips!AA200</f>
        <v>0</v>
      </c>
      <c r="M266" s="47">
        <f>paste_pd_trips!AB200</f>
        <v>0</v>
      </c>
      <c r="N266" s="47">
        <f>paste_pd_trips!AC200</f>
        <v>0</v>
      </c>
      <c r="O266" s="50">
        <f>paste_pd_trips!AD200</f>
        <v>0</v>
      </c>
      <c r="P266" s="49"/>
      <c r="R266" s="46" t="s">
        <v>24</v>
      </c>
      <c r="S266" s="47">
        <f>paste_pd_trips!C200</f>
        <v>0</v>
      </c>
      <c r="T266" s="47">
        <f>paste_pd_trips!D200</f>
        <v>0</v>
      </c>
      <c r="U266" s="47">
        <f>paste_pd_trips!E200</f>
        <v>0</v>
      </c>
      <c r="V266" s="47">
        <f>paste_pd_trips!F200</f>
        <v>0</v>
      </c>
      <c r="W266" s="47">
        <f>paste_pd_trips!G200</f>
        <v>0</v>
      </c>
      <c r="X266" s="47">
        <f>paste_pd_trips!H200</f>
        <v>0</v>
      </c>
      <c r="Y266" s="47">
        <f>paste_pd_trips!I200</f>
        <v>0</v>
      </c>
      <c r="Z266" s="47">
        <f>paste_pd_trips!J200</f>
        <v>0</v>
      </c>
      <c r="AA266" s="47">
        <f>paste_pd_trips!K200</f>
        <v>0</v>
      </c>
      <c r="AB266" s="47">
        <f>paste_pd_trips!L200</f>
        <v>0</v>
      </c>
      <c r="AC266" s="47">
        <f>paste_pd_trips!M200</f>
        <v>0</v>
      </c>
      <c r="AD266" s="50">
        <f>paste_pd_trips!N200</f>
        <v>0</v>
      </c>
      <c r="AG266" s="46" t="s">
        <v>24</v>
      </c>
      <c r="AH266" s="47">
        <f t="shared" si="102"/>
        <v>0</v>
      </c>
      <c r="AI266" s="47">
        <f t="shared" si="97"/>
        <v>0</v>
      </c>
      <c r="AJ266" s="47">
        <f t="shared" si="97"/>
        <v>0</v>
      </c>
      <c r="AK266" s="47">
        <f t="shared" si="97"/>
        <v>0</v>
      </c>
      <c r="AL266" s="47">
        <f t="shared" si="97"/>
        <v>0</v>
      </c>
      <c r="AM266" s="55">
        <f t="shared" si="97"/>
        <v>0</v>
      </c>
      <c r="AN266" s="56">
        <f t="shared" si="97"/>
        <v>0</v>
      </c>
      <c r="AO266" s="57">
        <f t="shared" si="97"/>
        <v>0</v>
      </c>
      <c r="AP266" s="47">
        <v>0</v>
      </c>
      <c r="AQ266" s="47">
        <f t="shared" si="98"/>
        <v>0</v>
      </c>
      <c r="AR266" s="47">
        <f t="shared" si="98"/>
        <v>0</v>
      </c>
      <c r="AS266" s="50">
        <f t="shared" si="107"/>
        <v>0</v>
      </c>
      <c r="AU266">
        <v>19</v>
      </c>
      <c r="AV266" s="46" t="s">
        <v>24</v>
      </c>
      <c r="AW266" s="47">
        <f t="shared" si="99"/>
        <v>0</v>
      </c>
      <c r="AX266" s="47">
        <f t="shared" si="99"/>
        <v>0</v>
      </c>
      <c r="AY266" s="47">
        <f t="shared" si="99"/>
        <v>0</v>
      </c>
      <c r="AZ266" s="47">
        <f t="shared" si="99"/>
        <v>0</v>
      </c>
      <c r="BA266" s="47">
        <f t="shared" si="99"/>
        <v>0</v>
      </c>
      <c r="BB266" s="55">
        <v>0</v>
      </c>
      <c r="BC266" s="56">
        <v>0</v>
      </c>
      <c r="BD266" s="57">
        <f>BJ266</f>
        <v>0</v>
      </c>
      <c r="BE266" s="47">
        <f t="shared" si="100"/>
        <v>0</v>
      </c>
      <c r="BF266" s="47">
        <f t="shared" si="100"/>
        <v>0</v>
      </c>
      <c r="BG266" s="47">
        <f t="shared" si="100"/>
        <v>0</v>
      </c>
      <c r="BH266" s="50">
        <f t="shared" si="101"/>
        <v>0</v>
      </c>
      <c r="BJ266" s="2">
        <v>0</v>
      </c>
    </row>
    <row r="267" spans="3:62" x14ac:dyDescent="0.25">
      <c r="C267" s="46" t="s">
        <v>25</v>
      </c>
      <c r="D267" s="47">
        <f>paste_pd_trips!S201</f>
        <v>0</v>
      </c>
      <c r="E267" s="47">
        <f>paste_pd_trips!T201</f>
        <v>0</v>
      </c>
      <c r="F267" s="47">
        <f>paste_pd_trips!U201</f>
        <v>0</v>
      </c>
      <c r="G267" s="47">
        <f>paste_pd_trips!V201</f>
        <v>0</v>
      </c>
      <c r="H267" s="47">
        <f>paste_pd_trips!W201</f>
        <v>0</v>
      </c>
      <c r="I267" s="47">
        <f>paste_pd_trips!X201</f>
        <v>0</v>
      </c>
      <c r="J267" s="47">
        <f>paste_pd_trips!Y201</f>
        <v>0</v>
      </c>
      <c r="K267" s="47">
        <f>paste_pd_trips!Z201</f>
        <v>0</v>
      </c>
      <c r="L267" s="47">
        <f>paste_pd_trips!AA201</f>
        <v>0</v>
      </c>
      <c r="M267" s="47">
        <f>paste_pd_trips!AB201</f>
        <v>0</v>
      </c>
      <c r="N267" s="47">
        <f>paste_pd_trips!AC201</f>
        <v>0</v>
      </c>
      <c r="O267" s="50">
        <f>paste_pd_trips!AD201</f>
        <v>0</v>
      </c>
      <c r="P267" s="49"/>
      <c r="R267" s="46" t="s">
        <v>25</v>
      </c>
      <c r="S267" s="47">
        <f>paste_pd_trips!C201</f>
        <v>0</v>
      </c>
      <c r="T267" s="47">
        <f>paste_pd_trips!D201</f>
        <v>0</v>
      </c>
      <c r="U267" s="47">
        <f>paste_pd_trips!E201</f>
        <v>0</v>
      </c>
      <c r="V267" s="47">
        <f>paste_pd_trips!F201</f>
        <v>0</v>
      </c>
      <c r="W267" s="47">
        <f>paste_pd_trips!G201</f>
        <v>0</v>
      </c>
      <c r="X267" s="47">
        <f>paste_pd_trips!H201</f>
        <v>0</v>
      </c>
      <c r="Y267" s="47">
        <f>paste_pd_trips!I201</f>
        <v>0</v>
      </c>
      <c r="Z267" s="47">
        <f>paste_pd_trips!J201</f>
        <v>0</v>
      </c>
      <c r="AA267" s="47">
        <f>paste_pd_trips!K201</f>
        <v>0</v>
      </c>
      <c r="AB267" s="47">
        <f>paste_pd_trips!L201</f>
        <v>0</v>
      </c>
      <c r="AC267" s="47">
        <f>paste_pd_trips!M201</f>
        <v>0</v>
      </c>
      <c r="AD267" s="50">
        <f>paste_pd_trips!N201</f>
        <v>0</v>
      </c>
      <c r="AG267" s="46" t="s">
        <v>25</v>
      </c>
      <c r="AH267" s="47">
        <f t="shared" si="102"/>
        <v>0</v>
      </c>
      <c r="AI267" s="47">
        <f t="shared" si="97"/>
        <v>0</v>
      </c>
      <c r="AJ267" s="47">
        <f t="shared" si="97"/>
        <v>0</v>
      </c>
      <c r="AK267" s="47">
        <f t="shared" si="97"/>
        <v>0</v>
      </c>
      <c r="AL267" s="47">
        <f t="shared" si="97"/>
        <v>0</v>
      </c>
      <c r="AM267" s="58">
        <f t="shared" si="97"/>
        <v>0</v>
      </c>
      <c r="AN267" s="59">
        <f t="shared" si="97"/>
        <v>0</v>
      </c>
      <c r="AO267" s="60">
        <f t="shared" si="97"/>
        <v>0</v>
      </c>
      <c r="AP267" s="47">
        <v>0</v>
      </c>
      <c r="AQ267" s="47">
        <f t="shared" si="98"/>
        <v>0</v>
      </c>
      <c r="AR267" s="47">
        <f t="shared" si="98"/>
        <v>0</v>
      </c>
      <c r="AS267" s="50">
        <f t="shared" si="107"/>
        <v>0</v>
      </c>
      <c r="AU267">
        <v>20</v>
      </c>
      <c r="AV267" s="46" t="s">
        <v>25</v>
      </c>
      <c r="AW267" s="47">
        <f t="shared" si="99"/>
        <v>0</v>
      </c>
      <c r="AX267" s="47">
        <f t="shared" si="99"/>
        <v>0</v>
      </c>
      <c r="AY267" s="47">
        <f t="shared" si="99"/>
        <v>0</v>
      </c>
      <c r="AZ267" s="47">
        <f t="shared" si="99"/>
        <v>0</v>
      </c>
      <c r="BA267" s="47">
        <f t="shared" si="99"/>
        <v>0</v>
      </c>
      <c r="BB267" s="58">
        <v>0</v>
      </c>
      <c r="BC267" s="59">
        <v>0</v>
      </c>
      <c r="BD267" s="60">
        <f>BJ267</f>
        <v>17.779403679345069</v>
      </c>
      <c r="BE267" s="47">
        <f t="shared" si="100"/>
        <v>0</v>
      </c>
      <c r="BF267" s="47">
        <f t="shared" si="100"/>
        <v>0</v>
      </c>
      <c r="BG267" s="47">
        <f t="shared" si="100"/>
        <v>0</v>
      </c>
      <c r="BH267" s="50">
        <f t="shared" si="101"/>
        <v>17.779403679345069</v>
      </c>
      <c r="BJ267" s="2">
        <f>OBS_PURP_AUTOSUFF!J132*$BI$278</f>
        <v>17.779403679345069</v>
      </c>
    </row>
    <row r="268" spans="3:62" x14ac:dyDescent="0.25">
      <c r="C268" s="46" t="s">
        <v>529</v>
      </c>
      <c r="D268" s="47">
        <f>paste_pd_trips!S202</f>
        <v>0</v>
      </c>
      <c r="E268" s="47">
        <f>paste_pd_trips!T202</f>
        <v>0</v>
      </c>
      <c r="F268" s="47">
        <f>paste_pd_trips!U202</f>
        <v>0</v>
      </c>
      <c r="G268" s="47">
        <f>paste_pd_trips!V202</f>
        <v>0</v>
      </c>
      <c r="H268" s="47">
        <f>paste_pd_trips!W202</f>
        <v>0</v>
      </c>
      <c r="I268" s="47">
        <f>paste_pd_trips!X202</f>
        <v>0</v>
      </c>
      <c r="J268" s="47">
        <f>paste_pd_trips!Y202</f>
        <v>0</v>
      </c>
      <c r="K268" s="47">
        <f>paste_pd_trips!Z202</f>
        <v>0</v>
      </c>
      <c r="L268" s="47">
        <f>paste_pd_trips!AA202</f>
        <v>0</v>
      </c>
      <c r="M268" s="47">
        <f>paste_pd_trips!AB202</f>
        <v>0</v>
      </c>
      <c r="N268" s="47">
        <f>paste_pd_trips!AC202</f>
        <v>0</v>
      </c>
      <c r="O268" s="50">
        <f>paste_pd_trips!AD202</f>
        <v>0</v>
      </c>
      <c r="P268" s="49"/>
      <c r="R268" s="46" t="s">
        <v>529</v>
      </c>
      <c r="S268" s="47">
        <f>paste_pd_trips!C202</f>
        <v>0</v>
      </c>
      <c r="T268" s="47">
        <f>paste_pd_trips!D202</f>
        <v>0</v>
      </c>
      <c r="U268" s="47">
        <f>paste_pd_trips!E202</f>
        <v>0</v>
      </c>
      <c r="V268" s="47">
        <f>paste_pd_trips!F202</f>
        <v>0</v>
      </c>
      <c r="W268" s="47">
        <f>paste_pd_trips!G202</f>
        <v>0</v>
      </c>
      <c r="X268" s="47">
        <f>paste_pd_trips!H202</f>
        <v>0</v>
      </c>
      <c r="Y268" s="47">
        <f>paste_pd_trips!I202</f>
        <v>0</v>
      </c>
      <c r="Z268" s="47">
        <f>paste_pd_trips!J202</f>
        <v>0</v>
      </c>
      <c r="AA268" s="47">
        <f>paste_pd_trips!K202</f>
        <v>0</v>
      </c>
      <c r="AB268" s="47">
        <f>paste_pd_trips!L202</f>
        <v>0</v>
      </c>
      <c r="AC268" s="47">
        <f>paste_pd_trips!M202</f>
        <v>0</v>
      </c>
      <c r="AD268" s="50">
        <f>paste_pd_trips!N202</f>
        <v>0</v>
      </c>
      <c r="AG268" s="46" t="s">
        <v>529</v>
      </c>
      <c r="AH268" s="47">
        <f t="shared" si="102"/>
        <v>0</v>
      </c>
      <c r="AI268" s="47">
        <f t="shared" si="97"/>
        <v>0</v>
      </c>
      <c r="AJ268" s="47">
        <f t="shared" si="97"/>
        <v>0</v>
      </c>
      <c r="AK268" s="47">
        <f t="shared" si="97"/>
        <v>0</v>
      </c>
      <c r="AL268" s="47">
        <f t="shared" si="97"/>
        <v>0</v>
      </c>
      <c r="AM268" s="47">
        <f t="shared" si="97"/>
        <v>0</v>
      </c>
      <c r="AN268" s="47">
        <f t="shared" si="97"/>
        <v>0</v>
      </c>
      <c r="AO268" s="47">
        <f t="shared" si="97"/>
        <v>0</v>
      </c>
      <c r="AP268" s="47">
        <v>0</v>
      </c>
      <c r="AQ268" s="47">
        <f t="shared" si="98"/>
        <v>0</v>
      </c>
      <c r="AR268" s="47">
        <f t="shared" si="98"/>
        <v>0</v>
      </c>
      <c r="AS268" s="50">
        <f t="shared" si="107"/>
        <v>0</v>
      </c>
      <c r="AU268">
        <v>21</v>
      </c>
      <c r="AV268" s="46" t="s">
        <v>529</v>
      </c>
      <c r="AW268" s="47">
        <f t="shared" si="99"/>
        <v>0</v>
      </c>
      <c r="AX268" s="47">
        <f t="shared" si="99"/>
        <v>0</v>
      </c>
      <c r="AY268" s="47">
        <f t="shared" si="99"/>
        <v>0</v>
      </c>
      <c r="AZ268" s="47">
        <f t="shared" si="99"/>
        <v>0</v>
      </c>
      <c r="BA268" s="47">
        <f t="shared" si="99"/>
        <v>0</v>
      </c>
      <c r="BB268" s="47">
        <f>IF(SUM(AM$256:AM$259,AM$271:AM$272)&gt;0,(AM268/SUM(AM$256:AM$259,AM$271:AM$272))*SUM(BB$256:BB$259,BB$271:BB$272),0)</f>
        <v>0</v>
      </c>
      <c r="BC268" s="47">
        <f>IF(SUM(AN$260:AN$263,AN$273:AN$274)&gt;0,(AN268/SUM(AN$260:AN$263,AN$273:AN$274))*SUM(BC$260:BC$263,BC$273:BC$274),0)</f>
        <v>0</v>
      </c>
      <c r="BD268" s="47">
        <f>IF(SUM(AO$264:AO$267,AO$275:AO$276)&gt;0,(AO268/SUM(AO$264:AO$267,AO$275:AO$276))*SUM(BD$264:BD$267,BD$275:BD$276),0)</f>
        <v>0</v>
      </c>
      <c r="BE268" s="47">
        <f t="shared" si="100"/>
        <v>0</v>
      </c>
      <c r="BF268" s="47">
        <f t="shared" si="100"/>
        <v>0</v>
      </c>
      <c r="BG268" s="47">
        <f t="shared" si="100"/>
        <v>0</v>
      </c>
      <c r="BH268" s="50">
        <f t="shared" si="101"/>
        <v>0</v>
      </c>
      <c r="BJ268" s="2"/>
    </row>
    <row r="269" spans="3:62" x14ac:dyDescent="0.25">
      <c r="C269" s="46" t="s">
        <v>530</v>
      </c>
      <c r="D269" s="47">
        <f>paste_pd_trips!S203</f>
        <v>0</v>
      </c>
      <c r="E269" s="47">
        <f>paste_pd_trips!T203</f>
        <v>0</v>
      </c>
      <c r="F269" s="47">
        <f>paste_pd_trips!U203</f>
        <v>0</v>
      </c>
      <c r="G269" s="47">
        <f>paste_pd_trips!V203</f>
        <v>0</v>
      </c>
      <c r="H269" s="47">
        <f>paste_pd_trips!W203</f>
        <v>0</v>
      </c>
      <c r="I269" s="47">
        <f>paste_pd_trips!X203</f>
        <v>0</v>
      </c>
      <c r="J269" s="47">
        <f>paste_pd_trips!Y203</f>
        <v>0</v>
      </c>
      <c r="K269" s="47">
        <f>paste_pd_trips!Z203</f>
        <v>0</v>
      </c>
      <c r="L269" s="47">
        <f>paste_pd_trips!AA203</f>
        <v>0</v>
      </c>
      <c r="M269" s="47">
        <f>paste_pd_trips!AB203</f>
        <v>0</v>
      </c>
      <c r="N269" s="47">
        <f>paste_pd_trips!AC203</f>
        <v>0</v>
      </c>
      <c r="O269" s="50">
        <f>paste_pd_trips!AD203</f>
        <v>0</v>
      </c>
      <c r="P269" s="49"/>
      <c r="R269" s="46" t="s">
        <v>530</v>
      </c>
      <c r="S269" s="47">
        <f>paste_pd_trips!C203</f>
        <v>0</v>
      </c>
      <c r="T269" s="47">
        <f>paste_pd_trips!D203</f>
        <v>0</v>
      </c>
      <c r="U269" s="47">
        <f>paste_pd_trips!E203</f>
        <v>0</v>
      </c>
      <c r="V269" s="47">
        <f>paste_pd_trips!F203</f>
        <v>0</v>
      </c>
      <c r="W269" s="47">
        <f>paste_pd_trips!G203</f>
        <v>0</v>
      </c>
      <c r="X269" s="47">
        <f>paste_pd_trips!H203</f>
        <v>0</v>
      </c>
      <c r="Y269" s="47">
        <f>paste_pd_trips!I203</f>
        <v>0</v>
      </c>
      <c r="Z269" s="47">
        <f>paste_pd_trips!J203</f>
        <v>0</v>
      </c>
      <c r="AA269" s="47">
        <f>paste_pd_trips!K203</f>
        <v>0</v>
      </c>
      <c r="AB269" s="47">
        <f>paste_pd_trips!L203</f>
        <v>0</v>
      </c>
      <c r="AC269" s="47">
        <f>paste_pd_trips!M203</f>
        <v>0</v>
      </c>
      <c r="AD269" s="50">
        <f>paste_pd_trips!N203</f>
        <v>0</v>
      </c>
      <c r="AG269" s="46" t="s">
        <v>530</v>
      </c>
      <c r="AH269" s="47">
        <f t="shared" si="102"/>
        <v>0</v>
      </c>
      <c r="AI269" s="47">
        <f t="shared" si="97"/>
        <v>0</v>
      </c>
      <c r="AJ269" s="47">
        <f t="shared" si="97"/>
        <v>0</v>
      </c>
      <c r="AK269" s="47">
        <f t="shared" si="97"/>
        <v>0</v>
      </c>
      <c r="AL269" s="47">
        <f t="shared" si="97"/>
        <v>0</v>
      </c>
      <c r="AM269" s="47">
        <f t="shared" si="97"/>
        <v>0</v>
      </c>
      <c r="AN269" s="47">
        <f t="shared" si="97"/>
        <v>0</v>
      </c>
      <c r="AO269" s="47">
        <f t="shared" si="97"/>
        <v>0</v>
      </c>
      <c r="AP269" s="47">
        <v>0</v>
      </c>
      <c r="AQ269" s="47">
        <f t="shared" si="98"/>
        <v>0</v>
      </c>
      <c r="AR269" s="47">
        <f t="shared" si="98"/>
        <v>0</v>
      </c>
      <c r="AS269" s="50">
        <f t="shared" si="107"/>
        <v>0</v>
      </c>
      <c r="AU269">
        <v>22</v>
      </c>
      <c r="AV269" s="46" t="s">
        <v>530</v>
      </c>
      <c r="AW269" s="47">
        <f t="shared" si="99"/>
        <v>0</v>
      </c>
      <c r="AX269" s="47">
        <f t="shared" si="99"/>
        <v>0</v>
      </c>
      <c r="AY269" s="47">
        <f t="shared" si="99"/>
        <v>0</v>
      </c>
      <c r="AZ269" s="47">
        <f t="shared" si="99"/>
        <v>0</v>
      </c>
      <c r="BA269" s="47">
        <f t="shared" si="99"/>
        <v>0</v>
      </c>
      <c r="BB269" s="47">
        <f>IF(SUM(AM$256:AM$259,AM$271:AM$272)&gt;0,(AM269/SUM(AM$256:AM$259,AM$271:AM$272))*SUM(BB$256:BB$259,BB$271:BB$272),0)</f>
        <v>0</v>
      </c>
      <c r="BC269" s="47">
        <f>IF(SUM(AN$260:AN$263,AN$273:AN$274)&gt;0,(AN269/SUM(AN$260:AN$263,AN$273:AN$274))*SUM(BC$260:BC$263,BC$273:BC$274),0)</f>
        <v>0</v>
      </c>
      <c r="BD269" s="47">
        <f>IF(SUM(AO$264:AO$267,AO$275:AO$276)&gt;0,(AO269/SUM(AO$264:AO$267,AO$275:AO$276))*SUM(BD$264:BD$267,BD$275:BD$276),0)</f>
        <v>0</v>
      </c>
      <c r="BE269" s="47">
        <f t="shared" si="100"/>
        <v>0</v>
      </c>
      <c r="BF269" s="47">
        <f t="shared" si="100"/>
        <v>0</v>
      </c>
      <c r="BG269" s="47">
        <f t="shared" si="100"/>
        <v>0</v>
      </c>
      <c r="BH269" s="50">
        <f t="shared" si="101"/>
        <v>0</v>
      </c>
      <c r="BJ269" s="2"/>
    </row>
    <row r="270" spans="3:62" x14ac:dyDescent="0.25">
      <c r="C270" s="46" t="s">
        <v>531</v>
      </c>
      <c r="D270" s="47">
        <f>paste_pd_trips!S204</f>
        <v>0</v>
      </c>
      <c r="E270" s="47">
        <f>paste_pd_trips!T204</f>
        <v>0</v>
      </c>
      <c r="F270" s="47">
        <f>paste_pd_trips!U204</f>
        <v>0</v>
      </c>
      <c r="G270" s="47">
        <f>paste_pd_trips!V204</f>
        <v>0</v>
      </c>
      <c r="H270" s="47">
        <f>paste_pd_trips!W204</f>
        <v>0</v>
      </c>
      <c r="I270" s="47">
        <f>paste_pd_trips!X204</f>
        <v>0</v>
      </c>
      <c r="J270" s="47">
        <f>paste_pd_trips!Y204</f>
        <v>0</v>
      </c>
      <c r="K270" s="47">
        <f>paste_pd_trips!Z204</f>
        <v>0</v>
      </c>
      <c r="L270" s="47">
        <f>paste_pd_trips!AA204</f>
        <v>0</v>
      </c>
      <c r="M270" s="47">
        <f>paste_pd_trips!AB204</f>
        <v>0</v>
      </c>
      <c r="N270" s="47">
        <f>paste_pd_trips!AC204</f>
        <v>6</v>
      </c>
      <c r="O270" s="50">
        <f>paste_pd_trips!AD204</f>
        <v>6</v>
      </c>
      <c r="P270" s="49"/>
      <c r="R270" s="46" t="s">
        <v>531</v>
      </c>
      <c r="S270" s="47">
        <f>paste_pd_trips!C204</f>
        <v>0</v>
      </c>
      <c r="T270" s="47">
        <f>paste_pd_trips!D204</f>
        <v>0</v>
      </c>
      <c r="U270" s="47">
        <f>paste_pd_trips!E204</f>
        <v>0</v>
      </c>
      <c r="V270" s="47">
        <f>paste_pd_trips!F204</f>
        <v>0</v>
      </c>
      <c r="W270" s="47">
        <f>paste_pd_trips!G204</f>
        <v>0</v>
      </c>
      <c r="X270" s="47">
        <f>paste_pd_trips!H204</f>
        <v>0</v>
      </c>
      <c r="Y270" s="47">
        <f>paste_pd_trips!I204</f>
        <v>0</v>
      </c>
      <c r="Z270" s="47">
        <f>paste_pd_trips!J204</f>
        <v>0</v>
      </c>
      <c r="AA270" s="47">
        <f>paste_pd_trips!K204</f>
        <v>0</v>
      </c>
      <c r="AB270" s="47">
        <f>paste_pd_trips!L204</f>
        <v>0</v>
      </c>
      <c r="AC270" s="47">
        <f>paste_pd_trips!M204</f>
        <v>457.04921999999999</v>
      </c>
      <c r="AD270" s="50">
        <f>paste_pd_trips!N204</f>
        <v>457.04921999999999</v>
      </c>
      <c r="AG270" s="46" t="s">
        <v>531</v>
      </c>
      <c r="AH270" s="47">
        <f t="shared" si="102"/>
        <v>0</v>
      </c>
      <c r="AI270" s="47">
        <f t="shared" si="97"/>
        <v>0</v>
      </c>
      <c r="AJ270" s="47">
        <f t="shared" si="97"/>
        <v>0</v>
      </c>
      <c r="AK270" s="47">
        <f t="shared" si="97"/>
        <v>0</v>
      </c>
      <c r="AL270" s="47">
        <f t="shared" si="97"/>
        <v>0</v>
      </c>
      <c r="AM270" s="47">
        <f t="shared" si="97"/>
        <v>0</v>
      </c>
      <c r="AN270" s="47">
        <f t="shared" si="97"/>
        <v>0</v>
      </c>
      <c r="AO270" s="47">
        <f t="shared" si="97"/>
        <v>0</v>
      </c>
      <c r="AP270" s="47">
        <v>0</v>
      </c>
      <c r="AQ270" s="47">
        <f t="shared" si="98"/>
        <v>0</v>
      </c>
      <c r="AR270" s="47">
        <f t="shared" si="98"/>
        <v>457.04921999999999</v>
      </c>
      <c r="AS270" s="50">
        <f t="shared" si="107"/>
        <v>457.04921999999999</v>
      </c>
      <c r="AU270">
        <v>23</v>
      </c>
      <c r="AV270" s="46" t="s">
        <v>531</v>
      </c>
      <c r="AW270" s="47">
        <f t="shared" si="99"/>
        <v>0</v>
      </c>
      <c r="AX270" s="47">
        <f t="shared" si="99"/>
        <v>0</v>
      </c>
      <c r="AY270" s="47">
        <f t="shared" si="99"/>
        <v>0</v>
      </c>
      <c r="AZ270" s="47">
        <f t="shared" si="99"/>
        <v>0</v>
      </c>
      <c r="BA270" s="47">
        <f t="shared" si="99"/>
        <v>0</v>
      </c>
      <c r="BB270" s="47">
        <f>IF(SUM(AM$256:AM$259,AM$271:AM$272)&gt;0,(AM270/SUM(AM$256:AM$259,AM$271:AM$272))*SUM(BB$256:BB$259,BB$271:BB$272),0)</f>
        <v>0</v>
      </c>
      <c r="BC270" s="47">
        <f>IF(SUM(AN$260:AN$263,AN$273:AN$274)&gt;0,(AN270/SUM(AN$260:AN$263,AN$273:AN$274))*SUM(BC$260:BC$263,BC$273:BC$274),0)</f>
        <v>0</v>
      </c>
      <c r="BD270" s="47">
        <f>IF(SUM(AO$264:AO$267,AO$275:AO$276)&gt;0,(AO270/SUM(AO$264:AO$267,AO$275:AO$276))*SUM(BD$264:BD$267,BD$275:BD$276),0)</f>
        <v>0</v>
      </c>
      <c r="BE270" s="47">
        <f t="shared" si="100"/>
        <v>0</v>
      </c>
      <c r="BF270" s="47">
        <f t="shared" si="100"/>
        <v>0</v>
      </c>
      <c r="BG270" s="47">
        <f t="shared" si="100"/>
        <v>457.04921999999999</v>
      </c>
      <c r="BH270" s="50">
        <f t="shared" si="101"/>
        <v>457.04921999999999</v>
      </c>
      <c r="BJ270" s="2"/>
    </row>
    <row r="271" spans="3:62" x14ac:dyDescent="0.25">
      <c r="C271" s="46" t="s">
        <v>26</v>
      </c>
      <c r="D271" s="47">
        <f>paste_pd_trips!S205</f>
        <v>0</v>
      </c>
      <c r="E271" s="47">
        <f>paste_pd_trips!T205</f>
        <v>0</v>
      </c>
      <c r="F271" s="47">
        <f>paste_pd_trips!U205</f>
        <v>0</v>
      </c>
      <c r="G271" s="47">
        <f>paste_pd_trips!V205</f>
        <v>0</v>
      </c>
      <c r="H271" s="47">
        <f>paste_pd_trips!W205</f>
        <v>0</v>
      </c>
      <c r="I271" s="47">
        <f>paste_pd_trips!X205</f>
        <v>0</v>
      </c>
      <c r="J271" s="47">
        <f>paste_pd_trips!Y205</f>
        <v>0</v>
      </c>
      <c r="K271" s="47">
        <f>paste_pd_trips!Z205</f>
        <v>0</v>
      </c>
      <c r="L271" s="47">
        <f>paste_pd_trips!AA205</f>
        <v>0</v>
      </c>
      <c r="M271" s="47">
        <f>paste_pd_trips!AB205</f>
        <v>0</v>
      </c>
      <c r="N271" s="47">
        <f>paste_pd_trips!AC205</f>
        <v>0</v>
      </c>
      <c r="O271" s="50">
        <f>paste_pd_trips!AD205</f>
        <v>0</v>
      </c>
      <c r="P271" s="49"/>
      <c r="R271" s="46" t="s">
        <v>26</v>
      </c>
      <c r="S271" s="47">
        <f>paste_pd_trips!C205</f>
        <v>0</v>
      </c>
      <c r="T271" s="47">
        <f>paste_pd_trips!D205</f>
        <v>0</v>
      </c>
      <c r="U271" s="47">
        <f>paste_pd_trips!E205</f>
        <v>0</v>
      </c>
      <c r="V271" s="47">
        <f>paste_pd_trips!F205</f>
        <v>0</v>
      </c>
      <c r="W271" s="47">
        <f>paste_pd_trips!G205</f>
        <v>0</v>
      </c>
      <c r="X271" s="47">
        <f>paste_pd_trips!H205</f>
        <v>0</v>
      </c>
      <c r="Y271" s="47">
        <f>paste_pd_trips!I205</f>
        <v>0</v>
      </c>
      <c r="Z271" s="47">
        <f>paste_pd_trips!J205</f>
        <v>0</v>
      </c>
      <c r="AA271" s="47">
        <f>paste_pd_trips!K205</f>
        <v>0</v>
      </c>
      <c r="AB271" s="47">
        <f>paste_pd_trips!L205</f>
        <v>0</v>
      </c>
      <c r="AC271" s="47">
        <f>paste_pd_trips!M205</f>
        <v>0</v>
      </c>
      <c r="AD271" s="50">
        <f>paste_pd_trips!N205</f>
        <v>0</v>
      </c>
      <c r="AG271" s="46" t="s">
        <v>26</v>
      </c>
      <c r="AH271" s="47">
        <f t="shared" si="102"/>
        <v>0</v>
      </c>
      <c r="AI271" s="47">
        <f t="shared" si="97"/>
        <v>0</v>
      </c>
      <c r="AJ271" s="47">
        <f t="shared" si="97"/>
        <v>0</v>
      </c>
      <c r="AK271" s="47">
        <f t="shared" si="97"/>
        <v>0</v>
      </c>
      <c r="AL271" s="47">
        <f t="shared" si="97"/>
        <v>0</v>
      </c>
      <c r="AM271" s="51">
        <f t="shared" si="97"/>
        <v>0</v>
      </c>
      <c r="AN271" s="52">
        <f t="shared" si="97"/>
        <v>0</v>
      </c>
      <c r="AO271" s="53">
        <f t="shared" si="97"/>
        <v>0</v>
      </c>
      <c r="AP271" s="47">
        <v>0</v>
      </c>
      <c r="AQ271" s="47">
        <f t="shared" si="98"/>
        <v>0</v>
      </c>
      <c r="AR271" s="47">
        <f t="shared" si="98"/>
        <v>0</v>
      </c>
      <c r="AS271" s="50">
        <f t="shared" si="107"/>
        <v>0</v>
      </c>
      <c r="AU271">
        <v>24</v>
      </c>
      <c r="AV271" s="46" t="s">
        <v>26</v>
      </c>
      <c r="AW271" s="47">
        <f t="shared" si="99"/>
        <v>0</v>
      </c>
      <c r="AX271" s="47">
        <f t="shared" si="99"/>
        <v>0</v>
      </c>
      <c r="AY271" s="47">
        <f t="shared" si="99"/>
        <v>0</v>
      </c>
      <c r="AZ271" s="47">
        <f t="shared" si="99"/>
        <v>0</v>
      </c>
      <c r="BA271" s="47">
        <f t="shared" si="99"/>
        <v>0</v>
      </c>
      <c r="BB271" s="51">
        <f>BJ271</f>
        <v>296.1463851966887</v>
      </c>
      <c r="BC271" s="52">
        <v>0</v>
      </c>
      <c r="BD271" s="53">
        <v>0</v>
      </c>
      <c r="BE271" s="47">
        <f t="shared" si="100"/>
        <v>0</v>
      </c>
      <c r="BF271" s="47">
        <f t="shared" si="100"/>
        <v>0</v>
      </c>
      <c r="BG271" s="47">
        <f t="shared" si="100"/>
        <v>0</v>
      </c>
      <c r="BH271" s="50">
        <f t="shared" si="101"/>
        <v>296.1463851966887</v>
      </c>
      <c r="BJ271" s="2">
        <f>OBS_PURP_AUTOSUFF!J129*$BI$278</f>
        <v>296.1463851966887</v>
      </c>
    </row>
    <row r="272" spans="3:62" x14ac:dyDescent="0.25">
      <c r="C272" s="46" t="s">
        <v>27</v>
      </c>
      <c r="D272" s="47">
        <f>paste_pd_trips!S206</f>
        <v>0</v>
      </c>
      <c r="E272" s="47">
        <f>paste_pd_trips!T206</f>
        <v>0</v>
      </c>
      <c r="F272" s="47">
        <f>paste_pd_trips!U206</f>
        <v>0</v>
      </c>
      <c r="G272" s="47">
        <f>paste_pd_trips!V206</f>
        <v>0</v>
      </c>
      <c r="H272" s="47">
        <f>paste_pd_trips!W206</f>
        <v>0</v>
      </c>
      <c r="I272" s="47">
        <f>paste_pd_trips!X206</f>
        <v>0</v>
      </c>
      <c r="J272" s="47">
        <f>paste_pd_trips!Y206</f>
        <v>0</v>
      </c>
      <c r="K272" s="47">
        <f>paste_pd_trips!Z206</f>
        <v>0</v>
      </c>
      <c r="L272" s="47">
        <f>paste_pd_trips!AA206</f>
        <v>0</v>
      </c>
      <c r="M272" s="47">
        <f>paste_pd_trips!AB206</f>
        <v>0</v>
      </c>
      <c r="N272" s="47">
        <f>paste_pd_trips!AC206</f>
        <v>0</v>
      </c>
      <c r="O272" s="50">
        <f>paste_pd_trips!AD206</f>
        <v>0</v>
      </c>
      <c r="P272" s="49"/>
      <c r="R272" s="46" t="s">
        <v>27</v>
      </c>
      <c r="S272" s="47">
        <f>paste_pd_trips!C206</f>
        <v>0</v>
      </c>
      <c r="T272" s="47">
        <f>paste_pd_trips!D206</f>
        <v>0</v>
      </c>
      <c r="U272" s="47">
        <f>paste_pd_trips!E206</f>
        <v>0</v>
      </c>
      <c r="V272" s="47">
        <f>paste_pd_trips!F206</f>
        <v>0</v>
      </c>
      <c r="W272" s="47">
        <f>paste_pd_trips!G206</f>
        <v>0</v>
      </c>
      <c r="X272" s="47">
        <f>paste_pd_trips!H206</f>
        <v>0</v>
      </c>
      <c r="Y272" s="47">
        <f>paste_pd_trips!I206</f>
        <v>0</v>
      </c>
      <c r="Z272" s="47">
        <f>paste_pd_trips!J206</f>
        <v>0</v>
      </c>
      <c r="AA272" s="47">
        <f>paste_pd_trips!K206</f>
        <v>0</v>
      </c>
      <c r="AB272" s="47">
        <f>paste_pd_trips!L206</f>
        <v>0</v>
      </c>
      <c r="AC272" s="47">
        <f>paste_pd_trips!M206</f>
        <v>0</v>
      </c>
      <c r="AD272" s="50">
        <f>paste_pd_trips!N206</f>
        <v>0</v>
      </c>
      <c r="AG272" s="46" t="s">
        <v>27</v>
      </c>
      <c r="AH272" s="47">
        <f t="shared" si="102"/>
        <v>0</v>
      </c>
      <c r="AI272" s="47">
        <f t="shared" si="97"/>
        <v>0</v>
      </c>
      <c r="AJ272" s="47">
        <f t="shared" si="97"/>
        <v>0</v>
      </c>
      <c r="AK272" s="47">
        <f t="shared" si="97"/>
        <v>0</v>
      </c>
      <c r="AL272" s="47">
        <f t="shared" si="97"/>
        <v>0</v>
      </c>
      <c r="AM272" s="55">
        <f t="shared" si="97"/>
        <v>0</v>
      </c>
      <c r="AN272" s="56">
        <f t="shared" si="97"/>
        <v>0</v>
      </c>
      <c r="AO272" s="57">
        <f t="shared" si="97"/>
        <v>0</v>
      </c>
      <c r="AP272" s="47">
        <v>0</v>
      </c>
      <c r="AQ272" s="47">
        <f t="shared" si="98"/>
        <v>0</v>
      </c>
      <c r="AR272" s="47">
        <f t="shared" si="98"/>
        <v>0</v>
      </c>
      <c r="AS272" s="50">
        <f t="shared" si="107"/>
        <v>0</v>
      </c>
      <c r="AU272">
        <v>25</v>
      </c>
      <c r="AV272" s="46" t="s">
        <v>27</v>
      </c>
      <c r="AW272" s="47">
        <f t="shared" si="99"/>
        <v>0</v>
      </c>
      <c r="AX272" s="47">
        <f t="shared" si="99"/>
        <v>0</v>
      </c>
      <c r="AY272" s="47">
        <f t="shared" si="99"/>
        <v>0</v>
      </c>
      <c r="AZ272" s="47">
        <f t="shared" si="99"/>
        <v>0</v>
      </c>
      <c r="BA272" s="47">
        <f t="shared" si="99"/>
        <v>0</v>
      </c>
      <c r="BB272" s="55">
        <f>BJ272</f>
        <v>12.555352651912564</v>
      </c>
      <c r="BC272" s="56">
        <v>0</v>
      </c>
      <c r="BD272" s="57">
        <v>0</v>
      </c>
      <c r="BE272" s="47">
        <f t="shared" si="100"/>
        <v>0</v>
      </c>
      <c r="BF272" s="47">
        <f t="shared" si="100"/>
        <v>0</v>
      </c>
      <c r="BG272" s="47">
        <f t="shared" si="100"/>
        <v>0</v>
      </c>
      <c r="BH272" s="50">
        <f t="shared" si="101"/>
        <v>12.555352651912564</v>
      </c>
      <c r="BJ272" s="2">
        <f>OBS_PURP_AUTOSUFF!J128*$BI$278</f>
        <v>12.555352651912564</v>
      </c>
    </row>
    <row r="273" spans="3:62" x14ac:dyDescent="0.25">
      <c r="C273" s="46" t="s">
        <v>28</v>
      </c>
      <c r="D273" s="47">
        <f>paste_pd_trips!S207</f>
        <v>0</v>
      </c>
      <c r="E273" s="47">
        <f>paste_pd_trips!T207</f>
        <v>0</v>
      </c>
      <c r="F273" s="47">
        <f>paste_pd_trips!U207</f>
        <v>0</v>
      </c>
      <c r="G273" s="47">
        <f>paste_pd_trips!V207</f>
        <v>0</v>
      </c>
      <c r="H273" s="47">
        <f>paste_pd_trips!W207</f>
        <v>0</v>
      </c>
      <c r="I273" s="47">
        <f>paste_pd_trips!X207</f>
        <v>0</v>
      </c>
      <c r="J273" s="47">
        <f>paste_pd_trips!Y207</f>
        <v>4</v>
      </c>
      <c r="K273" s="47">
        <f>paste_pd_trips!Z207</f>
        <v>0</v>
      </c>
      <c r="L273" s="47">
        <f>paste_pd_trips!AA207</f>
        <v>0</v>
      </c>
      <c r="M273" s="47">
        <f>paste_pd_trips!AB207</f>
        <v>0</v>
      </c>
      <c r="N273" s="47">
        <f>paste_pd_trips!AC207</f>
        <v>0</v>
      </c>
      <c r="O273" s="50">
        <f>paste_pd_trips!AD207</f>
        <v>4</v>
      </c>
      <c r="P273" s="49"/>
      <c r="R273" s="46" t="s">
        <v>28</v>
      </c>
      <c r="S273" s="47">
        <f>paste_pd_trips!C207</f>
        <v>0</v>
      </c>
      <c r="T273" s="47">
        <f>paste_pd_trips!D207</f>
        <v>0</v>
      </c>
      <c r="U273" s="47">
        <f>paste_pd_trips!E207</f>
        <v>0</v>
      </c>
      <c r="V273" s="47">
        <f>paste_pd_trips!F207</f>
        <v>0</v>
      </c>
      <c r="W273" s="47">
        <f>paste_pd_trips!G207</f>
        <v>0</v>
      </c>
      <c r="X273" s="47">
        <f>paste_pd_trips!H207</f>
        <v>0</v>
      </c>
      <c r="Y273" s="47">
        <f>paste_pd_trips!I207</f>
        <v>480.92520000000002</v>
      </c>
      <c r="Z273" s="47">
        <f>paste_pd_trips!J207</f>
        <v>0</v>
      </c>
      <c r="AA273" s="47">
        <f>paste_pd_trips!K207</f>
        <v>0</v>
      </c>
      <c r="AB273" s="47">
        <f>paste_pd_trips!L207</f>
        <v>0</v>
      </c>
      <c r="AC273" s="47">
        <f>paste_pd_trips!M207</f>
        <v>0</v>
      </c>
      <c r="AD273" s="50">
        <f>paste_pd_trips!N207</f>
        <v>480.92520000000002</v>
      </c>
      <c r="AG273" s="46" t="s">
        <v>28</v>
      </c>
      <c r="AH273" s="47">
        <f t="shared" si="102"/>
        <v>0</v>
      </c>
      <c r="AI273" s="47">
        <f t="shared" si="97"/>
        <v>0</v>
      </c>
      <c r="AJ273" s="47">
        <f t="shared" si="97"/>
        <v>0</v>
      </c>
      <c r="AK273" s="47">
        <f t="shared" si="97"/>
        <v>0</v>
      </c>
      <c r="AL273" s="47">
        <f t="shared" si="97"/>
        <v>0</v>
      </c>
      <c r="AM273" s="55">
        <f t="shared" si="97"/>
        <v>0</v>
      </c>
      <c r="AN273" s="56">
        <f t="shared" si="97"/>
        <v>480.92520000000002</v>
      </c>
      <c r="AO273" s="57">
        <f t="shared" si="97"/>
        <v>0</v>
      </c>
      <c r="AP273" s="47">
        <v>0</v>
      </c>
      <c r="AQ273" s="47">
        <f t="shared" si="98"/>
        <v>0</v>
      </c>
      <c r="AR273" s="47">
        <f t="shared" si="98"/>
        <v>0</v>
      </c>
      <c r="AS273" s="50">
        <f t="shared" si="103"/>
        <v>480.92520000000002</v>
      </c>
      <c r="AU273">
        <v>26</v>
      </c>
      <c r="AV273" s="46" t="s">
        <v>28</v>
      </c>
      <c r="AW273" s="47">
        <f t="shared" si="99"/>
        <v>0</v>
      </c>
      <c r="AX273" s="47">
        <f t="shared" si="99"/>
        <v>0</v>
      </c>
      <c r="AY273" s="47">
        <f t="shared" si="99"/>
        <v>0</v>
      </c>
      <c r="AZ273" s="47">
        <f t="shared" si="99"/>
        <v>0</v>
      </c>
      <c r="BA273" s="47">
        <f t="shared" si="99"/>
        <v>0</v>
      </c>
      <c r="BB273" s="55">
        <v>0</v>
      </c>
      <c r="BC273" s="56">
        <f>BJ273</f>
        <v>73.221322208930061</v>
      </c>
      <c r="BD273" s="57">
        <v>0</v>
      </c>
      <c r="BE273" s="47">
        <f t="shared" si="100"/>
        <v>0</v>
      </c>
      <c r="BF273" s="47">
        <f t="shared" si="100"/>
        <v>0</v>
      </c>
      <c r="BG273" s="47">
        <f t="shared" si="100"/>
        <v>0</v>
      </c>
      <c r="BH273" s="50">
        <f t="shared" si="101"/>
        <v>73.221322208930061</v>
      </c>
      <c r="BJ273" s="2">
        <f>OBS_PURP_AUTOSUFF!J147*$BI$278</f>
        <v>73.221322208930061</v>
      </c>
    </row>
    <row r="274" spans="3:62" x14ac:dyDescent="0.25">
      <c r="C274" s="46" t="s">
        <v>29</v>
      </c>
      <c r="D274" s="47">
        <f>paste_pd_trips!S208</f>
        <v>0</v>
      </c>
      <c r="E274" s="47">
        <f>paste_pd_trips!T208</f>
        <v>0</v>
      </c>
      <c r="F274" s="47">
        <f>paste_pd_trips!U208</f>
        <v>0</v>
      </c>
      <c r="G274" s="47">
        <f>paste_pd_trips!V208</f>
        <v>0</v>
      </c>
      <c r="H274" s="47">
        <f>paste_pd_trips!W208</f>
        <v>0</v>
      </c>
      <c r="I274" s="47">
        <f>paste_pd_trips!X208</f>
        <v>0</v>
      </c>
      <c r="J274" s="47">
        <f>paste_pd_trips!Y208</f>
        <v>1</v>
      </c>
      <c r="K274" s="47">
        <f>paste_pd_trips!Z208</f>
        <v>0</v>
      </c>
      <c r="L274" s="47">
        <f>paste_pd_trips!AA208</f>
        <v>0</v>
      </c>
      <c r="M274" s="47">
        <f>paste_pd_trips!AB208</f>
        <v>0</v>
      </c>
      <c r="N274" s="47">
        <f>paste_pd_trips!AC208</f>
        <v>0</v>
      </c>
      <c r="O274" s="50">
        <f>paste_pd_trips!AD208</f>
        <v>1</v>
      </c>
      <c r="P274" s="49"/>
      <c r="R274" s="46" t="s">
        <v>29</v>
      </c>
      <c r="S274" s="47">
        <f>paste_pd_trips!C208</f>
        <v>0</v>
      </c>
      <c r="T274" s="47">
        <f>paste_pd_trips!D208</f>
        <v>0</v>
      </c>
      <c r="U274" s="47">
        <f>paste_pd_trips!E208</f>
        <v>0</v>
      </c>
      <c r="V274" s="47">
        <f>paste_pd_trips!F208</f>
        <v>0</v>
      </c>
      <c r="W274" s="47">
        <f>paste_pd_trips!G208</f>
        <v>0</v>
      </c>
      <c r="X274" s="47">
        <f>paste_pd_trips!H208</f>
        <v>0</v>
      </c>
      <c r="Y274" s="47">
        <f>paste_pd_trips!I208</f>
        <v>166.9847</v>
      </c>
      <c r="Z274" s="47">
        <f>paste_pd_trips!J208</f>
        <v>0</v>
      </c>
      <c r="AA274" s="47">
        <f>paste_pd_trips!K208</f>
        <v>0</v>
      </c>
      <c r="AB274" s="47">
        <f>paste_pd_trips!L208</f>
        <v>0</v>
      </c>
      <c r="AC274" s="47">
        <f>paste_pd_trips!M208</f>
        <v>0</v>
      </c>
      <c r="AD274" s="50">
        <f>paste_pd_trips!N208</f>
        <v>166.9847</v>
      </c>
      <c r="AG274" s="46" t="s">
        <v>29</v>
      </c>
      <c r="AH274" s="47">
        <f t="shared" si="102"/>
        <v>0</v>
      </c>
      <c r="AI274" s="47">
        <f t="shared" si="97"/>
        <v>0</v>
      </c>
      <c r="AJ274" s="47">
        <f t="shared" si="97"/>
        <v>0</v>
      </c>
      <c r="AK274" s="47">
        <f t="shared" si="97"/>
        <v>0</v>
      </c>
      <c r="AL274" s="47">
        <f t="shared" si="97"/>
        <v>0</v>
      </c>
      <c r="AM274" s="55">
        <f t="shared" si="97"/>
        <v>0</v>
      </c>
      <c r="AN274" s="56">
        <f t="shared" si="97"/>
        <v>166.9847</v>
      </c>
      <c r="AO274" s="57">
        <f t="shared" si="97"/>
        <v>0</v>
      </c>
      <c r="AP274" s="47">
        <v>0</v>
      </c>
      <c r="AQ274" s="47">
        <f t="shared" si="98"/>
        <v>0</v>
      </c>
      <c r="AR274" s="47">
        <f t="shared" si="98"/>
        <v>0</v>
      </c>
      <c r="AS274" s="50">
        <f t="shared" si="103"/>
        <v>166.9847</v>
      </c>
      <c r="AU274">
        <v>27</v>
      </c>
      <c r="AV274" s="46" t="s">
        <v>29</v>
      </c>
      <c r="AW274" s="47">
        <f t="shared" si="99"/>
        <v>0</v>
      </c>
      <c r="AX274" s="47">
        <f t="shared" si="99"/>
        <v>0</v>
      </c>
      <c r="AY274" s="47">
        <f t="shared" si="99"/>
        <v>0</v>
      </c>
      <c r="AZ274" s="47">
        <f t="shared" si="99"/>
        <v>0</v>
      </c>
      <c r="BA274" s="47">
        <f t="shared" si="99"/>
        <v>0</v>
      </c>
      <c r="BB274" s="55">
        <v>0</v>
      </c>
      <c r="BC274" s="56">
        <f>BJ274</f>
        <v>8.1771867678718362</v>
      </c>
      <c r="BD274" s="57">
        <v>0</v>
      </c>
      <c r="BE274" s="47">
        <f t="shared" si="100"/>
        <v>0</v>
      </c>
      <c r="BF274" s="47">
        <f t="shared" si="100"/>
        <v>0</v>
      </c>
      <c r="BG274" s="47">
        <f t="shared" si="100"/>
        <v>0</v>
      </c>
      <c r="BH274" s="50">
        <f t="shared" si="101"/>
        <v>8.1771867678718362</v>
      </c>
      <c r="BJ274" s="2">
        <f>OBS_PURP_AUTOSUFF!J146*$BI$278</f>
        <v>8.1771867678718362</v>
      </c>
    </row>
    <row r="275" spans="3:62" x14ac:dyDescent="0.25">
      <c r="C275" s="46" t="s">
        <v>30</v>
      </c>
      <c r="D275" s="47">
        <f>paste_pd_trips!S209</f>
        <v>0</v>
      </c>
      <c r="E275" s="47">
        <f>paste_pd_trips!T209</f>
        <v>0</v>
      </c>
      <c r="F275" s="47">
        <f>paste_pd_trips!U209</f>
        <v>0</v>
      </c>
      <c r="G275" s="47">
        <f>paste_pd_trips!V209</f>
        <v>0</v>
      </c>
      <c r="H275" s="47">
        <f>paste_pd_trips!W209</f>
        <v>0</v>
      </c>
      <c r="I275" s="47">
        <f>paste_pd_trips!X209</f>
        <v>0</v>
      </c>
      <c r="J275" s="47">
        <f>paste_pd_trips!Y209</f>
        <v>0</v>
      </c>
      <c r="K275" s="47">
        <f>paste_pd_trips!Z209</f>
        <v>4</v>
      </c>
      <c r="L275" s="47">
        <f>paste_pd_trips!AA209</f>
        <v>0</v>
      </c>
      <c r="M275" s="47">
        <f>paste_pd_trips!AB209</f>
        <v>0</v>
      </c>
      <c r="N275" s="47">
        <f>paste_pd_trips!AC209</f>
        <v>0</v>
      </c>
      <c r="O275" s="50">
        <f>paste_pd_trips!AD209</f>
        <v>4</v>
      </c>
      <c r="P275" s="49"/>
      <c r="R275" s="46" t="s">
        <v>30</v>
      </c>
      <c r="S275" s="47">
        <f>paste_pd_trips!C209</f>
        <v>0</v>
      </c>
      <c r="T275" s="47">
        <f>paste_pd_trips!D209</f>
        <v>0</v>
      </c>
      <c r="U275" s="47">
        <f>paste_pd_trips!E209</f>
        <v>0</v>
      </c>
      <c r="V275" s="47">
        <f>paste_pd_trips!F209</f>
        <v>0</v>
      </c>
      <c r="W275" s="47">
        <f>paste_pd_trips!G209</f>
        <v>0</v>
      </c>
      <c r="X275" s="47">
        <f>paste_pd_trips!H209</f>
        <v>0</v>
      </c>
      <c r="Y275" s="47">
        <f>paste_pd_trips!I209</f>
        <v>0</v>
      </c>
      <c r="Z275" s="47">
        <f>paste_pd_trips!J209</f>
        <v>480.92520000000002</v>
      </c>
      <c r="AA275" s="47">
        <f>paste_pd_trips!K209</f>
        <v>0</v>
      </c>
      <c r="AB275" s="47">
        <f>paste_pd_trips!L209</f>
        <v>0</v>
      </c>
      <c r="AC275" s="47">
        <f>paste_pd_trips!M209</f>
        <v>0</v>
      </c>
      <c r="AD275" s="50">
        <f>paste_pd_trips!N209</f>
        <v>480.92520000000002</v>
      </c>
      <c r="AG275" s="46" t="s">
        <v>30</v>
      </c>
      <c r="AH275" s="47">
        <f t="shared" si="102"/>
        <v>0</v>
      </c>
      <c r="AI275" s="47">
        <f t="shared" si="97"/>
        <v>0</v>
      </c>
      <c r="AJ275" s="47">
        <f t="shared" si="97"/>
        <v>0</v>
      </c>
      <c r="AK275" s="47">
        <f t="shared" si="97"/>
        <v>0</v>
      </c>
      <c r="AL275" s="47">
        <f t="shared" si="97"/>
        <v>0</v>
      </c>
      <c r="AM275" s="55">
        <f t="shared" si="97"/>
        <v>0</v>
      </c>
      <c r="AN275" s="56">
        <f t="shared" si="97"/>
        <v>0</v>
      </c>
      <c r="AO275" s="57">
        <f t="shared" si="97"/>
        <v>480.92520000000002</v>
      </c>
      <c r="AP275" s="47">
        <v>0</v>
      </c>
      <c r="AQ275" s="47">
        <f t="shared" si="98"/>
        <v>0</v>
      </c>
      <c r="AR275" s="47">
        <f t="shared" si="98"/>
        <v>0</v>
      </c>
      <c r="AS275" s="50">
        <f t="shared" si="103"/>
        <v>480.92520000000002</v>
      </c>
      <c r="AU275">
        <v>28</v>
      </c>
      <c r="AV275" s="46" t="s">
        <v>30</v>
      </c>
      <c r="AW275" s="47">
        <f t="shared" si="99"/>
        <v>0</v>
      </c>
      <c r="AX275" s="47">
        <f t="shared" si="99"/>
        <v>0</v>
      </c>
      <c r="AY275" s="47">
        <f t="shared" si="99"/>
        <v>0</v>
      </c>
      <c r="AZ275" s="47">
        <f t="shared" si="99"/>
        <v>0</v>
      </c>
      <c r="BA275" s="47">
        <f t="shared" si="99"/>
        <v>0</v>
      </c>
      <c r="BB275" s="55">
        <v>0</v>
      </c>
      <c r="BC275" s="56">
        <v>0</v>
      </c>
      <c r="BD275" s="57">
        <f>BJ275</f>
        <v>182.177043316066</v>
      </c>
      <c r="BE275" s="47">
        <f t="shared" si="100"/>
        <v>0</v>
      </c>
      <c r="BF275" s="47">
        <f t="shared" si="100"/>
        <v>0</v>
      </c>
      <c r="BG275" s="47">
        <f t="shared" si="100"/>
        <v>0</v>
      </c>
      <c r="BH275" s="50">
        <f t="shared" si="101"/>
        <v>182.177043316066</v>
      </c>
      <c r="BJ275" s="2">
        <f>OBS_PURP_AUTOSUFF!J135*$BI$278</f>
        <v>182.177043316066</v>
      </c>
    </row>
    <row r="276" spans="3:62" x14ac:dyDescent="0.25">
      <c r="C276" s="46" t="s">
        <v>31</v>
      </c>
      <c r="D276" s="47">
        <f>paste_pd_trips!S210</f>
        <v>0</v>
      </c>
      <c r="E276" s="47">
        <f>paste_pd_trips!T210</f>
        <v>0</v>
      </c>
      <c r="F276" s="47">
        <f>paste_pd_trips!U210</f>
        <v>0</v>
      </c>
      <c r="G276" s="47">
        <f>paste_pd_trips!V210</f>
        <v>0</v>
      </c>
      <c r="H276" s="47">
        <f>paste_pd_trips!W210</f>
        <v>0</v>
      </c>
      <c r="I276" s="47">
        <f>paste_pd_trips!X210</f>
        <v>0</v>
      </c>
      <c r="J276" s="47">
        <f>paste_pd_trips!Y210</f>
        <v>0</v>
      </c>
      <c r="K276" s="47">
        <f>paste_pd_trips!Z210</f>
        <v>1</v>
      </c>
      <c r="L276" s="47">
        <f>paste_pd_trips!AA210</f>
        <v>0</v>
      </c>
      <c r="M276" s="47">
        <f>paste_pd_trips!AB210</f>
        <v>0</v>
      </c>
      <c r="N276" s="47">
        <f>paste_pd_trips!AC210</f>
        <v>0</v>
      </c>
      <c r="O276" s="50">
        <f>paste_pd_trips!AD210</f>
        <v>1</v>
      </c>
      <c r="P276" s="49"/>
      <c r="R276" s="46" t="s">
        <v>31</v>
      </c>
      <c r="S276" s="47">
        <f>paste_pd_trips!C210</f>
        <v>0</v>
      </c>
      <c r="T276" s="47">
        <f>paste_pd_trips!D210</f>
        <v>0</v>
      </c>
      <c r="U276" s="47">
        <f>paste_pd_trips!E210</f>
        <v>0</v>
      </c>
      <c r="V276" s="47">
        <f>paste_pd_trips!F210</f>
        <v>0</v>
      </c>
      <c r="W276" s="47">
        <f>paste_pd_trips!G210</f>
        <v>0</v>
      </c>
      <c r="X276" s="47">
        <f>paste_pd_trips!H210</f>
        <v>0</v>
      </c>
      <c r="Y276" s="47">
        <f>paste_pd_trips!I210</f>
        <v>0</v>
      </c>
      <c r="Z276" s="47">
        <f>paste_pd_trips!J210</f>
        <v>166.9847</v>
      </c>
      <c r="AA276" s="47">
        <f>paste_pd_trips!K210</f>
        <v>0</v>
      </c>
      <c r="AB276" s="47">
        <f>paste_pd_trips!L210</f>
        <v>0</v>
      </c>
      <c r="AC276" s="47">
        <f>paste_pd_trips!M210</f>
        <v>0</v>
      </c>
      <c r="AD276" s="50">
        <f>paste_pd_trips!N210</f>
        <v>166.9847</v>
      </c>
      <c r="AG276" s="46" t="s">
        <v>31</v>
      </c>
      <c r="AH276" s="47">
        <f t="shared" si="102"/>
        <v>0</v>
      </c>
      <c r="AI276" s="47">
        <f t="shared" si="97"/>
        <v>0</v>
      </c>
      <c r="AJ276" s="47">
        <f t="shared" si="97"/>
        <v>0</v>
      </c>
      <c r="AK276" s="47">
        <f t="shared" si="97"/>
        <v>0</v>
      </c>
      <c r="AL276" s="47">
        <f t="shared" si="97"/>
        <v>0</v>
      </c>
      <c r="AM276" s="58">
        <f t="shared" si="97"/>
        <v>0</v>
      </c>
      <c r="AN276" s="59">
        <f t="shared" si="97"/>
        <v>0</v>
      </c>
      <c r="AO276" s="60">
        <f t="shared" si="97"/>
        <v>166.9847</v>
      </c>
      <c r="AP276" s="47">
        <v>0</v>
      </c>
      <c r="AQ276" s="47">
        <f t="shared" si="98"/>
        <v>0</v>
      </c>
      <c r="AR276" s="47">
        <f t="shared" si="98"/>
        <v>0</v>
      </c>
      <c r="AS276" s="50">
        <f t="shared" si="103"/>
        <v>166.9847</v>
      </c>
      <c r="AU276">
        <v>29</v>
      </c>
      <c r="AV276" s="46" t="s">
        <v>31</v>
      </c>
      <c r="AW276" s="47">
        <f t="shared" si="99"/>
        <v>0</v>
      </c>
      <c r="AX276" s="47">
        <f t="shared" si="99"/>
        <v>0</v>
      </c>
      <c r="AY276" s="47">
        <f t="shared" si="99"/>
        <v>0</v>
      </c>
      <c r="AZ276" s="47">
        <f t="shared" si="99"/>
        <v>0</v>
      </c>
      <c r="BA276" s="47">
        <f t="shared" si="99"/>
        <v>0</v>
      </c>
      <c r="BB276" s="58">
        <v>0</v>
      </c>
      <c r="BC276" s="59">
        <v>0</v>
      </c>
      <c r="BD276" s="60">
        <f>BJ276</f>
        <v>21.882633690838084</v>
      </c>
      <c r="BE276" s="47">
        <f t="shared" si="100"/>
        <v>0</v>
      </c>
      <c r="BF276" s="47">
        <f t="shared" si="100"/>
        <v>0</v>
      </c>
      <c r="BG276" s="47">
        <f t="shared" si="100"/>
        <v>0</v>
      </c>
      <c r="BH276" s="50">
        <f t="shared" si="101"/>
        <v>21.882633690838084</v>
      </c>
      <c r="BJ276" s="2">
        <f>OBS_PURP_AUTOSUFF!J134*$BI$278</f>
        <v>21.882633690838084</v>
      </c>
    </row>
    <row r="277" spans="3:62" ht="15.75" thickBot="1" x14ac:dyDescent="0.3">
      <c r="C277" s="61" t="s">
        <v>5</v>
      </c>
      <c r="D277" s="62">
        <f>paste_pd_trips!S211</f>
        <v>0</v>
      </c>
      <c r="E277" s="63">
        <f>paste_pd_trips!T211</f>
        <v>1542</v>
      </c>
      <c r="F277" s="63">
        <f>paste_pd_trips!U211</f>
        <v>1139</v>
      </c>
      <c r="G277" s="63">
        <f>paste_pd_trips!V211</f>
        <v>0</v>
      </c>
      <c r="H277" s="63">
        <f>paste_pd_trips!W211</f>
        <v>6</v>
      </c>
      <c r="I277" s="63">
        <f>paste_pd_trips!X211</f>
        <v>0</v>
      </c>
      <c r="J277" s="63">
        <f>paste_pd_trips!Y211</f>
        <v>9</v>
      </c>
      <c r="K277" s="63">
        <f>paste_pd_trips!Z211</f>
        <v>9</v>
      </c>
      <c r="L277" s="63">
        <f>paste_pd_trips!AA211</f>
        <v>0</v>
      </c>
      <c r="M277" s="63">
        <f>paste_pd_trips!AB211</f>
        <v>0</v>
      </c>
      <c r="N277" s="63">
        <f>paste_pd_trips!AC211</f>
        <v>6</v>
      </c>
      <c r="O277" s="64">
        <f>paste_pd_trips!AD211</f>
        <v>2711</v>
      </c>
      <c r="P277" s="49"/>
      <c r="R277" s="61" t="s">
        <v>5</v>
      </c>
      <c r="S277" s="62">
        <f>paste_pd_trips!C211</f>
        <v>0</v>
      </c>
      <c r="T277" s="63">
        <f>paste_pd_trips!D211</f>
        <v>506000.64107999997</v>
      </c>
      <c r="U277" s="63">
        <f>paste_pd_trips!E211</f>
        <v>456948.98950999998</v>
      </c>
      <c r="V277" s="63">
        <f>paste_pd_trips!F211</f>
        <v>0</v>
      </c>
      <c r="W277" s="63">
        <f>paste_pd_trips!G211</f>
        <v>1202.8338000000001</v>
      </c>
      <c r="X277" s="63">
        <f>paste_pd_trips!H211</f>
        <v>0</v>
      </c>
      <c r="Y277" s="63">
        <f>paste_pd_trips!I211</f>
        <v>1466.8234</v>
      </c>
      <c r="Z277" s="63">
        <f>paste_pd_trips!J211</f>
        <v>1466.8234</v>
      </c>
      <c r="AA277" s="63">
        <f>paste_pd_trips!K211</f>
        <v>0</v>
      </c>
      <c r="AB277" s="63">
        <f>paste_pd_trips!L211</f>
        <v>0</v>
      </c>
      <c r="AC277" s="63">
        <f>paste_pd_trips!M211</f>
        <v>457.04921999999999</v>
      </c>
      <c r="AD277" s="64">
        <f>paste_pd_trips!N211</f>
        <v>967543.16041000001</v>
      </c>
      <c r="AG277" s="61" t="s">
        <v>5</v>
      </c>
      <c r="AH277" s="62">
        <f>SUM(AH248:AH276)</f>
        <v>0</v>
      </c>
      <c r="AI277" s="63">
        <f t="shared" ref="AI277:AS277" si="108">SUM(AI248:AI276)</f>
        <v>506000.64107999997</v>
      </c>
      <c r="AJ277" s="63">
        <f t="shared" si="108"/>
        <v>456948.98951000004</v>
      </c>
      <c r="AK277" s="63">
        <f t="shared" si="108"/>
        <v>0</v>
      </c>
      <c r="AL277" s="63">
        <f t="shared" si="108"/>
        <v>1202.8338000000001</v>
      </c>
      <c r="AM277" s="63">
        <f t="shared" si="108"/>
        <v>0</v>
      </c>
      <c r="AN277" s="63">
        <f t="shared" si="108"/>
        <v>1466.8234</v>
      </c>
      <c r="AO277" s="63">
        <f t="shared" si="108"/>
        <v>1466.8234</v>
      </c>
      <c r="AP277" s="63">
        <f t="shared" si="108"/>
        <v>0</v>
      </c>
      <c r="AQ277" s="63">
        <f t="shared" si="108"/>
        <v>0</v>
      </c>
      <c r="AR277" s="63">
        <f t="shared" si="108"/>
        <v>457.04921999999999</v>
      </c>
      <c r="AS277" s="64">
        <f t="shared" si="108"/>
        <v>967543.16041000001</v>
      </c>
      <c r="AV277" s="61" t="s">
        <v>5</v>
      </c>
      <c r="AW277" s="62">
        <f>SUM(AW248:AW276)</f>
        <v>0</v>
      </c>
      <c r="AX277" s="63">
        <f t="shared" ref="AX277:BH277" si="109">SUM(AX248:AX276)</f>
        <v>506000.64107999997</v>
      </c>
      <c r="AY277" s="63">
        <f t="shared" si="109"/>
        <v>456948.98951000004</v>
      </c>
      <c r="AZ277" s="63">
        <f t="shared" si="109"/>
        <v>0</v>
      </c>
      <c r="BA277" s="63">
        <f t="shared" si="109"/>
        <v>1202.8338000000001</v>
      </c>
      <c r="BB277" s="63">
        <f t="shared" si="109"/>
        <v>2242.3394101995736</v>
      </c>
      <c r="BC277" s="63">
        <f t="shared" si="109"/>
        <v>166.79455829596708</v>
      </c>
      <c r="BD277" s="63">
        <f t="shared" si="109"/>
        <v>402.36794296583565</v>
      </c>
      <c r="BE277" s="63">
        <f t="shared" si="109"/>
        <v>0</v>
      </c>
      <c r="BF277" s="63">
        <f t="shared" si="109"/>
        <v>0</v>
      </c>
      <c r="BG277" s="63">
        <f t="shared" si="109"/>
        <v>457.04921999999999</v>
      </c>
      <c r="BH277" s="64">
        <f t="shared" si="109"/>
        <v>967421.01552146126</v>
      </c>
      <c r="BJ277" s="3">
        <f>SUM(BJ176:BJ196)</f>
        <v>214358.43794037623</v>
      </c>
    </row>
    <row r="278" spans="3:62" x14ac:dyDescent="0.25">
      <c r="C278" s="65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R278" s="65"/>
      <c r="S278" s="49"/>
      <c r="T278" s="49"/>
      <c r="U278" s="49"/>
      <c r="V278" s="49"/>
      <c r="W278" s="49"/>
      <c r="X278" s="49"/>
      <c r="Y278" s="49"/>
      <c r="Z278" s="49"/>
      <c r="AA278" s="49"/>
      <c r="AB278" s="49"/>
      <c r="AC278" s="49"/>
      <c r="AD278" s="49"/>
      <c r="AG278" s="65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V278" s="65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>
        <f>1-BI198</f>
        <v>1.2267885139056522E-2</v>
      </c>
    </row>
    <row r="279" spans="3:62" x14ac:dyDescent="0.25">
      <c r="AG279" s="65" t="s">
        <v>536</v>
      </c>
      <c r="AH279" s="49">
        <f t="array" ref="AH279:AR279">TRANSPOSE('Tour Mode Targets'!T105:T115)</f>
        <v>0</v>
      </c>
      <c r="AI279" s="49">
        <v>215932.45779000001</v>
      </c>
      <c r="AJ279" s="49">
        <v>199405.50122999999</v>
      </c>
      <c r="AK279" s="49">
        <v>0</v>
      </c>
      <c r="AL279" s="49">
        <v>400.94459999999998</v>
      </c>
      <c r="AM279" s="49">
        <v>0</v>
      </c>
      <c r="AN279" s="49">
        <v>624.75689999999997</v>
      </c>
      <c r="AO279" s="49">
        <v>624.75689999999997</v>
      </c>
      <c r="AP279" s="49">
        <v>0</v>
      </c>
      <c r="AQ279" s="49">
        <v>0</v>
      </c>
      <c r="AR279" s="49">
        <v>152.34974</v>
      </c>
      <c r="AS279" s="49"/>
      <c r="AV279" s="65" t="s">
        <v>536</v>
      </c>
      <c r="AW279" s="49">
        <f>AH279</f>
        <v>0</v>
      </c>
      <c r="AX279" s="49">
        <f>AI279</f>
        <v>215932.45779000001</v>
      </c>
      <c r="AY279" s="49">
        <f>AJ279</f>
        <v>199405.50122999999</v>
      </c>
      <c r="AZ279" s="49">
        <f>AK279</f>
        <v>0</v>
      </c>
      <c r="BA279" s="49">
        <f>AL279</f>
        <v>400.94459999999998</v>
      </c>
      <c r="BB279" s="49">
        <f>IF(AM281&gt;0,BB277/AM281,0)</f>
        <v>1121.1697050997868</v>
      </c>
      <c r="BC279" s="49">
        <f>IF(AN281&gt;0,BC277/AN281,0)</f>
        <v>71.041988543309074</v>
      </c>
      <c r="BD279" s="49">
        <f>IF(AO281&gt;0,BD277/AO281,0)</f>
        <v>171.37860543178701</v>
      </c>
      <c r="BE279" s="49">
        <f>AP279</f>
        <v>0</v>
      </c>
      <c r="BF279" s="49">
        <f>AQ279</f>
        <v>0</v>
      </c>
      <c r="BG279" s="49">
        <f>AR279</f>
        <v>152.34974</v>
      </c>
      <c r="BH279" s="49"/>
    </row>
    <row r="280" spans="3:62" x14ac:dyDescent="0.25">
      <c r="AG280" s="65" t="s">
        <v>537</v>
      </c>
      <c r="AH280" s="66">
        <f>IF(AH279&gt;0,AH277/AH279,0)</f>
        <v>0</v>
      </c>
      <c r="AI280" s="66">
        <f t="shared" ref="AI280:AR280" si="110">IF(AI279&gt;0,AI277/AI279,0)</f>
        <v>2.3433283085773926</v>
      </c>
      <c r="AJ280" s="66">
        <f t="shared" si="110"/>
        <v>2.2915565854070499</v>
      </c>
      <c r="AK280" s="66">
        <f t="shared" si="110"/>
        <v>0</v>
      </c>
      <c r="AL280" s="66">
        <f t="shared" si="110"/>
        <v>3.0000000000000004</v>
      </c>
      <c r="AM280" s="66">
        <f t="shared" si="110"/>
        <v>0</v>
      </c>
      <c r="AN280" s="66">
        <f t="shared" si="110"/>
        <v>2.3478306522104839</v>
      </c>
      <c r="AO280" s="66">
        <f t="shared" si="110"/>
        <v>2.3478306522104839</v>
      </c>
      <c r="AP280" s="66">
        <f t="shared" si="110"/>
        <v>0</v>
      </c>
      <c r="AQ280" s="66">
        <f t="shared" si="110"/>
        <v>0</v>
      </c>
      <c r="AR280" s="66">
        <f t="shared" si="110"/>
        <v>3</v>
      </c>
      <c r="AS280" s="49"/>
      <c r="AV280" s="65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</row>
    <row r="281" spans="3:62" x14ac:dyDescent="0.25">
      <c r="AG281" s="65" t="s">
        <v>538</v>
      </c>
      <c r="AH281" s="67">
        <f>IF(AH279&gt;0,AH277/AH279,0)</f>
        <v>0</v>
      </c>
      <c r="AI281" s="67">
        <f>IF(AI279&gt;0,AI277/AI279,0)</f>
        <v>2.3433283085773926</v>
      </c>
      <c r="AJ281" s="67">
        <f>IF(AJ279&gt;0,AJ277/AJ279,0)</f>
        <v>2.2915565854070499</v>
      </c>
      <c r="AK281" s="67">
        <f>IF(AK279&gt;0,AK277/AK279,0)</f>
        <v>0</v>
      </c>
      <c r="AL281" s="67">
        <f>IF(AL279&gt;0,AL277/AL279,0)</f>
        <v>3.0000000000000004</v>
      </c>
      <c r="AM281" s="67">
        <v>2</v>
      </c>
      <c r="AN281" s="67">
        <f>IF(AN279&gt;0,AN277/AN279,0)</f>
        <v>2.3478306522104839</v>
      </c>
      <c r="AO281" s="67">
        <f>IF(AO279&gt;0,AO277/AO279,0)</f>
        <v>2.3478306522104839</v>
      </c>
      <c r="AP281" s="67">
        <f>IF(AP279&gt;0,AP277/AP279,0)</f>
        <v>0</v>
      </c>
      <c r="AQ281" s="67">
        <f>IF(AQ279&gt;0,AQ277/AQ279,0)</f>
        <v>0</v>
      </c>
      <c r="AR281" s="67">
        <f>IF(AR279&gt;0,AR277/AR279,0)</f>
        <v>3</v>
      </c>
      <c r="AS281" s="49"/>
      <c r="AV281" s="65" t="s">
        <v>539</v>
      </c>
      <c r="AW281" s="67">
        <f>IF(AW279&gt;0,AW277/AW279,0)</f>
        <v>0</v>
      </c>
      <c r="AX281" s="67">
        <f t="shared" ref="AX281:BG281" si="111">IF(AX279&gt;0,AX277/AX279,0)</f>
        <v>2.3433283085773926</v>
      </c>
      <c r="AY281" s="67">
        <f t="shared" si="111"/>
        <v>2.2915565854070499</v>
      </c>
      <c r="AZ281" s="67">
        <f t="shared" si="111"/>
        <v>0</v>
      </c>
      <c r="BA281" s="67">
        <f t="shared" si="111"/>
        <v>3.0000000000000004</v>
      </c>
      <c r="BB281" s="67">
        <f t="shared" si="111"/>
        <v>2</v>
      </c>
      <c r="BC281" s="67">
        <f t="shared" si="111"/>
        <v>2.3478306522104839</v>
      </c>
      <c r="BD281" s="67">
        <f t="shared" si="111"/>
        <v>2.3478306522104839</v>
      </c>
      <c r="BE281" s="67">
        <f t="shared" si="111"/>
        <v>0</v>
      </c>
      <c r="BF281" s="67">
        <f t="shared" si="111"/>
        <v>0</v>
      </c>
      <c r="BG281" s="67">
        <f t="shared" si="111"/>
        <v>3</v>
      </c>
      <c r="BH281" s="49"/>
    </row>
    <row r="282" spans="3:62" x14ac:dyDescent="0.25">
      <c r="AG282" s="65" t="s">
        <v>540</v>
      </c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V282" s="65" t="s">
        <v>540</v>
      </c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</row>
    <row r="283" spans="3:62" x14ac:dyDescent="0.25">
      <c r="AG283" s="65" t="s">
        <v>541</v>
      </c>
      <c r="AH283" s="49"/>
      <c r="AI283" s="49"/>
      <c r="AJ283" s="49"/>
      <c r="AK283" s="49"/>
      <c r="AL283" s="49"/>
      <c r="AM283" s="68" t="b">
        <f>IF(AM277&gt;0,SUM(AM248:AM255,AM269:AM270)/AM277)</f>
        <v>0</v>
      </c>
      <c r="AN283" s="68">
        <f>IF(AN277&gt;0,SUM(AN248:AN255,AN269:AN270)/AN277)</f>
        <v>0.26199084361484826</v>
      </c>
      <c r="AO283" s="68">
        <f>IF(AO277&gt;0,SUM(AO248:AO255,AO269:AO270)/AO277)</f>
        <v>0.26199084361484826</v>
      </c>
      <c r="AP283" s="49"/>
      <c r="AQ283" s="49"/>
      <c r="AR283" s="49"/>
      <c r="AS283" s="49"/>
      <c r="AV283" s="65" t="s">
        <v>541</v>
      </c>
      <c r="AW283" s="49"/>
      <c r="AX283" s="49"/>
      <c r="AY283" s="49"/>
      <c r="AZ283" s="49"/>
      <c r="BA283" s="49"/>
      <c r="BB283" s="68">
        <f>IF(BB277&gt;0,SUM(BB248:BB255,BB269:BB270)/BB277)</f>
        <v>0</v>
      </c>
      <c r="BC283" s="68">
        <f>IF(BC277&gt;0,SUM(BC248:BC255,BC269:BC270)/BC277)</f>
        <v>0.2619908436148482</v>
      </c>
      <c r="BD283" s="68">
        <f>IF(BD277&gt;0,SUM(BD248:BD255,BD269:BD270)/BD277)</f>
        <v>0.2619908436148482</v>
      </c>
      <c r="BE283" s="49"/>
      <c r="BF283" s="49"/>
      <c r="BG283" s="49"/>
      <c r="BH283" s="49"/>
    </row>
    <row r="286" spans="3:62" x14ac:dyDescent="0.25">
      <c r="C286" t="s">
        <v>548</v>
      </c>
      <c r="I286" t="s">
        <v>523</v>
      </c>
      <c r="R286" t="s">
        <v>548</v>
      </c>
      <c r="X286" t="s">
        <v>523</v>
      </c>
      <c r="AG286" t="s">
        <v>548</v>
      </c>
      <c r="AM286" t="s">
        <v>523</v>
      </c>
      <c r="AV286" t="s">
        <v>548</v>
      </c>
      <c r="BB286" t="s">
        <v>523</v>
      </c>
    </row>
    <row r="287" spans="3:62" ht="26.25" x14ac:dyDescent="0.25">
      <c r="C287" s="40" t="s">
        <v>524</v>
      </c>
      <c r="D287" s="41" t="s">
        <v>525</v>
      </c>
      <c r="E287" s="42" t="s">
        <v>526</v>
      </c>
      <c r="F287" s="42" t="s">
        <v>527</v>
      </c>
      <c r="G287" s="42" t="s">
        <v>465</v>
      </c>
      <c r="H287" s="42" t="s">
        <v>528</v>
      </c>
      <c r="I287" s="42" t="s">
        <v>14</v>
      </c>
      <c r="J287" s="42" t="s">
        <v>18</v>
      </c>
      <c r="K287" s="42" t="s">
        <v>22</v>
      </c>
      <c r="L287" s="42" t="s">
        <v>529</v>
      </c>
      <c r="M287" s="42" t="s">
        <v>530</v>
      </c>
      <c r="N287" s="43" t="s">
        <v>531</v>
      </c>
      <c r="O287" s="44" t="s">
        <v>5</v>
      </c>
      <c r="P287" s="45"/>
      <c r="R287" s="40" t="s">
        <v>524</v>
      </c>
      <c r="S287" s="41" t="s">
        <v>525</v>
      </c>
      <c r="T287" s="42" t="s">
        <v>526</v>
      </c>
      <c r="U287" s="42" t="s">
        <v>527</v>
      </c>
      <c r="V287" s="42" t="s">
        <v>465</v>
      </c>
      <c r="W287" s="42" t="s">
        <v>528</v>
      </c>
      <c r="X287" s="42" t="s">
        <v>14</v>
      </c>
      <c r="Y287" s="42" t="s">
        <v>18</v>
      </c>
      <c r="Z287" s="42" t="s">
        <v>22</v>
      </c>
      <c r="AA287" s="42" t="s">
        <v>529</v>
      </c>
      <c r="AB287" s="42" t="s">
        <v>530</v>
      </c>
      <c r="AC287" s="43" t="s">
        <v>531</v>
      </c>
      <c r="AD287" s="44" t="s">
        <v>5</v>
      </c>
      <c r="AG287" s="40" t="s">
        <v>524</v>
      </c>
      <c r="AH287" s="41" t="s">
        <v>525</v>
      </c>
      <c r="AI287" s="42" t="s">
        <v>526</v>
      </c>
      <c r="AJ287" s="42" t="s">
        <v>527</v>
      </c>
      <c r="AK287" s="42" t="s">
        <v>465</v>
      </c>
      <c r="AL287" s="42" t="s">
        <v>528</v>
      </c>
      <c r="AM287" s="42" t="s">
        <v>14</v>
      </c>
      <c r="AN287" s="42" t="s">
        <v>18</v>
      </c>
      <c r="AO287" s="42" t="s">
        <v>22</v>
      </c>
      <c r="AP287" s="42" t="s">
        <v>529</v>
      </c>
      <c r="AQ287" s="42" t="s">
        <v>530</v>
      </c>
      <c r="AR287" s="43" t="s">
        <v>531</v>
      </c>
      <c r="AS287" s="44" t="s">
        <v>5</v>
      </c>
      <c r="AV287" s="40" t="s">
        <v>524</v>
      </c>
      <c r="AW287" s="41" t="s">
        <v>525</v>
      </c>
      <c r="AX287" s="42" t="s">
        <v>526</v>
      </c>
      <c r="AY287" s="42" t="s">
        <v>527</v>
      </c>
      <c r="AZ287" s="42" t="s">
        <v>465</v>
      </c>
      <c r="BA287" s="42" t="s">
        <v>528</v>
      </c>
      <c r="BB287" s="42" t="s">
        <v>14</v>
      </c>
      <c r="BC287" s="42" t="s">
        <v>18</v>
      </c>
      <c r="BD287" s="42" t="s">
        <v>22</v>
      </c>
      <c r="BE287" s="42" t="s">
        <v>529</v>
      </c>
      <c r="BF287" s="42" t="s">
        <v>530</v>
      </c>
      <c r="BG287" s="43" t="s">
        <v>531</v>
      </c>
      <c r="BH287" s="44" t="s">
        <v>5</v>
      </c>
    </row>
    <row r="288" spans="3:62" x14ac:dyDescent="0.25">
      <c r="C288" s="46" t="s">
        <v>532</v>
      </c>
      <c r="D288" s="47">
        <f>paste_pd_trips!S212</f>
        <v>1023</v>
      </c>
      <c r="E288" s="47">
        <f>paste_pd_trips!T212</f>
        <v>61</v>
      </c>
      <c r="F288" s="47">
        <f>paste_pd_trips!U212</f>
        <v>12</v>
      </c>
      <c r="G288" s="47">
        <f>paste_pd_trips!V212</f>
        <v>0</v>
      </c>
      <c r="H288" s="47">
        <f>paste_pd_trips!W212</f>
        <v>0</v>
      </c>
      <c r="I288" s="47">
        <f>paste_pd_trips!X212</f>
        <v>0</v>
      </c>
      <c r="J288" s="47">
        <f>paste_pd_trips!Y212</f>
        <v>1</v>
      </c>
      <c r="K288" s="47">
        <f>paste_pd_trips!Z212</f>
        <v>0</v>
      </c>
      <c r="L288" s="47">
        <f>paste_pd_trips!AA212</f>
        <v>0</v>
      </c>
      <c r="M288" s="47">
        <f>paste_pd_trips!AB212</f>
        <v>0</v>
      </c>
      <c r="N288" s="47">
        <f>paste_pd_trips!AC212</f>
        <v>0</v>
      </c>
      <c r="O288" s="48">
        <f>paste_pd_trips!AD212</f>
        <v>1097</v>
      </c>
      <c r="P288" s="49"/>
      <c r="R288" s="46" t="s">
        <v>532</v>
      </c>
      <c r="S288" s="47">
        <f>paste_pd_trips!C212</f>
        <v>417653.51582999999</v>
      </c>
      <c r="T288" s="47">
        <f>paste_pd_trips!D212</f>
        <v>33561.357380000001</v>
      </c>
      <c r="U288" s="47">
        <f>paste_pd_trips!E212</f>
        <v>10223.696</v>
      </c>
      <c r="V288" s="47">
        <f>paste_pd_trips!F212</f>
        <v>0</v>
      </c>
      <c r="W288" s="47">
        <f>paste_pd_trips!G212</f>
        <v>0</v>
      </c>
      <c r="X288" s="47">
        <f>paste_pd_trips!H212</f>
        <v>0</v>
      </c>
      <c r="Y288" s="47">
        <f>paste_pd_trips!I212</f>
        <v>343.72649999999999</v>
      </c>
      <c r="Z288" s="47">
        <f>paste_pd_trips!J212</f>
        <v>0</v>
      </c>
      <c r="AA288" s="47">
        <f>paste_pd_trips!K212</f>
        <v>0</v>
      </c>
      <c r="AB288" s="47">
        <f>paste_pd_trips!L212</f>
        <v>0</v>
      </c>
      <c r="AC288" s="47">
        <f>paste_pd_trips!M212</f>
        <v>0</v>
      </c>
      <c r="AD288" s="48">
        <f>paste_pd_trips!N212</f>
        <v>461782.29570999998</v>
      </c>
      <c r="AG288" s="46" t="s">
        <v>532</v>
      </c>
      <c r="AH288" s="47">
        <f>S288</f>
        <v>417653.51582999999</v>
      </c>
      <c r="AI288" s="47">
        <f t="shared" ref="AI288:AL316" si="112">T288</f>
        <v>33561.357380000001</v>
      </c>
      <c r="AJ288" s="47">
        <f t="shared" si="112"/>
        <v>10223.696</v>
      </c>
      <c r="AK288" s="47">
        <f t="shared" si="112"/>
        <v>0</v>
      </c>
      <c r="AL288" s="47">
        <f t="shared" si="112"/>
        <v>0</v>
      </c>
      <c r="AM288" s="47">
        <f>+X288+Y288+Z288</f>
        <v>343.72649999999999</v>
      </c>
      <c r="AN288" s="47">
        <v>0</v>
      </c>
      <c r="AO288" s="47">
        <v>0</v>
      </c>
      <c r="AP288" s="47">
        <v>0</v>
      </c>
      <c r="AQ288" s="47">
        <f t="shared" ref="AQ288:AR316" si="113">AB288</f>
        <v>0</v>
      </c>
      <c r="AR288" s="47">
        <f t="shared" si="113"/>
        <v>0</v>
      </c>
      <c r="AS288" s="48">
        <f>SUM(AH288:AR288)</f>
        <v>461782.29570999998</v>
      </c>
      <c r="AU288">
        <v>1</v>
      </c>
      <c r="AV288" s="46" t="s">
        <v>532</v>
      </c>
      <c r="AW288" s="47">
        <f t="shared" ref="AW288:BA316" si="114">AH288</f>
        <v>417653.51582999999</v>
      </c>
      <c r="AX288" s="47">
        <f t="shared" si="114"/>
        <v>33561.357380000001</v>
      </c>
      <c r="AY288" s="47">
        <f t="shared" si="114"/>
        <v>10223.696</v>
      </c>
      <c r="AZ288" s="47">
        <f t="shared" si="114"/>
        <v>0</v>
      </c>
      <c r="BA288" s="47">
        <f t="shared" si="114"/>
        <v>0</v>
      </c>
      <c r="BB288" s="47">
        <f>IF(SUM(AM$296:AM$299,AM$311:AM$312)&gt;0,(AM288/SUM(AM$296:AM$299,AM$311:AM$312))*SUM(BB$296:BB$299,BB$311:BB$312),0)</f>
        <v>1342.4155460978241</v>
      </c>
      <c r="BC288" s="47">
        <f>IF(SUM(AN$300:AN$303,AN$313:AN$314)&gt;0,(AN288/SUM(AN$300:AN$303,AN$313:AN$314))*SUM(BC$300:BC$303,BC$313:BC$314),0)</f>
        <v>0</v>
      </c>
      <c r="BD288" s="47">
        <f>IF(SUM(AO$304:AO$307,AO$315:AO$316)&gt;0,(AO288/SUM(AO$304:AO$307,AO$315:AO$316))*SUM(BD$304:BD$307,BD$315:BD$316),0)</f>
        <v>0</v>
      </c>
      <c r="BE288" s="47">
        <f t="shared" ref="BE288:BG316" si="115">AP288</f>
        <v>0</v>
      </c>
      <c r="BF288" s="47">
        <f t="shared" si="115"/>
        <v>0</v>
      </c>
      <c r="BG288" s="47">
        <f t="shared" si="115"/>
        <v>0</v>
      </c>
      <c r="BH288" s="48">
        <f t="shared" ref="BH288:BH316" si="116">SUM(AW288:BG288)</f>
        <v>462780.98475609784</v>
      </c>
    </row>
    <row r="289" spans="3:62" x14ac:dyDescent="0.25">
      <c r="C289" s="46" t="s">
        <v>533</v>
      </c>
      <c r="D289" s="47">
        <f>paste_pd_trips!S213</f>
        <v>0</v>
      </c>
      <c r="E289" s="47">
        <f>paste_pd_trips!T213</f>
        <v>0</v>
      </c>
      <c r="F289" s="47">
        <f>paste_pd_trips!U213</f>
        <v>0</v>
      </c>
      <c r="G289" s="47">
        <f>paste_pd_trips!V213</f>
        <v>0</v>
      </c>
      <c r="H289" s="47">
        <f>paste_pd_trips!W213</f>
        <v>0</v>
      </c>
      <c r="I289" s="47">
        <f>paste_pd_trips!X213</f>
        <v>0</v>
      </c>
      <c r="J289" s="47">
        <f>paste_pd_trips!Y213</f>
        <v>0</v>
      </c>
      <c r="K289" s="47">
        <f>paste_pd_trips!Z213</f>
        <v>0</v>
      </c>
      <c r="L289" s="47">
        <f>paste_pd_trips!AA213</f>
        <v>0</v>
      </c>
      <c r="M289" s="47">
        <f>paste_pd_trips!AB213</f>
        <v>0</v>
      </c>
      <c r="N289" s="47">
        <f>paste_pd_trips!AC213</f>
        <v>0</v>
      </c>
      <c r="O289" s="50">
        <f>paste_pd_trips!AD213</f>
        <v>0</v>
      </c>
      <c r="P289" s="49"/>
      <c r="R289" s="46" t="s">
        <v>533</v>
      </c>
      <c r="S289" s="47">
        <f>paste_pd_trips!C213</f>
        <v>0</v>
      </c>
      <c r="T289" s="47">
        <f>paste_pd_trips!D213</f>
        <v>0</v>
      </c>
      <c r="U289" s="47">
        <f>paste_pd_trips!E213</f>
        <v>0</v>
      </c>
      <c r="V289" s="47">
        <f>paste_pd_trips!F213</f>
        <v>0</v>
      </c>
      <c r="W289" s="47">
        <f>paste_pd_trips!G213</f>
        <v>0</v>
      </c>
      <c r="X289" s="47">
        <f>paste_pd_trips!H213</f>
        <v>0</v>
      </c>
      <c r="Y289" s="47">
        <f>paste_pd_trips!I213</f>
        <v>0</v>
      </c>
      <c r="Z289" s="47">
        <f>paste_pd_trips!J213</f>
        <v>0</v>
      </c>
      <c r="AA289" s="47">
        <f>paste_pd_trips!K213</f>
        <v>0</v>
      </c>
      <c r="AB289" s="47">
        <f>paste_pd_trips!L213</f>
        <v>0</v>
      </c>
      <c r="AC289" s="47">
        <f>paste_pd_trips!M213</f>
        <v>0</v>
      </c>
      <c r="AD289" s="50">
        <f>paste_pd_trips!N213</f>
        <v>0</v>
      </c>
      <c r="AG289" s="46" t="s">
        <v>533</v>
      </c>
      <c r="AH289" s="47">
        <f t="shared" ref="AH289:AH316" si="117">S289</f>
        <v>0</v>
      </c>
      <c r="AI289" s="47">
        <f t="shared" si="112"/>
        <v>0</v>
      </c>
      <c r="AJ289" s="47">
        <f t="shared" si="112"/>
        <v>0</v>
      </c>
      <c r="AK289" s="47">
        <f t="shared" si="112"/>
        <v>0</v>
      </c>
      <c r="AL289" s="47">
        <f t="shared" si="112"/>
        <v>0</v>
      </c>
      <c r="AM289" s="47">
        <f t="shared" ref="AM289:AM316" si="118">+X289+Y289+Z289</f>
        <v>0</v>
      </c>
      <c r="AN289" s="47">
        <v>0</v>
      </c>
      <c r="AO289" s="47">
        <v>0</v>
      </c>
      <c r="AP289" s="47">
        <v>0</v>
      </c>
      <c r="AQ289" s="47">
        <f t="shared" si="113"/>
        <v>0</v>
      </c>
      <c r="AR289" s="47">
        <f t="shared" si="113"/>
        <v>0</v>
      </c>
      <c r="AS289" s="50">
        <f t="shared" ref="AS289:AS316" si="119">SUM(AH289:AR289)</f>
        <v>0</v>
      </c>
      <c r="AU289">
        <v>2</v>
      </c>
      <c r="AV289" s="46" t="s">
        <v>533</v>
      </c>
      <c r="AW289" s="47">
        <f t="shared" si="114"/>
        <v>0</v>
      </c>
      <c r="AX289" s="47">
        <f t="shared" si="114"/>
        <v>0</v>
      </c>
      <c r="AY289" s="47">
        <f t="shared" si="114"/>
        <v>0</v>
      </c>
      <c r="AZ289" s="47">
        <f t="shared" si="114"/>
        <v>0</v>
      </c>
      <c r="BA289" s="47">
        <f t="shared" si="114"/>
        <v>0</v>
      </c>
      <c r="BB289" s="47">
        <f t="shared" ref="BB289:BB295" si="120">IF(SUM(AM$296:AM$299,AM$311:AM$312)&gt;0,(AM289/SUM(AM$296:AM$299,AM$311:AM$312))*SUM(BB$296:BB$299,BB$311:BB$312),0)</f>
        <v>0</v>
      </c>
      <c r="BC289" s="47">
        <f t="shared" ref="BC289:BC295" si="121">IF(SUM(AN$300:AN$303,AN$313:AN$314)&gt;0,(AN289/SUM(AN$300:AN$303,AN$313:AN$314))*SUM(BC$300:BC$303,BC$313:BC$314),0)</f>
        <v>0</v>
      </c>
      <c r="BD289" s="47">
        <f t="shared" ref="BD289:BD295" si="122">IF(SUM(AO$304:AO$307,AO$315:AO$316)&gt;0,(AO289/SUM(AO$304:AO$307,AO$315:AO$316))*SUM(BD$304:BD$307,BD$315:BD$316),0)</f>
        <v>0</v>
      </c>
      <c r="BE289" s="47">
        <f t="shared" si="115"/>
        <v>0</v>
      </c>
      <c r="BF289" s="47">
        <f t="shared" si="115"/>
        <v>0</v>
      </c>
      <c r="BG289" s="47">
        <f t="shared" si="115"/>
        <v>0</v>
      </c>
      <c r="BH289" s="50">
        <f t="shared" si="116"/>
        <v>0</v>
      </c>
    </row>
    <row r="290" spans="3:62" x14ac:dyDescent="0.25">
      <c r="C290" s="46" t="s">
        <v>526</v>
      </c>
      <c r="D290" s="47">
        <f>paste_pd_trips!S214</f>
        <v>0</v>
      </c>
      <c r="E290" s="47">
        <f>paste_pd_trips!T214</f>
        <v>263</v>
      </c>
      <c r="F290" s="47">
        <f>paste_pd_trips!U214</f>
        <v>6</v>
      </c>
      <c r="G290" s="47">
        <f>paste_pd_trips!V214</f>
        <v>0</v>
      </c>
      <c r="H290" s="47">
        <f>paste_pd_trips!W214</f>
        <v>0</v>
      </c>
      <c r="I290" s="47">
        <f>paste_pd_trips!X214</f>
        <v>0</v>
      </c>
      <c r="J290" s="47">
        <f>paste_pd_trips!Y214</f>
        <v>1</v>
      </c>
      <c r="K290" s="47">
        <f>paste_pd_trips!Z214</f>
        <v>0</v>
      </c>
      <c r="L290" s="47">
        <f>paste_pd_trips!AA214</f>
        <v>0</v>
      </c>
      <c r="M290" s="47">
        <f>paste_pd_trips!AB214</f>
        <v>1</v>
      </c>
      <c r="N290" s="47">
        <f>paste_pd_trips!AC214</f>
        <v>0</v>
      </c>
      <c r="O290" s="50">
        <f>paste_pd_trips!AD214</f>
        <v>271</v>
      </c>
      <c r="P290" s="49"/>
      <c r="R290" s="46" t="s">
        <v>526</v>
      </c>
      <c r="S290" s="47">
        <f>paste_pd_trips!C214</f>
        <v>0</v>
      </c>
      <c r="T290" s="47">
        <f>paste_pd_trips!D214</f>
        <v>130331.12891</v>
      </c>
      <c r="U290" s="47">
        <f>paste_pd_trips!E214</f>
        <v>2576.3114999999998</v>
      </c>
      <c r="V290" s="47">
        <f>paste_pd_trips!F214</f>
        <v>0</v>
      </c>
      <c r="W290" s="47">
        <f>paste_pd_trips!G214</f>
        <v>0</v>
      </c>
      <c r="X290" s="47">
        <f>paste_pd_trips!H214</f>
        <v>0</v>
      </c>
      <c r="Y290" s="47">
        <f>paste_pd_trips!I214</f>
        <v>343.72649999999999</v>
      </c>
      <c r="Z290" s="47">
        <f>paste_pd_trips!J214</f>
        <v>0</v>
      </c>
      <c r="AA290" s="47">
        <f>paste_pd_trips!K214</f>
        <v>0</v>
      </c>
      <c r="AB290" s="47">
        <f>paste_pd_trips!L214</f>
        <v>163.74590000000001</v>
      </c>
      <c r="AC290" s="47">
        <f>paste_pd_trips!M214</f>
        <v>0</v>
      </c>
      <c r="AD290" s="50">
        <f>paste_pd_trips!N214</f>
        <v>133414.91281000001</v>
      </c>
      <c r="AG290" s="46" t="s">
        <v>526</v>
      </c>
      <c r="AH290" s="47">
        <f t="shared" si="117"/>
        <v>0</v>
      </c>
      <c r="AI290" s="47">
        <f t="shared" si="112"/>
        <v>130331.12891</v>
      </c>
      <c r="AJ290" s="47">
        <f t="shared" si="112"/>
        <v>2576.3114999999998</v>
      </c>
      <c r="AK290" s="47">
        <f t="shared" si="112"/>
        <v>0</v>
      </c>
      <c r="AL290" s="47">
        <f t="shared" si="112"/>
        <v>0</v>
      </c>
      <c r="AM290" s="47">
        <f t="shared" si="118"/>
        <v>343.72649999999999</v>
      </c>
      <c r="AN290" s="47">
        <v>0</v>
      </c>
      <c r="AO290" s="47">
        <v>0</v>
      </c>
      <c r="AP290" s="47">
        <v>0</v>
      </c>
      <c r="AQ290" s="47">
        <f t="shared" si="113"/>
        <v>163.74590000000001</v>
      </c>
      <c r="AR290" s="47">
        <f t="shared" si="113"/>
        <v>0</v>
      </c>
      <c r="AS290" s="50">
        <f t="shared" si="119"/>
        <v>133414.91281000001</v>
      </c>
      <c r="AU290">
        <v>3</v>
      </c>
      <c r="AV290" s="46" t="s">
        <v>526</v>
      </c>
      <c r="AW290" s="47">
        <f t="shared" si="114"/>
        <v>0</v>
      </c>
      <c r="AX290" s="47">
        <f t="shared" si="114"/>
        <v>130331.12891</v>
      </c>
      <c r="AY290" s="47">
        <f t="shared" si="114"/>
        <v>2576.3114999999998</v>
      </c>
      <c r="AZ290" s="47">
        <f t="shared" si="114"/>
        <v>0</v>
      </c>
      <c r="BA290" s="47">
        <f t="shared" si="114"/>
        <v>0</v>
      </c>
      <c r="BB290" s="47">
        <f t="shared" si="120"/>
        <v>1342.4155460978241</v>
      </c>
      <c r="BC290" s="47">
        <f t="shared" si="121"/>
        <v>0</v>
      </c>
      <c r="BD290" s="47">
        <f t="shared" si="122"/>
        <v>0</v>
      </c>
      <c r="BE290" s="47">
        <f t="shared" si="115"/>
        <v>0</v>
      </c>
      <c r="BF290" s="47">
        <f t="shared" si="115"/>
        <v>163.74590000000001</v>
      </c>
      <c r="BG290" s="47">
        <f t="shared" si="115"/>
        <v>0</v>
      </c>
      <c r="BH290" s="50">
        <f t="shared" si="116"/>
        <v>134413.60185609784</v>
      </c>
    </row>
    <row r="291" spans="3:62" x14ac:dyDescent="0.25">
      <c r="C291" s="46" t="s">
        <v>534</v>
      </c>
      <c r="D291" s="47">
        <f>paste_pd_trips!S215</f>
        <v>0</v>
      </c>
      <c r="E291" s="47">
        <f>paste_pd_trips!T215</f>
        <v>0</v>
      </c>
      <c r="F291" s="47">
        <f>paste_pd_trips!U215</f>
        <v>0</v>
      </c>
      <c r="G291" s="47">
        <f>paste_pd_trips!V215</f>
        <v>0</v>
      </c>
      <c r="H291" s="47">
        <f>paste_pd_trips!W215</f>
        <v>0</v>
      </c>
      <c r="I291" s="47">
        <f>paste_pd_trips!X215</f>
        <v>0</v>
      </c>
      <c r="J291" s="47">
        <f>paste_pd_trips!Y215</f>
        <v>0</v>
      </c>
      <c r="K291" s="47">
        <f>paste_pd_trips!Z215</f>
        <v>0</v>
      </c>
      <c r="L291" s="47">
        <f>paste_pd_trips!AA215</f>
        <v>0</v>
      </c>
      <c r="M291" s="47">
        <f>paste_pd_trips!AB215</f>
        <v>0</v>
      </c>
      <c r="N291" s="47">
        <f>paste_pd_trips!AC215</f>
        <v>0</v>
      </c>
      <c r="O291" s="50">
        <f>paste_pd_trips!AD215</f>
        <v>0</v>
      </c>
      <c r="P291" s="49"/>
      <c r="R291" s="46" t="s">
        <v>534</v>
      </c>
      <c r="S291" s="47">
        <f>paste_pd_trips!C215</f>
        <v>0</v>
      </c>
      <c r="T291" s="47">
        <f>paste_pd_trips!D215</f>
        <v>0</v>
      </c>
      <c r="U291" s="47">
        <f>paste_pd_trips!E215</f>
        <v>0</v>
      </c>
      <c r="V291" s="47">
        <f>paste_pd_trips!F215</f>
        <v>0</v>
      </c>
      <c r="W291" s="47">
        <f>paste_pd_trips!G215</f>
        <v>0</v>
      </c>
      <c r="X291" s="47">
        <f>paste_pd_trips!H215</f>
        <v>0</v>
      </c>
      <c r="Y291" s="47">
        <f>paste_pd_trips!I215</f>
        <v>0</v>
      </c>
      <c r="Z291" s="47">
        <f>paste_pd_trips!J215</f>
        <v>0</v>
      </c>
      <c r="AA291" s="47">
        <f>paste_pd_trips!K215</f>
        <v>0</v>
      </c>
      <c r="AB291" s="47">
        <f>paste_pd_trips!L215</f>
        <v>0</v>
      </c>
      <c r="AC291" s="47">
        <f>paste_pd_trips!M215</f>
        <v>0</v>
      </c>
      <c r="AD291" s="50">
        <f>paste_pd_trips!N215</f>
        <v>0</v>
      </c>
      <c r="AG291" s="46" t="s">
        <v>534</v>
      </c>
      <c r="AH291" s="47">
        <f t="shared" si="117"/>
        <v>0</v>
      </c>
      <c r="AI291" s="47">
        <f t="shared" si="112"/>
        <v>0</v>
      </c>
      <c r="AJ291" s="47">
        <f t="shared" si="112"/>
        <v>0</v>
      </c>
      <c r="AK291" s="47">
        <f t="shared" si="112"/>
        <v>0</v>
      </c>
      <c r="AL291" s="47">
        <f t="shared" si="112"/>
        <v>0</v>
      </c>
      <c r="AM291" s="47">
        <f t="shared" si="118"/>
        <v>0</v>
      </c>
      <c r="AN291" s="47">
        <v>0</v>
      </c>
      <c r="AO291" s="47">
        <v>0</v>
      </c>
      <c r="AP291" s="47">
        <v>0</v>
      </c>
      <c r="AQ291" s="47">
        <f t="shared" si="113"/>
        <v>0</v>
      </c>
      <c r="AR291" s="47">
        <f t="shared" si="113"/>
        <v>0</v>
      </c>
      <c r="AS291" s="50">
        <f t="shared" si="119"/>
        <v>0</v>
      </c>
      <c r="AU291">
        <v>4</v>
      </c>
      <c r="AV291" s="46" t="s">
        <v>534</v>
      </c>
      <c r="AW291" s="47">
        <f t="shared" si="114"/>
        <v>0</v>
      </c>
      <c r="AX291" s="47">
        <f t="shared" si="114"/>
        <v>0</v>
      </c>
      <c r="AY291" s="47">
        <f t="shared" si="114"/>
        <v>0</v>
      </c>
      <c r="AZ291" s="47">
        <f t="shared" si="114"/>
        <v>0</v>
      </c>
      <c r="BA291" s="47">
        <f t="shared" si="114"/>
        <v>0</v>
      </c>
      <c r="BB291" s="47">
        <f t="shared" si="120"/>
        <v>0</v>
      </c>
      <c r="BC291" s="47">
        <f t="shared" si="121"/>
        <v>0</v>
      </c>
      <c r="BD291" s="47">
        <f t="shared" si="122"/>
        <v>0</v>
      </c>
      <c r="BE291" s="47">
        <f t="shared" si="115"/>
        <v>0</v>
      </c>
      <c r="BF291" s="47">
        <f t="shared" si="115"/>
        <v>0</v>
      </c>
      <c r="BG291" s="47">
        <f t="shared" si="115"/>
        <v>0</v>
      </c>
      <c r="BH291" s="50">
        <f t="shared" si="116"/>
        <v>0</v>
      </c>
    </row>
    <row r="292" spans="3:62" x14ac:dyDescent="0.25">
      <c r="C292" s="46" t="s">
        <v>527</v>
      </c>
      <c r="D292" s="47">
        <f>paste_pd_trips!S216</f>
        <v>0</v>
      </c>
      <c r="E292" s="47">
        <f>paste_pd_trips!T216</f>
        <v>0</v>
      </c>
      <c r="F292" s="47">
        <f>paste_pd_trips!U216</f>
        <v>96</v>
      </c>
      <c r="G292" s="47">
        <f>paste_pd_trips!V216</f>
        <v>0</v>
      </c>
      <c r="H292" s="47">
        <f>paste_pd_trips!W216</f>
        <v>0</v>
      </c>
      <c r="I292" s="47">
        <f>paste_pd_trips!X216</f>
        <v>0</v>
      </c>
      <c r="J292" s="47">
        <f>paste_pd_trips!Y216</f>
        <v>0</v>
      </c>
      <c r="K292" s="47">
        <f>paste_pd_trips!Z216</f>
        <v>0</v>
      </c>
      <c r="L292" s="47">
        <f>paste_pd_trips!AA216</f>
        <v>0</v>
      </c>
      <c r="M292" s="47">
        <f>paste_pd_trips!AB216</f>
        <v>0</v>
      </c>
      <c r="N292" s="47">
        <f>paste_pd_trips!AC216</f>
        <v>0</v>
      </c>
      <c r="O292" s="50">
        <f>paste_pd_trips!AD216</f>
        <v>96</v>
      </c>
      <c r="P292" s="49"/>
      <c r="R292" s="46" t="s">
        <v>527</v>
      </c>
      <c r="S292" s="47">
        <f>paste_pd_trips!C216</f>
        <v>0</v>
      </c>
      <c r="T292" s="47">
        <f>paste_pd_trips!D216</f>
        <v>0</v>
      </c>
      <c r="U292" s="47">
        <f>paste_pd_trips!E216</f>
        <v>45629.561470000001</v>
      </c>
      <c r="V292" s="47">
        <f>paste_pd_trips!F216</f>
        <v>0</v>
      </c>
      <c r="W292" s="47">
        <f>paste_pd_trips!G216</f>
        <v>0</v>
      </c>
      <c r="X292" s="47">
        <f>paste_pd_trips!H216</f>
        <v>0</v>
      </c>
      <c r="Y292" s="47">
        <f>paste_pd_trips!I216</f>
        <v>0</v>
      </c>
      <c r="Z292" s="47">
        <f>paste_pd_trips!J216</f>
        <v>0</v>
      </c>
      <c r="AA292" s="47">
        <f>paste_pd_trips!K216</f>
        <v>0</v>
      </c>
      <c r="AB292" s="47">
        <f>paste_pd_trips!L216</f>
        <v>0</v>
      </c>
      <c r="AC292" s="47">
        <f>paste_pd_trips!M216</f>
        <v>0</v>
      </c>
      <c r="AD292" s="50">
        <f>paste_pd_trips!N216</f>
        <v>45629.561470000001</v>
      </c>
      <c r="AG292" s="46" t="s">
        <v>527</v>
      </c>
      <c r="AH292" s="47">
        <f t="shared" si="117"/>
        <v>0</v>
      </c>
      <c r="AI292" s="47">
        <f t="shared" si="112"/>
        <v>0</v>
      </c>
      <c r="AJ292" s="47">
        <f t="shared" si="112"/>
        <v>45629.561470000001</v>
      </c>
      <c r="AK292" s="47">
        <f t="shared" si="112"/>
        <v>0</v>
      </c>
      <c r="AL292" s="47">
        <f t="shared" si="112"/>
        <v>0</v>
      </c>
      <c r="AM292" s="47">
        <f t="shared" si="118"/>
        <v>0</v>
      </c>
      <c r="AN292" s="47">
        <v>0</v>
      </c>
      <c r="AO292" s="47">
        <v>0</v>
      </c>
      <c r="AP292" s="47">
        <v>0</v>
      </c>
      <c r="AQ292" s="47">
        <f t="shared" si="113"/>
        <v>0</v>
      </c>
      <c r="AR292" s="47">
        <f t="shared" si="113"/>
        <v>0</v>
      </c>
      <c r="AS292" s="50">
        <f t="shared" si="119"/>
        <v>45629.561470000001</v>
      </c>
      <c r="AU292">
        <v>5</v>
      </c>
      <c r="AV292" s="46" t="s">
        <v>527</v>
      </c>
      <c r="AW292" s="47">
        <f t="shared" si="114"/>
        <v>0</v>
      </c>
      <c r="AX292" s="47">
        <f t="shared" si="114"/>
        <v>0</v>
      </c>
      <c r="AY292" s="47">
        <f t="shared" si="114"/>
        <v>45629.561470000001</v>
      </c>
      <c r="AZ292" s="47">
        <f t="shared" si="114"/>
        <v>0</v>
      </c>
      <c r="BA292" s="47">
        <f t="shared" si="114"/>
        <v>0</v>
      </c>
      <c r="BB292" s="47">
        <f t="shared" si="120"/>
        <v>0</v>
      </c>
      <c r="BC292" s="47">
        <f t="shared" si="121"/>
        <v>0</v>
      </c>
      <c r="BD292" s="47">
        <f t="shared" si="122"/>
        <v>0</v>
      </c>
      <c r="BE292" s="47">
        <f t="shared" si="115"/>
        <v>0</v>
      </c>
      <c r="BF292" s="47">
        <f t="shared" si="115"/>
        <v>0</v>
      </c>
      <c r="BG292" s="47">
        <f t="shared" si="115"/>
        <v>0</v>
      </c>
      <c r="BH292" s="50">
        <f t="shared" si="116"/>
        <v>45629.561470000001</v>
      </c>
    </row>
    <row r="293" spans="3:62" x14ac:dyDescent="0.25">
      <c r="C293" s="46" t="s">
        <v>535</v>
      </c>
      <c r="D293" s="47">
        <f>paste_pd_trips!S217</f>
        <v>0</v>
      </c>
      <c r="E293" s="47">
        <f>paste_pd_trips!T217</f>
        <v>0</v>
      </c>
      <c r="F293" s="47">
        <f>paste_pd_trips!U217</f>
        <v>0</v>
      </c>
      <c r="G293" s="47">
        <f>paste_pd_trips!V217</f>
        <v>0</v>
      </c>
      <c r="H293" s="47">
        <f>paste_pd_trips!W217</f>
        <v>0</v>
      </c>
      <c r="I293" s="47">
        <f>paste_pd_trips!X217</f>
        <v>0</v>
      </c>
      <c r="J293" s="47">
        <f>paste_pd_trips!Y217</f>
        <v>0</v>
      </c>
      <c r="K293" s="47">
        <f>paste_pd_trips!Z217</f>
        <v>0</v>
      </c>
      <c r="L293" s="47">
        <f>paste_pd_trips!AA217</f>
        <v>0</v>
      </c>
      <c r="M293" s="47">
        <f>paste_pd_trips!AB217</f>
        <v>0</v>
      </c>
      <c r="N293" s="47">
        <f>paste_pd_trips!AC217</f>
        <v>0</v>
      </c>
      <c r="O293" s="50">
        <f>paste_pd_trips!AD217</f>
        <v>0</v>
      </c>
      <c r="P293" s="49"/>
      <c r="R293" s="46" t="s">
        <v>535</v>
      </c>
      <c r="S293" s="47">
        <f>paste_pd_trips!C217</f>
        <v>0</v>
      </c>
      <c r="T293" s="47">
        <f>paste_pd_trips!D217</f>
        <v>0</v>
      </c>
      <c r="U293" s="47">
        <f>paste_pd_trips!E217</f>
        <v>0</v>
      </c>
      <c r="V293" s="47">
        <f>paste_pd_trips!F217</f>
        <v>0</v>
      </c>
      <c r="W293" s="47">
        <f>paste_pd_trips!G217</f>
        <v>0</v>
      </c>
      <c r="X293" s="47">
        <f>paste_pd_trips!H217</f>
        <v>0</v>
      </c>
      <c r="Y293" s="47">
        <f>paste_pd_trips!I217</f>
        <v>0</v>
      </c>
      <c r="Z293" s="47">
        <f>paste_pd_trips!J217</f>
        <v>0</v>
      </c>
      <c r="AA293" s="47">
        <f>paste_pd_trips!K217</f>
        <v>0</v>
      </c>
      <c r="AB293" s="47">
        <f>paste_pd_trips!L217</f>
        <v>0</v>
      </c>
      <c r="AC293" s="47">
        <f>paste_pd_trips!M217</f>
        <v>0</v>
      </c>
      <c r="AD293" s="50">
        <f>paste_pd_trips!N217</f>
        <v>0</v>
      </c>
      <c r="AG293" s="46" t="s">
        <v>535</v>
      </c>
      <c r="AH293" s="47">
        <f t="shared" si="117"/>
        <v>0</v>
      </c>
      <c r="AI293" s="47">
        <f t="shared" si="112"/>
        <v>0</v>
      </c>
      <c r="AJ293" s="47">
        <f t="shared" si="112"/>
        <v>0</v>
      </c>
      <c r="AK293" s="47">
        <f t="shared" si="112"/>
        <v>0</v>
      </c>
      <c r="AL293" s="47">
        <f t="shared" si="112"/>
        <v>0</v>
      </c>
      <c r="AM293" s="47">
        <f t="shared" si="118"/>
        <v>0</v>
      </c>
      <c r="AN293" s="47">
        <v>0</v>
      </c>
      <c r="AO293" s="47">
        <v>0</v>
      </c>
      <c r="AP293" s="47">
        <v>0</v>
      </c>
      <c r="AQ293" s="47">
        <f t="shared" si="113"/>
        <v>0</v>
      </c>
      <c r="AR293" s="47">
        <f t="shared" si="113"/>
        <v>0</v>
      </c>
      <c r="AS293" s="50">
        <f t="shared" si="119"/>
        <v>0</v>
      </c>
      <c r="AU293">
        <v>6</v>
      </c>
      <c r="AV293" s="46" t="s">
        <v>535</v>
      </c>
      <c r="AW293" s="47">
        <f t="shared" si="114"/>
        <v>0</v>
      </c>
      <c r="AX293" s="47">
        <f t="shared" si="114"/>
        <v>0</v>
      </c>
      <c r="AY293" s="47">
        <f t="shared" si="114"/>
        <v>0</v>
      </c>
      <c r="AZ293" s="47">
        <f t="shared" si="114"/>
        <v>0</v>
      </c>
      <c r="BA293" s="47">
        <f t="shared" si="114"/>
        <v>0</v>
      </c>
      <c r="BB293" s="47">
        <f t="shared" si="120"/>
        <v>0</v>
      </c>
      <c r="BC293" s="47">
        <f t="shared" si="121"/>
        <v>0</v>
      </c>
      <c r="BD293" s="47">
        <f t="shared" si="122"/>
        <v>0</v>
      </c>
      <c r="BE293" s="47">
        <f t="shared" si="115"/>
        <v>0</v>
      </c>
      <c r="BF293" s="47">
        <f t="shared" si="115"/>
        <v>0</v>
      </c>
      <c r="BG293" s="47">
        <f t="shared" si="115"/>
        <v>0</v>
      </c>
      <c r="BH293" s="50">
        <f t="shared" si="116"/>
        <v>0</v>
      </c>
    </row>
    <row r="294" spans="3:62" x14ac:dyDescent="0.25">
      <c r="C294" s="46" t="s">
        <v>465</v>
      </c>
      <c r="D294" s="47">
        <f>paste_pd_trips!S218</f>
        <v>10</v>
      </c>
      <c r="E294" s="47">
        <f>paste_pd_trips!T218</f>
        <v>4</v>
      </c>
      <c r="F294" s="47">
        <f>paste_pd_trips!U218</f>
        <v>1</v>
      </c>
      <c r="G294" s="47">
        <f>paste_pd_trips!V218</f>
        <v>775</v>
      </c>
      <c r="H294" s="47">
        <f>paste_pd_trips!W218</f>
        <v>2</v>
      </c>
      <c r="I294" s="47">
        <f>paste_pd_trips!X218</f>
        <v>3</v>
      </c>
      <c r="J294" s="47">
        <f>paste_pd_trips!Y218</f>
        <v>0</v>
      </c>
      <c r="K294" s="47">
        <f>paste_pd_trips!Z218</f>
        <v>0</v>
      </c>
      <c r="L294" s="47">
        <f>paste_pd_trips!AA218</f>
        <v>0</v>
      </c>
      <c r="M294" s="47">
        <f>paste_pd_trips!AB218</f>
        <v>2</v>
      </c>
      <c r="N294" s="47">
        <f>paste_pd_trips!AC218</f>
        <v>0</v>
      </c>
      <c r="O294" s="50">
        <f>paste_pd_trips!AD218</f>
        <v>797</v>
      </c>
      <c r="P294" s="49"/>
      <c r="R294" s="46" t="s">
        <v>465</v>
      </c>
      <c r="S294" s="47">
        <f>paste_pd_trips!C218</f>
        <v>4121.5253199999997</v>
      </c>
      <c r="T294" s="47">
        <f>paste_pd_trips!D218</f>
        <v>313.57398999999998</v>
      </c>
      <c r="U294" s="47">
        <f>paste_pd_trips!E218</f>
        <v>138.14750000000001</v>
      </c>
      <c r="V294" s="47">
        <f>paste_pd_trips!F218</f>
        <v>283095.01062999998</v>
      </c>
      <c r="W294" s="47">
        <f>paste_pd_trips!G218</f>
        <v>152.34974</v>
      </c>
      <c r="X294" s="47">
        <f>paste_pd_trips!H218</f>
        <v>273.08166</v>
      </c>
      <c r="Y294" s="47">
        <f>paste_pd_trips!I218</f>
        <v>0</v>
      </c>
      <c r="Z294" s="47">
        <f>paste_pd_trips!J218</f>
        <v>0</v>
      </c>
      <c r="AA294" s="47">
        <f>paste_pd_trips!K218</f>
        <v>0</v>
      </c>
      <c r="AB294" s="47">
        <f>paste_pd_trips!L218</f>
        <v>229.96451999999999</v>
      </c>
      <c r="AC294" s="47">
        <f>paste_pd_trips!M218</f>
        <v>0</v>
      </c>
      <c r="AD294" s="50">
        <f>paste_pd_trips!N218</f>
        <v>288323.65336</v>
      </c>
      <c r="AG294" s="46" t="s">
        <v>465</v>
      </c>
      <c r="AH294" s="47">
        <f t="shared" si="117"/>
        <v>4121.5253199999997</v>
      </c>
      <c r="AI294" s="47">
        <f t="shared" si="112"/>
        <v>313.57398999999998</v>
      </c>
      <c r="AJ294" s="47">
        <f t="shared" si="112"/>
        <v>138.14750000000001</v>
      </c>
      <c r="AK294" s="47">
        <f t="shared" si="112"/>
        <v>283095.01062999998</v>
      </c>
      <c r="AL294" s="47">
        <f t="shared" si="112"/>
        <v>152.34974</v>
      </c>
      <c r="AM294" s="47">
        <f t="shared" si="118"/>
        <v>273.08166</v>
      </c>
      <c r="AN294" s="47">
        <v>0</v>
      </c>
      <c r="AO294" s="47">
        <v>0</v>
      </c>
      <c r="AP294" s="47">
        <v>0</v>
      </c>
      <c r="AQ294" s="47">
        <f t="shared" si="113"/>
        <v>229.96451999999999</v>
      </c>
      <c r="AR294" s="47">
        <f t="shared" si="113"/>
        <v>0</v>
      </c>
      <c r="AS294" s="50">
        <f t="shared" si="119"/>
        <v>288323.65335999994</v>
      </c>
      <c r="AU294">
        <v>7</v>
      </c>
      <c r="AV294" s="46" t="s">
        <v>465</v>
      </c>
      <c r="AW294" s="47">
        <f t="shared" si="114"/>
        <v>4121.5253199999997</v>
      </c>
      <c r="AX294" s="47">
        <f t="shared" si="114"/>
        <v>313.57398999999998</v>
      </c>
      <c r="AY294" s="47">
        <f t="shared" si="114"/>
        <v>138.14750000000001</v>
      </c>
      <c r="AZ294" s="47">
        <f t="shared" si="114"/>
        <v>283095.01062999998</v>
      </c>
      <c r="BA294" s="47">
        <f t="shared" si="114"/>
        <v>152.34974</v>
      </c>
      <c r="BB294" s="47">
        <f t="shared" si="120"/>
        <v>1066.5138292747295</v>
      </c>
      <c r="BC294" s="47">
        <f t="shared" si="121"/>
        <v>0</v>
      </c>
      <c r="BD294" s="47">
        <f t="shared" si="122"/>
        <v>0</v>
      </c>
      <c r="BE294" s="47">
        <f t="shared" si="115"/>
        <v>0</v>
      </c>
      <c r="BF294" s="47">
        <f t="shared" si="115"/>
        <v>229.96451999999999</v>
      </c>
      <c r="BG294" s="47">
        <f t="shared" si="115"/>
        <v>0</v>
      </c>
      <c r="BH294" s="50">
        <f t="shared" si="116"/>
        <v>289117.08552927466</v>
      </c>
    </row>
    <row r="295" spans="3:62" x14ac:dyDescent="0.25">
      <c r="C295" s="46" t="s">
        <v>528</v>
      </c>
      <c r="D295" s="47">
        <f>paste_pd_trips!S219</f>
        <v>0</v>
      </c>
      <c r="E295" s="47">
        <f>paste_pd_trips!T219</f>
        <v>0</v>
      </c>
      <c r="F295" s="47">
        <f>paste_pd_trips!U219</f>
        <v>0</v>
      </c>
      <c r="G295" s="47">
        <f>paste_pd_trips!V219</f>
        <v>0</v>
      </c>
      <c r="H295" s="47">
        <f>paste_pd_trips!W219</f>
        <v>75</v>
      </c>
      <c r="I295" s="47">
        <f>paste_pd_trips!X219</f>
        <v>0</v>
      </c>
      <c r="J295" s="47">
        <f>paste_pd_trips!Y219</f>
        <v>0</v>
      </c>
      <c r="K295" s="47">
        <f>paste_pd_trips!Z219</f>
        <v>0</v>
      </c>
      <c r="L295" s="47">
        <f>paste_pd_trips!AA219</f>
        <v>0</v>
      </c>
      <c r="M295" s="47">
        <f>paste_pd_trips!AB219</f>
        <v>0</v>
      </c>
      <c r="N295" s="47">
        <f>paste_pd_trips!AC219</f>
        <v>0</v>
      </c>
      <c r="O295" s="50">
        <f>paste_pd_trips!AD219</f>
        <v>75</v>
      </c>
      <c r="P295" s="49"/>
      <c r="R295" s="46" t="s">
        <v>528</v>
      </c>
      <c r="S295" s="47">
        <f>paste_pd_trips!C219</f>
        <v>0</v>
      </c>
      <c r="T295" s="47">
        <f>paste_pd_trips!D219</f>
        <v>0</v>
      </c>
      <c r="U295" s="47">
        <f>paste_pd_trips!E219</f>
        <v>0</v>
      </c>
      <c r="V295" s="47">
        <f>paste_pd_trips!F219</f>
        <v>0</v>
      </c>
      <c r="W295" s="47">
        <f>paste_pd_trips!G219</f>
        <v>20110.177749999999</v>
      </c>
      <c r="X295" s="47">
        <f>paste_pd_trips!H219</f>
        <v>0</v>
      </c>
      <c r="Y295" s="47">
        <f>paste_pd_trips!I219</f>
        <v>0</v>
      </c>
      <c r="Z295" s="47">
        <f>paste_pd_trips!J219</f>
        <v>0</v>
      </c>
      <c r="AA295" s="47">
        <f>paste_pd_trips!K219</f>
        <v>0</v>
      </c>
      <c r="AB295" s="47">
        <f>paste_pd_trips!L219</f>
        <v>0</v>
      </c>
      <c r="AC295" s="47">
        <f>paste_pd_trips!M219</f>
        <v>0</v>
      </c>
      <c r="AD295" s="50">
        <f>paste_pd_trips!N219</f>
        <v>20110.177749999999</v>
      </c>
      <c r="AG295" s="46" t="s">
        <v>528</v>
      </c>
      <c r="AH295" s="47">
        <f t="shared" si="117"/>
        <v>0</v>
      </c>
      <c r="AI295" s="47">
        <f t="shared" si="112"/>
        <v>0</v>
      </c>
      <c r="AJ295" s="47">
        <f t="shared" si="112"/>
        <v>0</v>
      </c>
      <c r="AK295" s="47">
        <f t="shared" si="112"/>
        <v>0</v>
      </c>
      <c r="AL295" s="47">
        <f t="shared" si="112"/>
        <v>20110.177749999999</v>
      </c>
      <c r="AM295" s="47">
        <f t="shared" si="118"/>
        <v>0</v>
      </c>
      <c r="AN295" s="47">
        <v>0</v>
      </c>
      <c r="AO295" s="47">
        <v>0</v>
      </c>
      <c r="AP295" s="47">
        <v>0</v>
      </c>
      <c r="AQ295" s="47">
        <f t="shared" si="113"/>
        <v>0</v>
      </c>
      <c r="AR295" s="47">
        <f t="shared" si="113"/>
        <v>0</v>
      </c>
      <c r="AS295" s="50">
        <f t="shared" si="119"/>
        <v>20110.177749999999</v>
      </c>
      <c r="AU295">
        <v>8</v>
      </c>
      <c r="AV295" s="46" t="s">
        <v>528</v>
      </c>
      <c r="AW295" s="47">
        <f t="shared" si="114"/>
        <v>0</v>
      </c>
      <c r="AX295" s="47">
        <f t="shared" si="114"/>
        <v>0</v>
      </c>
      <c r="AY295" s="47">
        <f t="shared" si="114"/>
        <v>0</v>
      </c>
      <c r="AZ295" s="47">
        <f t="shared" si="114"/>
        <v>0</v>
      </c>
      <c r="BA295" s="47">
        <f t="shared" si="114"/>
        <v>20110.177749999999</v>
      </c>
      <c r="BB295" s="47">
        <f t="shared" si="120"/>
        <v>0</v>
      </c>
      <c r="BC295" s="47">
        <f t="shared" si="121"/>
        <v>0</v>
      </c>
      <c r="BD295" s="47">
        <f t="shared" si="122"/>
        <v>0</v>
      </c>
      <c r="BE295" s="47">
        <f t="shared" si="115"/>
        <v>0</v>
      </c>
      <c r="BF295" s="47">
        <f t="shared" si="115"/>
        <v>0</v>
      </c>
      <c r="BG295" s="47">
        <f t="shared" si="115"/>
        <v>0</v>
      </c>
      <c r="BH295" s="50">
        <f t="shared" si="116"/>
        <v>20110.177749999999</v>
      </c>
    </row>
    <row r="296" spans="3:62" x14ac:dyDescent="0.25">
      <c r="C296" s="46" t="s">
        <v>14</v>
      </c>
      <c r="D296" s="47">
        <f>paste_pd_trips!S220</f>
        <v>0</v>
      </c>
      <c r="E296" s="47">
        <f>paste_pd_trips!T220</f>
        <v>0</v>
      </c>
      <c r="F296" s="47">
        <f>paste_pd_trips!U220</f>
        <v>0</v>
      </c>
      <c r="G296" s="47">
        <f>paste_pd_trips!V220</f>
        <v>0</v>
      </c>
      <c r="H296" s="47">
        <f>paste_pd_trips!W220</f>
        <v>0</v>
      </c>
      <c r="I296" s="47">
        <f>paste_pd_trips!X220</f>
        <v>7</v>
      </c>
      <c r="J296" s="47">
        <f>paste_pd_trips!Y220</f>
        <v>0</v>
      </c>
      <c r="K296" s="47">
        <f>paste_pd_trips!Z220</f>
        <v>0</v>
      </c>
      <c r="L296" s="47">
        <f>paste_pd_trips!AA220</f>
        <v>0</v>
      </c>
      <c r="M296" s="47">
        <f>paste_pd_trips!AB220</f>
        <v>0</v>
      </c>
      <c r="N296" s="47">
        <f>paste_pd_trips!AC220</f>
        <v>0</v>
      </c>
      <c r="O296" s="50">
        <f>paste_pd_trips!AD220</f>
        <v>7</v>
      </c>
      <c r="P296" s="49"/>
      <c r="R296" s="46" t="s">
        <v>14</v>
      </c>
      <c r="S296" s="47">
        <f>paste_pd_trips!C220</f>
        <v>0</v>
      </c>
      <c r="T296" s="47">
        <f>paste_pd_trips!D220</f>
        <v>0</v>
      </c>
      <c r="U296" s="47">
        <f>paste_pd_trips!E220</f>
        <v>0</v>
      </c>
      <c r="V296" s="47">
        <f>paste_pd_trips!F220</f>
        <v>0</v>
      </c>
      <c r="W296" s="47">
        <f>paste_pd_trips!G220</f>
        <v>0</v>
      </c>
      <c r="X296" s="47">
        <f>paste_pd_trips!H220</f>
        <v>2680.5702700000002</v>
      </c>
      <c r="Y296" s="47">
        <f>paste_pd_trips!I220</f>
        <v>0</v>
      </c>
      <c r="Z296" s="47">
        <f>paste_pd_trips!J220</f>
        <v>0</v>
      </c>
      <c r="AA296" s="47">
        <f>paste_pd_trips!K220</f>
        <v>0</v>
      </c>
      <c r="AB296" s="47">
        <f>paste_pd_trips!L220</f>
        <v>0</v>
      </c>
      <c r="AC296" s="47">
        <f>paste_pd_trips!M220</f>
        <v>0</v>
      </c>
      <c r="AD296" s="50">
        <f>paste_pd_trips!N220</f>
        <v>2680.5702700000002</v>
      </c>
      <c r="AG296" s="46" t="s">
        <v>14</v>
      </c>
      <c r="AH296" s="47">
        <f t="shared" si="117"/>
        <v>0</v>
      </c>
      <c r="AI296" s="47">
        <f t="shared" si="112"/>
        <v>0</v>
      </c>
      <c r="AJ296" s="47">
        <f t="shared" si="112"/>
        <v>0</v>
      </c>
      <c r="AK296" s="47">
        <f t="shared" si="112"/>
        <v>0</v>
      </c>
      <c r="AL296" s="47">
        <f t="shared" si="112"/>
        <v>0</v>
      </c>
      <c r="AM296" s="51">
        <f t="shared" si="118"/>
        <v>2680.5702700000002</v>
      </c>
      <c r="AN296" s="52">
        <v>0</v>
      </c>
      <c r="AO296" s="53">
        <v>0</v>
      </c>
      <c r="AP296" s="47">
        <v>0</v>
      </c>
      <c r="AQ296" s="47">
        <f t="shared" si="113"/>
        <v>0</v>
      </c>
      <c r="AR296" s="47">
        <f t="shared" si="113"/>
        <v>0</v>
      </c>
      <c r="AS296" s="50">
        <f t="shared" si="119"/>
        <v>2680.5702700000002</v>
      </c>
      <c r="AU296">
        <v>9</v>
      </c>
      <c r="AV296" s="46" t="s">
        <v>14</v>
      </c>
      <c r="AW296" s="47">
        <f t="shared" si="114"/>
        <v>0</v>
      </c>
      <c r="AX296" s="47">
        <f t="shared" si="114"/>
        <v>0</v>
      </c>
      <c r="AY296" s="47">
        <f t="shared" si="114"/>
        <v>0</v>
      </c>
      <c r="AZ296" s="47">
        <f t="shared" si="114"/>
        <v>0</v>
      </c>
      <c r="BA296" s="47">
        <f t="shared" si="114"/>
        <v>0</v>
      </c>
      <c r="BB296" s="51">
        <f>BJ296</f>
        <v>8036.4144099070108</v>
      </c>
      <c r="BC296" s="52">
        <v>0</v>
      </c>
      <c r="BD296" s="53">
        <v>0</v>
      </c>
      <c r="BE296" s="47">
        <f t="shared" si="115"/>
        <v>0</v>
      </c>
      <c r="BF296" s="47">
        <f t="shared" si="115"/>
        <v>0</v>
      </c>
      <c r="BG296" s="47">
        <f t="shared" si="115"/>
        <v>0</v>
      </c>
      <c r="BH296" s="50">
        <f t="shared" si="116"/>
        <v>8036.4144099070108</v>
      </c>
      <c r="BJ296" s="2">
        <f>OBS_PURP_AUTOSUFF!J153+OBS_PURP_AUTOSUFF!J154</f>
        <v>8036.4144099070108</v>
      </c>
    </row>
    <row r="297" spans="3:62" x14ac:dyDescent="0.25">
      <c r="C297" s="46" t="s">
        <v>15</v>
      </c>
      <c r="D297" s="47">
        <f>paste_pd_trips!S221</f>
        <v>0</v>
      </c>
      <c r="E297" s="47">
        <f>paste_pd_trips!T221</f>
        <v>0</v>
      </c>
      <c r="F297" s="47">
        <f>paste_pd_trips!U221</f>
        <v>0</v>
      </c>
      <c r="G297" s="47">
        <f>paste_pd_trips!V221</f>
        <v>0</v>
      </c>
      <c r="H297" s="47">
        <f>paste_pd_trips!W221</f>
        <v>0</v>
      </c>
      <c r="I297" s="47">
        <f>paste_pd_trips!X221</f>
        <v>0</v>
      </c>
      <c r="J297" s="47">
        <f>paste_pd_trips!Y221</f>
        <v>0</v>
      </c>
      <c r="K297" s="47">
        <f>paste_pd_trips!Z221</f>
        <v>0</v>
      </c>
      <c r="L297" s="47">
        <f>paste_pd_trips!AA221</f>
        <v>0</v>
      </c>
      <c r="M297" s="47">
        <f>paste_pd_trips!AB221</f>
        <v>0</v>
      </c>
      <c r="N297" s="47">
        <f>paste_pd_trips!AC221</f>
        <v>0</v>
      </c>
      <c r="O297" s="50">
        <f>paste_pd_trips!AD221</f>
        <v>0</v>
      </c>
      <c r="P297" s="49"/>
      <c r="R297" s="46" t="s">
        <v>15</v>
      </c>
      <c r="S297" s="47">
        <f>paste_pd_trips!C221</f>
        <v>0</v>
      </c>
      <c r="T297" s="47">
        <f>paste_pd_trips!D221</f>
        <v>0</v>
      </c>
      <c r="U297" s="47">
        <f>paste_pd_trips!E221</f>
        <v>0</v>
      </c>
      <c r="V297" s="47">
        <f>paste_pd_trips!F221</f>
        <v>0</v>
      </c>
      <c r="W297" s="47">
        <f>paste_pd_trips!G221</f>
        <v>0</v>
      </c>
      <c r="X297" s="47">
        <f>paste_pd_trips!H221</f>
        <v>0</v>
      </c>
      <c r="Y297" s="47">
        <f>paste_pd_trips!I221</f>
        <v>0</v>
      </c>
      <c r="Z297" s="47">
        <f>paste_pd_trips!J221</f>
        <v>0</v>
      </c>
      <c r="AA297" s="47">
        <f>paste_pd_trips!K221</f>
        <v>0</v>
      </c>
      <c r="AB297" s="47">
        <f>paste_pd_trips!L221</f>
        <v>0</v>
      </c>
      <c r="AC297" s="47">
        <f>paste_pd_trips!M221</f>
        <v>0</v>
      </c>
      <c r="AD297" s="50">
        <f>paste_pd_trips!N221</f>
        <v>0</v>
      </c>
      <c r="AG297" s="46" t="s">
        <v>15</v>
      </c>
      <c r="AH297" s="47">
        <f t="shared" si="117"/>
        <v>0</v>
      </c>
      <c r="AI297" s="47">
        <f t="shared" si="112"/>
        <v>0</v>
      </c>
      <c r="AJ297" s="47">
        <f t="shared" si="112"/>
        <v>0</v>
      </c>
      <c r="AK297" s="47">
        <f t="shared" si="112"/>
        <v>0</v>
      </c>
      <c r="AL297" s="47">
        <f t="shared" si="112"/>
        <v>0</v>
      </c>
      <c r="AM297" s="55">
        <f t="shared" si="118"/>
        <v>0</v>
      </c>
      <c r="AN297" s="56">
        <v>0</v>
      </c>
      <c r="AO297" s="57">
        <v>0</v>
      </c>
      <c r="AP297" s="47">
        <v>0</v>
      </c>
      <c r="AQ297" s="47">
        <f t="shared" si="113"/>
        <v>0</v>
      </c>
      <c r="AR297" s="47">
        <f t="shared" si="113"/>
        <v>0</v>
      </c>
      <c r="AS297" s="50">
        <f t="shared" si="119"/>
        <v>0</v>
      </c>
      <c r="AU297">
        <v>10</v>
      </c>
      <c r="AV297" s="46" t="s">
        <v>15</v>
      </c>
      <c r="AW297" s="47">
        <f t="shared" si="114"/>
        <v>0</v>
      </c>
      <c r="AX297" s="47">
        <f t="shared" si="114"/>
        <v>0</v>
      </c>
      <c r="AY297" s="47">
        <f t="shared" si="114"/>
        <v>0</v>
      </c>
      <c r="AZ297" s="47">
        <f t="shared" si="114"/>
        <v>0</v>
      </c>
      <c r="BA297" s="47">
        <f t="shared" si="114"/>
        <v>0</v>
      </c>
      <c r="BB297" s="55">
        <f>BJ297</f>
        <v>34.646019026452215</v>
      </c>
      <c r="BC297" s="56">
        <v>0</v>
      </c>
      <c r="BD297" s="57">
        <v>0</v>
      </c>
      <c r="BE297" s="47">
        <f t="shared" si="115"/>
        <v>0</v>
      </c>
      <c r="BF297" s="47">
        <f t="shared" si="115"/>
        <v>0</v>
      </c>
      <c r="BG297" s="47">
        <f t="shared" si="115"/>
        <v>0</v>
      </c>
      <c r="BH297" s="50">
        <f t="shared" si="116"/>
        <v>34.646019026452215</v>
      </c>
      <c r="BJ297" s="2">
        <f>OBS_PURP_AUTOSUFF!J156</f>
        <v>34.646019026452215</v>
      </c>
    </row>
    <row r="298" spans="3:62" x14ac:dyDescent="0.25">
      <c r="C298" s="46" t="s">
        <v>16</v>
      </c>
      <c r="D298" s="47">
        <f>paste_pd_trips!S222</f>
        <v>0</v>
      </c>
      <c r="E298" s="47">
        <f>paste_pd_trips!T222</f>
        <v>0</v>
      </c>
      <c r="F298" s="47">
        <f>paste_pd_trips!U222</f>
        <v>0</v>
      </c>
      <c r="G298" s="47">
        <f>paste_pd_trips!V222</f>
        <v>0</v>
      </c>
      <c r="H298" s="47">
        <f>paste_pd_trips!W222</f>
        <v>0</v>
      </c>
      <c r="I298" s="47">
        <f>paste_pd_trips!X222</f>
        <v>0</v>
      </c>
      <c r="J298" s="47">
        <f>paste_pd_trips!Y222</f>
        <v>0</v>
      </c>
      <c r="K298" s="47">
        <f>paste_pd_trips!Z222</f>
        <v>0</v>
      </c>
      <c r="L298" s="47">
        <f>paste_pd_trips!AA222</f>
        <v>0</v>
      </c>
      <c r="M298" s="47">
        <f>paste_pd_trips!AB222</f>
        <v>0</v>
      </c>
      <c r="N298" s="47">
        <f>paste_pd_trips!AC222</f>
        <v>0</v>
      </c>
      <c r="O298" s="50">
        <f>paste_pd_trips!AD222</f>
        <v>0</v>
      </c>
      <c r="P298" s="49"/>
      <c r="R298" s="46" t="s">
        <v>16</v>
      </c>
      <c r="S298" s="47">
        <f>paste_pd_trips!C222</f>
        <v>0</v>
      </c>
      <c r="T298" s="47">
        <f>paste_pd_trips!D222</f>
        <v>0</v>
      </c>
      <c r="U298" s="47">
        <f>paste_pd_trips!E222</f>
        <v>0</v>
      </c>
      <c r="V298" s="47">
        <f>paste_pd_trips!F222</f>
        <v>0</v>
      </c>
      <c r="W298" s="47">
        <f>paste_pd_trips!G222</f>
        <v>0</v>
      </c>
      <c r="X298" s="47">
        <f>paste_pd_trips!H222</f>
        <v>0</v>
      </c>
      <c r="Y298" s="47">
        <f>paste_pd_trips!I222</f>
        <v>0</v>
      </c>
      <c r="Z298" s="47">
        <f>paste_pd_trips!J222</f>
        <v>0</v>
      </c>
      <c r="AA298" s="47">
        <f>paste_pd_trips!K222</f>
        <v>0</v>
      </c>
      <c r="AB298" s="47">
        <f>paste_pd_trips!L222</f>
        <v>0</v>
      </c>
      <c r="AC298" s="47">
        <f>paste_pd_trips!M222</f>
        <v>0</v>
      </c>
      <c r="AD298" s="50">
        <f>paste_pd_trips!N222</f>
        <v>0</v>
      </c>
      <c r="AG298" s="46" t="s">
        <v>16</v>
      </c>
      <c r="AH298" s="47">
        <f t="shared" si="117"/>
        <v>0</v>
      </c>
      <c r="AI298" s="47">
        <f t="shared" si="112"/>
        <v>0</v>
      </c>
      <c r="AJ298" s="47">
        <f t="shared" si="112"/>
        <v>0</v>
      </c>
      <c r="AK298" s="47">
        <f t="shared" si="112"/>
        <v>0</v>
      </c>
      <c r="AL298" s="47">
        <f t="shared" si="112"/>
        <v>0</v>
      </c>
      <c r="AM298" s="55">
        <f t="shared" si="118"/>
        <v>0</v>
      </c>
      <c r="AN298" s="56">
        <v>0</v>
      </c>
      <c r="AO298" s="57">
        <v>0</v>
      </c>
      <c r="AP298" s="47">
        <v>0</v>
      </c>
      <c r="AQ298" s="47">
        <f t="shared" si="113"/>
        <v>0</v>
      </c>
      <c r="AR298" s="47">
        <f t="shared" si="113"/>
        <v>0</v>
      </c>
      <c r="AS298" s="50">
        <f t="shared" si="119"/>
        <v>0</v>
      </c>
      <c r="AU298">
        <v>11</v>
      </c>
      <c r="AV298" s="46" t="s">
        <v>16</v>
      </c>
      <c r="AW298" s="47">
        <f t="shared" si="114"/>
        <v>0</v>
      </c>
      <c r="AX298" s="47">
        <f t="shared" si="114"/>
        <v>0</v>
      </c>
      <c r="AY298" s="47">
        <f t="shared" si="114"/>
        <v>0</v>
      </c>
      <c r="AZ298" s="47">
        <f t="shared" si="114"/>
        <v>0</v>
      </c>
      <c r="BA298" s="47">
        <f t="shared" si="114"/>
        <v>0</v>
      </c>
      <c r="BB298" s="55">
        <f>BJ298</f>
        <v>0</v>
      </c>
      <c r="BC298" s="56">
        <v>0</v>
      </c>
      <c r="BD298" s="57">
        <v>0</v>
      </c>
      <c r="BE298" s="47">
        <f t="shared" si="115"/>
        <v>0</v>
      </c>
      <c r="BF298" s="47">
        <f t="shared" si="115"/>
        <v>0</v>
      </c>
      <c r="BG298" s="47">
        <f t="shared" si="115"/>
        <v>0</v>
      </c>
      <c r="BH298" s="50">
        <f t="shared" si="116"/>
        <v>0</v>
      </c>
      <c r="BJ298" s="2">
        <v>0</v>
      </c>
    </row>
    <row r="299" spans="3:62" x14ac:dyDescent="0.25">
      <c r="C299" s="46" t="s">
        <v>17</v>
      </c>
      <c r="D299" s="47">
        <f>paste_pd_trips!S223</f>
        <v>0</v>
      </c>
      <c r="E299" s="47">
        <f>paste_pd_trips!T223</f>
        <v>0</v>
      </c>
      <c r="F299" s="47">
        <f>paste_pd_trips!U223</f>
        <v>0</v>
      </c>
      <c r="G299" s="47">
        <f>paste_pd_trips!V223</f>
        <v>0</v>
      </c>
      <c r="H299" s="47">
        <f>paste_pd_trips!W223</f>
        <v>0</v>
      </c>
      <c r="I299" s="47">
        <f>paste_pd_trips!X223</f>
        <v>2</v>
      </c>
      <c r="J299" s="47">
        <f>paste_pd_trips!Y223</f>
        <v>0</v>
      </c>
      <c r="K299" s="47">
        <f>paste_pd_trips!Z223</f>
        <v>0</v>
      </c>
      <c r="L299" s="47">
        <f>paste_pd_trips!AA223</f>
        <v>0</v>
      </c>
      <c r="M299" s="47">
        <f>paste_pd_trips!AB223</f>
        <v>0</v>
      </c>
      <c r="N299" s="47">
        <f>paste_pd_trips!AC223</f>
        <v>0</v>
      </c>
      <c r="O299" s="50">
        <f>paste_pd_trips!AD223</f>
        <v>2</v>
      </c>
      <c r="P299" s="49"/>
      <c r="R299" s="46" t="s">
        <v>17</v>
      </c>
      <c r="S299" s="47">
        <f>paste_pd_trips!C223</f>
        <v>0</v>
      </c>
      <c r="T299" s="47">
        <f>paste_pd_trips!D223</f>
        <v>0</v>
      </c>
      <c r="U299" s="47">
        <f>paste_pd_trips!E223</f>
        <v>0</v>
      </c>
      <c r="V299" s="47">
        <f>paste_pd_trips!F223</f>
        <v>0</v>
      </c>
      <c r="W299" s="47">
        <f>paste_pd_trips!G223</f>
        <v>0</v>
      </c>
      <c r="X299" s="47">
        <f>paste_pd_trips!H223</f>
        <v>255.18</v>
      </c>
      <c r="Y299" s="47">
        <f>paste_pd_trips!I223</f>
        <v>0</v>
      </c>
      <c r="Z299" s="47">
        <f>paste_pd_trips!J223</f>
        <v>0</v>
      </c>
      <c r="AA299" s="47">
        <f>paste_pd_trips!K223</f>
        <v>0</v>
      </c>
      <c r="AB299" s="47">
        <f>paste_pd_trips!L223</f>
        <v>0</v>
      </c>
      <c r="AC299" s="47">
        <f>paste_pd_trips!M223</f>
        <v>0</v>
      </c>
      <c r="AD299" s="50">
        <f>paste_pd_trips!N223</f>
        <v>255.18</v>
      </c>
      <c r="AG299" s="46" t="s">
        <v>17</v>
      </c>
      <c r="AH299" s="47">
        <f t="shared" si="117"/>
        <v>0</v>
      </c>
      <c r="AI299" s="47">
        <f t="shared" si="112"/>
        <v>0</v>
      </c>
      <c r="AJ299" s="47">
        <f t="shared" si="112"/>
        <v>0</v>
      </c>
      <c r="AK299" s="47">
        <f t="shared" si="112"/>
        <v>0</v>
      </c>
      <c r="AL299" s="47">
        <f t="shared" si="112"/>
        <v>0</v>
      </c>
      <c r="AM299" s="55">
        <f t="shared" si="118"/>
        <v>255.18</v>
      </c>
      <c r="AN299" s="56">
        <v>0</v>
      </c>
      <c r="AO299" s="57">
        <v>0</v>
      </c>
      <c r="AP299" s="47">
        <v>0</v>
      </c>
      <c r="AQ299" s="47">
        <f t="shared" si="113"/>
        <v>0</v>
      </c>
      <c r="AR299" s="47">
        <f t="shared" si="113"/>
        <v>0</v>
      </c>
      <c r="AS299" s="50">
        <f t="shared" si="119"/>
        <v>255.18</v>
      </c>
      <c r="AU299">
        <v>12</v>
      </c>
      <c r="AV299" s="46" t="s">
        <v>17</v>
      </c>
      <c r="AW299" s="47">
        <f t="shared" si="114"/>
        <v>0</v>
      </c>
      <c r="AX299" s="47">
        <f t="shared" si="114"/>
        <v>0</v>
      </c>
      <c r="AY299" s="47">
        <f t="shared" si="114"/>
        <v>0</v>
      </c>
      <c r="AZ299" s="47">
        <f t="shared" si="114"/>
        <v>0</v>
      </c>
      <c r="BA299" s="47">
        <f t="shared" si="114"/>
        <v>0</v>
      </c>
      <c r="BB299" s="55">
        <f>BJ299</f>
        <v>5785.0335489346999</v>
      </c>
      <c r="BC299" s="56">
        <v>0</v>
      </c>
      <c r="BD299" s="57">
        <v>0</v>
      </c>
      <c r="BE299" s="47">
        <f t="shared" si="115"/>
        <v>0</v>
      </c>
      <c r="BF299" s="47">
        <f t="shared" si="115"/>
        <v>0</v>
      </c>
      <c r="BG299" s="47">
        <f t="shared" si="115"/>
        <v>0</v>
      </c>
      <c r="BH299" s="50">
        <f t="shared" si="116"/>
        <v>5785.0335489346999</v>
      </c>
      <c r="BJ299" s="2">
        <f>OBS_PURP_AUTOSUFF!J155</f>
        <v>5785.0335489346999</v>
      </c>
    </row>
    <row r="300" spans="3:62" x14ac:dyDescent="0.25">
      <c r="C300" s="46" t="s">
        <v>18</v>
      </c>
      <c r="D300" s="47">
        <f>paste_pd_trips!S224</f>
        <v>0</v>
      </c>
      <c r="E300" s="47">
        <f>paste_pd_trips!T224</f>
        <v>0</v>
      </c>
      <c r="F300" s="47">
        <f>paste_pd_trips!U224</f>
        <v>0</v>
      </c>
      <c r="G300" s="47">
        <f>paste_pd_trips!V224</f>
        <v>0</v>
      </c>
      <c r="H300" s="47">
        <f>paste_pd_trips!W224</f>
        <v>0</v>
      </c>
      <c r="I300" s="47">
        <f>paste_pd_trips!X224</f>
        <v>0</v>
      </c>
      <c r="J300" s="47">
        <f>paste_pd_trips!Y224</f>
        <v>1</v>
      </c>
      <c r="K300" s="47">
        <f>paste_pd_trips!Z224</f>
        <v>0</v>
      </c>
      <c r="L300" s="47">
        <f>paste_pd_trips!AA224</f>
        <v>0</v>
      </c>
      <c r="M300" s="47">
        <f>paste_pd_trips!AB224</f>
        <v>0</v>
      </c>
      <c r="N300" s="47">
        <f>paste_pd_trips!AC224</f>
        <v>0</v>
      </c>
      <c r="O300" s="50">
        <f>paste_pd_trips!AD224</f>
        <v>1</v>
      </c>
      <c r="P300" s="49"/>
      <c r="R300" s="46" t="s">
        <v>18</v>
      </c>
      <c r="S300" s="47">
        <f>paste_pd_trips!C224</f>
        <v>0</v>
      </c>
      <c r="T300" s="47">
        <f>paste_pd_trips!D224</f>
        <v>0</v>
      </c>
      <c r="U300" s="47">
        <f>paste_pd_trips!E224</f>
        <v>0</v>
      </c>
      <c r="V300" s="47">
        <f>paste_pd_trips!F224</f>
        <v>0</v>
      </c>
      <c r="W300" s="47">
        <f>paste_pd_trips!G224</f>
        <v>0</v>
      </c>
      <c r="X300" s="47">
        <f>paste_pd_trips!H224</f>
        <v>0</v>
      </c>
      <c r="Y300" s="47">
        <f>paste_pd_trips!I224</f>
        <v>2570.8339999999998</v>
      </c>
      <c r="Z300" s="47">
        <f>paste_pd_trips!J224</f>
        <v>0</v>
      </c>
      <c r="AA300" s="47">
        <f>paste_pd_trips!K224</f>
        <v>0</v>
      </c>
      <c r="AB300" s="47">
        <f>paste_pd_trips!L224</f>
        <v>0</v>
      </c>
      <c r="AC300" s="47">
        <f>paste_pd_trips!M224</f>
        <v>0</v>
      </c>
      <c r="AD300" s="50">
        <f>paste_pd_trips!N224</f>
        <v>2570.8339999999998</v>
      </c>
      <c r="AG300" s="46" t="s">
        <v>18</v>
      </c>
      <c r="AH300" s="47">
        <f t="shared" si="117"/>
        <v>0</v>
      </c>
      <c r="AI300" s="47">
        <f t="shared" si="112"/>
        <v>0</v>
      </c>
      <c r="AJ300" s="47">
        <f t="shared" si="112"/>
        <v>0</v>
      </c>
      <c r="AK300" s="47">
        <f t="shared" si="112"/>
        <v>0</v>
      </c>
      <c r="AL300" s="47">
        <f t="shared" si="112"/>
        <v>0</v>
      </c>
      <c r="AM300" s="55">
        <f t="shared" si="118"/>
        <v>2570.8339999999998</v>
      </c>
      <c r="AN300" s="56">
        <v>0</v>
      </c>
      <c r="AO300" s="57">
        <v>0</v>
      </c>
      <c r="AP300" s="47">
        <v>0</v>
      </c>
      <c r="AQ300" s="47">
        <f t="shared" si="113"/>
        <v>0</v>
      </c>
      <c r="AR300" s="47">
        <f t="shared" si="113"/>
        <v>0</v>
      </c>
      <c r="AS300" s="50">
        <f t="shared" si="119"/>
        <v>2570.8339999999998</v>
      </c>
      <c r="AU300">
        <v>13</v>
      </c>
      <c r="AV300" s="46" t="s">
        <v>18</v>
      </c>
      <c r="AW300" s="47">
        <f t="shared" si="114"/>
        <v>0</v>
      </c>
      <c r="AX300" s="47">
        <f t="shared" si="114"/>
        <v>0</v>
      </c>
      <c r="AY300" s="47">
        <f t="shared" si="114"/>
        <v>0</v>
      </c>
      <c r="AZ300" s="47">
        <f t="shared" si="114"/>
        <v>0</v>
      </c>
      <c r="BA300" s="47">
        <f t="shared" si="114"/>
        <v>0</v>
      </c>
      <c r="BB300" s="55">
        <v>0</v>
      </c>
      <c r="BC300" s="56">
        <f>BJ300</f>
        <v>0</v>
      </c>
      <c r="BD300" s="57">
        <v>0</v>
      </c>
      <c r="BE300" s="47">
        <f t="shared" si="115"/>
        <v>0</v>
      </c>
      <c r="BF300" s="47">
        <f t="shared" si="115"/>
        <v>0</v>
      </c>
      <c r="BG300" s="47">
        <f t="shared" si="115"/>
        <v>0</v>
      </c>
      <c r="BH300" s="50">
        <f t="shared" si="116"/>
        <v>0</v>
      </c>
      <c r="BJ300" s="2">
        <f>OBS_PURP_AUTOSUFF!J171+OBS_PURP_AUTOSUFF!J172</f>
        <v>0</v>
      </c>
    </row>
    <row r="301" spans="3:62" x14ac:dyDescent="0.25">
      <c r="C301" s="46" t="s">
        <v>19</v>
      </c>
      <c r="D301" s="47">
        <f>paste_pd_trips!S225</f>
        <v>0</v>
      </c>
      <c r="E301" s="47">
        <f>paste_pd_trips!T225</f>
        <v>0</v>
      </c>
      <c r="F301" s="47">
        <f>paste_pd_trips!U225</f>
        <v>0</v>
      </c>
      <c r="G301" s="47">
        <f>paste_pd_trips!V225</f>
        <v>0</v>
      </c>
      <c r="H301" s="47">
        <f>paste_pd_trips!W225</f>
        <v>0</v>
      </c>
      <c r="I301" s="47">
        <f>paste_pd_trips!X225</f>
        <v>0</v>
      </c>
      <c r="J301" s="47">
        <f>paste_pd_trips!Y225</f>
        <v>0</v>
      </c>
      <c r="K301" s="47">
        <f>paste_pd_trips!Z225</f>
        <v>0</v>
      </c>
      <c r="L301" s="47">
        <f>paste_pd_trips!AA225</f>
        <v>0</v>
      </c>
      <c r="M301" s="47">
        <f>paste_pd_trips!AB225</f>
        <v>0</v>
      </c>
      <c r="N301" s="47">
        <f>paste_pd_trips!AC225</f>
        <v>0</v>
      </c>
      <c r="O301" s="50">
        <f>paste_pd_trips!AD225</f>
        <v>0</v>
      </c>
      <c r="P301" s="49"/>
      <c r="R301" s="46" t="s">
        <v>19</v>
      </c>
      <c r="S301" s="47">
        <f>paste_pd_trips!C225</f>
        <v>0</v>
      </c>
      <c r="T301" s="47">
        <f>paste_pd_trips!D225</f>
        <v>0</v>
      </c>
      <c r="U301" s="47">
        <f>paste_pd_trips!E225</f>
        <v>0</v>
      </c>
      <c r="V301" s="47">
        <f>paste_pd_trips!F225</f>
        <v>0</v>
      </c>
      <c r="W301" s="47">
        <f>paste_pd_trips!G225</f>
        <v>0</v>
      </c>
      <c r="X301" s="47">
        <f>paste_pd_trips!H225</f>
        <v>0</v>
      </c>
      <c r="Y301" s="47">
        <f>paste_pd_trips!I225</f>
        <v>0</v>
      </c>
      <c r="Z301" s="47">
        <f>paste_pd_trips!J225</f>
        <v>0</v>
      </c>
      <c r="AA301" s="47">
        <f>paste_pd_trips!K225</f>
        <v>0</v>
      </c>
      <c r="AB301" s="47">
        <f>paste_pd_trips!L225</f>
        <v>0</v>
      </c>
      <c r="AC301" s="47">
        <f>paste_pd_trips!M225</f>
        <v>0</v>
      </c>
      <c r="AD301" s="50">
        <f>paste_pd_trips!N225</f>
        <v>0</v>
      </c>
      <c r="AG301" s="46" t="s">
        <v>19</v>
      </c>
      <c r="AH301" s="47">
        <f t="shared" si="117"/>
        <v>0</v>
      </c>
      <c r="AI301" s="47">
        <f t="shared" si="112"/>
        <v>0</v>
      </c>
      <c r="AJ301" s="47">
        <f t="shared" si="112"/>
        <v>0</v>
      </c>
      <c r="AK301" s="47">
        <f t="shared" si="112"/>
        <v>0</v>
      </c>
      <c r="AL301" s="47">
        <f t="shared" si="112"/>
        <v>0</v>
      </c>
      <c r="AM301" s="55">
        <f t="shared" si="118"/>
        <v>0</v>
      </c>
      <c r="AN301" s="56">
        <v>0</v>
      </c>
      <c r="AO301" s="57">
        <v>0</v>
      </c>
      <c r="AP301" s="47">
        <v>0</v>
      </c>
      <c r="AQ301" s="47">
        <f t="shared" si="113"/>
        <v>0</v>
      </c>
      <c r="AR301" s="47">
        <f t="shared" si="113"/>
        <v>0</v>
      </c>
      <c r="AS301" s="50">
        <f t="shared" si="119"/>
        <v>0</v>
      </c>
      <c r="AU301">
        <v>14</v>
      </c>
      <c r="AV301" s="46" t="s">
        <v>19</v>
      </c>
      <c r="AW301" s="47">
        <f t="shared" si="114"/>
        <v>0</v>
      </c>
      <c r="AX301" s="47">
        <f t="shared" si="114"/>
        <v>0</v>
      </c>
      <c r="AY301" s="47">
        <f t="shared" si="114"/>
        <v>0</v>
      </c>
      <c r="AZ301" s="47">
        <f t="shared" si="114"/>
        <v>0</v>
      </c>
      <c r="BA301" s="47">
        <f t="shared" si="114"/>
        <v>0</v>
      </c>
      <c r="BB301" s="55">
        <v>0</v>
      </c>
      <c r="BC301" s="56">
        <f>BJ301</f>
        <v>0</v>
      </c>
      <c r="BD301" s="57">
        <v>0</v>
      </c>
      <c r="BE301" s="47">
        <f t="shared" si="115"/>
        <v>0</v>
      </c>
      <c r="BF301" s="47">
        <f t="shared" si="115"/>
        <v>0</v>
      </c>
      <c r="BG301" s="47">
        <f t="shared" si="115"/>
        <v>0</v>
      </c>
      <c r="BH301" s="50">
        <f t="shared" si="116"/>
        <v>0</v>
      </c>
      <c r="BJ301" s="2">
        <f>OBS_PURP_AUTOSUFF!J174</f>
        <v>0</v>
      </c>
    </row>
    <row r="302" spans="3:62" x14ac:dyDescent="0.25">
      <c r="C302" s="46" t="s">
        <v>20</v>
      </c>
      <c r="D302" s="47">
        <f>paste_pd_trips!S226</f>
        <v>0</v>
      </c>
      <c r="E302" s="47">
        <f>paste_pd_trips!T226</f>
        <v>0</v>
      </c>
      <c r="F302" s="47">
        <f>paste_pd_trips!U226</f>
        <v>0</v>
      </c>
      <c r="G302" s="47">
        <f>paste_pd_trips!V226</f>
        <v>0</v>
      </c>
      <c r="H302" s="47">
        <f>paste_pd_trips!W226</f>
        <v>0</v>
      </c>
      <c r="I302" s="47">
        <f>paste_pd_trips!X226</f>
        <v>0</v>
      </c>
      <c r="J302" s="47">
        <f>paste_pd_trips!Y226</f>
        <v>0</v>
      </c>
      <c r="K302" s="47">
        <f>paste_pd_trips!Z226</f>
        <v>0</v>
      </c>
      <c r="L302" s="47">
        <f>paste_pd_trips!AA226</f>
        <v>0</v>
      </c>
      <c r="M302" s="47">
        <f>paste_pd_trips!AB226</f>
        <v>0</v>
      </c>
      <c r="N302" s="47">
        <f>paste_pd_trips!AC226</f>
        <v>0</v>
      </c>
      <c r="O302" s="50">
        <f>paste_pd_trips!AD226</f>
        <v>0</v>
      </c>
      <c r="P302" s="49"/>
      <c r="R302" s="46" t="s">
        <v>20</v>
      </c>
      <c r="S302" s="47">
        <f>paste_pd_trips!C226</f>
        <v>0</v>
      </c>
      <c r="T302" s="47">
        <f>paste_pd_trips!D226</f>
        <v>0</v>
      </c>
      <c r="U302" s="47">
        <f>paste_pd_trips!E226</f>
        <v>0</v>
      </c>
      <c r="V302" s="47">
        <f>paste_pd_trips!F226</f>
        <v>0</v>
      </c>
      <c r="W302" s="47">
        <f>paste_pd_trips!G226</f>
        <v>0</v>
      </c>
      <c r="X302" s="47">
        <f>paste_pd_trips!H226</f>
        <v>0</v>
      </c>
      <c r="Y302" s="47">
        <f>paste_pd_trips!I226</f>
        <v>0</v>
      </c>
      <c r="Z302" s="47">
        <f>paste_pd_trips!J226</f>
        <v>0</v>
      </c>
      <c r="AA302" s="47">
        <f>paste_pd_trips!K226</f>
        <v>0</v>
      </c>
      <c r="AB302" s="47">
        <f>paste_pd_trips!L226</f>
        <v>0</v>
      </c>
      <c r="AC302" s="47">
        <f>paste_pd_trips!M226</f>
        <v>0</v>
      </c>
      <c r="AD302" s="50">
        <f>paste_pd_trips!N226</f>
        <v>0</v>
      </c>
      <c r="AG302" s="46" t="s">
        <v>20</v>
      </c>
      <c r="AH302" s="47">
        <f t="shared" si="117"/>
        <v>0</v>
      </c>
      <c r="AI302" s="47">
        <f t="shared" si="112"/>
        <v>0</v>
      </c>
      <c r="AJ302" s="47">
        <f t="shared" si="112"/>
        <v>0</v>
      </c>
      <c r="AK302" s="47">
        <f t="shared" si="112"/>
        <v>0</v>
      </c>
      <c r="AL302" s="47">
        <f t="shared" si="112"/>
        <v>0</v>
      </c>
      <c r="AM302" s="55">
        <f t="shared" si="118"/>
        <v>0</v>
      </c>
      <c r="AN302" s="56">
        <v>0</v>
      </c>
      <c r="AO302" s="57">
        <v>0</v>
      </c>
      <c r="AP302" s="47">
        <v>0</v>
      </c>
      <c r="AQ302" s="47">
        <f t="shared" si="113"/>
        <v>0</v>
      </c>
      <c r="AR302" s="47">
        <f t="shared" si="113"/>
        <v>0</v>
      </c>
      <c r="AS302" s="50">
        <f t="shared" si="119"/>
        <v>0</v>
      </c>
      <c r="AU302">
        <v>15</v>
      </c>
      <c r="AV302" s="46" t="s">
        <v>20</v>
      </c>
      <c r="AW302" s="47">
        <f t="shared" si="114"/>
        <v>0</v>
      </c>
      <c r="AX302" s="47">
        <f t="shared" si="114"/>
        <v>0</v>
      </c>
      <c r="AY302" s="47">
        <f t="shared" si="114"/>
        <v>0</v>
      </c>
      <c r="AZ302" s="47">
        <f t="shared" si="114"/>
        <v>0</v>
      </c>
      <c r="BA302" s="47">
        <f t="shared" si="114"/>
        <v>0</v>
      </c>
      <c r="BB302" s="55">
        <v>0</v>
      </c>
      <c r="BC302" s="56">
        <f>BJ302</f>
        <v>0</v>
      </c>
      <c r="BD302" s="57">
        <v>0</v>
      </c>
      <c r="BE302" s="47">
        <f t="shared" si="115"/>
        <v>0</v>
      </c>
      <c r="BF302" s="47">
        <f t="shared" si="115"/>
        <v>0</v>
      </c>
      <c r="BG302" s="47">
        <f t="shared" si="115"/>
        <v>0</v>
      </c>
      <c r="BH302" s="50">
        <f t="shared" si="116"/>
        <v>0</v>
      </c>
      <c r="BJ302" s="2">
        <v>0</v>
      </c>
    </row>
    <row r="303" spans="3:62" x14ac:dyDescent="0.25">
      <c r="C303" s="46" t="s">
        <v>21</v>
      </c>
      <c r="D303" s="47">
        <f>paste_pd_trips!S227</f>
        <v>0</v>
      </c>
      <c r="E303" s="47">
        <f>paste_pd_trips!T227</f>
        <v>0</v>
      </c>
      <c r="F303" s="47">
        <f>paste_pd_trips!U227</f>
        <v>0</v>
      </c>
      <c r="G303" s="47">
        <f>paste_pd_trips!V227</f>
        <v>0</v>
      </c>
      <c r="H303" s="47">
        <f>paste_pd_trips!W227</f>
        <v>0</v>
      </c>
      <c r="I303" s="47">
        <f>paste_pd_trips!X227</f>
        <v>0</v>
      </c>
      <c r="J303" s="47">
        <f>paste_pd_trips!Y227</f>
        <v>0</v>
      </c>
      <c r="K303" s="47">
        <f>paste_pd_trips!Z227</f>
        <v>0</v>
      </c>
      <c r="L303" s="47">
        <f>paste_pd_trips!AA227</f>
        <v>0</v>
      </c>
      <c r="M303" s="47">
        <f>paste_pd_trips!AB227</f>
        <v>0</v>
      </c>
      <c r="N303" s="47">
        <f>paste_pd_trips!AC227</f>
        <v>0</v>
      </c>
      <c r="O303" s="50">
        <f>paste_pd_trips!AD227</f>
        <v>0</v>
      </c>
      <c r="P303" s="49"/>
      <c r="R303" s="46" t="s">
        <v>21</v>
      </c>
      <c r="S303" s="47">
        <f>paste_pd_trips!C227</f>
        <v>0</v>
      </c>
      <c r="T303" s="47">
        <f>paste_pd_trips!D227</f>
        <v>0</v>
      </c>
      <c r="U303" s="47">
        <f>paste_pd_trips!E227</f>
        <v>0</v>
      </c>
      <c r="V303" s="47">
        <f>paste_pd_trips!F227</f>
        <v>0</v>
      </c>
      <c r="W303" s="47">
        <f>paste_pd_trips!G227</f>
        <v>0</v>
      </c>
      <c r="X303" s="47">
        <f>paste_pd_trips!H227</f>
        <v>0</v>
      </c>
      <c r="Y303" s="47">
        <f>paste_pd_trips!I227</f>
        <v>0</v>
      </c>
      <c r="Z303" s="47">
        <f>paste_pd_trips!J227</f>
        <v>0</v>
      </c>
      <c r="AA303" s="47">
        <f>paste_pd_trips!K227</f>
        <v>0</v>
      </c>
      <c r="AB303" s="47">
        <f>paste_pd_trips!L227</f>
        <v>0</v>
      </c>
      <c r="AC303" s="47">
        <f>paste_pd_trips!M227</f>
        <v>0</v>
      </c>
      <c r="AD303" s="50">
        <f>paste_pd_trips!N227</f>
        <v>0</v>
      </c>
      <c r="AG303" s="46" t="s">
        <v>21</v>
      </c>
      <c r="AH303" s="47">
        <f t="shared" si="117"/>
        <v>0</v>
      </c>
      <c r="AI303" s="47">
        <f t="shared" si="112"/>
        <v>0</v>
      </c>
      <c r="AJ303" s="47">
        <f t="shared" si="112"/>
        <v>0</v>
      </c>
      <c r="AK303" s="47">
        <f t="shared" si="112"/>
        <v>0</v>
      </c>
      <c r="AL303" s="47">
        <f t="shared" si="112"/>
        <v>0</v>
      </c>
      <c r="AM303" s="55">
        <f t="shared" si="118"/>
        <v>0</v>
      </c>
      <c r="AN303" s="56">
        <v>0</v>
      </c>
      <c r="AO303" s="57">
        <v>0</v>
      </c>
      <c r="AP303" s="47">
        <v>0</v>
      </c>
      <c r="AQ303" s="47">
        <f t="shared" si="113"/>
        <v>0</v>
      </c>
      <c r="AR303" s="47">
        <f t="shared" si="113"/>
        <v>0</v>
      </c>
      <c r="AS303" s="50">
        <f t="shared" si="119"/>
        <v>0</v>
      </c>
      <c r="AU303">
        <v>16</v>
      </c>
      <c r="AV303" s="46" t="s">
        <v>21</v>
      </c>
      <c r="AW303" s="47">
        <f t="shared" si="114"/>
        <v>0</v>
      </c>
      <c r="AX303" s="47">
        <f t="shared" si="114"/>
        <v>0</v>
      </c>
      <c r="AY303" s="47">
        <f t="shared" si="114"/>
        <v>0</v>
      </c>
      <c r="AZ303" s="47">
        <f t="shared" si="114"/>
        <v>0</v>
      </c>
      <c r="BA303" s="47">
        <f t="shared" si="114"/>
        <v>0</v>
      </c>
      <c r="BB303" s="55">
        <v>0</v>
      </c>
      <c r="BC303" s="56">
        <f>BJ303</f>
        <v>0</v>
      </c>
      <c r="BD303" s="57">
        <v>0</v>
      </c>
      <c r="BE303" s="47">
        <f t="shared" si="115"/>
        <v>0</v>
      </c>
      <c r="BF303" s="47">
        <f t="shared" si="115"/>
        <v>0</v>
      </c>
      <c r="BG303" s="47">
        <f t="shared" si="115"/>
        <v>0</v>
      </c>
      <c r="BH303" s="50">
        <f t="shared" si="116"/>
        <v>0</v>
      </c>
      <c r="BJ303" s="2">
        <f>OBS_PURP_AUTOSUFF!J173</f>
        <v>0</v>
      </c>
    </row>
    <row r="304" spans="3:62" x14ac:dyDescent="0.25">
      <c r="C304" s="46" t="s">
        <v>22</v>
      </c>
      <c r="D304" s="47">
        <f>paste_pd_trips!S228</f>
        <v>0</v>
      </c>
      <c r="E304" s="47">
        <f>paste_pd_trips!T228</f>
        <v>0</v>
      </c>
      <c r="F304" s="47">
        <f>paste_pd_trips!U228</f>
        <v>0</v>
      </c>
      <c r="G304" s="47">
        <f>paste_pd_trips!V228</f>
        <v>0</v>
      </c>
      <c r="H304" s="47">
        <f>paste_pd_trips!W228</f>
        <v>0</v>
      </c>
      <c r="I304" s="47">
        <f>paste_pd_trips!X228</f>
        <v>0</v>
      </c>
      <c r="J304" s="47">
        <f>paste_pd_trips!Y228</f>
        <v>0</v>
      </c>
      <c r="K304" s="47">
        <f>paste_pd_trips!Z228</f>
        <v>0</v>
      </c>
      <c r="L304" s="47">
        <f>paste_pd_trips!AA228</f>
        <v>0</v>
      </c>
      <c r="M304" s="47">
        <f>paste_pd_trips!AB228</f>
        <v>0</v>
      </c>
      <c r="N304" s="47">
        <f>paste_pd_trips!AC228</f>
        <v>0</v>
      </c>
      <c r="O304" s="50">
        <f>paste_pd_trips!AD228</f>
        <v>0</v>
      </c>
      <c r="P304" s="49"/>
      <c r="R304" s="46" t="s">
        <v>22</v>
      </c>
      <c r="S304" s="47">
        <f>paste_pd_trips!C228</f>
        <v>0</v>
      </c>
      <c r="T304" s="47">
        <f>paste_pd_trips!D228</f>
        <v>0</v>
      </c>
      <c r="U304" s="47">
        <f>paste_pd_trips!E228</f>
        <v>0</v>
      </c>
      <c r="V304" s="47">
        <f>paste_pd_trips!F228</f>
        <v>0</v>
      </c>
      <c r="W304" s="47">
        <f>paste_pd_trips!G228</f>
        <v>0</v>
      </c>
      <c r="X304" s="47">
        <f>paste_pd_trips!H228</f>
        <v>0</v>
      </c>
      <c r="Y304" s="47">
        <f>paste_pd_trips!I228</f>
        <v>0</v>
      </c>
      <c r="Z304" s="47">
        <f>paste_pd_trips!J228</f>
        <v>0</v>
      </c>
      <c r="AA304" s="47">
        <f>paste_pd_trips!K228</f>
        <v>0</v>
      </c>
      <c r="AB304" s="47">
        <f>paste_pd_trips!L228</f>
        <v>0</v>
      </c>
      <c r="AC304" s="47">
        <f>paste_pd_trips!M228</f>
        <v>0</v>
      </c>
      <c r="AD304" s="50">
        <f>paste_pd_trips!N228</f>
        <v>0</v>
      </c>
      <c r="AG304" s="46" t="s">
        <v>22</v>
      </c>
      <c r="AH304" s="47">
        <f t="shared" si="117"/>
        <v>0</v>
      </c>
      <c r="AI304" s="47">
        <f t="shared" si="112"/>
        <v>0</v>
      </c>
      <c r="AJ304" s="47">
        <f t="shared" si="112"/>
        <v>0</v>
      </c>
      <c r="AK304" s="47">
        <f t="shared" si="112"/>
        <v>0</v>
      </c>
      <c r="AL304" s="47">
        <f t="shared" si="112"/>
        <v>0</v>
      </c>
      <c r="AM304" s="55">
        <f t="shared" si="118"/>
        <v>0</v>
      </c>
      <c r="AN304" s="56">
        <v>0</v>
      </c>
      <c r="AO304" s="57">
        <v>0</v>
      </c>
      <c r="AP304" s="47">
        <v>0</v>
      </c>
      <c r="AQ304" s="47">
        <f t="shared" si="113"/>
        <v>0</v>
      </c>
      <c r="AR304" s="47">
        <f t="shared" si="113"/>
        <v>0</v>
      </c>
      <c r="AS304" s="50">
        <f t="shared" si="119"/>
        <v>0</v>
      </c>
      <c r="AU304">
        <v>17</v>
      </c>
      <c r="AV304" s="46" t="s">
        <v>22</v>
      </c>
      <c r="AW304" s="47">
        <f t="shared" si="114"/>
        <v>0</v>
      </c>
      <c r="AX304" s="47">
        <f t="shared" si="114"/>
        <v>0</v>
      </c>
      <c r="AY304" s="47">
        <f t="shared" si="114"/>
        <v>0</v>
      </c>
      <c r="AZ304" s="47">
        <f t="shared" si="114"/>
        <v>0</v>
      </c>
      <c r="BA304" s="47">
        <f t="shared" si="114"/>
        <v>0</v>
      </c>
      <c r="BB304" s="55">
        <v>0</v>
      </c>
      <c r="BC304" s="56">
        <v>0</v>
      </c>
      <c r="BD304" s="57">
        <f>BJ304</f>
        <v>0</v>
      </c>
      <c r="BE304" s="47">
        <f t="shared" si="115"/>
        <v>0</v>
      </c>
      <c r="BF304" s="47">
        <f t="shared" si="115"/>
        <v>0</v>
      </c>
      <c r="BG304" s="47">
        <f t="shared" si="115"/>
        <v>0</v>
      </c>
      <c r="BH304" s="50">
        <f t="shared" si="116"/>
        <v>0</v>
      </c>
      <c r="BJ304" s="2">
        <f>OBS_PURP_AUTOSUFF!J159+OBS_PURP_AUTOSUFF!J160</f>
        <v>0</v>
      </c>
    </row>
    <row r="305" spans="3:62" x14ac:dyDescent="0.25">
      <c r="C305" s="46" t="s">
        <v>23</v>
      </c>
      <c r="D305" s="47">
        <f>paste_pd_trips!S229</f>
        <v>0</v>
      </c>
      <c r="E305" s="47">
        <f>paste_pd_trips!T229</f>
        <v>0</v>
      </c>
      <c r="F305" s="47">
        <f>paste_pd_trips!U229</f>
        <v>0</v>
      </c>
      <c r="G305" s="47">
        <f>paste_pd_trips!V229</f>
        <v>0</v>
      </c>
      <c r="H305" s="47">
        <f>paste_pd_trips!W229</f>
        <v>0</v>
      </c>
      <c r="I305" s="47">
        <f>paste_pd_trips!X229</f>
        <v>0</v>
      </c>
      <c r="J305" s="47">
        <f>paste_pd_trips!Y229</f>
        <v>0</v>
      </c>
      <c r="K305" s="47">
        <f>paste_pd_trips!Z229</f>
        <v>0</v>
      </c>
      <c r="L305" s="47">
        <f>paste_pd_trips!AA229</f>
        <v>0</v>
      </c>
      <c r="M305" s="47">
        <f>paste_pd_trips!AB229</f>
        <v>0</v>
      </c>
      <c r="N305" s="47">
        <f>paste_pd_trips!AC229</f>
        <v>0</v>
      </c>
      <c r="O305" s="50">
        <f>paste_pd_trips!AD229</f>
        <v>0</v>
      </c>
      <c r="P305" s="49"/>
      <c r="R305" s="46" t="s">
        <v>23</v>
      </c>
      <c r="S305" s="47">
        <f>paste_pd_trips!C229</f>
        <v>0</v>
      </c>
      <c r="T305" s="47">
        <f>paste_pd_trips!D229</f>
        <v>0</v>
      </c>
      <c r="U305" s="47">
        <f>paste_pd_trips!E229</f>
        <v>0</v>
      </c>
      <c r="V305" s="47">
        <f>paste_pd_trips!F229</f>
        <v>0</v>
      </c>
      <c r="W305" s="47">
        <f>paste_pd_trips!G229</f>
        <v>0</v>
      </c>
      <c r="X305" s="47">
        <f>paste_pd_trips!H229</f>
        <v>0</v>
      </c>
      <c r="Y305" s="47">
        <f>paste_pd_trips!I229</f>
        <v>0</v>
      </c>
      <c r="Z305" s="47">
        <f>paste_pd_trips!J229</f>
        <v>0</v>
      </c>
      <c r="AA305" s="47">
        <f>paste_pd_trips!K229</f>
        <v>0</v>
      </c>
      <c r="AB305" s="47">
        <f>paste_pd_trips!L229</f>
        <v>0</v>
      </c>
      <c r="AC305" s="47">
        <f>paste_pd_trips!M229</f>
        <v>0</v>
      </c>
      <c r="AD305" s="50">
        <f>paste_pd_trips!N229</f>
        <v>0</v>
      </c>
      <c r="AG305" s="46" t="s">
        <v>23</v>
      </c>
      <c r="AH305" s="47">
        <f t="shared" si="117"/>
        <v>0</v>
      </c>
      <c r="AI305" s="47">
        <f t="shared" si="112"/>
        <v>0</v>
      </c>
      <c r="AJ305" s="47">
        <f t="shared" si="112"/>
        <v>0</v>
      </c>
      <c r="AK305" s="47">
        <f t="shared" si="112"/>
        <v>0</v>
      </c>
      <c r="AL305" s="47">
        <f t="shared" si="112"/>
        <v>0</v>
      </c>
      <c r="AM305" s="55">
        <f t="shared" si="118"/>
        <v>0</v>
      </c>
      <c r="AN305" s="56">
        <v>0</v>
      </c>
      <c r="AO305" s="57">
        <v>0</v>
      </c>
      <c r="AP305" s="47">
        <v>0</v>
      </c>
      <c r="AQ305" s="47">
        <f t="shared" si="113"/>
        <v>0</v>
      </c>
      <c r="AR305" s="47">
        <f t="shared" si="113"/>
        <v>0</v>
      </c>
      <c r="AS305" s="50">
        <f t="shared" si="119"/>
        <v>0</v>
      </c>
      <c r="AU305">
        <v>18</v>
      </c>
      <c r="AV305" s="46" t="s">
        <v>23</v>
      </c>
      <c r="AW305" s="47">
        <f t="shared" si="114"/>
        <v>0</v>
      </c>
      <c r="AX305" s="47">
        <f t="shared" si="114"/>
        <v>0</v>
      </c>
      <c r="AY305" s="47">
        <f t="shared" si="114"/>
        <v>0</v>
      </c>
      <c r="AZ305" s="47">
        <f t="shared" si="114"/>
        <v>0</v>
      </c>
      <c r="BA305" s="47">
        <f t="shared" si="114"/>
        <v>0</v>
      </c>
      <c r="BB305" s="55">
        <v>0</v>
      </c>
      <c r="BC305" s="56">
        <v>0</v>
      </c>
      <c r="BD305" s="57">
        <f>BJ305</f>
        <v>0</v>
      </c>
      <c r="BE305" s="47">
        <f t="shared" si="115"/>
        <v>0</v>
      </c>
      <c r="BF305" s="47">
        <f t="shared" si="115"/>
        <v>0</v>
      </c>
      <c r="BG305" s="47">
        <f t="shared" si="115"/>
        <v>0</v>
      </c>
      <c r="BH305" s="50">
        <f t="shared" si="116"/>
        <v>0</v>
      </c>
      <c r="BJ305" s="2">
        <f>OBS_PURP_AUTOSUFF!J162</f>
        <v>0</v>
      </c>
    </row>
    <row r="306" spans="3:62" x14ac:dyDescent="0.25">
      <c r="C306" s="46" t="s">
        <v>24</v>
      </c>
      <c r="D306" s="47">
        <f>paste_pd_trips!S230</f>
        <v>0</v>
      </c>
      <c r="E306" s="47">
        <f>paste_pd_trips!T230</f>
        <v>0</v>
      </c>
      <c r="F306" s="47">
        <f>paste_pd_trips!U230</f>
        <v>0</v>
      </c>
      <c r="G306" s="47">
        <f>paste_pd_trips!V230</f>
        <v>0</v>
      </c>
      <c r="H306" s="47">
        <f>paste_pd_trips!W230</f>
        <v>0</v>
      </c>
      <c r="I306" s="47">
        <f>paste_pd_trips!X230</f>
        <v>0</v>
      </c>
      <c r="J306" s="47">
        <f>paste_pd_trips!Y230</f>
        <v>0</v>
      </c>
      <c r="K306" s="47">
        <f>paste_pd_trips!Z230</f>
        <v>0</v>
      </c>
      <c r="L306" s="47">
        <f>paste_pd_trips!AA230</f>
        <v>0</v>
      </c>
      <c r="M306" s="47">
        <f>paste_pd_trips!AB230</f>
        <v>0</v>
      </c>
      <c r="N306" s="47">
        <f>paste_pd_trips!AC230</f>
        <v>0</v>
      </c>
      <c r="O306" s="50">
        <f>paste_pd_trips!AD230</f>
        <v>0</v>
      </c>
      <c r="P306" s="49"/>
      <c r="R306" s="46" t="s">
        <v>24</v>
      </c>
      <c r="S306" s="47">
        <f>paste_pd_trips!C230</f>
        <v>0</v>
      </c>
      <c r="T306" s="47">
        <f>paste_pd_trips!D230</f>
        <v>0</v>
      </c>
      <c r="U306" s="47">
        <f>paste_pd_trips!E230</f>
        <v>0</v>
      </c>
      <c r="V306" s="47">
        <f>paste_pd_trips!F230</f>
        <v>0</v>
      </c>
      <c r="W306" s="47">
        <f>paste_pd_trips!G230</f>
        <v>0</v>
      </c>
      <c r="X306" s="47">
        <f>paste_pd_trips!H230</f>
        <v>0</v>
      </c>
      <c r="Y306" s="47">
        <f>paste_pd_trips!I230</f>
        <v>0</v>
      </c>
      <c r="Z306" s="47">
        <f>paste_pd_trips!J230</f>
        <v>0</v>
      </c>
      <c r="AA306" s="47">
        <f>paste_pd_trips!K230</f>
        <v>0</v>
      </c>
      <c r="AB306" s="47">
        <f>paste_pd_trips!L230</f>
        <v>0</v>
      </c>
      <c r="AC306" s="47">
        <f>paste_pd_trips!M230</f>
        <v>0</v>
      </c>
      <c r="AD306" s="50">
        <f>paste_pd_trips!N230</f>
        <v>0</v>
      </c>
      <c r="AG306" s="46" t="s">
        <v>24</v>
      </c>
      <c r="AH306" s="47">
        <f t="shared" si="117"/>
        <v>0</v>
      </c>
      <c r="AI306" s="47">
        <f t="shared" si="112"/>
        <v>0</v>
      </c>
      <c r="AJ306" s="47">
        <f t="shared" si="112"/>
        <v>0</v>
      </c>
      <c r="AK306" s="47">
        <f t="shared" si="112"/>
        <v>0</v>
      </c>
      <c r="AL306" s="47">
        <f t="shared" si="112"/>
        <v>0</v>
      </c>
      <c r="AM306" s="55">
        <f t="shared" si="118"/>
        <v>0</v>
      </c>
      <c r="AN306" s="56">
        <v>0</v>
      </c>
      <c r="AO306" s="57">
        <v>0</v>
      </c>
      <c r="AP306" s="47">
        <v>0</v>
      </c>
      <c r="AQ306" s="47">
        <f t="shared" si="113"/>
        <v>0</v>
      </c>
      <c r="AR306" s="47">
        <f t="shared" si="113"/>
        <v>0</v>
      </c>
      <c r="AS306" s="50">
        <f t="shared" si="119"/>
        <v>0</v>
      </c>
      <c r="AU306">
        <v>19</v>
      </c>
      <c r="AV306" s="46" t="s">
        <v>24</v>
      </c>
      <c r="AW306" s="47">
        <f t="shared" si="114"/>
        <v>0</v>
      </c>
      <c r="AX306" s="47">
        <f t="shared" si="114"/>
        <v>0</v>
      </c>
      <c r="AY306" s="47">
        <f t="shared" si="114"/>
        <v>0</v>
      </c>
      <c r="AZ306" s="47">
        <f t="shared" si="114"/>
        <v>0</v>
      </c>
      <c r="BA306" s="47">
        <f t="shared" si="114"/>
        <v>0</v>
      </c>
      <c r="BB306" s="55">
        <v>0</v>
      </c>
      <c r="BC306" s="56">
        <v>0</v>
      </c>
      <c r="BD306" s="57">
        <f>BJ306</f>
        <v>0</v>
      </c>
      <c r="BE306" s="47">
        <f t="shared" si="115"/>
        <v>0</v>
      </c>
      <c r="BF306" s="47">
        <f t="shared" si="115"/>
        <v>0</v>
      </c>
      <c r="BG306" s="47">
        <f t="shared" si="115"/>
        <v>0</v>
      </c>
      <c r="BH306" s="50">
        <f t="shared" si="116"/>
        <v>0</v>
      </c>
      <c r="BJ306" s="2">
        <v>0</v>
      </c>
    </row>
    <row r="307" spans="3:62" x14ac:dyDescent="0.25">
      <c r="C307" s="46" t="s">
        <v>25</v>
      </c>
      <c r="D307" s="47">
        <f>paste_pd_trips!S231</f>
        <v>0</v>
      </c>
      <c r="E307" s="47">
        <f>paste_pd_trips!T231</f>
        <v>0</v>
      </c>
      <c r="F307" s="47">
        <f>paste_pd_trips!U231</f>
        <v>0</v>
      </c>
      <c r="G307" s="47">
        <f>paste_pd_trips!V231</f>
        <v>0</v>
      </c>
      <c r="H307" s="47">
        <f>paste_pd_trips!W231</f>
        <v>0</v>
      </c>
      <c r="I307" s="47">
        <f>paste_pd_trips!X231</f>
        <v>0</v>
      </c>
      <c r="J307" s="47">
        <f>paste_pd_trips!Y231</f>
        <v>0</v>
      </c>
      <c r="K307" s="47">
        <f>paste_pd_trips!Z231</f>
        <v>0</v>
      </c>
      <c r="L307" s="47">
        <f>paste_pd_trips!AA231</f>
        <v>0</v>
      </c>
      <c r="M307" s="47">
        <f>paste_pd_trips!AB231</f>
        <v>0</v>
      </c>
      <c r="N307" s="47">
        <f>paste_pd_trips!AC231</f>
        <v>0</v>
      </c>
      <c r="O307" s="50">
        <f>paste_pd_trips!AD231</f>
        <v>0</v>
      </c>
      <c r="P307" s="49"/>
      <c r="R307" s="46" t="s">
        <v>25</v>
      </c>
      <c r="S307" s="47">
        <f>paste_pd_trips!C231</f>
        <v>0</v>
      </c>
      <c r="T307" s="47">
        <f>paste_pd_trips!D231</f>
        <v>0</v>
      </c>
      <c r="U307" s="47">
        <f>paste_pd_trips!E231</f>
        <v>0</v>
      </c>
      <c r="V307" s="47">
        <f>paste_pd_trips!F231</f>
        <v>0</v>
      </c>
      <c r="W307" s="47">
        <f>paste_pd_trips!G231</f>
        <v>0</v>
      </c>
      <c r="X307" s="47">
        <f>paste_pd_trips!H231</f>
        <v>0</v>
      </c>
      <c r="Y307" s="47">
        <f>paste_pd_trips!I231</f>
        <v>0</v>
      </c>
      <c r="Z307" s="47">
        <f>paste_pd_trips!J231</f>
        <v>0</v>
      </c>
      <c r="AA307" s="47">
        <f>paste_pd_trips!K231</f>
        <v>0</v>
      </c>
      <c r="AB307" s="47">
        <f>paste_pd_trips!L231</f>
        <v>0</v>
      </c>
      <c r="AC307" s="47">
        <f>paste_pd_trips!M231</f>
        <v>0</v>
      </c>
      <c r="AD307" s="50">
        <f>paste_pd_trips!N231</f>
        <v>0</v>
      </c>
      <c r="AG307" s="46" t="s">
        <v>25</v>
      </c>
      <c r="AH307" s="47">
        <f t="shared" si="117"/>
        <v>0</v>
      </c>
      <c r="AI307" s="47">
        <f t="shared" si="112"/>
        <v>0</v>
      </c>
      <c r="AJ307" s="47">
        <f t="shared" si="112"/>
        <v>0</v>
      </c>
      <c r="AK307" s="47">
        <f t="shared" si="112"/>
        <v>0</v>
      </c>
      <c r="AL307" s="47">
        <f t="shared" si="112"/>
        <v>0</v>
      </c>
      <c r="AM307" s="58">
        <f t="shared" si="118"/>
        <v>0</v>
      </c>
      <c r="AN307" s="59">
        <v>0</v>
      </c>
      <c r="AO307" s="60">
        <v>0</v>
      </c>
      <c r="AP307" s="47">
        <v>0</v>
      </c>
      <c r="AQ307" s="47">
        <f t="shared" si="113"/>
        <v>0</v>
      </c>
      <c r="AR307" s="47">
        <f t="shared" si="113"/>
        <v>0</v>
      </c>
      <c r="AS307" s="50">
        <f t="shared" si="119"/>
        <v>0</v>
      </c>
      <c r="AU307">
        <v>20</v>
      </c>
      <c r="AV307" s="46" t="s">
        <v>25</v>
      </c>
      <c r="AW307" s="47">
        <f t="shared" si="114"/>
        <v>0</v>
      </c>
      <c r="AX307" s="47">
        <f t="shared" si="114"/>
        <v>0</v>
      </c>
      <c r="AY307" s="47">
        <f t="shared" si="114"/>
        <v>0</v>
      </c>
      <c r="AZ307" s="47">
        <f t="shared" si="114"/>
        <v>0</v>
      </c>
      <c r="BA307" s="47">
        <f t="shared" si="114"/>
        <v>0</v>
      </c>
      <c r="BB307" s="58">
        <v>0</v>
      </c>
      <c r="BC307" s="59">
        <v>0</v>
      </c>
      <c r="BD307" s="60">
        <f>BJ307</f>
        <v>0</v>
      </c>
      <c r="BE307" s="47">
        <f t="shared" si="115"/>
        <v>0</v>
      </c>
      <c r="BF307" s="47">
        <f t="shared" si="115"/>
        <v>0</v>
      </c>
      <c r="BG307" s="47">
        <f t="shared" si="115"/>
        <v>0</v>
      </c>
      <c r="BH307" s="50">
        <f t="shared" si="116"/>
        <v>0</v>
      </c>
      <c r="BJ307" s="2">
        <f>OBS_PURP_AUTOSUFF!J161</f>
        <v>0</v>
      </c>
    </row>
    <row r="308" spans="3:62" x14ac:dyDescent="0.25">
      <c r="C308" s="46" t="s">
        <v>529</v>
      </c>
      <c r="D308" s="47">
        <f>paste_pd_trips!S232</f>
        <v>0</v>
      </c>
      <c r="E308" s="47">
        <f>paste_pd_trips!T232</f>
        <v>0</v>
      </c>
      <c r="F308" s="47">
        <f>paste_pd_trips!U232</f>
        <v>0</v>
      </c>
      <c r="G308" s="47">
        <f>paste_pd_trips!V232</f>
        <v>0</v>
      </c>
      <c r="H308" s="47">
        <f>paste_pd_trips!W232</f>
        <v>0</v>
      </c>
      <c r="I308" s="47">
        <f>paste_pd_trips!X232</f>
        <v>0</v>
      </c>
      <c r="J308" s="47">
        <f>paste_pd_trips!Y232</f>
        <v>0</v>
      </c>
      <c r="K308" s="47">
        <f>paste_pd_trips!Z232</f>
        <v>0</v>
      </c>
      <c r="L308" s="47">
        <f>paste_pd_trips!AA232</f>
        <v>0</v>
      </c>
      <c r="M308" s="47">
        <f>paste_pd_trips!AB232</f>
        <v>0</v>
      </c>
      <c r="N308" s="47">
        <f>paste_pd_trips!AC232</f>
        <v>0</v>
      </c>
      <c r="O308" s="50">
        <f>paste_pd_trips!AD232</f>
        <v>0</v>
      </c>
      <c r="P308" s="49"/>
      <c r="R308" s="46" t="s">
        <v>529</v>
      </c>
      <c r="S308" s="47">
        <f>paste_pd_trips!C232</f>
        <v>0</v>
      </c>
      <c r="T308" s="47">
        <f>paste_pd_trips!D232</f>
        <v>0</v>
      </c>
      <c r="U308" s="47">
        <f>paste_pd_trips!E232</f>
        <v>0</v>
      </c>
      <c r="V308" s="47">
        <f>paste_pd_trips!F232</f>
        <v>0</v>
      </c>
      <c r="W308" s="47">
        <f>paste_pd_trips!G232</f>
        <v>0</v>
      </c>
      <c r="X308" s="47">
        <f>paste_pd_trips!H232</f>
        <v>0</v>
      </c>
      <c r="Y308" s="47">
        <f>paste_pd_trips!I232</f>
        <v>0</v>
      </c>
      <c r="Z308" s="47">
        <f>paste_pd_trips!J232</f>
        <v>0</v>
      </c>
      <c r="AA308" s="47">
        <f>paste_pd_trips!K232</f>
        <v>0</v>
      </c>
      <c r="AB308" s="47">
        <f>paste_pd_trips!L232</f>
        <v>0</v>
      </c>
      <c r="AC308" s="47">
        <f>paste_pd_trips!M232</f>
        <v>0</v>
      </c>
      <c r="AD308" s="50">
        <f>paste_pd_trips!N232</f>
        <v>0</v>
      </c>
      <c r="AG308" s="46" t="s">
        <v>529</v>
      </c>
      <c r="AH308" s="47">
        <f t="shared" si="117"/>
        <v>0</v>
      </c>
      <c r="AI308" s="47">
        <f t="shared" si="112"/>
        <v>0</v>
      </c>
      <c r="AJ308" s="47">
        <f t="shared" si="112"/>
        <v>0</v>
      </c>
      <c r="AK308" s="47">
        <f t="shared" si="112"/>
        <v>0</v>
      </c>
      <c r="AL308" s="47">
        <f t="shared" si="112"/>
        <v>0</v>
      </c>
      <c r="AM308" s="47">
        <f t="shared" si="118"/>
        <v>0</v>
      </c>
      <c r="AN308" s="47">
        <v>0</v>
      </c>
      <c r="AO308" s="47">
        <v>0</v>
      </c>
      <c r="AP308" s="47">
        <v>0</v>
      </c>
      <c r="AQ308" s="47">
        <f t="shared" si="113"/>
        <v>0</v>
      </c>
      <c r="AR308" s="47">
        <f t="shared" si="113"/>
        <v>0</v>
      </c>
      <c r="AS308" s="50">
        <f t="shared" si="119"/>
        <v>0</v>
      </c>
      <c r="AU308">
        <v>21</v>
      </c>
      <c r="AV308" s="46" t="s">
        <v>529</v>
      </c>
      <c r="AW308" s="47">
        <f t="shared" si="114"/>
        <v>0</v>
      </c>
      <c r="AX308" s="47">
        <f t="shared" si="114"/>
        <v>0</v>
      </c>
      <c r="AY308" s="47">
        <f t="shared" si="114"/>
        <v>0</v>
      </c>
      <c r="AZ308" s="47">
        <f t="shared" si="114"/>
        <v>0</v>
      </c>
      <c r="BA308" s="47">
        <f t="shared" si="114"/>
        <v>0</v>
      </c>
      <c r="BB308" s="47">
        <f>IF(SUM(AM$296:AM$299,AM$311:AM$312)&gt;0,(AM308/SUM(AM$296:AM$299,AM$311:AM$312))*SUM(BB$296:BB$299,BB$311:BB$312),0)</f>
        <v>0</v>
      </c>
      <c r="BC308" s="47">
        <f>IF(SUM(AN$300:AN$303,AN$313:AN$314)&gt;0,(AN308/SUM(AN$300:AN$303,AN$313:AN$314))*SUM(BC$300:BC$303,BC$313:BC$314),0)</f>
        <v>0</v>
      </c>
      <c r="BD308" s="47">
        <f>IF(SUM(AO$304:AO$307,AO$315:AO$316)&gt;0,(AO308/SUM(AO$304:AO$307,AO$315:AO$316))*SUM(BD$304:BD$307,BD$315:BD$316),0)</f>
        <v>0</v>
      </c>
      <c r="BE308" s="47">
        <f t="shared" si="115"/>
        <v>0</v>
      </c>
      <c r="BF308" s="47">
        <f t="shared" si="115"/>
        <v>0</v>
      </c>
      <c r="BG308" s="47">
        <f t="shared" si="115"/>
        <v>0</v>
      </c>
      <c r="BH308" s="50">
        <f t="shared" si="116"/>
        <v>0</v>
      </c>
      <c r="BJ308" s="2"/>
    </row>
    <row r="309" spans="3:62" x14ac:dyDescent="0.25">
      <c r="C309" s="46" t="s">
        <v>530</v>
      </c>
      <c r="D309" s="47">
        <f>paste_pd_trips!S233</f>
        <v>0</v>
      </c>
      <c r="E309" s="47">
        <f>paste_pd_trips!T233</f>
        <v>0</v>
      </c>
      <c r="F309" s="47">
        <f>paste_pd_trips!U233</f>
        <v>0</v>
      </c>
      <c r="G309" s="47">
        <f>paste_pd_trips!V233</f>
        <v>0</v>
      </c>
      <c r="H309" s="47">
        <f>paste_pd_trips!W233</f>
        <v>0</v>
      </c>
      <c r="I309" s="47">
        <f>paste_pd_trips!X233</f>
        <v>1</v>
      </c>
      <c r="J309" s="47">
        <f>paste_pd_trips!Y233</f>
        <v>0</v>
      </c>
      <c r="K309" s="47">
        <f>paste_pd_trips!Z233</f>
        <v>0</v>
      </c>
      <c r="L309" s="47">
        <f>paste_pd_trips!AA233</f>
        <v>0</v>
      </c>
      <c r="M309" s="47">
        <f>paste_pd_trips!AB233</f>
        <v>8</v>
      </c>
      <c r="N309" s="47">
        <f>paste_pd_trips!AC233</f>
        <v>0</v>
      </c>
      <c r="O309" s="50">
        <f>paste_pd_trips!AD233</f>
        <v>9</v>
      </c>
      <c r="P309" s="49"/>
      <c r="R309" s="46" t="s">
        <v>530</v>
      </c>
      <c r="S309" s="47">
        <f>paste_pd_trips!C233</f>
        <v>0</v>
      </c>
      <c r="T309" s="47">
        <f>paste_pd_trips!D233</f>
        <v>0</v>
      </c>
      <c r="U309" s="47">
        <f>paste_pd_trips!E233</f>
        <v>0</v>
      </c>
      <c r="V309" s="47">
        <f>paste_pd_trips!F233</f>
        <v>0</v>
      </c>
      <c r="W309" s="47">
        <f>paste_pd_trips!G233</f>
        <v>0</v>
      </c>
      <c r="X309" s="47">
        <f>paste_pd_trips!H233</f>
        <v>72.745829999999998</v>
      </c>
      <c r="Y309" s="47">
        <f>paste_pd_trips!I233</f>
        <v>0</v>
      </c>
      <c r="Z309" s="47">
        <f>paste_pd_trips!J233</f>
        <v>0</v>
      </c>
      <c r="AA309" s="47">
        <f>paste_pd_trips!K233</f>
        <v>0</v>
      </c>
      <c r="AB309" s="47">
        <f>paste_pd_trips!L233</f>
        <v>1556.3087</v>
      </c>
      <c r="AC309" s="47">
        <f>paste_pd_trips!M233</f>
        <v>0</v>
      </c>
      <c r="AD309" s="50">
        <f>paste_pd_trips!N233</f>
        <v>1629.0545300000001</v>
      </c>
      <c r="AG309" s="46" t="s">
        <v>530</v>
      </c>
      <c r="AH309" s="47">
        <f t="shared" si="117"/>
        <v>0</v>
      </c>
      <c r="AI309" s="47">
        <f t="shared" si="112"/>
        <v>0</v>
      </c>
      <c r="AJ309" s="47">
        <f t="shared" si="112"/>
        <v>0</v>
      </c>
      <c r="AK309" s="47">
        <f t="shared" si="112"/>
        <v>0</v>
      </c>
      <c r="AL309" s="47">
        <f t="shared" si="112"/>
        <v>0</v>
      </c>
      <c r="AM309" s="47">
        <f t="shared" si="118"/>
        <v>72.745829999999998</v>
      </c>
      <c r="AN309" s="47">
        <v>0</v>
      </c>
      <c r="AO309" s="47">
        <v>0</v>
      </c>
      <c r="AP309" s="47">
        <v>0</v>
      </c>
      <c r="AQ309" s="47">
        <f t="shared" si="113"/>
        <v>1556.3087</v>
      </c>
      <c r="AR309" s="47">
        <f t="shared" si="113"/>
        <v>0</v>
      </c>
      <c r="AS309" s="50">
        <f t="shared" si="119"/>
        <v>1629.0545300000001</v>
      </c>
      <c r="AU309">
        <v>22</v>
      </c>
      <c r="AV309" s="46" t="s">
        <v>530</v>
      </c>
      <c r="AW309" s="47">
        <f t="shared" si="114"/>
        <v>0</v>
      </c>
      <c r="AX309" s="47">
        <f t="shared" si="114"/>
        <v>0</v>
      </c>
      <c r="AY309" s="47">
        <f t="shared" si="114"/>
        <v>0</v>
      </c>
      <c r="AZ309" s="47">
        <f t="shared" si="114"/>
        <v>0</v>
      </c>
      <c r="BA309" s="47">
        <f t="shared" si="114"/>
        <v>0</v>
      </c>
      <c r="BB309" s="47">
        <f>IF(SUM(AM$296:AM$299,AM$311:AM$312)&gt;0,(AM309/SUM(AM$296:AM$299,AM$311:AM$312))*SUM(BB$296:BB$299,BB$311:BB$312),0)</f>
        <v>284.10708253739375</v>
      </c>
      <c r="BC309" s="47">
        <f>IF(SUM(AN$300:AN$303,AN$313:AN$314)&gt;0,(AN309/SUM(AN$300:AN$303,AN$313:AN$314))*SUM(BC$300:BC$303,BC$313:BC$314),0)</f>
        <v>0</v>
      </c>
      <c r="BD309" s="47">
        <f>IF(SUM(AO$304:AO$307,AO$315:AO$316)&gt;0,(AO309/SUM(AO$304:AO$307,AO$315:AO$316))*SUM(BD$304:BD$307,BD$315:BD$316),0)</f>
        <v>0</v>
      </c>
      <c r="BE309" s="47">
        <f t="shared" si="115"/>
        <v>0</v>
      </c>
      <c r="BF309" s="47">
        <f t="shared" si="115"/>
        <v>1556.3087</v>
      </c>
      <c r="BG309" s="47">
        <f t="shared" si="115"/>
        <v>0</v>
      </c>
      <c r="BH309" s="50">
        <f t="shared" si="116"/>
        <v>1840.4157825373939</v>
      </c>
      <c r="BJ309" s="2"/>
    </row>
    <row r="310" spans="3:62" x14ac:dyDescent="0.25">
      <c r="C310" s="46" t="s">
        <v>531</v>
      </c>
      <c r="D310" s="47">
        <f>paste_pd_trips!S234</f>
        <v>2</v>
      </c>
      <c r="E310" s="47">
        <f>paste_pd_trips!T234</f>
        <v>0</v>
      </c>
      <c r="F310" s="47">
        <f>paste_pd_trips!U234</f>
        <v>0</v>
      </c>
      <c r="G310" s="47">
        <f>paste_pd_trips!V234</f>
        <v>0</v>
      </c>
      <c r="H310" s="47">
        <f>paste_pd_trips!W234</f>
        <v>0</v>
      </c>
      <c r="I310" s="47">
        <f>paste_pd_trips!X234</f>
        <v>0</v>
      </c>
      <c r="J310" s="47">
        <f>paste_pd_trips!Y234</f>
        <v>0</v>
      </c>
      <c r="K310" s="47">
        <f>paste_pd_trips!Z234</f>
        <v>0</v>
      </c>
      <c r="L310" s="47">
        <f>paste_pd_trips!AA234</f>
        <v>0</v>
      </c>
      <c r="M310" s="47">
        <f>paste_pd_trips!AB234</f>
        <v>0</v>
      </c>
      <c r="N310" s="47">
        <f>paste_pd_trips!AC234</f>
        <v>15</v>
      </c>
      <c r="O310" s="50">
        <f>paste_pd_trips!AD234</f>
        <v>17</v>
      </c>
      <c r="P310" s="49"/>
      <c r="R310" s="46" t="s">
        <v>531</v>
      </c>
      <c r="S310" s="47">
        <f>paste_pd_trips!C234</f>
        <v>152.34974</v>
      </c>
      <c r="T310" s="47">
        <f>paste_pd_trips!D234</f>
        <v>0</v>
      </c>
      <c r="U310" s="47">
        <f>paste_pd_trips!E234</f>
        <v>0</v>
      </c>
      <c r="V310" s="47">
        <f>paste_pd_trips!F234</f>
        <v>0</v>
      </c>
      <c r="W310" s="47">
        <f>paste_pd_trips!G234</f>
        <v>0</v>
      </c>
      <c r="X310" s="47">
        <f>paste_pd_trips!H234</f>
        <v>0</v>
      </c>
      <c r="Y310" s="47">
        <f>paste_pd_trips!I234</f>
        <v>0</v>
      </c>
      <c r="Z310" s="47">
        <f>paste_pd_trips!J234</f>
        <v>0</v>
      </c>
      <c r="AA310" s="47">
        <f>paste_pd_trips!K234</f>
        <v>0</v>
      </c>
      <c r="AB310" s="47">
        <f>paste_pd_trips!L234</f>
        <v>0</v>
      </c>
      <c r="AC310" s="47">
        <f>paste_pd_trips!M234</f>
        <v>6101.5966099999996</v>
      </c>
      <c r="AD310" s="50">
        <f>paste_pd_trips!N234</f>
        <v>6253.9463500000002</v>
      </c>
      <c r="AG310" s="46" t="s">
        <v>531</v>
      </c>
      <c r="AH310" s="47">
        <f t="shared" si="117"/>
        <v>152.34974</v>
      </c>
      <c r="AI310" s="47">
        <f t="shared" si="112"/>
        <v>0</v>
      </c>
      <c r="AJ310" s="47">
        <f t="shared" si="112"/>
        <v>0</v>
      </c>
      <c r="AK310" s="47">
        <f t="shared" si="112"/>
        <v>0</v>
      </c>
      <c r="AL310" s="47">
        <f t="shared" si="112"/>
        <v>0</v>
      </c>
      <c r="AM310" s="47">
        <f t="shared" si="118"/>
        <v>0</v>
      </c>
      <c r="AN310" s="47">
        <v>0</v>
      </c>
      <c r="AO310" s="47">
        <v>0</v>
      </c>
      <c r="AP310" s="47">
        <v>0</v>
      </c>
      <c r="AQ310" s="47">
        <f t="shared" si="113"/>
        <v>0</v>
      </c>
      <c r="AR310" s="47">
        <f t="shared" si="113"/>
        <v>6101.5966099999996</v>
      </c>
      <c r="AS310" s="50">
        <f t="shared" si="119"/>
        <v>6253.9463499999993</v>
      </c>
      <c r="AU310">
        <v>23</v>
      </c>
      <c r="AV310" s="46" t="s">
        <v>531</v>
      </c>
      <c r="AW310" s="47">
        <f t="shared" si="114"/>
        <v>152.34974</v>
      </c>
      <c r="AX310" s="47">
        <f t="shared" si="114"/>
        <v>0</v>
      </c>
      <c r="AY310" s="47">
        <f t="shared" si="114"/>
        <v>0</v>
      </c>
      <c r="AZ310" s="47">
        <f t="shared" si="114"/>
        <v>0</v>
      </c>
      <c r="BA310" s="47">
        <f t="shared" si="114"/>
        <v>0</v>
      </c>
      <c r="BB310" s="47">
        <f>IF(SUM(AM$296:AM$299,AM$311:AM$312)&gt;0,(AM310/SUM(AM$296:AM$299,AM$311:AM$312))*SUM(BB$296:BB$299,BB$311:BB$312),0)</f>
        <v>0</v>
      </c>
      <c r="BC310" s="47">
        <f>IF(SUM(AN$300:AN$303,AN$313:AN$314)&gt;0,(AN310/SUM(AN$300:AN$303,AN$313:AN$314))*SUM(BC$300:BC$303,BC$313:BC$314),0)</f>
        <v>0</v>
      </c>
      <c r="BD310" s="47">
        <f>IF(SUM(AO$304:AO$307,AO$315:AO$316)&gt;0,(AO310/SUM(AO$304:AO$307,AO$315:AO$316))*SUM(BD$304:BD$307,BD$315:BD$316),0)</f>
        <v>0</v>
      </c>
      <c r="BE310" s="47">
        <f t="shared" si="115"/>
        <v>0</v>
      </c>
      <c r="BF310" s="47">
        <f t="shared" si="115"/>
        <v>0</v>
      </c>
      <c r="BG310" s="47">
        <f t="shared" si="115"/>
        <v>6101.5966099999996</v>
      </c>
      <c r="BH310" s="50">
        <f t="shared" si="116"/>
        <v>6253.9463499999993</v>
      </c>
      <c r="BJ310" s="2"/>
    </row>
    <row r="311" spans="3:62" x14ac:dyDescent="0.25">
      <c r="C311" s="46" t="s">
        <v>26</v>
      </c>
      <c r="D311" s="47">
        <f>paste_pd_trips!S235</f>
        <v>0</v>
      </c>
      <c r="E311" s="47">
        <f>paste_pd_trips!T235</f>
        <v>0</v>
      </c>
      <c r="F311" s="47">
        <f>paste_pd_trips!U235</f>
        <v>0</v>
      </c>
      <c r="G311" s="47">
        <f>paste_pd_trips!V235</f>
        <v>0</v>
      </c>
      <c r="H311" s="47">
        <f>paste_pd_trips!W235</f>
        <v>0</v>
      </c>
      <c r="I311" s="47">
        <f>paste_pd_trips!X235</f>
        <v>8</v>
      </c>
      <c r="J311" s="47">
        <f>paste_pd_trips!Y235</f>
        <v>0</v>
      </c>
      <c r="K311" s="47">
        <f>paste_pd_trips!Z235</f>
        <v>0</v>
      </c>
      <c r="L311" s="47">
        <f>paste_pd_trips!AA235</f>
        <v>0</v>
      </c>
      <c r="M311" s="47">
        <f>paste_pd_trips!AB235</f>
        <v>0</v>
      </c>
      <c r="N311" s="47">
        <f>paste_pd_trips!AC235</f>
        <v>0</v>
      </c>
      <c r="O311" s="50">
        <f>paste_pd_trips!AD235</f>
        <v>8</v>
      </c>
      <c r="P311" s="49"/>
      <c r="R311" s="46" t="s">
        <v>26</v>
      </c>
      <c r="S311" s="47">
        <f>paste_pd_trips!C235</f>
        <v>0</v>
      </c>
      <c r="T311" s="47">
        <f>paste_pd_trips!D235</f>
        <v>0</v>
      </c>
      <c r="U311" s="47">
        <f>paste_pd_trips!E235</f>
        <v>0</v>
      </c>
      <c r="V311" s="47">
        <f>paste_pd_trips!F235</f>
        <v>0</v>
      </c>
      <c r="W311" s="47">
        <f>paste_pd_trips!G235</f>
        <v>0</v>
      </c>
      <c r="X311" s="47">
        <f>paste_pd_trips!H235</f>
        <v>1598.8414600000001</v>
      </c>
      <c r="Y311" s="47">
        <f>paste_pd_trips!I235</f>
        <v>0</v>
      </c>
      <c r="Z311" s="47">
        <f>paste_pd_trips!J235</f>
        <v>0</v>
      </c>
      <c r="AA311" s="47">
        <f>paste_pd_trips!K235</f>
        <v>0</v>
      </c>
      <c r="AB311" s="47">
        <f>paste_pd_trips!L235</f>
        <v>0</v>
      </c>
      <c r="AC311" s="47">
        <f>paste_pd_trips!M235</f>
        <v>0</v>
      </c>
      <c r="AD311" s="50">
        <f>paste_pd_trips!N235</f>
        <v>1598.8414600000001</v>
      </c>
      <c r="AG311" s="46" t="s">
        <v>26</v>
      </c>
      <c r="AH311" s="47">
        <f t="shared" si="117"/>
        <v>0</v>
      </c>
      <c r="AI311" s="47">
        <f t="shared" si="112"/>
        <v>0</v>
      </c>
      <c r="AJ311" s="47">
        <f t="shared" si="112"/>
        <v>0</v>
      </c>
      <c r="AK311" s="47">
        <f t="shared" si="112"/>
        <v>0</v>
      </c>
      <c r="AL311" s="47">
        <f t="shared" si="112"/>
        <v>0</v>
      </c>
      <c r="AM311" s="51">
        <f t="shared" si="118"/>
        <v>1598.8414600000001</v>
      </c>
      <c r="AN311" s="52">
        <v>0</v>
      </c>
      <c r="AO311" s="53">
        <v>0</v>
      </c>
      <c r="AP311" s="47">
        <v>0</v>
      </c>
      <c r="AQ311" s="47">
        <f t="shared" si="113"/>
        <v>0</v>
      </c>
      <c r="AR311" s="47">
        <f t="shared" si="113"/>
        <v>0</v>
      </c>
      <c r="AS311" s="50">
        <f t="shared" si="119"/>
        <v>1598.8414600000001</v>
      </c>
      <c r="AU311">
        <v>24</v>
      </c>
      <c r="AV311" s="46" t="s">
        <v>26</v>
      </c>
      <c r="AW311" s="47">
        <f t="shared" si="114"/>
        <v>0</v>
      </c>
      <c r="AX311" s="47">
        <f t="shared" si="114"/>
        <v>0</v>
      </c>
      <c r="AY311" s="47">
        <f t="shared" si="114"/>
        <v>0</v>
      </c>
      <c r="AZ311" s="47">
        <f t="shared" si="114"/>
        <v>0</v>
      </c>
      <c r="BA311" s="47">
        <f t="shared" si="114"/>
        <v>0</v>
      </c>
      <c r="BB311" s="51">
        <f>BJ311</f>
        <v>3617.280965401058</v>
      </c>
      <c r="BC311" s="52">
        <v>0</v>
      </c>
      <c r="BD311" s="53">
        <v>0</v>
      </c>
      <c r="BE311" s="47">
        <f t="shared" si="115"/>
        <v>0</v>
      </c>
      <c r="BF311" s="47">
        <f t="shared" si="115"/>
        <v>0</v>
      </c>
      <c r="BG311" s="47">
        <f t="shared" si="115"/>
        <v>0</v>
      </c>
      <c r="BH311" s="50">
        <f t="shared" si="116"/>
        <v>3617.280965401058</v>
      </c>
      <c r="BJ311" s="2">
        <f>OBS_PURP_AUTOSUFF!J158</f>
        <v>3617.280965401058</v>
      </c>
    </row>
    <row r="312" spans="3:62" x14ac:dyDescent="0.25">
      <c r="C312" s="46" t="s">
        <v>27</v>
      </c>
      <c r="D312" s="47">
        <f>paste_pd_trips!S236</f>
        <v>0</v>
      </c>
      <c r="E312" s="47">
        <f>paste_pd_trips!T236</f>
        <v>0</v>
      </c>
      <c r="F312" s="47">
        <f>paste_pd_trips!U236</f>
        <v>0</v>
      </c>
      <c r="G312" s="47">
        <f>paste_pd_trips!V236</f>
        <v>0</v>
      </c>
      <c r="H312" s="47">
        <f>paste_pd_trips!W236</f>
        <v>0</v>
      </c>
      <c r="I312" s="47">
        <f>paste_pd_trips!X236</f>
        <v>0</v>
      </c>
      <c r="J312" s="47">
        <f>paste_pd_trips!Y236</f>
        <v>0</v>
      </c>
      <c r="K312" s="47">
        <f>paste_pd_trips!Z236</f>
        <v>0</v>
      </c>
      <c r="L312" s="47">
        <f>paste_pd_trips!AA236</f>
        <v>0</v>
      </c>
      <c r="M312" s="47">
        <f>paste_pd_trips!AB236</f>
        <v>0</v>
      </c>
      <c r="N312" s="47">
        <f>paste_pd_trips!AC236</f>
        <v>0</v>
      </c>
      <c r="O312" s="50">
        <f>paste_pd_trips!AD236</f>
        <v>0</v>
      </c>
      <c r="P312" s="49"/>
      <c r="R312" s="46" t="s">
        <v>27</v>
      </c>
      <c r="S312" s="47">
        <f>paste_pd_trips!C236</f>
        <v>0</v>
      </c>
      <c r="T312" s="47">
        <f>paste_pd_trips!D236</f>
        <v>0</v>
      </c>
      <c r="U312" s="47">
        <f>paste_pd_trips!E236</f>
        <v>0</v>
      </c>
      <c r="V312" s="47">
        <f>paste_pd_trips!F236</f>
        <v>0</v>
      </c>
      <c r="W312" s="47">
        <f>paste_pd_trips!G236</f>
        <v>0</v>
      </c>
      <c r="X312" s="47">
        <f>paste_pd_trips!H236</f>
        <v>0</v>
      </c>
      <c r="Y312" s="47">
        <f>paste_pd_trips!I236</f>
        <v>0</v>
      </c>
      <c r="Z312" s="47">
        <f>paste_pd_trips!J236</f>
        <v>0</v>
      </c>
      <c r="AA312" s="47">
        <f>paste_pd_trips!K236</f>
        <v>0</v>
      </c>
      <c r="AB312" s="47">
        <f>paste_pd_trips!L236</f>
        <v>0</v>
      </c>
      <c r="AC312" s="47">
        <f>paste_pd_trips!M236</f>
        <v>0</v>
      </c>
      <c r="AD312" s="50">
        <f>paste_pd_trips!N236</f>
        <v>0</v>
      </c>
      <c r="AG312" s="46" t="s">
        <v>27</v>
      </c>
      <c r="AH312" s="47">
        <f t="shared" si="117"/>
        <v>0</v>
      </c>
      <c r="AI312" s="47">
        <f t="shared" si="112"/>
        <v>0</v>
      </c>
      <c r="AJ312" s="47">
        <f t="shared" si="112"/>
        <v>0</v>
      </c>
      <c r="AK312" s="47">
        <f t="shared" si="112"/>
        <v>0</v>
      </c>
      <c r="AL312" s="47">
        <f t="shared" si="112"/>
        <v>0</v>
      </c>
      <c r="AM312" s="55">
        <f t="shared" si="118"/>
        <v>0</v>
      </c>
      <c r="AN312" s="56">
        <v>0</v>
      </c>
      <c r="AO312" s="57">
        <v>0</v>
      </c>
      <c r="AP312" s="47">
        <v>0</v>
      </c>
      <c r="AQ312" s="47">
        <f t="shared" si="113"/>
        <v>0</v>
      </c>
      <c r="AR312" s="47">
        <f t="shared" si="113"/>
        <v>0</v>
      </c>
      <c r="AS312" s="50">
        <f t="shared" si="119"/>
        <v>0</v>
      </c>
      <c r="AU312">
        <v>25</v>
      </c>
      <c r="AV312" s="46" t="s">
        <v>27</v>
      </c>
      <c r="AW312" s="47">
        <f t="shared" si="114"/>
        <v>0</v>
      </c>
      <c r="AX312" s="47">
        <f t="shared" si="114"/>
        <v>0</v>
      </c>
      <c r="AY312" s="47">
        <f t="shared" si="114"/>
        <v>0</v>
      </c>
      <c r="AZ312" s="47">
        <f t="shared" si="114"/>
        <v>0</v>
      </c>
      <c r="BA312" s="47">
        <f t="shared" si="114"/>
        <v>0</v>
      </c>
      <c r="BB312" s="55">
        <f>BJ312</f>
        <v>236.3635655702999</v>
      </c>
      <c r="BC312" s="56">
        <v>0</v>
      </c>
      <c r="BD312" s="57">
        <v>0</v>
      </c>
      <c r="BE312" s="47">
        <f t="shared" si="115"/>
        <v>0</v>
      </c>
      <c r="BF312" s="47">
        <f t="shared" si="115"/>
        <v>0</v>
      </c>
      <c r="BG312" s="47">
        <f t="shared" si="115"/>
        <v>0</v>
      </c>
      <c r="BH312" s="50">
        <f t="shared" si="116"/>
        <v>236.3635655702999</v>
      </c>
      <c r="BJ312" s="2">
        <f>OBS_PURP_AUTOSUFF!J157</f>
        <v>236.3635655702999</v>
      </c>
    </row>
    <row r="313" spans="3:62" x14ac:dyDescent="0.25">
      <c r="C313" s="46" t="s">
        <v>28</v>
      </c>
      <c r="D313" s="47">
        <f>paste_pd_trips!S237</f>
        <v>0</v>
      </c>
      <c r="E313" s="47">
        <f>paste_pd_trips!T237</f>
        <v>0</v>
      </c>
      <c r="F313" s="47">
        <f>paste_pd_trips!U237</f>
        <v>0</v>
      </c>
      <c r="G313" s="47">
        <f>paste_pd_trips!V237</f>
        <v>0</v>
      </c>
      <c r="H313" s="47">
        <f>paste_pd_trips!W237</f>
        <v>0</v>
      </c>
      <c r="I313" s="47">
        <f>paste_pd_trips!X237</f>
        <v>0</v>
      </c>
      <c r="J313" s="47">
        <f>paste_pd_trips!Y237</f>
        <v>1</v>
      </c>
      <c r="K313" s="47">
        <f>paste_pd_trips!Z237</f>
        <v>0</v>
      </c>
      <c r="L313" s="47">
        <f>paste_pd_trips!AA237</f>
        <v>0</v>
      </c>
      <c r="M313" s="47">
        <f>paste_pd_trips!AB237</f>
        <v>0</v>
      </c>
      <c r="N313" s="47">
        <f>paste_pd_trips!AC237</f>
        <v>0</v>
      </c>
      <c r="O313" s="50">
        <f>paste_pd_trips!AD237</f>
        <v>1</v>
      </c>
      <c r="P313" s="49"/>
      <c r="R313" s="46" t="s">
        <v>28</v>
      </c>
      <c r="S313" s="47">
        <f>paste_pd_trips!C237</f>
        <v>0</v>
      </c>
      <c r="T313" s="47">
        <f>paste_pd_trips!D237</f>
        <v>0</v>
      </c>
      <c r="U313" s="47">
        <f>paste_pd_trips!E237</f>
        <v>0</v>
      </c>
      <c r="V313" s="47">
        <f>paste_pd_trips!F237</f>
        <v>0</v>
      </c>
      <c r="W313" s="47">
        <f>paste_pd_trips!G237</f>
        <v>0</v>
      </c>
      <c r="X313" s="47">
        <f>paste_pd_trips!H237</f>
        <v>0</v>
      </c>
      <c r="Y313" s="47">
        <f>paste_pd_trips!I237</f>
        <v>343.72649999999999</v>
      </c>
      <c r="Z313" s="47">
        <f>paste_pd_trips!J237</f>
        <v>0</v>
      </c>
      <c r="AA313" s="47">
        <f>paste_pd_trips!K237</f>
        <v>0</v>
      </c>
      <c r="AB313" s="47">
        <f>paste_pd_trips!L237</f>
        <v>0</v>
      </c>
      <c r="AC313" s="47">
        <f>paste_pd_trips!M237</f>
        <v>0</v>
      </c>
      <c r="AD313" s="50">
        <f>paste_pd_trips!N237</f>
        <v>343.72649999999999</v>
      </c>
      <c r="AG313" s="46" t="s">
        <v>28</v>
      </c>
      <c r="AH313" s="47">
        <f t="shared" si="117"/>
        <v>0</v>
      </c>
      <c r="AI313" s="47">
        <f t="shared" si="112"/>
        <v>0</v>
      </c>
      <c r="AJ313" s="47">
        <f t="shared" si="112"/>
        <v>0</v>
      </c>
      <c r="AK313" s="47">
        <f t="shared" si="112"/>
        <v>0</v>
      </c>
      <c r="AL313" s="47">
        <f t="shared" si="112"/>
        <v>0</v>
      </c>
      <c r="AM313" s="55">
        <f t="shared" si="118"/>
        <v>343.72649999999999</v>
      </c>
      <c r="AN313" s="56">
        <v>0</v>
      </c>
      <c r="AO313" s="57">
        <v>0</v>
      </c>
      <c r="AP313" s="47">
        <v>0</v>
      </c>
      <c r="AQ313" s="47">
        <f t="shared" si="113"/>
        <v>0</v>
      </c>
      <c r="AR313" s="47">
        <f t="shared" si="113"/>
        <v>0</v>
      </c>
      <c r="AS313" s="50">
        <f t="shared" si="119"/>
        <v>343.72649999999999</v>
      </c>
      <c r="AU313">
        <v>26</v>
      </c>
      <c r="AV313" s="46" t="s">
        <v>28</v>
      </c>
      <c r="AW313" s="47">
        <f t="shared" si="114"/>
        <v>0</v>
      </c>
      <c r="AX313" s="47">
        <f t="shared" si="114"/>
        <v>0</v>
      </c>
      <c r="AY313" s="47">
        <f t="shared" si="114"/>
        <v>0</v>
      </c>
      <c r="AZ313" s="47">
        <f t="shared" si="114"/>
        <v>0</v>
      </c>
      <c r="BA313" s="47">
        <f t="shared" si="114"/>
        <v>0</v>
      </c>
      <c r="BB313" s="55">
        <v>0</v>
      </c>
      <c r="BC313" s="56">
        <f>BJ313</f>
        <v>0</v>
      </c>
      <c r="BD313" s="57">
        <v>0</v>
      </c>
      <c r="BE313" s="47">
        <f t="shared" si="115"/>
        <v>0</v>
      </c>
      <c r="BF313" s="47">
        <f t="shared" si="115"/>
        <v>0</v>
      </c>
      <c r="BG313" s="47">
        <f t="shared" si="115"/>
        <v>0</v>
      </c>
      <c r="BH313" s="50">
        <f t="shared" si="116"/>
        <v>0</v>
      </c>
      <c r="BJ313" s="2">
        <f>OBS_PURP_AUTOSUFF!J176</f>
        <v>0</v>
      </c>
    </row>
    <row r="314" spans="3:62" x14ac:dyDescent="0.25">
      <c r="C314" s="46" t="s">
        <v>29</v>
      </c>
      <c r="D314" s="47">
        <f>paste_pd_trips!S238</f>
        <v>0</v>
      </c>
      <c r="E314" s="47">
        <f>paste_pd_trips!T238</f>
        <v>0</v>
      </c>
      <c r="F314" s="47">
        <f>paste_pd_trips!U238</f>
        <v>0</v>
      </c>
      <c r="G314" s="47">
        <f>paste_pd_trips!V238</f>
        <v>0</v>
      </c>
      <c r="H314" s="47">
        <f>paste_pd_trips!W238</f>
        <v>0</v>
      </c>
      <c r="I314" s="47">
        <f>paste_pd_trips!X238</f>
        <v>0</v>
      </c>
      <c r="J314" s="47">
        <f>paste_pd_trips!Y238</f>
        <v>0</v>
      </c>
      <c r="K314" s="47">
        <f>paste_pd_trips!Z238</f>
        <v>0</v>
      </c>
      <c r="L314" s="47">
        <f>paste_pd_trips!AA238</f>
        <v>0</v>
      </c>
      <c r="M314" s="47">
        <f>paste_pd_trips!AB238</f>
        <v>0</v>
      </c>
      <c r="N314" s="47">
        <f>paste_pd_trips!AC238</f>
        <v>0</v>
      </c>
      <c r="O314" s="50">
        <f>paste_pd_trips!AD238</f>
        <v>0</v>
      </c>
      <c r="P314" s="49"/>
      <c r="R314" s="46" t="s">
        <v>29</v>
      </c>
      <c r="S314" s="47">
        <f>paste_pd_trips!C238</f>
        <v>0</v>
      </c>
      <c r="T314" s="47">
        <f>paste_pd_trips!D238</f>
        <v>0</v>
      </c>
      <c r="U314" s="47">
        <f>paste_pd_trips!E238</f>
        <v>0</v>
      </c>
      <c r="V314" s="47">
        <f>paste_pd_trips!F238</f>
        <v>0</v>
      </c>
      <c r="W314" s="47">
        <f>paste_pd_trips!G238</f>
        <v>0</v>
      </c>
      <c r="X314" s="47">
        <f>paste_pd_trips!H238</f>
        <v>0</v>
      </c>
      <c r="Y314" s="47">
        <f>paste_pd_trips!I238</f>
        <v>0</v>
      </c>
      <c r="Z314" s="47">
        <f>paste_pd_trips!J238</f>
        <v>0</v>
      </c>
      <c r="AA314" s="47">
        <f>paste_pd_trips!K238</f>
        <v>0</v>
      </c>
      <c r="AB314" s="47">
        <f>paste_pd_trips!L238</f>
        <v>0</v>
      </c>
      <c r="AC314" s="47">
        <f>paste_pd_trips!M238</f>
        <v>0</v>
      </c>
      <c r="AD314" s="50">
        <f>paste_pd_trips!N238</f>
        <v>0</v>
      </c>
      <c r="AG314" s="46" t="s">
        <v>29</v>
      </c>
      <c r="AH314" s="47">
        <f t="shared" si="117"/>
        <v>0</v>
      </c>
      <c r="AI314" s="47">
        <f t="shared" si="112"/>
        <v>0</v>
      </c>
      <c r="AJ314" s="47">
        <f t="shared" si="112"/>
        <v>0</v>
      </c>
      <c r="AK314" s="47">
        <f t="shared" si="112"/>
        <v>0</v>
      </c>
      <c r="AL314" s="47">
        <f t="shared" si="112"/>
        <v>0</v>
      </c>
      <c r="AM314" s="55">
        <f t="shared" si="118"/>
        <v>0</v>
      </c>
      <c r="AN314" s="56">
        <v>0</v>
      </c>
      <c r="AO314" s="57">
        <v>0</v>
      </c>
      <c r="AP314" s="47">
        <v>0</v>
      </c>
      <c r="AQ314" s="47">
        <f t="shared" si="113"/>
        <v>0</v>
      </c>
      <c r="AR314" s="47">
        <f t="shared" si="113"/>
        <v>0</v>
      </c>
      <c r="AS314" s="50">
        <f t="shared" si="119"/>
        <v>0</v>
      </c>
      <c r="AU314">
        <v>27</v>
      </c>
      <c r="AV314" s="46" t="s">
        <v>29</v>
      </c>
      <c r="AW314" s="47">
        <f t="shared" si="114"/>
        <v>0</v>
      </c>
      <c r="AX314" s="47">
        <f t="shared" si="114"/>
        <v>0</v>
      </c>
      <c r="AY314" s="47">
        <f t="shared" si="114"/>
        <v>0</v>
      </c>
      <c r="AZ314" s="47">
        <f t="shared" si="114"/>
        <v>0</v>
      </c>
      <c r="BA314" s="47">
        <f t="shared" si="114"/>
        <v>0</v>
      </c>
      <c r="BB314" s="55">
        <v>0</v>
      </c>
      <c r="BC314" s="56">
        <f>BJ314</f>
        <v>0</v>
      </c>
      <c r="BD314" s="57">
        <v>0</v>
      </c>
      <c r="BE314" s="47">
        <f t="shared" si="115"/>
        <v>0</v>
      </c>
      <c r="BF314" s="47">
        <f t="shared" si="115"/>
        <v>0</v>
      </c>
      <c r="BG314" s="47">
        <f t="shared" si="115"/>
        <v>0</v>
      </c>
      <c r="BH314" s="50">
        <f t="shared" si="116"/>
        <v>0</v>
      </c>
      <c r="BJ314" s="2">
        <f>OBS_PURP_AUTOSUFF!J175</f>
        <v>0</v>
      </c>
    </row>
    <row r="315" spans="3:62" x14ac:dyDescent="0.25">
      <c r="C315" s="46" t="s">
        <v>30</v>
      </c>
      <c r="D315" s="47">
        <f>paste_pd_trips!S239</f>
        <v>0</v>
      </c>
      <c r="E315" s="47">
        <f>paste_pd_trips!T239</f>
        <v>0</v>
      </c>
      <c r="F315" s="47">
        <f>paste_pd_trips!U239</f>
        <v>0</v>
      </c>
      <c r="G315" s="47">
        <f>paste_pd_trips!V239</f>
        <v>0</v>
      </c>
      <c r="H315" s="47">
        <f>paste_pd_trips!W239</f>
        <v>0</v>
      </c>
      <c r="I315" s="47">
        <f>paste_pd_trips!X239</f>
        <v>0</v>
      </c>
      <c r="J315" s="47">
        <f>paste_pd_trips!Y239</f>
        <v>0</v>
      </c>
      <c r="K315" s="47">
        <f>paste_pd_trips!Z239</f>
        <v>0</v>
      </c>
      <c r="L315" s="47">
        <f>paste_pd_trips!AA239</f>
        <v>0</v>
      </c>
      <c r="M315" s="47">
        <f>paste_pd_trips!AB239</f>
        <v>0</v>
      </c>
      <c r="N315" s="47">
        <f>paste_pd_trips!AC239</f>
        <v>0</v>
      </c>
      <c r="O315" s="50">
        <f>paste_pd_trips!AD239</f>
        <v>0</v>
      </c>
      <c r="P315" s="49"/>
      <c r="R315" s="46" t="s">
        <v>30</v>
      </c>
      <c r="S315" s="47">
        <f>paste_pd_trips!C239</f>
        <v>0</v>
      </c>
      <c r="T315" s="47">
        <f>paste_pd_trips!D239</f>
        <v>0</v>
      </c>
      <c r="U315" s="47">
        <f>paste_pd_trips!E239</f>
        <v>0</v>
      </c>
      <c r="V315" s="47">
        <f>paste_pd_trips!F239</f>
        <v>0</v>
      </c>
      <c r="W315" s="47">
        <f>paste_pd_trips!G239</f>
        <v>0</v>
      </c>
      <c r="X315" s="47">
        <f>paste_pd_trips!H239</f>
        <v>0</v>
      </c>
      <c r="Y315" s="47">
        <f>paste_pd_trips!I239</f>
        <v>0</v>
      </c>
      <c r="Z315" s="47">
        <f>paste_pd_trips!J239</f>
        <v>0</v>
      </c>
      <c r="AA315" s="47">
        <f>paste_pd_trips!K239</f>
        <v>0</v>
      </c>
      <c r="AB315" s="47">
        <f>paste_pd_trips!L239</f>
        <v>0</v>
      </c>
      <c r="AC315" s="47">
        <f>paste_pd_trips!M239</f>
        <v>0</v>
      </c>
      <c r="AD315" s="50">
        <f>paste_pd_trips!N239</f>
        <v>0</v>
      </c>
      <c r="AG315" s="46" t="s">
        <v>30</v>
      </c>
      <c r="AH315" s="47">
        <f t="shared" si="117"/>
        <v>0</v>
      </c>
      <c r="AI315" s="47">
        <f t="shared" si="112"/>
        <v>0</v>
      </c>
      <c r="AJ315" s="47">
        <f t="shared" si="112"/>
        <v>0</v>
      </c>
      <c r="AK315" s="47">
        <f t="shared" si="112"/>
        <v>0</v>
      </c>
      <c r="AL315" s="47">
        <f t="shared" si="112"/>
        <v>0</v>
      </c>
      <c r="AM315" s="55">
        <f t="shared" si="118"/>
        <v>0</v>
      </c>
      <c r="AN315" s="56">
        <v>0</v>
      </c>
      <c r="AO315" s="57">
        <v>0</v>
      </c>
      <c r="AP315" s="47">
        <v>0</v>
      </c>
      <c r="AQ315" s="47">
        <f t="shared" si="113"/>
        <v>0</v>
      </c>
      <c r="AR315" s="47">
        <f t="shared" si="113"/>
        <v>0</v>
      </c>
      <c r="AS315" s="50">
        <f t="shared" si="119"/>
        <v>0</v>
      </c>
      <c r="AU315">
        <v>28</v>
      </c>
      <c r="AV315" s="46" t="s">
        <v>30</v>
      </c>
      <c r="AW315" s="47">
        <f t="shared" si="114"/>
        <v>0</v>
      </c>
      <c r="AX315" s="47">
        <f t="shared" si="114"/>
        <v>0</v>
      </c>
      <c r="AY315" s="47">
        <f t="shared" si="114"/>
        <v>0</v>
      </c>
      <c r="AZ315" s="47">
        <f t="shared" si="114"/>
        <v>0</v>
      </c>
      <c r="BA315" s="47">
        <f t="shared" si="114"/>
        <v>0</v>
      </c>
      <c r="BB315" s="55">
        <v>0</v>
      </c>
      <c r="BC315" s="56">
        <v>0</v>
      </c>
      <c r="BD315" s="57">
        <f>BJ315</f>
        <v>0</v>
      </c>
      <c r="BE315" s="47">
        <f t="shared" si="115"/>
        <v>0</v>
      </c>
      <c r="BF315" s="47">
        <f t="shared" si="115"/>
        <v>0</v>
      </c>
      <c r="BG315" s="47">
        <f t="shared" si="115"/>
        <v>0</v>
      </c>
      <c r="BH315" s="50">
        <f t="shared" si="116"/>
        <v>0</v>
      </c>
      <c r="BJ315" s="2">
        <f>OBS_PURP_AUTOSUFF!J164</f>
        <v>0</v>
      </c>
    </row>
    <row r="316" spans="3:62" x14ac:dyDescent="0.25">
      <c r="C316" s="46" t="s">
        <v>31</v>
      </c>
      <c r="D316" s="47">
        <f>paste_pd_trips!S240</f>
        <v>0</v>
      </c>
      <c r="E316" s="47">
        <f>paste_pd_trips!T240</f>
        <v>0</v>
      </c>
      <c r="F316" s="47">
        <f>paste_pd_trips!U240</f>
        <v>0</v>
      </c>
      <c r="G316" s="47">
        <f>paste_pd_trips!V240</f>
        <v>0</v>
      </c>
      <c r="H316" s="47">
        <f>paste_pd_trips!W240</f>
        <v>0</v>
      </c>
      <c r="I316" s="47">
        <f>paste_pd_trips!X240</f>
        <v>0</v>
      </c>
      <c r="J316" s="47">
        <f>paste_pd_trips!Y240</f>
        <v>0</v>
      </c>
      <c r="K316" s="47">
        <f>paste_pd_trips!Z240</f>
        <v>0</v>
      </c>
      <c r="L316" s="47">
        <f>paste_pd_trips!AA240</f>
        <v>0</v>
      </c>
      <c r="M316" s="47">
        <f>paste_pd_trips!AB240</f>
        <v>0</v>
      </c>
      <c r="N316" s="47">
        <f>paste_pd_trips!AC240</f>
        <v>0</v>
      </c>
      <c r="O316" s="50">
        <f>paste_pd_trips!AD240</f>
        <v>0</v>
      </c>
      <c r="P316" s="49"/>
      <c r="R316" s="46" t="s">
        <v>31</v>
      </c>
      <c r="S316" s="47">
        <f>paste_pd_trips!C240</f>
        <v>0</v>
      </c>
      <c r="T316" s="47">
        <f>paste_pd_trips!D240</f>
        <v>0</v>
      </c>
      <c r="U316" s="47">
        <f>paste_pd_trips!E240</f>
        <v>0</v>
      </c>
      <c r="V316" s="47">
        <f>paste_pd_trips!F240</f>
        <v>0</v>
      </c>
      <c r="W316" s="47">
        <f>paste_pd_trips!G240</f>
        <v>0</v>
      </c>
      <c r="X316" s="47">
        <f>paste_pd_trips!H240</f>
        <v>0</v>
      </c>
      <c r="Y316" s="47">
        <f>paste_pd_trips!I240</f>
        <v>0</v>
      </c>
      <c r="Z316" s="47">
        <f>paste_pd_trips!J240</f>
        <v>0</v>
      </c>
      <c r="AA316" s="47">
        <f>paste_pd_trips!K240</f>
        <v>0</v>
      </c>
      <c r="AB316" s="47">
        <f>paste_pd_trips!L240</f>
        <v>0</v>
      </c>
      <c r="AC316" s="47">
        <f>paste_pd_trips!M240</f>
        <v>0</v>
      </c>
      <c r="AD316" s="50">
        <f>paste_pd_trips!N240</f>
        <v>0</v>
      </c>
      <c r="AG316" s="46" t="s">
        <v>31</v>
      </c>
      <c r="AH316" s="47">
        <f t="shared" si="117"/>
        <v>0</v>
      </c>
      <c r="AI316" s="47">
        <f t="shared" si="112"/>
        <v>0</v>
      </c>
      <c r="AJ316" s="47">
        <f t="shared" si="112"/>
        <v>0</v>
      </c>
      <c r="AK316" s="47">
        <f t="shared" si="112"/>
        <v>0</v>
      </c>
      <c r="AL316" s="47">
        <f t="shared" si="112"/>
        <v>0</v>
      </c>
      <c r="AM316" s="58">
        <f t="shared" si="118"/>
        <v>0</v>
      </c>
      <c r="AN316" s="59">
        <v>0</v>
      </c>
      <c r="AO316" s="60">
        <v>0</v>
      </c>
      <c r="AP316" s="47">
        <v>0</v>
      </c>
      <c r="AQ316" s="47">
        <f t="shared" si="113"/>
        <v>0</v>
      </c>
      <c r="AR316" s="47">
        <f t="shared" si="113"/>
        <v>0</v>
      </c>
      <c r="AS316" s="50">
        <f t="shared" si="119"/>
        <v>0</v>
      </c>
      <c r="AU316">
        <v>29</v>
      </c>
      <c r="AV316" s="46" t="s">
        <v>31</v>
      </c>
      <c r="AW316" s="47">
        <f t="shared" si="114"/>
        <v>0</v>
      </c>
      <c r="AX316" s="47">
        <f t="shared" si="114"/>
        <v>0</v>
      </c>
      <c r="AY316" s="47">
        <f t="shared" si="114"/>
        <v>0</v>
      </c>
      <c r="AZ316" s="47">
        <f t="shared" si="114"/>
        <v>0</v>
      </c>
      <c r="BA316" s="47">
        <f t="shared" si="114"/>
        <v>0</v>
      </c>
      <c r="BB316" s="58">
        <v>0</v>
      </c>
      <c r="BC316" s="59">
        <v>0</v>
      </c>
      <c r="BD316" s="60">
        <f>BJ316</f>
        <v>0</v>
      </c>
      <c r="BE316" s="47">
        <f t="shared" si="115"/>
        <v>0</v>
      </c>
      <c r="BF316" s="47">
        <f t="shared" si="115"/>
        <v>0</v>
      </c>
      <c r="BG316" s="47">
        <f t="shared" si="115"/>
        <v>0</v>
      </c>
      <c r="BH316" s="50">
        <f t="shared" si="116"/>
        <v>0</v>
      </c>
      <c r="BJ316" s="2">
        <f>OBS_PURP_AUTOSUFF!J163</f>
        <v>0</v>
      </c>
    </row>
    <row r="317" spans="3:62" ht="15.75" thickBot="1" x14ac:dyDescent="0.3">
      <c r="C317" s="61" t="s">
        <v>5</v>
      </c>
      <c r="D317" s="62">
        <f>paste_pd_trips!S241</f>
        <v>1035</v>
      </c>
      <c r="E317" s="63">
        <f>paste_pd_trips!T241</f>
        <v>328</v>
      </c>
      <c r="F317" s="63">
        <f>paste_pd_trips!U241</f>
        <v>115</v>
      </c>
      <c r="G317" s="63">
        <f>paste_pd_trips!V241</f>
        <v>775</v>
      </c>
      <c r="H317" s="63">
        <f>paste_pd_trips!W241</f>
        <v>77</v>
      </c>
      <c r="I317" s="63">
        <f>paste_pd_trips!X241</f>
        <v>21</v>
      </c>
      <c r="J317" s="63">
        <f>paste_pd_trips!Y241</f>
        <v>4</v>
      </c>
      <c r="K317" s="63">
        <f>paste_pd_trips!Z241</f>
        <v>0</v>
      </c>
      <c r="L317" s="63">
        <f>paste_pd_trips!AA241</f>
        <v>0</v>
      </c>
      <c r="M317" s="63">
        <f>paste_pd_trips!AB241</f>
        <v>11</v>
      </c>
      <c r="N317" s="63">
        <f>paste_pd_trips!AC241</f>
        <v>15</v>
      </c>
      <c r="O317" s="64">
        <f>paste_pd_trips!AD241</f>
        <v>2381</v>
      </c>
      <c r="P317" s="49"/>
      <c r="R317" s="61" t="s">
        <v>5</v>
      </c>
      <c r="S317" s="62">
        <f>paste_pd_trips!C241</f>
        <v>421927.39088999998</v>
      </c>
      <c r="T317" s="63">
        <f>paste_pd_trips!D241</f>
        <v>164206.06028000001</v>
      </c>
      <c r="U317" s="63">
        <f>paste_pd_trips!E241</f>
        <v>58567.716469999999</v>
      </c>
      <c r="V317" s="63">
        <f>paste_pd_trips!F241</f>
        <v>283095.01062999998</v>
      </c>
      <c r="W317" s="63">
        <f>paste_pd_trips!G241</f>
        <v>20262.52749</v>
      </c>
      <c r="X317" s="63">
        <f>paste_pd_trips!H241</f>
        <v>4880.4192199999998</v>
      </c>
      <c r="Y317" s="63">
        <f>paste_pd_trips!I241</f>
        <v>3602.0135</v>
      </c>
      <c r="Z317" s="63">
        <f>paste_pd_trips!J241</f>
        <v>0</v>
      </c>
      <c r="AA317" s="63">
        <f>paste_pd_trips!K241</f>
        <v>0</v>
      </c>
      <c r="AB317" s="63">
        <f>paste_pd_trips!L241</f>
        <v>1950.0191199999999</v>
      </c>
      <c r="AC317" s="63">
        <f>paste_pd_trips!M241</f>
        <v>6101.5966099999996</v>
      </c>
      <c r="AD317" s="64">
        <f>paste_pd_trips!N241</f>
        <v>964592.75421000004</v>
      </c>
      <c r="AG317" s="61" t="s">
        <v>5</v>
      </c>
      <c r="AH317" s="62">
        <f>SUM(AH288:AH316)</f>
        <v>421927.39088999998</v>
      </c>
      <c r="AI317" s="63">
        <f t="shared" ref="AI317:AS317" si="123">SUM(AI288:AI316)</f>
        <v>164206.06028000001</v>
      </c>
      <c r="AJ317" s="63">
        <f t="shared" si="123"/>
        <v>58567.716469999999</v>
      </c>
      <c r="AK317" s="63">
        <f t="shared" si="123"/>
        <v>283095.01062999998</v>
      </c>
      <c r="AL317" s="63">
        <f t="shared" si="123"/>
        <v>20262.52749</v>
      </c>
      <c r="AM317" s="63">
        <f t="shared" si="123"/>
        <v>8482.4327200000007</v>
      </c>
      <c r="AN317" s="63">
        <f t="shared" si="123"/>
        <v>0</v>
      </c>
      <c r="AO317" s="63">
        <f t="shared" si="123"/>
        <v>0</v>
      </c>
      <c r="AP317" s="63">
        <f t="shared" si="123"/>
        <v>0</v>
      </c>
      <c r="AQ317" s="63">
        <f t="shared" si="123"/>
        <v>1950.0191199999999</v>
      </c>
      <c r="AR317" s="63">
        <f t="shared" si="123"/>
        <v>6101.5966099999996</v>
      </c>
      <c r="AS317" s="64">
        <f t="shared" si="123"/>
        <v>964592.75420999993</v>
      </c>
      <c r="AV317" s="61" t="s">
        <v>5</v>
      </c>
      <c r="AW317" s="62">
        <f>SUM(AW288:AW316)</f>
        <v>421927.39088999998</v>
      </c>
      <c r="AX317" s="63">
        <f t="shared" ref="AX317:BH317" si="124">SUM(AX288:AX316)</f>
        <v>164206.06028000001</v>
      </c>
      <c r="AY317" s="63">
        <f t="shared" si="124"/>
        <v>58567.716469999999</v>
      </c>
      <c r="AZ317" s="63">
        <f t="shared" si="124"/>
        <v>283095.01062999998</v>
      </c>
      <c r="BA317" s="63">
        <f t="shared" si="124"/>
        <v>20262.52749</v>
      </c>
      <c r="BB317" s="63">
        <f t="shared" si="124"/>
        <v>21745.19051284729</v>
      </c>
      <c r="BC317" s="63">
        <f t="shared" si="124"/>
        <v>0</v>
      </c>
      <c r="BD317" s="63">
        <f t="shared" si="124"/>
        <v>0</v>
      </c>
      <c r="BE317" s="63">
        <f t="shared" si="124"/>
        <v>0</v>
      </c>
      <c r="BF317" s="63">
        <f t="shared" si="124"/>
        <v>1950.0191199999999</v>
      </c>
      <c r="BG317" s="63">
        <f t="shared" si="124"/>
        <v>6101.5966099999996</v>
      </c>
      <c r="BH317" s="64">
        <f t="shared" si="124"/>
        <v>977855.51200284739</v>
      </c>
      <c r="BJ317" s="3">
        <f>SUM(BJ296:BJ316)</f>
        <v>17709.73850883952</v>
      </c>
    </row>
    <row r="318" spans="3:62" x14ac:dyDescent="0.25">
      <c r="C318" s="65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R318" s="65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G318" s="65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V318" s="65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</row>
    <row r="319" spans="3:62" x14ac:dyDescent="0.25">
      <c r="AG319" s="65" t="s">
        <v>536</v>
      </c>
      <c r="AH319" s="49">
        <f t="array" ref="AH319:AR319">TRANSPOSE('Tour Mode Targets'!T121:T131)</f>
        <v>202230.85098999998</v>
      </c>
      <c r="AI319" s="49">
        <v>62553.492180000001</v>
      </c>
      <c r="AJ319" s="49">
        <v>27963.748230000001</v>
      </c>
      <c r="AK319" s="49">
        <v>138641.28005999999</v>
      </c>
      <c r="AL319" s="49">
        <v>10580.34542</v>
      </c>
      <c r="AM319" s="49">
        <v>6192.4713300000003</v>
      </c>
      <c r="AN319" s="49">
        <v>0</v>
      </c>
      <c r="AO319" s="49">
        <v>0</v>
      </c>
      <c r="AP319" s="49">
        <v>0</v>
      </c>
      <c r="AQ319" s="49">
        <v>908.39655999999991</v>
      </c>
      <c r="AR319" s="49">
        <v>3366.2621399999998</v>
      </c>
      <c r="AS319" s="49"/>
      <c r="AV319" s="65" t="s">
        <v>536</v>
      </c>
      <c r="AW319" s="49">
        <f>AH319</f>
        <v>202230.85098999998</v>
      </c>
      <c r="AX319" s="49">
        <f>AI319</f>
        <v>62553.492180000001</v>
      </c>
      <c r="AY319" s="49">
        <f>AJ319</f>
        <v>27963.748230000001</v>
      </c>
      <c r="AZ319" s="49">
        <f>AK319</f>
        <v>138641.28005999999</v>
      </c>
      <c r="BA319" s="49">
        <f>AL319</f>
        <v>10580.34542</v>
      </c>
      <c r="BB319" s="49">
        <f>IF(AM321&gt;0,BB317/AM321,0)</f>
        <v>10872.595256423645</v>
      </c>
      <c r="BC319" s="49">
        <f>IF(AN321&gt;0,BC317/AN321,0)</f>
        <v>0</v>
      </c>
      <c r="BD319" s="49">
        <f>IF(AO321&gt;0,BD317/AO321,0)</f>
        <v>0</v>
      </c>
      <c r="BE319" s="49">
        <f>AP319</f>
        <v>0</v>
      </c>
      <c r="BF319" s="49">
        <f>AQ319</f>
        <v>908.39655999999991</v>
      </c>
      <c r="BG319" s="49">
        <f>AR319</f>
        <v>3366.2621399999998</v>
      </c>
      <c r="BH319" s="49"/>
    </row>
    <row r="320" spans="3:62" x14ac:dyDescent="0.25">
      <c r="AG320" s="65" t="s">
        <v>537</v>
      </c>
      <c r="AH320" s="66">
        <f>IF(AH319&gt;0,AH317/AH319,0)</f>
        <v>2.08636510613736</v>
      </c>
      <c r="AI320" s="66">
        <f t="shared" ref="AI320:AR320" si="125">IF(AI319&gt;0,AI317/AI319,0)</f>
        <v>2.6250502499123622</v>
      </c>
      <c r="AJ320" s="66">
        <f t="shared" si="125"/>
        <v>2.0944158125114116</v>
      </c>
      <c r="AK320" s="66">
        <f t="shared" si="125"/>
        <v>2.0419243857780636</v>
      </c>
      <c r="AL320" s="66">
        <f t="shared" si="125"/>
        <v>1.9151102053528231</v>
      </c>
      <c r="AM320" s="66">
        <f t="shared" si="125"/>
        <v>1.3697976571818864</v>
      </c>
      <c r="AN320" s="66">
        <f t="shared" si="125"/>
        <v>0</v>
      </c>
      <c r="AO320" s="66">
        <f t="shared" si="125"/>
        <v>0</v>
      </c>
      <c r="AP320" s="66">
        <f t="shared" si="125"/>
        <v>0</v>
      </c>
      <c r="AQ320" s="66">
        <f t="shared" si="125"/>
        <v>2.1466606170327198</v>
      </c>
      <c r="AR320" s="66">
        <f t="shared" si="125"/>
        <v>1.8125732210504557</v>
      </c>
      <c r="AS320" s="49"/>
      <c r="AV320" s="65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</row>
    <row r="321" spans="3:62" x14ac:dyDescent="0.25">
      <c r="AG321" s="65" t="s">
        <v>538</v>
      </c>
      <c r="AH321" s="67">
        <f>IF(AH319&gt;0,AH317/AH319,0)</f>
        <v>2.08636510613736</v>
      </c>
      <c r="AI321" s="67">
        <f>IF(AI319&gt;0,AI317/AI319,0)</f>
        <v>2.6250502499123622</v>
      </c>
      <c r="AJ321" s="67">
        <f>IF(AJ319&gt;0,AJ317/AJ319,0)</f>
        <v>2.0944158125114116</v>
      </c>
      <c r="AK321" s="67">
        <f>IF(AK319&gt;0,AK317/AK319,0)</f>
        <v>2.0419243857780636</v>
      </c>
      <c r="AL321" s="67">
        <f>IF(AL319&gt;0,AL317/AL319,0)</f>
        <v>1.9151102053528231</v>
      </c>
      <c r="AM321" s="67">
        <v>2</v>
      </c>
      <c r="AN321" s="67">
        <v>2</v>
      </c>
      <c r="AO321" s="67">
        <v>2</v>
      </c>
      <c r="AP321" s="67">
        <f>IF(AP319&gt;0,AP317/AP319,0)</f>
        <v>0</v>
      </c>
      <c r="AQ321" s="67">
        <f>IF(AQ319&gt;0,AQ317/AQ319,0)</f>
        <v>2.1466606170327198</v>
      </c>
      <c r="AR321" s="67">
        <f>IF(AR319&gt;0,AR317/AR319,0)</f>
        <v>1.8125732210504557</v>
      </c>
      <c r="AS321" s="49"/>
      <c r="AV321" s="65" t="s">
        <v>539</v>
      </c>
      <c r="AW321" s="67">
        <f>IF(AW319&gt;0,AW317/AW319,0)</f>
        <v>2.08636510613736</v>
      </c>
      <c r="AX321" s="67">
        <f t="shared" ref="AX321:BG321" si="126">IF(AX319&gt;0,AX317/AX319,0)</f>
        <v>2.6250502499123622</v>
      </c>
      <c r="AY321" s="67">
        <f t="shared" si="126"/>
        <v>2.0944158125114116</v>
      </c>
      <c r="AZ321" s="67">
        <f t="shared" si="126"/>
        <v>2.0419243857780636</v>
      </c>
      <c r="BA321" s="67">
        <f t="shared" si="126"/>
        <v>1.9151102053528231</v>
      </c>
      <c r="BB321" s="67">
        <f t="shared" si="126"/>
        <v>2</v>
      </c>
      <c r="BC321" s="67">
        <f t="shared" si="126"/>
        <v>0</v>
      </c>
      <c r="BD321" s="67">
        <f t="shared" si="126"/>
        <v>0</v>
      </c>
      <c r="BE321" s="67">
        <f t="shared" si="126"/>
        <v>0</v>
      </c>
      <c r="BF321" s="67">
        <f t="shared" si="126"/>
        <v>2.1466606170327198</v>
      </c>
      <c r="BG321" s="67">
        <f t="shared" si="126"/>
        <v>1.8125732210504557</v>
      </c>
      <c r="BH321" s="49"/>
    </row>
    <row r="322" spans="3:62" x14ac:dyDescent="0.25">
      <c r="AG322" s="65" t="s">
        <v>540</v>
      </c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V322" s="65" t="s">
        <v>540</v>
      </c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</row>
    <row r="323" spans="3:62" x14ac:dyDescent="0.25">
      <c r="AG323" s="65" t="s">
        <v>541</v>
      </c>
      <c r="AH323" s="49"/>
      <c r="AI323" s="49"/>
      <c r="AJ323" s="49"/>
      <c r="AK323" s="49"/>
      <c r="AL323" s="49"/>
      <c r="AM323" s="68">
        <f>IF(AM317&gt;0,SUM(AM288:AM295,AM309:AM310)/AM317)</f>
        <v>0.12181416865986058</v>
      </c>
      <c r="AN323" s="68" t="b">
        <f>IF(AN317&gt;0,SUM(AN288:AN295,AN309:AN310)/AN317)</f>
        <v>0</v>
      </c>
      <c r="AO323" s="68" t="b">
        <f>IF(AO317&gt;0,SUM(AO288:AO295,AO309:AO310)/AO317)</f>
        <v>0</v>
      </c>
      <c r="AP323" s="49"/>
      <c r="AQ323" s="49"/>
      <c r="AR323" s="49"/>
      <c r="AS323" s="49"/>
      <c r="AV323" s="65" t="s">
        <v>541</v>
      </c>
      <c r="AW323" s="49"/>
      <c r="AX323" s="49"/>
      <c r="AY323" s="49"/>
      <c r="AZ323" s="49"/>
      <c r="BA323" s="49"/>
      <c r="BB323" s="68">
        <f>IF(BB317&gt;0,SUM(BB288:BB295,BB309:BB310)/BB317)</f>
        <v>0.18557905949932163</v>
      </c>
      <c r="BC323" s="68" t="b">
        <f>IF(BC317&gt;0,SUM(BC288:BC295,BC309:BC310)/BC317)</f>
        <v>0</v>
      </c>
      <c r="BD323" s="68" t="b">
        <f>IF(BD317&gt;0,SUM(BD288:BD295,BD309:BD310)/BD317)</f>
        <v>0</v>
      </c>
      <c r="BE323" s="49"/>
      <c r="BF323" s="49"/>
      <c r="BG323" s="49"/>
      <c r="BH323" s="49"/>
    </row>
    <row r="326" spans="3:62" x14ac:dyDescent="0.25">
      <c r="C326" t="s">
        <v>549</v>
      </c>
      <c r="I326" t="s">
        <v>523</v>
      </c>
      <c r="R326" t="s">
        <v>549</v>
      </c>
      <c r="X326" t="s">
        <v>523</v>
      </c>
      <c r="AG326" t="s">
        <v>549</v>
      </c>
      <c r="AM326" t="s">
        <v>523</v>
      </c>
      <c r="AV326" t="s">
        <v>549</v>
      </c>
      <c r="BB326" t="s">
        <v>523</v>
      </c>
    </row>
    <row r="327" spans="3:62" ht="26.25" x14ac:dyDescent="0.25">
      <c r="C327" s="40" t="s">
        <v>524</v>
      </c>
      <c r="D327" s="41" t="s">
        <v>525</v>
      </c>
      <c r="E327" s="42" t="s">
        <v>526</v>
      </c>
      <c r="F327" s="42" t="s">
        <v>527</v>
      </c>
      <c r="G327" s="42" t="s">
        <v>465</v>
      </c>
      <c r="H327" s="42" t="s">
        <v>528</v>
      </c>
      <c r="I327" s="42" t="s">
        <v>14</v>
      </c>
      <c r="J327" s="42" t="s">
        <v>18</v>
      </c>
      <c r="K327" s="42" t="s">
        <v>22</v>
      </c>
      <c r="L327" s="42" t="s">
        <v>529</v>
      </c>
      <c r="M327" s="42" t="s">
        <v>530</v>
      </c>
      <c r="N327" s="43" t="s">
        <v>531</v>
      </c>
      <c r="O327" s="44" t="s">
        <v>5</v>
      </c>
      <c r="P327" s="45"/>
      <c r="R327" s="40" t="s">
        <v>524</v>
      </c>
      <c r="S327" s="41" t="s">
        <v>525</v>
      </c>
      <c r="T327" s="42" t="s">
        <v>526</v>
      </c>
      <c r="U327" s="42" t="s">
        <v>527</v>
      </c>
      <c r="V327" s="42" t="s">
        <v>465</v>
      </c>
      <c r="W327" s="42" t="s">
        <v>528</v>
      </c>
      <c r="X327" s="42" t="s">
        <v>14</v>
      </c>
      <c r="Y327" s="42" t="s">
        <v>18</v>
      </c>
      <c r="Z327" s="42" t="s">
        <v>22</v>
      </c>
      <c r="AA327" s="42" t="s">
        <v>529</v>
      </c>
      <c r="AB327" s="42" t="s">
        <v>530</v>
      </c>
      <c r="AC327" s="43" t="s">
        <v>531</v>
      </c>
      <c r="AD327" s="44" t="s">
        <v>5</v>
      </c>
      <c r="AG327" s="40" t="s">
        <v>524</v>
      </c>
      <c r="AH327" s="41" t="s">
        <v>525</v>
      </c>
      <c r="AI327" s="42" t="s">
        <v>526</v>
      </c>
      <c r="AJ327" s="42" t="s">
        <v>527</v>
      </c>
      <c r="AK327" s="42" t="s">
        <v>465</v>
      </c>
      <c r="AL327" s="42" t="s">
        <v>528</v>
      </c>
      <c r="AM327" s="42" t="s">
        <v>14</v>
      </c>
      <c r="AN327" s="42" t="s">
        <v>18</v>
      </c>
      <c r="AO327" s="42" t="s">
        <v>22</v>
      </c>
      <c r="AP327" s="42" t="s">
        <v>529</v>
      </c>
      <c r="AQ327" s="42" t="s">
        <v>530</v>
      </c>
      <c r="AR327" s="43" t="s">
        <v>531</v>
      </c>
      <c r="AS327" s="44" t="s">
        <v>5</v>
      </c>
      <c r="AV327" s="40" t="s">
        <v>524</v>
      </c>
      <c r="AW327" s="41" t="s">
        <v>525</v>
      </c>
      <c r="AX327" s="42" t="s">
        <v>526</v>
      </c>
      <c r="AY327" s="42" t="s">
        <v>527</v>
      </c>
      <c r="AZ327" s="42" t="s">
        <v>465</v>
      </c>
      <c r="BA327" s="42" t="s">
        <v>528</v>
      </c>
      <c r="BB327" s="42" t="s">
        <v>14</v>
      </c>
      <c r="BC327" s="42" t="s">
        <v>18</v>
      </c>
      <c r="BD327" s="42" t="s">
        <v>22</v>
      </c>
      <c r="BE327" s="42" t="s">
        <v>529</v>
      </c>
      <c r="BF327" s="42" t="s">
        <v>530</v>
      </c>
      <c r="BG327" s="43" t="s">
        <v>531</v>
      </c>
      <c r="BH327" s="44" t="s">
        <v>5</v>
      </c>
    </row>
    <row r="328" spans="3:62" x14ac:dyDescent="0.25">
      <c r="C328" s="46" t="s">
        <v>532</v>
      </c>
      <c r="D328" s="47">
        <f t="shared" ref="D328:O343" si="127">+D288+D248+D208+D168+D128+D88+D48+D8</f>
        <v>19498</v>
      </c>
      <c r="E328" s="47">
        <f t="shared" si="127"/>
        <v>3620</v>
      </c>
      <c r="F328" s="47">
        <f t="shared" si="127"/>
        <v>1473</v>
      </c>
      <c r="G328" s="47">
        <f t="shared" si="127"/>
        <v>0</v>
      </c>
      <c r="H328" s="47">
        <f t="shared" si="127"/>
        <v>26</v>
      </c>
      <c r="I328" s="47">
        <f t="shared" si="127"/>
        <v>19</v>
      </c>
      <c r="J328" s="47">
        <f t="shared" si="127"/>
        <v>117</v>
      </c>
      <c r="K328" s="47">
        <f t="shared" si="127"/>
        <v>12</v>
      </c>
      <c r="L328" s="47">
        <f t="shared" si="127"/>
        <v>4</v>
      </c>
      <c r="M328" s="47">
        <f t="shared" si="127"/>
        <v>12</v>
      </c>
      <c r="N328" s="47">
        <f t="shared" si="127"/>
        <v>0</v>
      </c>
      <c r="O328" s="48">
        <f t="shared" si="127"/>
        <v>24781</v>
      </c>
      <c r="P328" s="49"/>
      <c r="R328" s="46" t="s">
        <v>532</v>
      </c>
      <c r="S328" s="47">
        <f t="shared" ref="S328:AD343" si="128">+S288+S248+S208+S168+S128+S88+S48+S8</f>
        <v>7108479.6458700001</v>
      </c>
      <c r="T328" s="47">
        <f t="shared" si="128"/>
        <v>1489463.44181</v>
      </c>
      <c r="U328" s="47">
        <f t="shared" si="128"/>
        <v>701869.69231999991</v>
      </c>
      <c r="V328" s="47">
        <f t="shared" si="128"/>
        <v>0</v>
      </c>
      <c r="W328" s="47">
        <f t="shared" si="128"/>
        <v>9846.8604599999999</v>
      </c>
      <c r="X328" s="47">
        <f t="shared" si="128"/>
        <v>7660.6976599999998</v>
      </c>
      <c r="Y328" s="47">
        <f t="shared" si="128"/>
        <v>34998.85052</v>
      </c>
      <c r="Z328" s="47">
        <f t="shared" si="128"/>
        <v>4064.75855</v>
      </c>
      <c r="AA328" s="47">
        <f t="shared" si="128"/>
        <v>629.91520000000003</v>
      </c>
      <c r="AB328" s="47">
        <f t="shared" si="128"/>
        <v>3387.63744</v>
      </c>
      <c r="AC328" s="47">
        <f t="shared" si="128"/>
        <v>0</v>
      </c>
      <c r="AD328" s="48">
        <f t="shared" si="128"/>
        <v>9360401.4998300001</v>
      </c>
      <c r="AG328" s="46" t="s">
        <v>532</v>
      </c>
      <c r="AH328" s="47">
        <f t="shared" ref="AH328:AS343" si="129">+AH288+AH248+AH208+AH168+AH128+AH88+AH48+AH8</f>
        <v>7108479.6458700001</v>
      </c>
      <c r="AI328" s="47">
        <f t="shared" si="129"/>
        <v>1489463.44181</v>
      </c>
      <c r="AJ328" s="47">
        <f t="shared" si="129"/>
        <v>701869.69231999991</v>
      </c>
      <c r="AK328" s="47">
        <f t="shared" si="129"/>
        <v>0</v>
      </c>
      <c r="AL328" s="47">
        <f t="shared" si="129"/>
        <v>9846.8604599999999</v>
      </c>
      <c r="AM328" s="47">
        <f t="shared" si="129"/>
        <v>8004.4241600000005</v>
      </c>
      <c r="AN328" s="47">
        <f t="shared" si="129"/>
        <v>34655.124020000003</v>
      </c>
      <c r="AO328" s="47">
        <f t="shared" si="129"/>
        <v>4064.75855</v>
      </c>
      <c r="AP328" s="47">
        <f t="shared" si="129"/>
        <v>629.91520000000003</v>
      </c>
      <c r="AQ328" s="47">
        <f t="shared" si="129"/>
        <v>3387.63744</v>
      </c>
      <c r="AR328" s="47">
        <f t="shared" si="129"/>
        <v>0</v>
      </c>
      <c r="AS328" s="48">
        <f t="shared" si="129"/>
        <v>9360401.4998300001</v>
      </c>
      <c r="AU328">
        <v>1</v>
      </c>
      <c r="AV328" s="46" t="s">
        <v>532</v>
      </c>
      <c r="AW328" s="47">
        <f t="shared" ref="AW328:BH339" si="130">+AW288+AW248+AW208+AW168+AW128+AW88+AW48+AW8</f>
        <v>7108479.6458700001</v>
      </c>
      <c r="AX328" s="47">
        <f t="shared" si="130"/>
        <v>1489463.44181</v>
      </c>
      <c r="AY328" s="47">
        <f t="shared" si="130"/>
        <v>701869.69231999991</v>
      </c>
      <c r="AZ328" s="47">
        <f t="shared" si="130"/>
        <v>0</v>
      </c>
      <c r="BA328" s="47">
        <f t="shared" si="130"/>
        <v>9846.8604599999999</v>
      </c>
      <c r="BB328" s="47">
        <f t="shared" si="130"/>
        <v>12956.976717081781</v>
      </c>
      <c r="BC328" s="47">
        <f t="shared" si="130"/>
        <v>39341.440151811774</v>
      </c>
      <c r="BD328" s="47">
        <f t="shared" si="130"/>
        <v>10154.249607177586</v>
      </c>
      <c r="BE328" s="47">
        <f t="shared" si="130"/>
        <v>629.91520000000003</v>
      </c>
      <c r="BF328" s="47">
        <f t="shared" si="130"/>
        <v>3387.63744</v>
      </c>
      <c r="BG328" s="47">
        <f t="shared" si="130"/>
        <v>0</v>
      </c>
      <c r="BH328" s="48">
        <f t="shared" si="130"/>
        <v>9376129.8595760707</v>
      </c>
    </row>
    <row r="329" spans="3:62" x14ac:dyDescent="0.25">
      <c r="C329" s="46" t="s">
        <v>533</v>
      </c>
      <c r="D329" s="47">
        <f t="shared" si="127"/>
        <v>0</v>
      </c>
      <c r="E329" s="47">
        <f t="shared" si="127"/>
        <v>0</v>
      </c>
      <c r="F329" s="47">
        <f t="shared" si="127"/>
        <v>0</v>
      </c>
      <c r="G329" s="47">
        <f t="shared" si="127"/>
        <v>0</v>
      </c>
      <c r="H329" s="47">
        <f t="shared" si="127"/>
        <v>0</v>
      </c>
      <c r="I329" s="47">
        <f t="shared" si="127"/>
        <v>0</v>
      </c>
      <c r="J329" s="47">
        <f t="shared" si="127"/>
        <v>0</v>
      </c>
      <c r="K329" s="47">
        <f t="shared" si="127"/>
        <v>0</v>
      </c>
      <c r="L329" s="47">
        <f t="shared" si="127"/>
        <v>0</v>
      </c>
      <c r="M329" s="47">
        <f t="shared" si="127"/>
        <v>0</v>
      </c>
      <c r="N329" s="47">
        <f t="shared" si="127"/>
        <v>0</v>
      </c>
      <c r="O329" s="50">
        <f t="shared" si="127"/>
        <v>0</v>
      </c>
      <c r="P329" s="49"/>
      <c r="R329" s="46" t="s">
        <v>533</v>
      </c>
      <c r="S329" s="47">
        <f t="shared" si="128"/>
        <v>0</v>
      </c>
      <c r="T329" s="47">
        <f t="shared" si="128"/>
        <v>0</v>
      </c>
      <c r="U329" s="47">
        <f t="shared" si="128"/>
        <v>0</v>
      </c>
      <c r="V329" s="47">
        <f t="shared" si="128"/>
        <v>0</v>
      </c>
      <c r="W329" s="47">
        <f t="shared" si="128"/>
        <v>0</v>
      </c>
      <c r="X329" s="47">
        <f t="shared" si="128"/>
        <v>0</v>
      </c>
      <c r="Y329" s="47">
        <f t="shared" si="128"/>
        <v>0</v>
      </c>
      <c r="Z329" s="47">
        <f t="shared" si="128"/>
        <v>0</v>
      </c>
      <c r="AA329" s="47">
        <f t="shared" si="128"/>
        <v>0</v>
      </c>
      <c r="AB329" s="47">
        <f t="shared" si="128"/>
        <v>0</v>
      </c>
      <c r="AC329" s="47">
        <f t="shared" si="128"/>
        <v>0</v>
      </c>
      <c r="AD329" s="50">
        <f t="shared" si="128"/>
        <v>0</v>
      </c>
      <c r="AG329" s="46" t="s">
        <v>533</v>
      </c>
      <c r="AH329" s="47">
        <f t="shared" si="129"/>
        <v>0</v>
      </c>
      <c r="AI329" s="47">
        <f t="shared" si="129"/>
        <v>0</v>
      </c>
      <c r="AJ329" s="47">
        <f t="shared" si="129"/>
        <v>0</v>
      </c>
      <c r="AK329" s="47">
        <f t="shared" si="129"/>
        <v>0</v>
      </c>
      <c r="AL329" s="47">
        <f t="shared" si="129"/>
        <v>0</v>
      </c>
      <c r="AM329" s="47">
        <f t="shared" si="129"/>
        <v>0</v>
      </c>
      <c r="AN329" s="47">
        <f t="shared" si="129"/>
        <v>0</v>
      </c>
      <c r="AO329" s="47">
        <f t="shared" si="129"/>
        <v>0</v>
      </c>
      <c r="AP329" s="47">
        <f t="shared" si="129"/>
        <v>0</v>
      </c>
      <c r="AQ329" s="47">
        <f t="shared" si="129"/>
        <v>0</v>
      </c>
      <c r="AR329" s="47">
        <f t="shared" si="129"/>
        <v>0</v>
      </c>
      <c r="AS329" s="50">
        <f t="shared" si="129"/>
        <v>0</v>
      </c>
      <c r="AU329">
        <v>2</v>
      </c>
      <c r="AV329" s="46" t="s">
        <v>533</v>
      </c>
      <c r="AW329" s="47">
        <f t="shared" si="130"/>
        <v>0</v>
      </c>
      <c r="AX329" s="47">
        <f t="shared" si="130"/>
        <v>0</v>
      </c>
      <c r="AY329" s="47">
        <f t="shared" si="130"/>
        <v>0</v>
      </c>
      <c r="AZ329" s="47">
        <f t="shared" si="130"/>
        <v>0</v>
      </c>
      <c r="BA329" s="47">
        <f t="shared" si="130"/>
        <v>0</v>
      </c>
      <c r="BB329" s="47">
        <f t="shared" si="130"/>
        <v>0</v>
      </c>
      <c r="BC329" s="47">
        <f t="shared" si="130"/>
        <v>0</v>
      </c>
      <c r="BD329" s="47">
        <f t="shared" si="130"/>
        <v>0</v>
      </c>
      <c r="BE329" s="47">
        <f t="shared" si="130"/>
        <v>0</v>
      </c>
      <c r="BF329" s="47">
        <f t="shared" si="130"/>
        <v>0</v>
      </c>
      <c r="BG329" s="47">
        <f t="shared" si="130"/>
        <v>0</v>
      </c>
      <c r="BH329" s="50">
        <f t="shared" si="130"/>
        <v>0</v>
      </c>
    </row>
    <row r="330" spans="3:62" x14ac:dyDescent="0.25">
      <c r="C330" s="46" t="s">
        <v>526</v>
      </c>
      <c r="D330" s="47">
        <f t="shared" si="127"/>
        <v>0</v>
      </c>
      <c r="E330" s="47">
        <f t="shared" si="127"/>
        <v>9699</v>
      </c>
      <c r="F330" s="47">
        <f t="shared" si="127"/>
        <v>2203</v>
      </c>
      <c r="G330" s="47">
        <f t="shared" si="127"/>
        <v>0</v>
      </c>
      <c r="H330" s="47">
        <f t="shared" si="127"/>
        <v>45</v>
      </c>
      <c r="I330" s="47">
        <f t="shared" si="127"/>
        <v>131</v>
      </c>
      <c r="J330" s="47">
        <f t="shared" si="127"/>
        <v>42</v>
      </c>
      <c r="K330" s="47">
        <f t="shared" si="127"/>
        <v>48</v>
      </c>
      <c r="L330" s="47">
        <f t="shared" si="127"/>
        <v>62</v>
      </c>
      <c r="M330" s="47">
        <f t="shared" si="127"/>
        <v>14</v>
      </c>
      <c r="N330" s="47">
        <f t="shared" si="127"/>
        <v>0</v>
      </c>
      <c r="O330" s="50">
        <f t="shared" si="127"/>
        <v>12244</v>
      </c>
      <c r="P330" s="49"/>
      <c r="R330" s="46" t="s">
        <v>526</v>
      </c>
      <c r="S330" s="47">
        <f t="shared" si="128"/>
        <v>0</v>
      </c>
      <c r="T330" s="47">
        <f t="shared" si="128"/>
        <v>4103337.3705099998</v>
      </c>
      <c r="U330" s="47">
        <f t="shared" si="128"/>
        <v>1012344.8245900001</v>
      </c>
      <c r="V330" s="47">
        <f t="shared" si="128"/>
        <v>0</v>
      </c>
      <c r="W330" s="47">
        <f t="shared" si="128"/>
        <v>15499.674590000001</v>
      </c>
      <c r="X330" s="47">
        <f t="shared" si="128"/>
        <v>74315.921719999998</v>
      </c>
      <c r="Y330" s="47">
        <f t="shared" si="128"/>
        <v>18916.959719999999</v>
      </c>
      <c r="Z330" s="47">
        <f t="shared" si="128"/>
        <v>29371.623099999997</v>
      </c>
      <c r="AA330" s="47">
        <f t="shared" si="128"/>
        <v>21161.79319</v>
      </c>
      <c r="AB330" s="47">
        <f t="shared" si="128"/>
        <v>7943.3331899999994</v>
      </c>
      <c r="AC330" s="47">
        <f t="shared" si="128"/>
        <v>0</v>
      </c>
      <c r="AD330" s="50">
        <f t="shared" si="128"/>
        <v>5282891.5006099995</v>
      </c>
      <c r="AG330" s="46" t="s">
        <v>526</v>
      </c>
      <c r="AH330" s="47">
        <f t="shared" si="129"/>
        <v>0</v>
      </c>
      <c r="AI330" s="47">
        <f t="shared" si="129"/>
        <v>4103337.3705099998</v>
      </c>
      <c r="AJ330" s="47">
        <f t="shared" si="129"/>
        <v>1012344.8245900001</v>
      </c>
      <c r="AK330" s="47">
        <f t="shared" si="129"/>
        <v>0</v>
      </c>
      <c r="AL330" s="47">
        <f t="shared" si="129"/>
        <v>15499.674590000001</v>
      </c>
      <c r="AM330" s="47">
        <f t="shared" si="129"/>
        <v>74659.648220000003</v>
      </c>
      <c r="AN330" s="47">
        <f t="shared" si="129"/>
        <v>18573.233220000002</v>
      </c>
      <c r="AO330" s="47">
        <f t="shared" si="129"/>
        <v>29371.623099999997</v>
      </c>
      <c r="AP330" s="47">
        <f t="shared" si="129"/>
        <v>21161.79319</v>
      </c>
      <c r="AQ330" s="47">
        <f t="shared" si="129"/>
        <v>7943.3331899999994</v>
      </c>
      <c r="AR330" s="47">
        <f t="shared" si="129"/>
        <v>0</v>
      </c>
      <c r="AS330" s="50">
        <f t="shared" si="129"/>
        <v>5282891.5006100005</v>
      </c>
      <c r="AU330">
        <v>3</v>
      </c>
      <c r="AV330" s="46" t="s">
        <v>526</v>
      </c>
      <c r="AW330" s="47">
        <f t="shared" si="130"/>
        <v>0</v>
      </c>
      <c r="AX330" s="47">
        <f t="shared" si="130"/>
        <v>4103337.3705099998</v>
      </c>
      <c r="AY330" s="47">
        <f t="shared" si="130"/>
        <v>1012344.8245900001</v>
      </c>
      <c r="AZ330" s="47">
        <f t="shared" si="130"/>
        <v>0</v>
      </c>
      <c r="BA330" s="47">
        <f t="shared" si="130"/>
        <v>15499.674590000001</v>
      </c>
      <c r="BB330" s="47">
        <f t="shared" si="130"/>
        <v>95925.708384470418</v>
      </c>
      <c r="BC330" s="47">
        <f t="shared" si="130"/>
        <v>18111.800358858709</v>
      </c>
      <c r="BD330" s="47">
        <f t="shared" si="130"/>
        <v>66894.692249633939</v>
      </c>
      <c r="BE330" s="47">
        <f t="shared" si="130"/>
        <v>21161.79319</v>
      </c>
      <c r="BF330" s="47">
        <f t="shared" si="130"/>
        <v>7943.3331899999994</v>
      </c>
      <c r="BG330" s="47">
        <f t="shared" si="130"/>
        <v>0</v>
      </c>
      <c r="BH330" s="50">
        <f t="shared" si="130"/>
        <v>5341219.1970629627</v>
      </c>
    </row>
    <row r="331" spans="3:62" x14ac:dyDescent="0.25">
      <c r="C331" s="46" t="s">
        <v>534</v>
      </c>
      <c r="D331" s="47">
        <f t="shared" si="127"/>
        <v>0</v>
      </c>
      <c r="E331" s="47">
        <f t="shared" si="127"/>
        <v>0</v>
      </c>
      <c r="F331" s="47">
        <f t="shared" si="127"/>
        <v>0</v>
      </c>
      <c r="G331" s="47">
        <f t="shared" si="127"/>
        <v>0</v>
      </c>
      <c r="H331" s="47">
        <f t="shared" si="127"/>
        <v>0</v>
      </c>
      <c r="I331" s="47">
        <f t="shared" si="127"/>
        <v>0</v>
      </c>
      <c r="J331" s="47">
        <f t="shared" si="127"/>
        <v>0</v>
      </c>
      <c r="K331" s="47">
        <f t="shared" si="127"/>
        <v>0</v>
      </c>
      <c r="L331" s="47">
        <f t="shared" si="127"/>
        <v>0</v>
      </c>
      <c r="M331" s="47">
        <f t="shared" si="127"/>
        <v>0</v>
      </c>
      <c r="N331" s="47">
        <f t="shared" si="127"/>
        <v>0</v>
      </c>
      <c r="O331" s="50">
        <f t="shared" si="127"/>
        <v>0</v>
      </c>
      <c r="P331" s="49"/>
      <c r="R331" s="46" t="s">
        <v>534</v>
      </c>
      <c r="S331" s="47">
        <f t="shared" si="128"/>
        <v>0</v>
      </c>
      <c r="T331" s="47">
        <f t="shared" si="128"/>
        <v>0</v>
      </c>
      <c r="U331" s="47">
        <f t="shared" si="128"/>
        <v>0</v>
      </c>
      <c r="V331" s="47">
        <f t="shared" si="128"/>
        <v>0</v>
      </c>
      <c r="W331" s="47">
        <f t="shared" si="128"/>
        <v>0</v>
      </c>
      <c r="X331" s="47">
        <f t="shared" si="128"/>
        <v>0</v>
      </c>
      <c r="Y331" s="47">
        <f t="shared" si="128"/>
        <v>0</v>
      </c>
      <c r="Z331" s="47">
        <f t="shared" si="128"/>
        <v>0</v>
      </c>
      <c r="AA331" s="47">
        <f t="shared" si="128"/>
        <v>0</v>
      </c>
      <c r="AB331" s="47">
        <f t="shared" si="128"/>
        <v>0</v>
      </c>
      <c r="AC331" s="47">
        <f t="shared" si="128"/>
        <v>0</v>
      </c>
      <c r="AD331" s="50">
        <f t="shared" si="128"/>
        <v>0</v>
      </c>
      <c r="AG331" s="46" t="s">
        <v>534</v>
      </c>
      <c r="AH331" s="47">
        <f t="shared" si="129"/>
        <v>0</v>
      </c>
      <c r="AI331" s="47">
        <f t="shared" si="129"/>
        <v>0</v>
      </c>
      <c r="AJ331" s="47">
        <f t="shared" si="129"/>
        <v>0</v>
      </c>
      <c r="AK331" s="47">
        <f t="shared" si="129"/>
        <v>0</v>
      </c>
      <c r="AL331" s="47">
        <f t="shared" si="129"/>
        <v>0</v>
      </c>
      <c r="AM331" s="47">
        <f t="shared" si="129"/>
        <v>0</v>
      </c>
      <c r="AN331" s="47">
        <f t="shared" si="129"/>
        <v>0</v>
      </c>
      <c r="AO331" s="47">
        <f t="shared" si="129"/>
        <v>0</v>
      </c>
      <c r="AP331" s="47">
        <f t="shared" si="129"/>
        <v>0</v>
      </c>
      <c r="AQ331" s="47">
        <f t="shared" si="129"/>
        <v>0</v>
      </c>
      <c r="AR331" s="47">
        <f t="shared" si="129"/>
        <v>0</v>
      </c>
      <c r="AS331" s="50">
        <f t="shared" si="129"/>
        <v>0</v>
      </c>
      <c r="AU331">
        <v>4</v>
      </c>
      <c r="AV331" s="46" t="s">
        <v>534</v>
      </c>
      <c r="AW331" s="47">
        <f t="shared" si="130"/>
        <v>0</v>
      </c>
      <c r="AX331" s="47">
        <f t="shared" si="130"/>
        <v>0</v>
      </c>
      <c r="AY331" s="47">
        <f t="shared" si="130"/>
        <v>0</v>
      </c>
      <c r="AZ331" s="47">
        <f t="shared" si="130"/>
        <v>0</v>
      </c>
      <c r="BA331" s="47">
        <f t="shared" si="130"/>
        <v>0</v>
      </c>
      <c r="BB331" s="47">
        <f t="shared" si="130"/>
        <v>0</v>
      </c>
      <c r="BC331" s="47">
        <f t="shared" si="130"/>
        <v>0</v>
      </c>
      <c r="BD331" s="47">
        <f t="shared" si="130"/>
        <v>0</v>
      </c>
      <c r="BE331" s="47">
        <f t="shared" si="130"/>
        <v>0</v>
      </c>
      <c r="BF331" s="47">
        <f t="shared" si="130"/>
        <v>0</v>
      </c>
      <c r="BG331" s="47">
        <f t="shared" si="130"/>
        <v>0</v>
      </c>
      <c r="BH331" s="50">
        <f t="shared" si="130"/>
        <v>0</v>
      </c>
    </row>
    <row r="332" spans="3:62" x14ac:dyDescent="0.25">
      <c r="C332" s="46" t="s">
        <v>527</v>
      </c>
      <c r="D332" s="47">
        <f t="shared" si="127"/>
        <v>0</v>
      </c>
      <c r="E332" s="47">
        <f t="shared" si="127"/>
        <v>0</v>
      </c>
      <c r="F332" s="47">
        <f t="shared" si="127"/>
        <v>7032</v>
      </c>
      <c r="G332" s="47">
        <f t="shared" si="127"/>
        <v>0</v>
      </c>
      <c r="H332" s="47">
        <f t="shared" si="127"/>
        <v>15</v>
      </c>
      <c r="I332" s="47">
        <f t="shared" si="127"/>
        <v>71</v>
      </c>
      <c r="J332" s="47">
        <f t="shared" si="127"/>
        <v>28</v>
      </c>
      <c r="K332" s="47">
        <f t="shared" si="127"/>
        <v>23</v>
      </c>
      <c r="L332" s="47">
        <f t="shared" si="127"/>
        <v>34</v>
      </c>
      <c r="M332" s="47">
        <f t="shared" si="127"/>
        <v>4</v>
      </c>
      <c r="N332" s="47">
        <f t="shared" si="127"/>
        <v>0</v>
      </c>
      <c r="O332" s="50">
        <f t="shared" si="127"/>
        <v>7207</v>
      </c>
      <c r="P332" s="49"/>
      <c r="R332" s="46" t="s">
        <v>527</v>
      </c>
      <c r="S332" s="47">
        <f t="shared" si="128"/>
        <v>0</v>
      </c>
      <c r="T332" s="47">
        <f t="shared" si="128"/>
        <v>0</v>
      </c>
      <c r="U332" s="47">
        <f t="shared" si="128"/>
        <v>3299973.9671599995</v>
      </c>
      <c r="V332" s="47">
        <f t="shared" si="128"/>
        <v>0</v>
      </c>
      <c r="W332" s="47">
        <f t="shared" si="128"/>
        <v>7832.5617700000003</v>
      </c>
      <c r="X332" s="47">
        <f t="shared" si="128"/>
        <v>38044.033479999998</v>
      </c>
      <c r="Y332" s="47">
        <f t="shared" si="128"/>
        <v>12502.46286</v>
      </c>
      <c r="Z332" s="47">
        <f t="shared" si="128"/>
        <v>11412.71392</v>
      </c>
      <c r="AA332" s="47">
        <f t="shared" si="128"/>
        <v>23768.55545</v>
      </c>
      <c r="AB332" s="47">
        <f t="shared" si="128"/>
        <v>2439.3765600000002</v>
      </c>
      <c r="AC332" s="47">
        <f t="shared" si="128"/>
        <v>0</v>
      </c>
      <c r="AD332" s="50">
        <f t="shared" si="128"/>
        <v>3395973.6712000002</v>
      </c>
      <c r="AG332" s="46" t="s">
        <v>527</v>
      </c>
      <c r="AH332" s="47">
        <f t="shared" si="129"/>
        <v>0</v>
      </c>
      <c r="AI332" s="47">
        <f t="shared" si="129"/>
        <v>0</v>
      </c>
      <c r="AJ332" s="47">
        <f t="shared" si="129"/>
        <v>3299973.9671599995</v>
      </c>
      <c r="AK332" s="47">
        <f t="shared" si="129"/>
        <v>0</v>
      </c>
      <c r="AL332" s="47">
        <f t="shared" si="129"/>
        <v>7832.5617700000003</v>
      </c>
      <c r="AM332" s="47">
        <f t="shared" si="129"/>
        <v>38044.033479999998</v>
      </c>
      <c r="AN332" s="47">
        <f t="shared" si="129"/>
        <v>12502.46286</v>
      </c>
      <c r="AO332" s="47">
        <f t="shared" si="129"/>
        <v>11412.71392</v>
      </c>
      <c r="AP332" s="47">
        <f t="shared" si="129"/>
        <v>23768.55545</v>
      </c>
      <c r="AQ332" s="47">
        <f t="shared" si="129"/>
        <v>2439.3765600000002</v>
      </c>
      <c r="AR332" s="47">
        <f t="shared" si="129"/>
        <v>0</v>
      </c>
      <c r="AS332" s="50">
        <f t="shared" si="129"/>
        <v>3395973.6712000002</v>
      </c>
      <c r="AU332">
        <v>5</v>
      </c>
      <c r="AV332" s="46" t="s">
        <v>527</v>
      </c>
      <c r="AW332" s="47">
        <f t="shared" si="130"/>
        <v>0</v>
      </c>
      <c r="AX332" s="47">
        <f t="shared" si="130"/>
        <v>0</v>
      </c>
      <c r="AY332" s="47">
        <f t="shared" si="130"/>
        <v>3299973.9671599995</v>
      </c>
      <c r="AZ332" s="47">
        <f t="shared" si="130"/>
        <v>0</v>
      </c>
      <c r="BA332" s="47">
        <f t="shared" si="130"/>
        <v>7832.5617700000003</v>
      </c>
      <c r="BB332" s="47">
        <f t="shared" si="130"/>
        <v>45264.998177420486</v>
      </c>
      <c r="BC332" s="47">
        <f t="shared" si="130"/>
        <v>13465.346001759495</v>
      </c>
      <c r="BD332" s="47">
        <f t="shared" si="130"/>
        <v>21613.849437604142</v>
      </c>
      <c r="BE332" s="47">
        <f t="shared" si="130"/>
        <v>23768.55545</v>
      </c>
      <c r="BF332" s="47">
        <f t="shared" si="130"/>
        <v>2439.3765600000002</v>
      </c>
      <c r="BG332" s="47">
        <f t="shared" si="130"/>
        <v>0</v>
      </c>
      <c r="BH332" s="50">
        <f t="shared" si="130"/>
        <v>3414358.6545567838</v>
      </c>
    </row>
    <row r="333" spans="3:62" x14ac:dyDescent="0.25">
      <c r="C333" s="46" t="s">
        <v>535</v>
      </c>
      <c r="D333" s="47">
        <f t="shared" si="127"/>
        <v>0</v>
      </c>
      <c r="E333" s="47">
        <f t="shared" si="127"/>
        <v>0</v>
      </c>
      <c r="F333" s="47">
        <f t="shared" si="127"/>
        <v>0</v>
      </c>
      <c r="G333" s="47">
        <f t="shared" si="127"/>
        <v>0</v>
      </c>
      <c r="H333" s="47">
        <f t="shared" si="127"/>
        <v>0</v>
      </c>
      <c r="I333" s="47">
        <f t="shared" si="127"/>
        <v>0</v>
      </c>
      <c r="J333" s="47">
        <f t="shared" si="127"/>
        <v>0</v>
      </c>
      <c r="K333" s="47">
        <f t="shared" si="127"/>
        <v>0</v>
      </c>
      <c r="L333" s="47">
        <f t="shared" si="127"/>
        <v>0</v>
      </c>
      <c r="M333" s="47">
        <f t="shared" si="127"/>
        <v>0</v>
      </c>
      <c r="N333" s="47">
        <f t="shared" si="127"/>
        <v>0</v>
      </c>
      <c r="O333" s="50">
        <f t="shared" si="127"/>
        <v>0</v>
      </c>
      <c r="P333" s="49"/>
      <c r="R333" s="46" t="s">
        <v>535</v>
      </c>
      <c r="S333" s="47">
        <f t="shared" si="128"/>
        <v>0</v>
      </c>
      <c r="T333" s="47">
        <f t="shared" si="128"/>
        <v>0</v>
      </c>
      <c r="U333" s="47">
        <f t="shared" si="128"/>
        <v>0</v>
      </c>
      <c r="V333" s="47">
        <f t="shared" si="128"/>
        <v>0</v>
      </c>
      <c r="W333" s="47">
        <f t="shared" si="128"/>
        <v>0</v>
      </c>
      <c r="X333" s="47">
        <f t="shared" si="128"/>
        <v>0</v>
      </c>
      <c r="Y333" s="47">
        <f t="shared" si="128"/>
        <v>0</v>
      </c>
      <c r="Z333" s="47">
        <f t="shared" si="128"/>
        <v>0</v>
      </c>
      <c r="AA333" s="47">
        <f t="shared" si="128"/>
        <v>0</v>
      </c>
      <c r="AB333" s="47">
        <f t="shared" si="128"/>
        <v>0</v>
      </c>
      <c r="AC333" s="47">
        <f t="shared" si="128"/>
        <v>0</v>
      </c>
      <c r="AD333" s="50">
        <f t="shared" si="128"/>
        <v>0</v>
      </c>
      <c r="AG333" s="46" t="s">
        <v>535</v>
      </c>
      <c r="AH333" s="47">
        <f t="shared" si="129"/>
        <v>0</v>
      </c>
      <c r="AI333" s="47">
        <f t="shared" si="129"/>
        <v>0</v>
      </c>
      <c r="AJ333" s="47">
        <f t="shared" si="129"/>
        <v>0</v>
      </c>
      <c r="AK333" s="47">
        <f t="shared" si="129"/>
        <v>0</v>
      </c>
      <c r="AL333" s="47">
        <f t="shared" si="129"/>
        <v>0</v>
      </c>
      <c r="AM333" s="47">
        <f t="shared" si="129"/>
        <v>0</v>
      </c>
      <c r="AN333" s="47">
        <f t="shared" si="129"/>
        <v>0</v>
      </c>
      <c r="AO333" s="47">
        <f t="shared" si="129"/>
        <v>0</v>
      </c>
      <c r="AP333" s="47">
        <f t="shared" si="129"/>
        <v>0</v>
      </c>
      <c r="AQ333" s="47">
        <f t="shared" si="129"/>
        <v>0</v>
      </c>
      <c r="AR333" s="47">
        <f t="shared" si="129"/>
        <v>0</v>
      </c>
      <c r="AS333" s="50">
        <f t="shared" si="129"/>
        <v>0</v>
      </c>
      <c r="AU333">
        <v>6</v>
      </c>
      <c r="AV333" s="46" t="s">
        <v>535</v>
      </c>
      <c r="AW333" s="47">
        <f t="shared" si="130"/>
        <v>0</v>
      </c>
      <c r="AX333" s="47">
        <f t="shared" si="130"/>
        <v>0</v>
      </c>
      <c r="AY333" s="47">
        <f t="shared" si="130"/>
        <v>0</v>
      </c>
      <c r="AZ333" s="47">
        <f t="shared" si="130"/>
        <v>0</v>
      </c>
      <c r="BA333" s="47">
        <f t="shared" si="130"/>
        <v>0</v>
      </c>
      <c r="BB333" s="47">
        <f t="shared" si="130"/>
        <v>0</v>
      </c>
      <c r="BC333" s="47">
        <f t="shared" si="130"/>
        <v>0</v>
      </c>
      <c r="BD333" s="47">
        <f t="shared" si="130"/>
        <v>0</v>
      </c>
      <c r="BE333" s="47">
        <f t="shared" si="130"/>
        <v>0</v>
      </c>
      <c r="BF333" s="47">
        <f t="shared" si="130"/>
        <v>0</v>
      </c>
      <c r="BG333" s="47">
        <f t="shared" si="130"/>
        <v>0</v>
      </c>
      <c r="BH333" s="50">
        <f t="shared" si="130"/>
        <v>0</v>
      </c>
    </row>
    <row r="334" spans="3:62" x14ac:dyDescent="0.25">
      <c r="C334" s="46" t="s">
        <v>465</v>
      </c>
      <c r="D334" s="47">
        <f t="shared" si="127"/>
        <v>271</v>
      </c>
      <c r="E334" s="47">
        <f t="shared" si="127"/>
        <v>296</v>
      </c>
      <c r="F334" s="47">
        <f t="shared" si="127"/>
        <v>322</v>
      </c>
      <c r="G334" s="47">
        <f t="shared" si="127"/>
        <v>4715</v>
      </c>
      <c r="H334" s="47">
        <f t="shared" si="127"/>
        <v>65</v>
      </c>
      <c r="I334" s="47">
        <f t="shared" si="127"/>
        <v>482</v>
      </c>
      <c r="J334" s="47">
        <f t="shared" si="127"/>
        <v>66</v>
      </c>
      <c r="K334" s="47">
        <f t="shared" si="127"/>
        <v>38</v>
      </c>
      <c r="L334" s="47">
        <f t="shared" si="127"/>
        <v>12</v>
      </c>
      <c r="M334" s="47">
        <f t="shared" si="127"/>
        <v>21</v>
      </c>
      <c r="N334" s="47">
        <f t="shared" si="127"/>
        <v>0</v>
      </c>
      <c r="O334" s="50">
        <f t="shared" si="127"/>
        <v>6288</v>
      </c>
      <c r="P334" s="49"/>
      <c r="R334" s="46" t="s">
        <v>465</v>
      </c>
      <c r="S334" s="47">
        <f t="shared" si="128"/>
        <v>89921.84249000001</v>
      </c>
      <c r="T334" s="47">
        <f t="shared" si="128"/>
        <v>93436.562940000003</v>
      </c>
      <c r="U334" s="47">
        <f t="shared" si="128"/>
        <v>132043.92173999999</v>
      </c>
      <c r="V334" s="47">
        <f t="shared" si="128"/>
        <v>2044949.1470499998</v>
      </c>
      <c r="W334" s="47">
        <f t="shared" si="128"/>
        <v>18477.092349999999</v>
      </c>
      <c r="X334" s="47">
        <f t="shared" si="128"/>
        <v>225887.16142000002</v>
      </c>
      <c r="Y334" s="47">
        <f t="shared" si="128"/>
        <v>19517.54997</v>
      </c>
      <c r="Z334" s="47">
        <f t="shared" si="128"/>
        <v>15255.08495</v>
      </c>
      <c r="AA334" s="47">
        <f t="shared" si="128"/>
        <v>3131.5689000000002</v>
      </c>
      <c r="AB334" s="47">
        <f t="shared" si="128"/>
        <v>6096.5415199999998</v>
      </c>
      <c r="AC334" s="47">
        <f t="shared" si="128"/>
        <v>0</v>
      </c>
      <c r="AD334" s="50">
        <f t="shared" si="128"/>
        <v>2648716.4733300004</v>
      </c>
      <c r="AG334" s="46" t="s">
        <v>465</v>
      </c>
      <c r="AH334" s="47">
        <f t="shared" si="129"/>
        <v>89921.84249000001</v>
      </c>
      <c r="AI334" s="47">
        <f t="shared" si="129"/>
        <v>93436.562940000003</v>
      </c>
      <c r="AJ334" s="47">
        <f t="shared" si="129"/>
        <v>132043.92173999999</v>
      </c>
      <c r="AK334" s="47">
        <f t="shared" si="129"/>
        <v>2044949.1470499998</v>
      </c>
      <c r="AL334" s="47">
        <f t="shared" si="129"/>
        <v>18477.092349999999</v>
      </c>
      <c r="AM334" s="47">
        <f t="shared" si="129"/>
        <v>225887.16142000002</v>
      </c>
      <c r="AN334" s="47">
        <f t="shared" si="129"/>
        <v>19517.54997</v>
      </c>
      <c r="AO334" s="47">
        <f t="shared" si="129"/>
        <v>15255.08495</v>
      </c>
      <c r="AP334" s="47">
        <f t="shared" si="129"/>
        <v>3131.5689000000002</v>
      </c>
      <c r="AQ334" s="47">
        <f t="shared" si="129"/>
        <v>6096.5415199999998</v>
      </c>
      <c r="AR334" s="47">
        <f t="shared" si="129"/>
        <v>0</v>
      </c>
      <c r="AS334" s="50">
        <f t="shared" si="129"/>
        <v>2648716.4733299999</v>
      </c>
      <c r="AU334">
        <v>7</v>
      </c>
      <c r="AV334" s="46" t="s">
        <v>465</v>
      </c>
      <c r="AW334" s="47">
        <f t="shared" si="130"/>
        <v>89921.84249000001</v>
      </c>
      <c r="AX334" s="47">
        <f t="shared" si="130"/>
        <v>93436.562940000003</v>
      </c>
      <c r="AY334" s="47">
        <f t="shared" si="130"/>
        <v>132043.92173999999</v>
      </c>
      <c r="AZ334" s="47">
        <f t="shared" si="130"/>
        <v>2044949.1470499998</v>
      </c>
      <c r="BA334" s="47">
        <f t="shared" si="130"/>
        <v>18477.092349999999</v>
      </c>
      <c r="BB334" s="47">
        <f t="shared" si="130"/>
        <v>316928.20290828205</v>
      </c>
      <c r="BC334" s="47">
        <f t="shared" si="130"/>
        <v>21415.778279286762</v>
      </c>
      <c r="BD334" s="47">
        <f t="shared" si="130"/>
        <v>35139.1938269452</v>
      </c>
      <c r="BE334" s="47">
        <f t="shared" si="130"/>
        <v>3131.5689000000002</v>
      </c>
      <c r="BF334" s="47">
        <f t="shared" si="130"/>
        <v>6096.5415199999998</v>
      </c>
      <c r="BG334" s="47">
        <f t="shared" si="130"/>
        <v>0</v>
      </c>
      <c r="BH334" s="50">
        <f t="shared" si="130"/>
        <v>2761539.8520045136</v>
      </c>
    </row>
    <row r="335" spans="3:62" x14ac:dyDescent="0.25">
      <c r="C335" s="46" t="s">
        <v>528</v>
      </c>
      <c r="D335" s="47">
        <f t="shared" si="127"/>
        <v>0</v>
      </c>
      <c r="E335" s="47">
        <f t="shared" si="127"/>
        <v>0</v>
      </c>
      <c r="F335" s="47">
        <f t="shared" si="127"/>
        <v>0</v>
      </c>
      <c r="G335" s="47">
        <f t="shared" si="127"/>
        <v>0</v>
      </c>
      <c r="H335" s="47">
        <f t="shared" si="127"/>
        <v>1298</v>
      </c>
      <c r="I335" s="47">
        <f t="shared" si="127"/>
        <v>50</v>
      </c>
      <c r="J335" s="47">
        <f t="shared" si="127"/>
        <v>0</v>
      </c>
      <c r="K335" s="47">
        <f t="shared" si="127"/>
        <v>2</v>
      </c>
      <c r="L335" s="47">
        <f t="shared" si="127"/>
        <v>2</v>
      </c>
      <c r="M335" s="47">
        <f t="shared" si="127"/>
        <v>0</v>
      </c>
      <c r="N335" s="47">
        <f t="shared" si="127"/>
        <v>0</v>
      </c>
      <c r="O335" s="50">
        <f t="shared" si="127"/>
        <v>1352</v>
      </c>
      <c r="P335" s="49"/>
      <c r="R335" s="46" t="s">
        <v>528</v>
      </c>
      <c r="S335" s="47">
        <f t="shared" si="128"/>
        <v>0</v>
      </c>
      <c r="T335" s="47">
        <f t="shared" si="128"/>
        <v>0</v>
      </c>
      <c r="U335" s="47">
        <f t="shared" si="128"/>
        <v>0</v>
      </c>
      <c r="V335" s="47">
        <f t="shared" si="128"/>
        <v>0</v>
      </c>
      <c r="W335" s="47">
        <f t="shared" si="128"/>
        <v>455513.51114000008</v>
      </c>
      <c r="X335" s="47">
        <f t="shared" si="128"/>
        <v>9466.7690600000005</v>
      </c>
      <c r="Y335" s="47">
        <f t="shared" si="128"/>
        <v>0</v>
      </c>
      <c r="Z335" s="47">
        <f t="shared" si="128"/>
        <v>432.85160000000002</v>
      </c>
      <c r="AA335" s="47">
        <f t="shared" si="128"/>
        <v>199.57656</v>
      </c>
      <c r="AB335" s="47">
        <f t="shared" si="128"/>
        <v>0</v>
      </c>
      <c r="AC335" s="47">
        <f t="shared" si="128"/>
        <v>0</v>
      </c>
      <c r="AD335" s="50">
        <f t="shared" si="128"/>
        <v>465612.70836000005</v>
      </c>
      <c r="AG335" s="46" t="s">
        <v>528</v>
      </c>
      <c r="AH335" s="47">
        <f t="shared" si="129"/>
        <v>0</v>
      </c>
      <c r="AI335" s="47">
        <f t="shared" si="129"/>
        <v>0</v>
      </c>
      <c r="AJ335" s="47">
        <f t="shared" si="129"/>
        <v>0</v>
      </c>
      <c r="AK335" s="47">
        <f t="shared" si="129"/>
        <v>0</v>
      </c>
      <c r="AL335" s="47">
        <f t="shared" si="129"/>
        <v>455513.51114000008</v>
      </c>
      <c r="AM335" s="47">
        <f t="shared" si="129"/>
        <v>9466.7690600000005</v>
      </c>
      <c r="AN335" s="47">
        <f t="shared" si="129"/>
        <v>0</v>
      </c>
      <c r="AO335" s="47">
        <f t="shared" si="129"/>
        <v>432.85160000000002</v>
      </c>
      <c r="AP335" s="47">
        <f t="shared" si="129"/>
        <v>199.57656</v>
      </c>
      <c r="AQ335" s="47">
        <f t="shared" si="129"/>
        <v>0</v>
      </c>
      <c r="AR335" s="47">
        <f t="shared" si="129"/>
        <v>0</v>
      </c>
      <c r="AS335" s="50">
        <f t="shared" si="129"/>
        <v>465612.70835999999</v>
      </c>
      <c r="AU335">
        <v>8</v>
      </c>
      <c r="AV335" s="46" t="s">
        <v>528</v>
      </c>
      <c r="AW335" s="47">
        <f t="shared" si="130"/>
        <v>0</v>
      </c>
      <c r="AX335" s="47">
        <f t="shared" si="130"/>
        <v>0</v>
      </c>
      <c r="AY335" s="47">
        <f t="shared" si="130"/>
        <v>0</v>
      </c>
      <c r="AZ335" s="47">
        <f t="shared" si="130"/>
        <v>0</v>
      </c>
      <c r="BA335" s="47">
        <f t="shared" si="130"/>
        <v>455513.51114000008</v>
      </c>
      <c r="BB335" s="47">
        <f t="shared" si="130"/>
        <v>14511.346382994245</v>
      </c>
      <c r="BC335" s="47">
        <f t="shared" si="130"/>
        <v>0</v>
      </c>
      <c r="BD335" s="47">
        <f t="shared" si="130"/>
        <v>1081.3147042316177</v>
      </c>
      <c r="BE335" s="47">
        <f t="shared" si="130"/>
        <v>199.57656</v>
      </c>
      <c r="BF335" s="47">
        <f t="shared" si="130"/>
        <v>0</v>
      </c>
      <c r="BG335" s="47">
        <f t="shared" si="130"/>
        <v>0</v>
      </c>
      <c r="BH335" s="50">
        <f t="shared" si="130"/>
        <v>471305.74878722586</v>
      </c>
    </row>
    <row r="336" spans="3:62" x14ac:dyDescent="0.25">
      <c r="C336" s="46" t="s">
        <v>14</v>
      </c>
      <c r="D336" s="47">
        <f t="shared" si="127"/>
        <v>0</v>
      </c>
      <c r="E336" s="47">
        <f t="shared" si="127"/>
        <v>0</v>
      </c>
      <c r="F336" s="47">
        <f t="shared" si="127"/>
        <v>0</v>
      </c>
      <c r="G336" s="47">
        <f t="shared" si="127"/>
        <v>0</v>
      </c>
      <c r="H336" s="47">
        <f t="shared" si="127"/>
        <v>0</v>
      </c>
      <c r="I336" s="47">
        <f t="shared" si="127"/>
        <v>819</v>
      </c>
      <c r="J336" s="47">
        <f t="shared" si="127"/>
        <v>8</v>
      </c>
      <c r="K336" s="47">
        <f t="shared" si="127"/>
        <v>14</v>
      </c>
      <c r="L336" s="47">
        <f t="shared" si="127"/>
        <v>0</v>
      </c>
      <c r="M336" s="47">
        <f t="shared" si="127"/>
        <v>0</v>
      </c>
      <c r="N336" s="47">
        <f t="shared" si="127"/>
        <v>0</v>
      </c>
      <c r="O336" s="50">
        <f t="shared" si="127"/>
        <v>841</v>
      </c>
      <c r="P336" s="49"/>
      <c r="R336" s="46" t="s">
        <v>14</v>
      </c>
      <c r="S336" s="47">
        <f t="shared" si="128"/>
        <v>0</v>
      </c>
      <c r="T336" s="47">
        <f t="shared" si="128"/>
        <v>0</v>
      </c>
      <c r="U336" s="47">
        <f t="shared" si="128"/>
        <v>0</v>
      </c>
      <c r="V336" s="47">
        <f t="shared" si="128"/>
        <v>0</v>
      </c>
      <c r="W336" s="47">
        <f t="shared" si="128"/>
        <v>0</v>
      </c>
      <c r="X336" s="47">
        <f t="shared" si="128"/>
        <v>487049.32446000003</v>
      </c>
      <c r="Y336" s="47">
        <f t="shared" si="128"/>
        <v>2147.7672499999999</v>
      </c>
      <c r="Z336" s="47">
        <f t="shared" si="128"/>
        <v>5448.8772499999995</v>
      </c>
      <c r="AA336" s="47">
        <f t="shared" si="128"/>
        <v>0</v>
      </c>
      <c r="AB336" s="47">
        <f t="shared" si="128"/>
        <v>0</v>
      </c>
      <c r="AC336" s="47">
        <f t="shared" si="128"/>
        <v>0</v>
      </c>
      <c r="AD336" s="50">
        <f t="shared" si="128"/>
        <v>494645.96895999997</v>
      </c>
      <c r="AG336" s="46" t="s">
        <v>14</v>
      </c>
      <c r="AH336" s="47">
        <f t="shared" si="129"/>
        <v>0</v>
      </c>
      <c r="AI336" s="47">
        <f t="shared" si="129"/>
        <v>0</v>
      </c>
      <c r="AJ336" s="47">
        <f t="shared" si="129"/>
        <v>0</v>
      </c>
      <c r="AK336" s="47">
        <f t="shared" si="129"/>
        <v>0</v>
      </c>
      <c r="AL336" s="47">
        <f t="shared" si="129"/>
        <v>0</v>
      </c>
      <c r="AM336" s="51">
        <f t="shared" si="129"/>
        <v>487049.32446000003</v>
      </c>
      <c r="AN336" s="52">
        <f t="shared" si="129"/>
        <v>2147.7672499999999</v>
      </c>
      <c r="AO336" s="53">
        <f t="shared" si="129"/>
        <v>5448.8772499999995</v>
      </c>
      <c r="AP336" s="47">
        <f t="shared" si="129"/>
        <v>0</v>
      </c>
      <c r="AQ336" s="47">
        <f t="shared" si="129"/>
        <v>0</v>
      </c>
      <c r="AR336" s="47">
        <f t="shared" si="129"/>
        <v>0</v>
      </c>
      <c r="AS336" s="50">
        <f t="shared" si="129"/>
        <v>494645.96895999997</v>
      </c>
      <c r="AU336">
        <v>9</v>
      </c>
      <c r="AV336" s="46" t="s">
        <v>14</v>
      </c>
      <c r="AW336" s="47">
        <f t="shared" si="130"/>
        <v>0</v>
      </c>
      <c r="AX336" s="47">
        <f t="shared" si="130"/>
        <v>0</v>
      </c>
      <c r="AY336" s="47">
        <f t="shared" si="130"/>
        <v>0</v>
      </c>
      <c r="AZ336" s="47">
        <f t="shared" si="130"/>
        <v>0</v>
      </c>
      <c r="BA336" s="47">
        <f t="shared" si="130"/>
        <v>0</v>
      </c>
      <c r="BB336" s="51">
        <f t="shared" si="130"/>
        <v>719488.46475795645</v>
      </c>
      <c r="BC336" s="52">
        <f t="shared" si="130"/>
        <v>0</v>
      </c>
      <c r="BD336" s="53">
        <f t="shared" si="130"/>
        <v>0</v>
      </c>
      <c r="BE336" s="47">
        <f t="shared" si="130"/>
        <v>0</v>
      </c>
      <c r="BF336" s="47">
        <f t="shared" si="130"/>
        <v>0</v>
      </c>
      <c r="BG336" s="47">
        <f t="shared" si="130"/>
        <v>0</v>
      </c>
      <c r="BH336" s="50">
        <f t="shared" si="130"/>
        <v>719488.46475795645</v>
      </c>
      <c r="BJ336" s="2">
        <f>+BJ296+BJ256+BJ216+BJ176+BJ136+BJ96+BJ56+BJ16</f>
        <v>719488.46475795645</v>
      </c>
    </row>
    <row r="337" spans="3:62" x14ac:dyDescent="0.25">
      <c r="C337" s="46" t="s">
        <v>15</v>
      </c>
      <c r="D337" s="47">
        <f t="shared" si="127"/>
        <v>0</v>
      </c>
      <c r="E337" s="47">
        <f t="shared" si="127"/>
        <v>0</v>
      </c>
      <c r="F337" s="47">
        <f t="shared" si="127"/>
        <v>0</v>
      </c>
      <c r="G337" s="47">
        <f t="shared" si="127"/>
        <v>0</v>
      </c>
      <c r="H337" s="47">
        <f t="shared" si="127"/>
        <v>0</v>
      </c>
      <c r="I337" s="47">
        <f t="shared" si="127"/>
        <v>7</v>
      </c>
      <c r="J337" s="47">
        <f t="shared" si="127"/>
        <v>1</v>
      </c>
      <c r="K337" s="47">
        <f t="shared" si="127"/>
        <v>0</v>
      </c>
      <c r="L337" s="47">
        <f t="shared" si="127"/>
        <v>0</v>
      </c>
      <c r="M337" s="47">
        <f t="shared" si="127"/>
        <v>0</v>
      </c>
      <c r="N337" s="47">
        <f t="shared" si="127"/>
        <v>0</v>
      </c>
      <c r="O337" s="50">
        <f t="shared" si="127"/>
        <v>8</v>
      </c>
      <c r="P337" s="49"/>
      <c r="R337" s="46" t="s">
        <v>15</v>
      </c>
      <c r="S337" s="47">
        <f t="shared" si="128"/>
        <v>0</v>
      </c>
      <c r="T337" s="47">
        <f t="shared" si="128"/>
        <v>0</v>
      </c>
      <c r="U337" s="47">
        <f t="shared" si="128"/>
        <v>0</v>
      </c>
      <c r="V337" s="47">
        <f t="shared" si="128"/>
        <v>0</v>
      </c>
      <c r="W337" s="47">
        <f t="shared" si="128"/>
        <v>0</v>
      </c>
      <c r="X337" s="47">
        <f t="shared" si="128"/>
        <v>4199.9204</v>
      </c>
      <c r="Y337" s="47">
        <f t="shared" si="128"/>
        <v>134.26009999999999</v>
      </c>
      <c r="Z337" s="47">
        <f t="shared" si="128"/>
        <v>0</v>
      </c>
      <c r="AA337" s="47">
        <f t="shared" si="128"/>
        <v>0</v>
      </c>
      <c r="AB337" s="47">
        <f t="shared" si="128"/>
        <v>0</v>
      </c>
      <c r="AC337" s="47">
        <f t="shared" si="128"/>
        <v>0</v>
      </c>
      <c r="AD337" s="50">
        <f t="shared" si="128"/>
        <v>4334.1805000000004</v>
      </c>
      <c r="AG337" s="46" t="s">
        <v>15</v>
      </c>
      <c r="AH337" s="47">
        <f t="shared" si="129"/>
        <v>0</v>
      </c>
      <c r="AI337" s="47">
        <f t="shared" si="129"/>
        <v>0</v>
      </c>
      <c r="AJ337" s="47">
        <f t="shared" si="129"/>
        <v>0</v>
      </c>
      <c r="AK337" s="47">
        <f t="shared" si="129"/>
        <v>0</v>
      </c>
      <c r="AL337" s="47">
        <f t="shared" si="129"/>
        <v>0</v>
      </c>
      <c r="AM337" s="55">
        <f t="shared" si="129"/>
        <v>4199.9204</v>
      </c>
      <c r="AN337" s="56">
        <f t="shared" si="129"/>
        <v>134.26009999999999</v>
      </c>
      <c r="AO337" s="57">
        <f t="shared" si="129"/>
        <v>0</v>
      </c>
      <c r="AP337" s="47">
        <f t="shared" si="129"/>
        <v>0</v>
      </c>
      <c r="AQ337" s="47">
        <f t="shared" si="129"/>
        <v>0</v>
      </c>
      <c r="AR337" s="47">
        <f t="shared" si="129"/>
        <v>0</v>
      </c>
      <c r="AS337" s="50">
        <f t="shared" si="129"/>
        <v>4334.1804999999995</v>
      </c>
      <c r="AU337">
        <v>10</v>
      </c>
      <c r="AV337" s="46" t="s">
        <v>15</v>
      </c>
      <c r="AW337" s="47">
        <f t="shared" si="130"/>
        <v>0</v>
      </c>
      <c r="AX337" s="47">
        <f t="shared" si="130"/>
        <v>0</v>
      </c>
      <c r="AY337" s="47">
        <f t="shared" si="130"/>
        <v>0</v>
      </c>
      <c r="AZ337" s="47">
        <f t="shared" si="130"/>
        <v>0</v>
      </c>
      <c r="BA337" s="47">
        <f t="shared" si="130"/>
        <v>0</v>
      </c>
      <c r="BB337" s="55">
        <f t="shared" si="130"/>
        <v>2992.3809418120163</v>
      </c>
      <c r="BC337" s="56">
        <f t="shared" si="130"/>
        <v>0</v>
      </c>
      <c r="BD337" s="57">
        <f t="shared" si="130"/>
        <v>0</v>
      </c>
      <c r="BE337" s="47">
        <f t="shared" si="130"/>
        <v>0</v>
      </c>
      <c r="BF337" s="47">
        <f t="shared" si="130"/>
        <v>0</v>
      </c>
      <c r="BG337" s="47">
        <f t="shared" si="130"/>
        <v>0</v>
      </c>
      <c r="BH337" s="50">
        <f t="shared" si="130"/>
        <v>2992.3809418120163</v>
      </c>
      <c r="BJ337" s="2">
        <f t="shared" ref="BJ337:BJ347" si="131">+BJ297+BJ257+BJ217+BJ177+BJ137+BJ97+BJ57+BJ17</f>
        <v>2992.3809418120163</v>
      </c>
    </row>
    <row r="338" spans="3:62" x14ac:dyDescent="0.25">
      <c r="C338" s="46" t="s">
        <v>16</v>
      </c>
      <c r="D338" s="47">
        <f t="shared" si="127"/>
        <v>0</v>
      </c>
      <c r="E338" s="47">
        <f t="shared" si="127"/>
        <v>0</v>
      </c>
      <c r="F338" s="47">
        <f t="shared" si="127"/>
        <v>0</v>
      </c>
      <c r="G338" s="47">
        <f t="shared" si="127"/>
        <v>0</v>
      </c>
      <c r="H338" s="47">
        <f t="shared" si="127"/>
        <v>0</v>
      </c>
      <c r="I338" s="47">
        <f t="shared" si="127"/>
        <v>32</v>
      </c>
      <c r="J338" s="47">
        <f t="shared" si="127"/>
        <v>0</v>
      </c>
      <c r="K338" s="47">
        <f t="shared" si="127"/>
        <v>0</v>
      </c>
      <c r="L338" s="47">
        <f t="shared" si="127"/>
        <v>0</v>
      </c>
      <c r="M338" s="47">
        <f t="shared" si="127"/>
        <v>0</v>
      </c>
      <c r="N338" s="47">
        <f t="shared" si="127"/>
        <v>0</v>
      </c>
      <c r="O338" s="50">
        <f t="shared" si="127"/>
        <v>32</v>
      </c>
      <c r="P338" s="49"/>
      <c r="R338" s="46" t="s">
        <v>16</v>
      </c>
      <c r="S338" s="47">
        <f t="shared" si="128"/>
        <v>0</v>
      </c>
      <c r="T338" s="47">
        <f t="shared" si="128"/>
        <v>0</v>
      </c>
      <c r="U338" s="47">
        <f t="shared" si="128"/>
        <v>0</v>
      </c>
      <c r="V338" s="47">
        <f t="shared" si="128"/>
        <v>0</v>
      </c>
      <c r="W338" s="47">
        <f t="shared" si="128"/>
        <v>0</v>
      </c>
      <c r="X338" s="47">
        <f t="shared" si="128"/>
        <v>10474.44166</v>
      </c>
      <c r="Y338" s="47">
        <f t="shared" si="128"/>
        <v>0</v>
      </c>
      <c r="Z338" s="47">
        <f t="shared" si="128"/>
        <v>0</v>
      </c>
      <c r="AA338" s="47">
        <f t="shared" si="128"/>
        <v>0</v>
      </c>
      <c r="AB338" s="47">
        <f t="shared" si="128"/>
        <v>0</v>
      </c>
      <c r="AC338" s="47">
        <f t="shared" si="128"/>
        <v>0</v>
      </c>
      <c r="AD338" s="50">
        <f t="shared" si="128"/>
        <v>10474.44166</v>
      </c>
      <c r="AG338" s="46" t="s">
        <v>16</v>
      </c>
      <c r="AH338" s="47">
        <f t="shared" si="129"/>
        <v>0</v>
      </c>
      <c r="AI338" s="47">
        <f t="shared" si="129"/>
        <v>0</v>
      </c>
      <c r="AJ338" s="47">
        <f t="shared" si="129"/>
        <v>0</v>
      </c>
      <c r="AK338" s="47">
        <f t="shared" si="129"/>
        <v>0</v>
      </c>
      <c r="AL338" s="47">
        <f t="shared" si="129"/>
        <v>0</v>
      </c>
      <c r="AM338" s="55">
        <f t="shared" si="129"/>
        <v>10474.44166</v>
      </c>
      <c r="AN338" s="56">
        <f t="shared" si="129"/>
        <v>0</v>
      </c>
      <c r="AO338" s="57">
        <f t="shared" si="129"/>
        <v>0</v>
      </c>
      <c r="AP338" s="47">
        <f t="shared" si="129"/>
        <v>0</v>
      </c>
      <c r="AQ338" s="47">
        <f t="shared" si="129"/>
        <v>0</v>
      </c>
      <c r="AR338" s="47">
        <f t="shared" si="129"/>
        <v>0</v>
      </c>
      <c r="AS338" s="50">
        <f t="shared" si="129"/>
        <v>10474.44166</v>
      </c>
      <c r="AU338">
        <v>11</v>
      </c>
      <c r="AV338" s="46" t="s">
        <v>16</v>
      </c>
      <c r="AW338" s="47">
        <f t="shared" si="130"/>
        <v>0</v>
      </c>
      <c r="AX338" s="47">
        <f t="shared" si="130"/>
        <v>0</v>
      </c>
      <c r="AY338" s="47">
        <f t="shared" si="130"/>
        <v>0</v>
      </c>
      <c r="AZ338" s="47">
        <f t="shared" si="130"/>
        <v>0</v>
      </c>
      <c r="BA338" s="47">
        <f t="shared" si="130"/>
        <v>0</v>
      </c>
      <c r="BB338" s="55">
        <f t="shared" si="130"/>
        <v>0</v>
      </c>
      <c r="BC338" s="56">
        <f t="shared" si="130"/>
        <v>0</v>
      </c>
      <c r="BD338" s="57">
        <f t="shared" si="130"/>
        <v>0</v>
      </c>
      <c r="BE338" s="47">
        <f t="shared" si="130"/>
        <v>0</v>
      </c>
      <c r="BF338" s="47">
        <f t="shared" si="130"/>
        <v>0</v>
      </c>
      <c r="BG338" s="47">
        <f t="shared" si="130"/>
        <v>0</v>
      </c>
      <c r="BH338" s="50">
        <f t="shared" si="130"/>
        <v>0</v>
      </c>
      <c r="BJ338" s="2">
        <f t="shared" si="131"/>
        <v>0</v>
      </c>
    </row>
    <row r="339" spans="3:62" x14ac:dyDescent="0.25">
      <c r="C339" s="46" t="s">
        <v>17</v>
      </c>
      <c r="D339" s="47">
        <f t="shared" si="127"/>
        <v>0</v>
      </c>
      <c r="E339" s="47">
        <f t="shared" si="127"/>
        <v>0</v>
      </c>
      <c r="F339" s="47">
        <f t="shared" si="127"/>
        <v>0</v>
      </c>
      <c r="G339" s="47">
        <f t="shared" si="127"/>
        <v>0</v>
      </c>
      <c r="H339" s="47">
        <f t="shared" si="127"/>
        <v>0</v>
      </c>
      <c r="I339" s="47">
        <f t="shared" si="127"/>
        <v>223</v>
      </c>
      <c r="J339" s="47">
        <f t="shared" si="127"/>
        <v>4</v>
      </c>
      <c r="K339" s="47">
        <f t="shared" si="127"/>
        <v>4</v>
      </c>
      <c r="L339" s="47">
        <f t="shared" si="127"/>
        <v>0</v>
      </c>
      <c r="M339" s="47">
        <f t="shared" si="127"/>
        <v>0</v>
      </c>
      <c r="N339" s="47">
        <f t="shared" si="127"/>
        <v>0</v>
      </c>
      <c r="O339" s="50">
        <f t="shared" si="127"/>
        <v>231</v>
      </c>
      <c r="P339" s="49"/>
      <c r="R339" s="46" t="s">
        <v>17</v>
      </c>
      <c r="S339" s="47">
        <f t="shared" si="128"/>
        <v>0</v>
      </c>
      <c r="T339" s="47">
        <f t="shared" si="128"/>
        <v>0</v>
      </c>
      <c r="U339" s="47">
        <f t="shared" si="128"/>
        <v>0</v>
      </c>
      <c r="V339" s="47">
        <f t="shared" si="128"/>
        <v>0</v>
      </c>
      <c r="W339" s="47">
        <f t="shared" si="128"/>
        <v>0</v>
      </c>
      <c r="X339" s="47">
        <f t="shared" si="128"/>
        <v>79838.284620000006</v>
      </c>
      <c r="Y339" s="47">
        <f t="shared" si="128"/>
        <v>1258.1679899999999</v>
      </c>
      <c r="Z339" s="47">
        <f t="shared" si="128"/>
        <v>4519.3005000000003</v>
      </c>
      <c r="AA339" s="47">
        <f t="shared" si="128"/>
        <v>0</v>
      </c>
      <c r="AB339" s="47">
        <f t="shared" si="128"/>
        <v>0</v>
      </c>
      <c r="AC339" s="47">
        <f t="shared" si="128"/>
        <v>0</v>
      </c>
      <c r="AD339" s="50">
        <f t="shared" si="128"/>
        <v>85615.753109999991</v>
      </c>
      <c r="AG339" s="46" t="s">
        <v>17</v>
      </c>
      <c r="AH339" s="47">
        <f t="shared" si="129"/>
        <v>0</v>
      </c>
      <c r="AI339" s="47">
        <f t="shared" si="129"/>
        <v>0</v>
      </c>
      <c r="AJ339" s="47">
        <f t="shared" si="129"/>
        <v>0</v>
      </c>
      <c r="AK339" s="47">
        <f t="shared" si="129"/>
        <v>0</v>
      </c>
      <c r="AL339" s="47">
        <f t="shared" si="129"/>
        <v>0</v>
      </c>
      <c r="AM339" s="55">
        <f t="shared" si="129"/>
        <v>79838.284620000006</v>
      </c>
      <c r="AN339" s="56">
        <f t="shared" si="129"/>
        <v>1258.1679899999999</v>
      </c>
      <c r="AO339" s="57">
        <f t="shared" si="129"/>
        <v>4519.3005000000003</v>
      </c>
      <c r="AP339" s="47">
        <f t="shared" si="129"/>
        <v>0</v>
      </c>
      <c r="AQ339" s="47">
        <f t="shared" si="129"/>
        <v>0</v>
      </c>
      <c r="AR339" s="47">
        <f t="shared" si="129"/>
        <v>0</v>
      </c>
      <c r="AS339" s="50">
        <f t="shared" si="129"/>
        <v>85615.753110000005</v>
      </c>
      <c r="AU339">
        <v>12</v>
      </c>
      <c r="AV339" s="46" t="s">
        <v>17</v>
      </c>
      <c r="AW339" s="47"/>
      <c r="AX339" s="47"/>
      <c r="AY339" s="47"/>
      <c r="AZ339" s="47"/>
      <c r="BA339" s="47"/>
      <c r="BB339" s="55">
        <f t="shared" si="130"/>
        <v>187863.07934716778</v>
      </c>
      <c r="BC339" s="56">
        <f t="shared" si="130"/>
        <v>0</v>
      </c>
      <c r="BD339" s="57">
        <f t="shared" si="130"/>
        <v>0</v>
      </c>
      <c r="BE339" s="47"/>
      <c r="BF339" s="47"/>
      <c r="BG339" s="47"/>
      <c r="BH339" s="50">
        <f>+BH299+BH259+BH219+BH179+BH139+BH99+BH59+BH19</f>
        <v>187863.07934716778</v>
      </c>
      <c r="BJ339" s="2">
        <f t="shared" si="131"/>
        <v>187863.07934716778</v>
      </c>
    </row>
    <row r="340" spans="3:62" x14ac:dyDescent="0.25">
      <c r="C340" s="46" t="s">
        <v>18</v>
      </c>
      <c r="D340" s="47">
        <f t="shared" si="127"/>
        <v>0</v>
      </c>
      <c r="E340" s="47">
        <f t="shared" si="127"/>
        <v>0</v>
      </c>
      <c r="F340" s="47">
        <f t="shared" si="127"/>
        <v>0</v>
      </c>
      <c r="G340" s="47">
        <f t="shared" si="127"/>
        <v>0</v>
      </c>
      <c r="H340" s="47">
        <f t="shared" si="127"/>
        <v>0</v>
      </c>
      <c r="I340" s="47">
        <f t="shared" si="127"/>
        <v>0</v>
      </c>
      <c r="J340" s="47">
        <f t="shared" si="127"/>
        <v>48</v>
      </c>
      <c r="K340" s="47">
        <f t="shared" si="127"/>
        <v>0</v>
      </c>
      <c r="L340" s="47">
        <f t="shared" si="127"/>
        <v>0</v>
      </c>
      <c r="M340" s="47">
        <f t="shared" si="127"/>
        <v>0</v>
      </c>
      <c r="N340" s="47">
        <f t="shared" si="127"/>
        <v>0</v>
      </c>
      <c r="O340" s="50">
        <f t="shared" si="127"/>
        <v>48</v>
      </c>
      <c r="P340" s="49"/>
      <c r="R340" s="46" t="s">
        <v>18</v>
      </c>
      <c r="S340" s="47">
        <f t="shared" si="128"/>
        <v>0</v>
      </c>
      <c r="T340" s="47">
        <f t="shared" si="128"/>
        <v>0</v>
      </c>
      <c r="U340" s="47">
        <f t="shared" si="128"/>
        <v>0</v>
      </c>
      <c r="V340" s="47">
        <f t="shared" si="128"/>
        <v>0</v>
      </c>
      <c r="W340" s="47">
        <f t="shared" si="128"/>
        <v>0</v>
      </c>
      <c r="X340" s="47">
        <f t="shared" si="128"/>
        <v>0</v>
      </c>
      <c r="Y340" s="47">
        <f t="shared" si="128"/>
        <v>13072.618289999999</v>
      </c>
      <c r="Z340" s="47">
        <f t="shared" si="128"/>
        <v>0</v>
      </c>
      <c r="AA340" s="47">
        <f t="shared" si="128"/>
        <v>0</v>
      </c>
      <c r="AB340" s="47">
        <f t="shared" si="128"/>
        <v>0</v>
      </c>
      <c r="AC340" s="47">
        <f t="shared" si="128"/>
        <v>0</v>
      </c>
      <c r="AD340" s="50">
        <f t="shared" si="128"/>
        <v>13072.618289999999</v>
      </c>
      <c r="AG340" s="46" t="s">
        <v>18</v>
      </c>
      <c r="AH340" s="47">
        <f t="shared" si="129"/>
        <v>0</v>
      </c>
      <c r="AI340" s="47">
        <f t="shared" si="129"/>
        <v>0</v>
      </c>
      <c r="AJ340" s="47">
        <f t="shared" si="129"/>
        <v>0</v>
      </c>
      <c r="AK340" s="47">
        <f t="shared" si="129"/>
        <v>0</v>
      </c>
      <c r="AL340" s="47">
        <f t="shared" si="129"/>
        <v>0</v>
      </c>
      <c r="AM340" s="55">
        <f t="shared" si="129"/>
        <v>2570.8339999999998</v>
      </c>
      <c r="AN340" s="56">
        <f t="shared" si="129"/>
        <v>10501.78429</v>
      </c>
      <c r="AO340" s="57">
        <f t="shared" si="129"/>
        <v>0</v>
      </c>
      <c r="AP340" s="47">
        <f t="shared" si="129"/>
        <v>0</v>
      </c>
      <c r="AQ340" s="47">
        <f t="shared" si="129"/>
        <v>0</v>
      </c>
      <c r="AR340" s="47">
        <f t="shared" si="129"/>
        <v>0</v>
      </c>
      <c r="AS340" s="50">
        <f t="shared" si="129"/>
        <v>13072.618289999999</v>
      </c>
      <c r="AU340">
        <v>13</v>
      </c>
      <c r="AV340" s="46" t="s">
        <v>18</v>
      </c>
      <c r="AW340" s="47">
        <f t="shared" ref="AW340:BH343" si="132">+AW300+AW260+AW220+AW180+AW140+AW100+AW60+AW20</f>
        <v>0</v>
      </c>
      <c r="AX340" s="47">
        <f t="shared" si="132"/>
        <v>0</v>
      </c>
      <c r="AY340" s="47">
        <f t="shared" si="132"/>
        <v>0</v>
      </c>
      <c r="AZ340" s="47">
        <f t="shared" si="132"/>
        <v>0</v>
      </c>
      <c r="BA340" s="47">
        <f t="shared" si="132"/>
        <v>0</v>
      </c>
      <c r="BB340" s="55">
        <f t="shared" si="132"/>
        <v>0</v>
      </c>
      <c r="BC340" s="56">
        <f t="shared" si="132"/>
        <v>14441.787935104603</v>
      </c>
      <c r="BD340" s="57">
        <f t="shared" si="132"/>
        <v>0</v>
      </c>
      <c r="BE340" s="47">
        <f t="shared" si="132"/>
        <v>0</v>
      </c>
      <c r="BF340" s="47">
        <f t="shared" si="132"/>
        <v>0</v>
      </c>
      <c r="BG340" s="47">
        <f t="shared" si="132"/>
        <v>0</v>
      </c>
      <c r="BH340" s="50">
        <f t="shared" si="132"/>
        <v>14441.787935104603</v>
      </c>
      <c r="BJ340" s="2">
        <f t="shared" si="131"/>
        <v>14441.787935104603</v>
      </c>
    </row>
    <row r="341" spans="3:62" x14ac:dyDescent="0.25">
      <c r="C341" s="46" t="s">
        <v>19</v>
      </c>
      <c r="D341" s="47">
        <f t="shared" si="127"/>
        <v>0</v>
      </c>
      <c r="E341" s="47">
        <f t="shared" si="127"/>
        <v>0</v>
      </c>
      <c r="F341" s="47">
        <f t="shared" si="127"/>
        <v>0</v>
      </c>
      <c r="G341" s="47">
        <f t="shared" si="127"/>
        <v>0</v>
      </c>
      <c r="H341" s="47">
        <f t="shared" si="127"/>
        <v>0</v>
      </c>
      <c r="I341" s="47">
        <f t="shared" si="127"/>
        <v>0</v>
      </c>
      <c r="J341" s="47">
        <f t="shared" si="127"/>
        <v>24</v>
      </c>
      <c r="K341" s="47">
        <f t="shared" si="127"/>
        <v>0</v>
      </c>
      <c r="L341" s="47">
        <f t="shared" si="127"/>
        <v>0</v>
      </c>
      <c r="M341" s="47">
        <f t="shared" si="127"/>
        <v>0</v>
      </c>
      <c r="N341" s="47">
        <f t="shared" si="127"/>
        <v>0</v>
      </c>
      <c r="O341" s="50">
        <f t="shared" si="127"/>
        <v>24</v>
      </c>
      <c r="P341" s="49"/>
      <c r="R341" s="46" t="s">
        <v>19</v>
      </c>
      <c r="S341" s="47">
        <f t="shared" si="128"/>
        <v>0</v>
      </c>
      <c r="T341" s="47">
        <f t="shared" si="128"/>
        <v>0</v>
      </c>
      <c r="U341" s="47">
        <f t="shared" si="128"/>
        <v>0</v>
      </c>
      <c r="V341" s="47">
        <f t="shared" si="128"/>
        <v>0</v>
      </c>
      <c r="W341" s="47">
        <f t="shared" si="128"/>
        <v>0</v>
      </c>
      <c r="X341" s="47">
        <f t="shared" si="128"/>
        <v>0</v>
      </c>
      <c r="Y341" s="47">
        <f t="shared" si="128"/>
        <v>7989.5749999999998</v>
      </c>
      <c r="Z341" s="47">
        <f t="shared" si="128"/>
        <v>0</v>
      </c>
      <c r="AA341" s="47">
        <f t="shared" si="128"/>
        <v>0</v>
      </c>
      <c r="AB341" s="47">
        <f t="shared" si="128"/>
        <v>0</v>
      </c>
      <c r="AC341" s="47">
        <f t="shared" si="128"/>
        <v>0</v>
      </c>
      <c r="AD341" s="50">
        <f t="shared" si="128"/>
        <v>7989.5749999999998</v>
      </c>
      <c r="AG341" s="46" t="s">
        <v>19</v>
      </c>
      <c r="AH341" s="47">
        <f t="shared" si="129"/>
        <v>0</v>
      </c>
      <c r="AI341" s="47">
        <f t="shared" si="129"/>
        <v>0</v>
      </c>
      <c r="AJ341" s="47">
        <f t="shared" si="129"/>
        <v>0</v>
      </c>
      <c r="AK341" s="47">
        <f t="shared" si="129"/>
        <v>0</v>
      </c>
      <c r="AL341" s="47">
        <f t="shared" si="129"/>
        <v>0</v>
      </c>
      <c r="AM341" s="55">
        <f t="shared" si="129"/>
        <v>0</v>
      </c>
      <c r="AN341" s="56">
        <f t="shared" si="129"/>
        <v>7989.5749999999998</v>
      </c>
      <c r="AO341" s="57">
        <f t="shared" si="129"/>
        <v>0</v>
      </c>
      <c r="AP341" s="47">
        <f t="shared" si="129"/>
        <v>0</v>
      </c>
      <c r="AQ341" s="47">
        <f t="shared" si="129"/>
        <v>0</v>
      </c>
      <c r="AR341" s="47">
        <f t="shared" si="129"/>
        <v>0</v>
      </c>
      <c r="AS341" s="50">
        <f t="shared" si="129"/>
        <v>7989.5749999999998</v>
      </c>
      <c r="AU341">
        <v>14</v>
      </c>
      <c r="AV341" s="46" t="s">
        <v>19</v>
      </c>
      <c r="AW341" s="47">
        <f t="shared" si="132"/>
        <v>0</v>
      </c>
      <c r="AX341" s="47">
        <f t="shared" si="132"/>
        <v>0</v>
      </c>
      <c r="AY341" s="47">
        <f t="shared" si="132"/>
        <v>0</v>
      </c>
      <c r="AZ341" s="47">
        <f t="shared" si="132"/>
        <v>0</v>
      </c>
      <c r="BA341" s="47">
        <f t="shared" si="132"/>
        <v>0</v>
      </c>
      <c r="BB341" s="55">
        <f t="shared" si="132"/>
        <v>0</v>
      </c>
      <c r="BC341" s="56">
        <f t="shared" si="132"/>
        <v>7285.2199586217639</v>
      </c>
      <c r="BD341" s="57">
        <f t="shared" si="132"/>
        <v>0</v>
      </c>
      <c r="BE341" s="47">
        <f t="shared" si="132"/>
        <v>0</v>
      </c>
      <c r="BF341" s="47">
        <f t="shared" si="132"/>
        <v>0</v>
      </c>
      <c r="BG341" s="47">
        <f t="shared" si="132"/>
        <v>0</v>
      </c>
      <c r="BH341" s="50">
        <f t="shared" si="132"/>
        <v>7285.2199586217639</v>
      </c>
      <c r="BJ341" s="2">
        <f t="shared" si="131"/>
        <v>7285.2199586217639</v>
      </c>
    </row>
    <row r="342" spans="3:62" x14ac:dyDescent="0.25">
      <c r="C342" s="46" t="s">
        <v>20</v>
      </c>
      <c r="D342" s="47">
        <f t="shared" si="127"/>
        <v>0</v>
      </c>
      <c r="E342" s="47">
        <f t="shared" si="127"/>
        <v>0</v>
      </c>
      <c r="F342" s="47">
        <f t="shared" si="127"/>
        <v>0</v>
      </c>
      <c r="G342" s="47">
        <f t="shared" si="127"/>
        <v>0</v>
      </c>
      <c r="H342" s="47">
        <f t="shared" si="127"/>
        <v>0</v>
      </c>
      <c r="I342" s="47">
        <f t="shared" si="127"/>
        <v>0</v>
      </c>
      <c r="J342" s="47">
        <f t="shared" si="127"/>
        <v>1</v>
      </c>
      <c r="K342" s="47">
        <f t="shared" si="127"/>
        <v>0</v>
      </c>
      <c r="L342" s="47">
        <f t="shared" si="127"/>
        <v>0</v>
      </c>
      <c r="M342" s="47">
        <f t="shared" si="127"/>
        <v>0</v>
      </c>
      <c r="N342" s="47">
        <f t="shared" si="127"/>
        <v>0</v>
      </c>
      <c r="O342" s="50">
        <f t="shared" si="127"/>
        <v>1</v>
      </c>
      <c r="P342" s="49"/>
      <c r="R342" s="46" t="s">
        <v>20</v>
      </c>
      <c r="S342" s="47">
        <f t="shared" si="128"/>
        <v>0</v>
      </c>
      <c r="T342" s="47">
        <f t="shared" si="128"/>
        <v>0</v>
      </c>
      <c r="U342" s="47">
        <f t="shared" si="128"/>
        <v>0</v>
      </c>
      <c r="V342" s="47">
        <f t="shared" si="128"/>
        <v>0</v>
      </c>
      <c r="W342" s="47">
        <f t="shared" si="128"/>
        <v>0</v>
      </c>
      <c r="X342" s="47">
        <f t="shared" si="128"/>
        <v>0</v>
      </c>
      <c r="Y342" s="47">
        <f t="shared" si="128"/>
        <v>91.640789999999996</v>
      </c>
      <c r="Z342" s="47">
        <f t="shared" si="128"/>
        <v>0</v>
      </c>
      <c r="AA342" s="47">
        <f t="shared" si="128"/>
        <v>0</v>
      </c>
      <c r="AB342" s="47">
        <f t="shared" si="128"/>
        <v>0</v>
      </c>
      <c r="AC342" s="47">
        <f t="shared" si="128"/>
        <v>0</v>
      </c>
      <c r="AD342" s="50">
        <f t="shared" si="128"/>
        <v>91.640789999999996</v>
      </c>
      <c r="AG342" s="46" t="s">
        <v>20</v>
      </c>
      <c r="AH342" s="47">
        <f t="shared" si="129"/>
        <v>0</v>
      </c>
      <c r="AI342" s="47">
        <f t="shared" si="129"/>
        <v>0</v>
      </c>
      <c r="AJ342" s="47">
        <f t="shared" si="129"/>
        <v>0</v>
      </c>
      <c r="AK342" s="47">
        <f t="shared" si="129"/>
        <v>0</v>
      </c>
      <c r="AL342" s="47">
        <f t="shared" si="129"/>
        <v>0</v>
      </c>
      <c r="AM342" s="55">
        <f t="shared" si="129"/>
        <v>0</v>
      </c>
      <c r="AN342" s="56">
        <f t="shared" si="129"/>
        <v>91.640789999999996</v>
      </c>
      <c r="AO342" s="57">
        <f t="shared" si="129"/>
        <v>0</v>
      </c>
      <c r="AP342" s="47">
        <f t="shared" si="129"/>
        <v>0</v>
      </c>
      <c r="AQ342" s="47">
        <f t="shared" si="129"/>
        <v>0</v>
      </c>
      <c r="AR342" s="47">
        <f t="shared" si="129"/>
        <v>0</v>
      </c>
      <c r="AS342" s="50">
        <f t="shared" si="129"/>
        <v>91.640789999999996</v>
      </c>
      <c r="AU342">
        <v>15</v>
      </c>
      <c r="AV342" s="46" t="s">
        <v>20</v>
      </c>
      <c r="AW342" s="47">
        <f t="shared" si="132"/>
        <v>0</v>
      </c>
      <c r="AX342" s="47">
        <f t="shared" si="132"/>
        <v>0</v>
      </c>
      <c r="AY342" s="47">
        <f t="shared" si="132"/>
        <v>0</v>
      </c>
      <c r="AZ342" s="47">
        <f t="shared" si="132"/>
        <v>0</v>
      </c>
      <c r="BA342" s="47">
        <f t="shared" si="132"/>
        <v>0</v>
      </c>
      <c r="BB342" s="55">
        <f t="shared" si="132"/>
        <v>0</v>
      </c>
      <c r="BC342" s="56">
        <f t="shared" si="132"/>
        <v>0</v>
      </c>
      <c r="BD342" s="57">
        <f t="shared" si="132"/>
        <v>0</v>
      </c>
      <c r="BE342" s="47">
        <f t="shared" si="132"/>
        <v>0</v>
      </c>
      <c r="BF342" s="47">
        <f t="shared" si="132"/>
        <v>0</v>
      </c>
      <c r="BG342" s="47">
        <f t="shared" si="132"/>
        <v>0</v>
      </c>
      <c r="BH342" s="50">
        <f t="shared" si="132"/>
        <v>0</v>
      </c>
      <c r="BJ342" s="2">
        <f t="shared" si="131"/>
        <v>0</v>
      </c>
    </row>
    <row r="343" spans="3:62" x14ac:dyDescent="0.25">
      <c r="C343" s="46" t="s">
        <v>21</v>
      </c>
      <c r="D343" s="47">
        <f t="shared" si="127"/>
        <v>0</v>
      </c>
      <c r="E343" s="47">
        <f t="shared" si="127"/>
        <v>0</v>
      </c>
      <c r="F343" s="47">
        <f t="shared" si="127"/>
        <v>0</v>
      </c>
      <c r="G343" s="47">
        <f t="shared" si="127"/>
        <v>0</v>
      </c>
      <c r="H343" s="47">
        <f t="shared" si="127"/>
        <v>0</v>
      </c>
      <c r="I343" s="47">
        <f t="shared" si="127"/>
        <v>0</v>
      </c>
      <c r="J343" s="47">
        <f t="shared" si="127"/>
        <v>22</v>
      </c>
      <c r="K343" s="47">
        <f t="shared" si="127"/>
        <v>0</v>
      </c>
      <c r="L343" s="47">
        <f t="shared" si="127"/>
        <v>0</v>
      </c>
      <c r="M343" s="47">
        <f t="shared" si="127"/>
        <v>0</v>
      </c>
      <c r="N343" s="47">
        <f t="shared" si="127"/>
        <v>0</v>
      </c>
      <c r="O343" s="50">
        <f t="shared" si="127"/>
        <v>22</v>
      </c>
      <c r="P343" s="49"/>
      <c r="R343" s="46" t="s">
        <v>21</v>
      </c>
      <c r="S343" s="47">
        <f t="shared" si="128"/>
        <v>0</v>
      </c>
      <c r="T343" s="47">
        <f t="shared" si="128"/>
        <v>0</v>
      </c>
      <c r="U343" s="47">
        <f t="shared" si="128"/>
        <v>0</v>
      </c>
      <c r="V343" s="47">
        <f t="shared" si="128"/>
        <v>0</v>
      </c>
      <c r="W343" s="47">
        <f t="shared" si="128"/>
        <v>0</v>
      </c>
      <c r="X343" s="47">
        <f t="shared" si="128"/>
        <v>0</v>
      </c>
      <c r="Y343" s="47">
        <f t="shared" si="128"/>
        <v>10745.668540000001</v>
      </c>
      <c r="Z343" s="47">
        <f t="shared" si="128"/>
        <v>0</v>
      </c>
      <c r="AA343" s="47">
        <f t="shared" si="128"/>
        <v>0</v>
      </c>
      <c r="AB343" s="47">
        <f t="shared" si="128"/>
        <v>0</v>
      </c>
      <c r="AC343" s="47">
        <f t="shared" si="128"/>
        <v>0</v>
      </c>
      <c r="AD343" s="50">
        <f t="shared" si="128"/>
        <v>10745.668540000001</v>
      </c>
      <c r="AG343" s="46" t="s">
        <v>21</v>
      </c>
      <c r="AH343" s="47">
        <f t="shared" si="129"/>
        <v>0</v>
      </c>
      <c r="AI343" s="47">
        <f t="shared" si="129"/>
        <v>0</v>
      </c>
      <c r="AJ343" s="47">
        <f t="shared" si="129"/>
        <v>0</v>
      </c>
      <c r="AK343" s="47">
        <f t="shared" si="129"/>
        <v>0</v>
      </c>
      <c r="AL343" s="47">
        <f t="shared" si="129"/>
        <v>0</v>
      </c>
      <c r="AM343" s="55">
        <f t="shared" si="129"/>
        <v>0</v>
      </c>
      <c r="AN343" s="56">
        <f t="shared" si="129"/>
        <v>10745.668540000001</v>
      </c>
      <c r="AO343" s="57">
        <f t="shared" si="129"/>
        <v>0</v>
      </c>
      <c r="AP343" s="47">
        <f t="shared" si="129"/>
        <v>0</v>
      </c>
      <c r="AQ343" s="47">
        <f t="shared" si="129"/>
        <v>0</v>
      </c>
      <c r="AR343" s="47">
        <f t="shared" si="129"/>
        <v>0</v>
      </c>
      <c r="AS343" s="50">
        <f t="shared" si="129"/>
        <v>10745.668540000001</v>
      </c>
      <c r="AU343">
        <v>16</v>
      </c>
      <c r="AV343" s="46" t="s">
        <v>21</v>
      </c>
      <c r="AW343" s="47"/>
      <c r="AX343" s="47"/>
      <c r="AY343" s="47"/>
      <c r="AZ343" s="47"/>
      <c r="BA343" s="47"/>
      <c r="BB343" s="55">
        <f t="shared" si="132"/>
        <v>0</v>
      </c>
      <c r="BC343" s="56">
        <f t="shared" si="132"/>
        <v>6367.4027387158094</v>
      </c>
      <c r="BD343" s="57">
        <f t="shared" si="132"/>
        <v>0</v>
      </c>
      <c r="BE343" s="47"/>
      <c r="BF343" s="47"/>
      <c r="BG343" s="47"/>
      <c r="BH343" s="50">
        <f>+BH303+BH263+BH223+BH183+BH143+BH103+BH63+BH23</f>
        <v>6367.4027387158094</v>
      </c>
      <c r="BJ343" s="2">
        <f t="shared" si="131"/>
        <v>6367.4027387158094</v>
      </c>
    </row>
    <row r="344" spans="3:62" x14ac:dyDescent="0.25">
      <c r="C344" s="46" t="s">
        <v>22</v>
      </c>
      <c r="D344" s="47">
        <f t="shared" ref="D344:O357" si="133">+D304+D264+D224+D184+D144+D104+D64+D24</f>
        <v>0</v>
      </c>
      <c r="E344" s="47">
        <f t="shared" si="133"/>
        <v>0</v>
      </c>
      <c r="F344" s="47">
        <f t="shared" si="133"/>
        <v>0</v>
      </c>
      <c r="G344" s="47">
        <f t="shared" si="133"/>
        <v>0</v>
      </c>
      <c r="H344" s="47">
        <f t="shared" si="133"/>
        <v>0</v>
      </c>
      <c r="I344" s="47">
        <f t="shared" si="133"/>
        <v>0</v>
      </c>
      <c r="J344" s="47">
        <f t="shared" si="133"/>
        <v>0</v>
      </c>
      <c r="K344" s="47">
        <f t="shared" si="133"/>
        <v>30</v>
      </c>
      <c r="L344" s="47">
        <f t="shared" si="133"/>
        <v>0</v>
      </c>
      <c r="M344" s="47">
        <f t="shared" si="133"/>
        <v>0</v>
      </c>
      <c r="N344" s="47">
        <f t="shared" si="133"/>
        <v>0</v>
      </c>
      <c r="O344" s="50">
        <f t="shared" si="133"/>
        <v>30</v>
      </c>
      <c r="P344" s="49"/>
      <c r="R344" s="46" t="s">
        <v>22</v>
      </c>
      <c r="S344" s="47">
        <f t="shared" ref="S344:AD357" si="134">+S304+S264+S224+S184+S144+S104+S64+S24</f>
        <v>0</v>
      </c>
      <c r="T344" s="47">
        <f t="shared" si="134"/>
        <v>0</v>
      </c>
      <c r="U344" s="47">
        <f t="shared" si="134"/>
        <v>0</v>
      </c>
      <c r="V344" s="47">
        <f t="shared" si="134"/>
        <v>0</v>
      </c>
      <c r="W344" s="47">
        <f t="shared" si="134"/>
        <v>0</v>
      </c>
      <c r="X344" s="47">
        <f t="shared" si="134"/>
        <v>0</v>
      </c>
      <c r="Y344" s="47">
        <f t="shared" si="134"/>
        <v>0</v>
      </c>
      <c r="Z344" s="47">
        <f t="shared" si="134"/>
        <v>14461.532360000001</v>
      </c>
      <c r="AA344" s="47">
        <f t="shared" si="134"/>
        <v>0</v>
      </c>
      <c r="AB344" s="47">
        <f t="shared" si="134"/>
        <v>0</v>
      </c>
      <c r="AC344" s="47">
        <f t="shared" si="134"/>
        <v>0</v>
      </c>
      <c r="AD344" s="50">
        <f t="shared" si="134"/>
        <v>14461.532360000001</v>
      </c>
      <c r="AG344" s="46" t="s">
        <v>22</v>
      </c>
      <c r="AH344" s="47">
        <f t="shared" ref="AH344:AS357" si="135">+AH304+AH264+AH224+AH184+AH144+AH104+AH64+AH24</f>
        <v>0</v>
      </c>
      <c r="AI344" s="47">
        <f t="shared" si="135"/>
        <v>0</v>
      </c>
      <c r="AJ344" s="47">
        <f t="shared" si="135"/>
        <v>0</v>
      </c>
      <c r="AK344" s="47">
        <f t="shared" si="135"/>
        <v>0</v>
      </c>
      <c r="AL344" s="47">
        <f t="shared" si="135"/>
        <v>0</v>
      </c>
      <c r="AM344" s="55">
        <f t="shared" si="135"/>
        <v>0</v>
      </c>
      <c r="AN344" s="56">
        <f t="shared" si="135"/>
        <v>0</v>
      </c>
      <c r="AO344" s="57">
        <f t="shared" si="135"/>
        <v>14461.532360000001</v>
      </c>
      <c r="AP344" s="47">
        <f t="shared" si="135"/>
        <v>0</v>
      </c>
      <c r="AQ344" s="47">
        <f t="shared" si="135"/>
        <v>0</v>
      </c>
      <c r="AR344" s="47">
        <f t="shared" si="135"/>
        <v>0</v>
      </c>
      <c r="AS344" s="50">
        <f t="shared" si="135"/>
        <v>14461.532360000001</v>
      </c>
      <c r="AU344">
        <v>17</v>
      </c>
      <c r="AV344" s="46" t="s">
        <v>22</v>
      </c>
      <c r="AW344" s="47">
        <f t="shared" ref="AW344:BH347" si="136">+AW304+AW264+AW224+AW184+AW144+AW104+AW64+AW24</f>
        <v>0</v>
      </c>
      <c r="AX344" s="47">
        <f t="shared" si="136"/>
        <v>0</v>
      </c>
      <c r="AY344" s="47">
        <f t="shared" si="136"/>
        <v>0</v>
      </c>
      <c r="AZ344" s="47">
        <f t="shared" si="136"/>
        <v>0</v>
      </c>
      <c r="BA344" s="47">
        <f t="shared" si="136"/>
        <v>0</v>
      </c>
      <c r="BB344" s="55">
        <f t="shared" si="136"/>
        <v>0</v>
      </c>
      <c r="BC344" s="56">
        <f t="shared" si="136"/>
        <v>0</v>
      </c>
      <c r="BD344" s="57">
        <f t="shared" si="136"/>
        <v>41207.258753607726</v>
      </c>
      <c r="BE344" s="47">
        <f t="shared" si="136"/>
        <v>0</v>
      </c>
      <c r="BF344" s="47">
        <f t="shared" si="136"/>
        <v>0</v>
      </c>
      <c r="BG344" s="47">
        <f t="shared" si="136"/>
        <v>0</v>
      </c>
      <c r="BH344" s="50">
        <f t="shared" si="136"/>
        <v>41207.258753607726</v>
      </c>
      <c r="BJ344" s="2">
        <f t="shared" si="131"/>
        <v>41207.258753607726</v>
      </c>
    </row>
    <row r="345" spans="3:62" x14ac:dyDescent="0.25">
      <c r="C345" s="46" t="s">
        <v>23</v>
      </c>
      <c r="D345" s="47">
        <f t="shared" si="133"/>
        <v>0</v>
      </c>
      <c r="E345" s="47">
        <f t="shared" si="133"/>
        <v>0</v>
      </c>
      <c r="F345" s="47">
        <f t="shared" si="133"/>
        <v>0</v>
      </c>
      <c r="G345" s="47">
        <f t="shared" si="133"/>
        <v>0</v>
      </c>
      <c r="H345" s="47">
        <f t="shared" si="133"/>
        <v>0</v>
      </c>
      <c r="I345" s="47">
        <f t="shared" si="133"/>
        <v>0</v>
      </c>
      <c r="J345" s="47">
        <f t="shared" si="133"/>
        <v>0</v>
      </c>
      <c r="K345" s="47">
        <f t="shared" si="133"/>
        <v>4</v>
      </c>
      <c r="L345" s="47">
        <f t="shared" si="133"/>
        <v>0</v>
      </c>
      <c r="M345" s="47">
        <f t="shared" si="133"/>
        <v>0</v>
      </c>
      <c r="N345" s="47">
        <f t="shared" si="133"/>
        <v>0</v>
      </c>
      <c r="O345" s="50">
        <f t="shared" si="133"/>
        <v>4</v>
      </c>
      <c r="P345" s="49"/>
      <c r="R345" s="46" t="s">
        <v>23</v>
      </c>
      <c r="S345" s="47">
        <f t="shared" si="134"/>
        <v>0</v>
      </c>
      <c r="T345" s="47">
        <f t="shared" si="134"/>
        <v>0</v>
      </c>
      <c r="U345" s="47">
        <f t="shared" si="134"/>
        <v>0</v>
      </c>
      <c r="V345" s="47">
        <f t="shared" si="134"/>
        <v>0</v>
      </c>
      <c r="W345" s="47">
        <f t="shared" si="134"/>
        <v>0</v>
      </c>
      <c r="X345" s="47">
        <f t="shared" si="134"/>
        <v>0</v>
      </c>
      <c r="Y345" s="47">
        <f t="shared" si="134"/>
        <v>0</v>
      </c>
      <c r="Z345" s="47">
        <f t="shared" si="134"/>
        <v>943.98900000000003</v>
      </c>
      <c r="AA345" s="47">
        <f t="shared" si="134"/>
        <v>0</v>
      </c>
      <c r="AB345" s="47">
        <f t="shared" si="134"/>
        <v>0</v>
      </c>
      <c r="AC345" s="47">
        <f t="shared" si="134"/>
        <v>0</v>
      </c>
      <c r="AD345" s="50">
        <f t="shared" si="134"/>
        <v>943.98900000000003</v>
      </c>
      <c r="AG345" s="46" t="s">
        <v>23</v>
      </c>
      <c r="AH345" s="47">
        <f t="shared" si="135"/>
        <v>0</v>
      </c>
      <c r="AI345" s="47">
        <f t="shared" si="135"/>
        <v>0</v>
      </c>
      <c r="AJ345" s="47">
        <f t="shared" si="135"/>
        <v>0</v>
      </c>
      <c r="AK345" s="47">
        <f t="shared" si="135"/>
        <v>0</v>
      </c>
      <c r="AL345" s="47">
        <f t="shared" si="135"/>
        <v>0</v>
      </c>
      <c r="AM345" s="55">
        <f t="shared" si="135"/>
        <v>0</v>
      </c>
      <c r="AN345" s="56">
        <f t="shared" si="135"/>
        <v>0</v>
      </c>
      <c r="AO345" s="57">
        <f t="shared" si="135"/>
        <v>943.98900000000003</v>
      </c>
      <c r="AP345" s="47">
        <f t="shared" si="135"/>
        <v>0</v>
      </c>
      <c r="AQ345" s="47">
        <f t="shared" si="135"/>
        <v>0</v>
      </c>
      <c r="AR345" s="47">
        <f t="shared" si="135"/>
        <v>0</v>
      </c>
      <c r="AS345" s="50">
        <f t="shared" si="135"/>
        <v>943.98900000000003</v>
      </c>
      <c r="AU345">
        <v>18</v>
      </c>
      <c r="AV345" s="46" t="s">
        <v>23</v>
      </c>
      <c r="AW345" s="47">
        <f t="shared" si="136"/>
        <v>0</v>
      </c>
      <c r="AX345" s="47">
        <f t="shared" si="136"/>
        <v>0</v>
      </c>
      <c r="AY345" s="47">
        <f t="shared" si="136"/>
        <v>0</v>
      </c>
      <c r="AZ345" s="47">
        <f t="shared" si="136"/>
        <v>0</v>
      </c>
      <c r="BA345" s="47">
        <f t="shared" si="136"/>
        <v>0</v>
      </c>
      <c r="BB345" s="55">
        <f t="shared" si="136"/>
        <v>0</v>
      </c>
      <c r="BC345" s="56">
        <f t="shared" si="136"/>
        <v>0</v>
      </c>
      <c r="BD345" s="57">
        <f t="shared" si="136"/>
        <v>4580.5629803235261</v>
      </c>
      <c r="BE345" s="47">
        <f t="shared" si="136"/>
        <v>0</v>
      </c>
      <c r="BF345" s="47">
        <f t="shared" si="136"/>
        <v>0</v>
      </c>
      <c r="BG345" s="47">
        <f t="shared" si="136"/>
        <v>0</v>
      </c>
      <c r="BH345" s="50">
        <f t="shared" si="136"/>
        <v>4580.5629803235261</v>
      </c>
      <c r="BJ345" s="2">
        <f t="shared" si="131"/>
        <v>4580.5629803235261</v>
      </c>
    </row>
    <row r="346" spans="3:62" x14ac:dyDescent="0.25">
      <c r="C346" s="46" t="s">
        <v>24</v>
      </c>
      <c r="D346" s="47">
        <f t="shared" si="133"/>
        <v>0</v>
      </c>
      <c r="E346" s="47">
        <f t="shared" si="133"/>
        <v>0</v>
      </c>
      <c r="F346" s="47">
        <f t="shared" si="133"/>
        <v>0</v>
      </c>
      <c r="G346" s="47">
        <f t="shared" si="133"/>
        <v>0</v>
      </c>
      <c r="H346" s="47">
        <f t="shared" si="133"/>
        <v>0</v>
      </c>
      <c r="I346" s="47">
        <f t="shared" si="133"/>
        <v>0</v>
      </c>
      <c r="J346" s="47">
        <f t="shared" si="133"/>
        <v>0</v>
      </c>
      <c r="K346" s="47">
        <f t="shared" si="133"/>
        <v>0</v>
      </c>
      <c r="L346" s="47">
        <f t="shared" si="133"/>
        <v>0</v>
      </c>
      <c r="M346" s="47">
        <f t="shared" si="133"/>
        <v>0</v>
      </c>
      <c r="N346" s="47">
        <f t="shared" si="133"/>
        <v>0</v>
      </c>
      <c r="O346" s="50">
        <f t="shared" si="133"/>
        <v>0</v>
      </c>
      <c r="P346" s="49"/>
      <c r="R346" s="46" t="s">
        <v>24</v>
      </c>
      <c r="S346" s="47">
        <f t="shared" si="134"/>
        <v>0</v>
      </c>
      <c r="T346" s="47">
        <f t="shared" si="134"/>
        <v>0</v>
      </c>
      <c r="U346" s="47">
        <f t="shared" si="134"/>
        <v>0</v>
      </c>
      <c r="V346" s="47">
        <f t="shared" si="134"/>
        <v>0</v>
      </c>
      <c r="W346" s="47">
        <f t="shared" si="134"/>
        <v>0</v>
      </c>
      <c r="X346" s="47">
        <f t="shared" si="134"/>
        <v>0</v>
      </c>
      <c r="Y346" s="47">
        <f t="shared" si="134"/>
        <v>0</v>
      </c>
      <c r="Z346" s="47">
        <f t="shared" si="134"/>
        <v>0</v>
      </c>
      <c r="AA346" s="47">
        <f t="shared" si="134"/>
        <v>0</v>
      </c>
      <c r="AB346" s="47">
        <f t="shared" si="134"/>
        <v>0</v>
      </c>
      <c r="AC346" s="47">
        <f t="shared" si="134"/>
        <v>0</v>
      </c>
      <c r="AD346" s="50">
        <f t="shared" si="134"/>
        <v>0</v>
      </c>
      <c r="AG346" s="46" t="s">
        <v>24</v>
      </c>
      <c r="AH346" s="47">
        <f t="shared" si="135"/>
        <v>0</v>
      </c>
      <c r="AI346" s="47">
        <f t="shared" si="135"/>
        <v>0</v>
      </c>
      <c r="AJ346" s="47">
        <f t="shared" si="135"/>
        <v>0</v>
      </c>
      <c r="AK346" s="47">
        <f t="shared" si="135"/>
        <v>0</v>
      </c>
      <c r="AL346" s="47">
        <f t="shared" si="135"/>
        <v>0</v>
      </c>
      <c r="AM346" s="55">
        <f t="shared" si="135"/>
        <v>0</v>
      </c>
      <c r="AN346" s="56">
        <f t="shared" si="135"/>
        <v>0</v>
      </c>
      <c r="AO346" s="57">
        <f t="shared" si="135"/>
        <v>0</v>
      </c>
      <c r="AP346" s="47">
        <f t="shared" si="135"/>
        <v>0</v>
      </c>
      <c r="AQ346" s="47">
        <f t="shared" si="135"/>
        <v>0</v>
      </c>
      <c r="AR346" s="47">
        <f t="shared" si="135"/>
        <v>0</v>
      </c>
      <c r="AS346" s="50">
        <f t="shared" si="135"/>
        <v>0</v>
      </c>
      <c r="AU346">
        <v>19</v>
      </c>
      <c r="AV346" s="46" t="s">
        <v>24</v>
      </c>
      <c r="AW346" s="47">
        <f t="shared" si="136"/>
        <v>0</v>
      </c>
      <c r="AX346" s="47">
        <f t="shared" si="136"/>
        <v>0</v>
      </c>
      <c r="AY346" s="47">
        <f t="shared" si="136"/>
        <v>0</v>
      </c>
      <c r="AZ346" s="47">
        <f t="shared" si="136"/>
        <v>0</v>
      </c>
      <c r="BA346" s="47">
        <f t="shared" si="136"/>
        <v>0</v>
      </c>
      <c r="BB346" s="55">
        <f t="shared" si="136"/>
        <v>0</v>
      </c>
      <c r="BC346" s="56">
        <f t="shared" si="136"/>
        <v>0</v>
      </c>
      <c r="BD346" s="57">
        <f t="shared" si="136"/>
        <v>0</v>
      </c>
      <c r="BE346" s="47">
        <f t="shared" si="136"/>
        <v>0</v>
      </c>
      <c r="BF346" s="47">
        <f t="shared" si="136"/>
        <v>0</v>
      </c>
      <c r="BG346" s="47">
        <f t="shared" si="136"/>
        <v>0</v>
      </c>
      <c r="BH346" s="50">
        <f t="shared" si="136"/>
        <v>0</v>
      </c>
      <c r="BJ346" s="2">
        <f t="shared" si="131"/>
        <v>0</v>
      </c>
    </row>
    <row r="347" spans="3:62" x14ac:dyDescent="0.25">
      <c r="C347" s="46" t="s">
        <v>25</v>
      </c>
      <c r="D347" s="47">
        <f t="shared" si="133"/>
        <v>0</v>
      </c>
      <c r="E347" s="47">
        <f t="shared" si="133"/>
        <v>0</v>
      </c>
      <c r="F347" s="47">
        <f t="shared" si="133"/>
        <v>0</v>
      </c>
      <c r="G347" s="47">
        <f t="shared" si="133"/>
        <v>0</v>
      </c>
      <c r="H347" s="47">
        <f t="shared" si="133"/>
        <v>0</v>
      </c>
      <c r="I347" s="47">
        <f t="shared" si="133"/>
        <v>0</v>
      </c>
      <c r="J347" s="47">
        <f t="shared" si="133"/>
        <v>0</v>
      </c>
      <c r="K347" s="47">
        <f t="shared" si="133"/>
        <v>12</v>
      </c>
      <c r="L347" s="47">
        <f t="shared" si="133"/>
        <v>0</v>
      </c>
      <c r="M347" s="47">
        <f t="shared" si="133"/>
        <v>0</v>
      </c>
      <c r="N347" s="47">
        <f t="shared" si="133"/>
        <v>0</v>
      </c>
      <c r="O347" s="50">
        <f t="shared" si="133"/>
        <v>12</v>
      </c>
      <c r="P347" s="49"/>
      <c r="R347" s="46" t="s">
        <v>25</v>
      </c>
      <c r="S347" s="47">
        <f t="shared" si="134"/>
        <v>0</v>
      </c>
      <c r="T347" s="47">
        <f t="shared" si="134"/>
        <v>0</v>
      </c>
      <c r="U347" s="47">
        <f t="shared" si="134"/>
        <v>0</v>
      </c>
      <c r="V347" s="47">
        <f t="shared" si="134"/>
        <v>0</v>
      </c>
      <c r="W347" s="47">
        <f t="shared" si="134"/>
        <v>0</v>
      </c>
      <c r="X347" s="47">
        <f t="shared" si="134"/>
        <v>0</v>
      </c>
      <c r="Y347" s="47">
        <f t="shared" si="134"/>
        <v>0</v>
      </c>
      <c r="Z347" s="47">
        <f t="shared" si="134"/>
        <v>2769.75983</v>
      </c>
      <c r="AA347" s="47">
        <f t="shared" si="134"/>
        <v>0</v>
      </c>
      <c r="AB347" s="47">
        <f t="shared" si="134"/>
        <v>0</v>
      </c>
      <c r="AC347" s="47">
        <f t="shared" si="134"/>
        <v>0</v>
      </c>
      <c r="AD347" s="50">
        <f t="shared" si="134"/>
        <v>2769.75983</v>
      </c>
      <c r="AG347" s="46" t="s">
        <v>25</v>
      </c>
      <c r="AH347" s="47">
        <f t="shared" si="135"/>
        <v>0</v>
      </c>
      <c r="AI347" s="47">
        <f t="shared" si="135"/>
        <v>0</v>
      </c>
      <c r="AJ347" s="47">
        <f t="shared" si="135"/>
        <v>0</v>
      </c>
      <c r="AK347" s="47">
        <f t="shared" si="135"/>
        <v>0</v>
      </c>
      <c r="AL347" s="47">
        <f t="shared" si="135"/>
        <v>0</v>
      </c>
      <c r="AM347" s="58">
        <f t="shared" si="135"/>
        <v>0</v>
      </c>
      <c r="AN347" s="59">
        <f t="shared" si="135"/>
        <v>0</v>
      </c>
      <c r="AO347" s="60">
        <f t="shared" si="135"/>
        <v>2769.75983</v>
      </c>
      <c r="AP347" s="47">
        <f t="shared" si="135"/>
        <v>0</v>
      </c>
      <c r="AQ347" s="47">
        <f t="shared" si="135"/>
        <v>0</v>
      </c>
      <c r="AR347" s="47">
        <f t="shared" si="135"/>
        <v>0</v>
      </c>
      <c r="AS347" s="50">
        <f t="shared" si="135"/>
        <v>2769.75983</v>
      </c>
      <c r="AU347">
        <v>20</v>
      </c>
      <c r="AV347" s="46" t="s">
        <v>25</v>
      </c>
      <c r="AW347" s="47"/>
      <c r="AX347" s="47"/>
      <c r="AY347" s="47"/>
      <c r="AZ347" s="47"/>
      <c r="BA347" s="47"/>
      <c r="BB347" s="58">
        <f t="shared" si="136"/>
        <v>0</v>
      </c>
      <c r="BC347" s="59">
        <f t="shared" si="136"/>
        <v>0</v>
      </c>
      <c r="BD347" s="60">
        <f t="shared" si="136"/>
        <v>9604.8902362652243</v>
      </c>
      <c r="BE347" s="47"/>
      <c r="BF347" s="47"/>
      <c r="BG347" s="47"/>
      <c r="BH347" s="50">
        <f>+BH307+BH267+BH227+BH187+BH147+BH107+BH67+BH27</f>
        <v>9604.8902362652243</v>
      </c>
      <c r="BJ347" s="2">
        <f t="shared" si="131"/>
        <v>9604.8902362652243</v>
      </c>
    </row>
    <row r="348" spans="3:62" x14ac:dyDescent="0.25">
      <c r="C348" s="46" t="s">
        <v>529</v>
      </c>
      <c r="D348" s="47">
        <f t="shared" si="133"/>
        <v>0</v>
      </c>
      <c r="E348" s="47">
        <f t="shared" si="133"/>
        <v>0</v>
      </c>
      <c r="F348" s="47">
        <f t="shared" si="133"/>
        <v>0</v>
      </c>
      <c r="G348" s="47">
        <f t="shared" si="133"/>
        <v>0</v>
      </c>
      <c r="H348" s="47">
        <f t="shared" si="133"/>
        <v>0</v>
      </c>
      <c r="I348" s="47">
        <f t="shared" si="133"/>
        <v>3</v>
      </c>
      <c r="J348" s="47">
        <f t="shared" si="133"/>
        <v>0</v>
      </c>
      <c r="K348" s="47">
        <f t="shared" si="133"/>
        <v>0</v>
      </c>
      <c r="L348" s="47">
        <f t="shared" si="133"/>
        <v>199</v>
      </c>
      <c r="M348" s="47">
        <f t="shared" si="133"/>
        <v>0</v>
      </c>
      <c r="N348" s="47">
        <f t="shared" si="133"/>
        <v>0</v>
      </c>
      <c r="O348" s="50">
        <f t="shared" si="133"/>
        <v>202</v>
      </c>
      <c r="P348" s="49"/>
      <c r="R348" s="46" t="s">
        <v>529</v>
      </c>
      <c r="S348" s="47">
        <f t="shared" si="134"/>
        <v>0</v>
      </c>
      <c r="T348" s="47">
        <f t="shared" si="134"/>
        <v>0</v>
      </c>
      <c r="U348" s="47">
        <f t="shared" si="134"/>
        <v>0</v>
      </c>
      <c r="V348" s="47">
        <f t="shared" si="134"/>
        <v>0</v>
      </c>
      <c r="W348" s="47">
        <f t="shared" si="134"/>
        <v>0</v>
      </c>
      <c r="X348" s="47">
        <f t="shared" si="134"/>
        <v>903.36640000000011</v>
      </c>
      <c r="Y348" s="47">
        <f t="shared" si="134"/>
        <v>0</v>
      </c>
      <c r="Z348" s="47">
        <f t="shared" si="134"/>
        <v>0</v>
      </c>
      <c r="AA348" s="47">
        <f t="shared" si="134"/>
        <v>93580.550729999988</v>
      </c>
      <c r="AB348" s="47">
        <f t="shared" si="134"/>
        <v>0</v>
      </c>
      <c r="AC348" s="47">
        <f t="shared" si="134"/>
        <v>0</v>
      </c>
      <c r="AD348" s="50">
        <f t="shared" si="134"/>
        <v>94483.917130000002</v>
      </c>
      <c r="AG348" s="46" t="s">
        <v>529</v>
      </c>
      <c r="AH348" s="47">
        <f t="shared" si="135"/>
        <v>0</v>
      </c>
      <c r="AI348" s="47">
        <f t="shared" si="135"/>
        <v>0</v>
      </c>
      <c r="AJ348" s="47">
        <f t="shared" si="135"/>
        <v>0</v>
      </c>
      <c r="AK348" s="47">
        <f t="shared" si="135"/>
        <v>0</v>
      </c>
      <c r="AL348" s="47">
        <f t="shared" si="135"/>
        <v>0</v>
      </c>
      <c r="AM348" s="47">
        <f t="shared" si="135"/>
        <v>903.36640000000011</v>
      </c>
      <c r="AN348" s="47">
        <f t="shared" si="135"/>
        <v>0</v>
      </c>
      <c r="AO348" s="47">
        <f t="shared" si="135"/>
        <v>0</v>
      </c>
      <c r="AP348" s="47">
        <f t="shared" si="135"/>
        <v>93580.550729999988</v>
      </c>
      <c r="AQ348" s="47">
        <f t="shared" si="135"/>
        <v>0</v>
      </c>
      <c r="AR348" s="47">
        <f t="shared" si="135"/>
        <v>0</v>
      </c>
      <c r="AS348" s="50">
        <f t="shared" si="135"/>
        <v>94483.917129999987</v>
      </c>
      <c r="AU348">
        <v>21</v>
      </c>
      <c r="AV348" s="46" t="s">
        <v>529</v>
      </c>
      <c r="AW348" s="47">
        <f t="shared" ref="AW348:BH357" si="137">+AW308+AW268+AW228+AW188+AW148+AW108+AW68+AW28</f>
        <v>0</v>
      </c>
      <c r="AX348" s="47">
        <f t="shared" si="137"/>
        <v>0</v>
      </c>
      <c r="AY348" s="47">
        <f t="shared" si="137"/>
        <v>0</v>
      </c>
      <c r="AZ348" s="47">
        <f t="shared" si="137"/>
        <v>0</v>
      </c>
      <c r="BA348" s="47">
        <f t="shared" si="137"/>
        <v>0</v>
      </c>
      <c r="BB348" s="47">
        <f t="shared" si="137"/>
        <v>825.63829277842001</v>
      </c>
      <c r="BC348" s="47">
        <f t="shared" si="137"/>
        <v>0</v>
      </c>
      <c r="BD348" s="47">
        <f t="shared" si="137"/>
        <v>0</v>
      </c>
      <c r="BE348" s="47">
        <f t="shared" si="137"/>
        <v>93580.550729999988</v>
      </c>
      <c r="BF348" s="47">
        <f t="shared" si="137"/>
        <v>0</v>
      </c>
      <c r="BG348" s="47">
        <f t="shared" si="137"/>
        <v>0</v>
      </c>
      <c r="BH348" s="50">
        <f t="shared" si="137"/>
        <v>94406.189022778402</v>
      </c>
      <c r="BJ348" s="2"/>
    </row>
    <row r="349" spans="3:62" x14ac:dyDescent="0.25">
      <c r="C349" s="46" t="s">
        <v>530</v>
      </c>
      <c r="D349" s="47">
        <f t="shared" si="133"/>
        <v>0</v>
      </c>
      <c r="E349" s="47">
        <f t="shared" si="133"/>
        <v>0</v>
      </c>
      <c r="F349" s="47">
        <f t="shared" si="133"/>
        <v>0</v>
      </c>
      <c r="G349" s="47">
        <f t="shared" si="133"/>
        <v>0</v>
      </c>
      <c r="H349" s="47">
        <f t="shared" si="133"/>
        <v>3</v>
      </c>
      <c r="I349" s="47">
        <f t="shared" si="133"/>
        <v>22</v>
      </c>
      <c r="J349" s="47">
        <f t="shared" si="133"/>
        <v>0</v>
      </c>
      <c r="K349" s="47">
        <f t="shared" si="133"/>
        <v>1</v>
      </c>
      <c r="L349" s="47">
        <f t="shared" si="133"/>
        <v>0</v>
      </c>
      <c r="M349" s="47">
        <f t="shared" si="133"/>
        <v>80</v>
      </c>
      <c r="N349" s="47">
        <f t="shared" si="133"/>
        <v>0</v>
      </c>
      <c r="O349" s="50">
        <f t="shared" si="133"/>
        <v>106</v>
      </c>
      <c r="P349" s="49"/>
      <c r="R349" s="46" t="s">
        <v>530</v>
      </c>
      <c r="S349" s="47">
        <f t="shared" si="134"/>
        <v>0</v>
      </c>
      <c r="T349" s="47">
        <f t="shared" si="134"/>
        <v>0</v>
      </c>
      <c r="U349" s="47">
        <f t="shared" si="134"/>
        <v>0</v>
      </c>
      <c r="V349" s="47">
        <f t="shared" si="134"/>
        <v>0</v>
      </c>
      <c r="W349" s="47">
        <f t="shared" si="134"/>
        <v>245.27994000000001</v>
      </c>
      <c r="X349" s="47">
        <f t="shared" si="134"/>
        <v>7731.7829400000001</v>
      </c>
      <c r="Y349" s="47">
        <f t="shared" si="134"/>
        <v>0</v>
      </c>
      <c r="Z349" s="47">
        <f t="shared" si="134"/>
        <v>92.452799999999996</v>
      </c>
      <c r="AA349" s="47">
        <f t="shared" si="134"/>
        <v>0</v>
      </c>
      <c r="AB349" s="47">
        <f t="shared" si="134"/>
        <v>33895.901599999997</v>
      </c>
      <c r="AC349" s="47">
        <f t="shared" si="134"/>
        <v>0</v>
      </c>
      <c r="AD349" s="50">
        <f t="shared" si="134"/>
        <v>41965.417279999994</v>
      </c>
      <c r="AG349" s="46" t="s">
        <v>530</v>
      </c>
      <c r="AH349" s="47">
        <f t="shared" si="135"/>
        <v>0</v>
      </c>
      <c r="AI349" s="47">
        <f t="shared" si="135"/>
        <v>0</v>
      </c>
      <c r="AJ349" s="47">
        <f t="shared" si="135"/>
        <v>0</v>
      </c>
      <c r="AK349" s="47">
        <f t="shared" si="135"/>
        <v>0</v>
      </c>
      <c r="AL349" s="47">
        <f t="shared" si="135"/>
        <v>245.27994000000001</v>
      </c>
      <c r="AM349" s="47">
        <f t="shared" si="135"/>
        <v>7731.7829400000001</v>
      </c>
      <c r="AN349" s="47">
        <f t="shared" si="135"/>
        <v>0</v>
      </c>
      <c r="AO349" s="47">
        <f t="shared" si="135"/>
        <v>92.452799999999996</v>
      </c>
      <c r="AP349" s="47">
        <f t="shared" si="135"/>
        <v>0</v>
      </c>
      <c r="AQ349" s="47">
        <f t="shared" si="135"/>
        <v>33895.901599999997</v>
      </c>
      <c r="AR349" s="47">
        <f t="shared" si="135"/>
        <v>0</v>
      </c>
      <c r="AS349" s="50">
        <f t="shared" si="135"/>
        <v>41965.417279999994</v>
      </c>
      <c r="AU349">
        <v>22</v>
      </c>
      <c r="AV349" s="46" t="s">
        <v>530</v>
      </c>
      <c r="AW349" s="47">
        <f t="shared" si="137"/>
        <v>0</v>
      </c>
      <c r="AX349" s="47">
        <f t="shared" si="137"/>
        <v>0</v>
      </c>
      <c r="AY349" s="47">
        <f t="shared" si="137"/>
        <v>0</v>
      </c>
      <c r="AZ349" s="47">
        <f t="shared" si="137"/>
        <v>0</v>
      </c>
      <c r="BA349" s="47">
        <f t="shared" si="137"/>
        <v>245.27994000000001</v>
      </c>
      <c r="BB349" s="47">
        <f t="shared" si="137"/>
        <v>11542.437344433009</v>
      </c>
      <c r="BC349" s="47">
        <f t="shared" si="137"/>
        <v>0</v>
      </c>
      <c r="BD349" s="47">
        <f t="shared" si="137"/>
        <v>230.95807451649685</v>
      </c>
      <c r="BE349" s="47">
        <f t="shared" si="137"/>
        <v>0</v>
      </c>
      <c r="BF349" s="47">
        <f t="shared" si="137"/>
        <v>33895.901599999997</v>
      </c>
      <c r="BG349" s="47">
        <f t="shared" si="137"/>
        <v>0</v>
      </c>
      <c r="BH349" s="50">
        <f t="shared" si="137"/>
        <v>45914.57695894951</v>
      </c>
      <c r="BJ349" s="2"/>
    </row>
    <row r="350" spans="3:62" x14ac:dyDescent="0.25">
      <c r="C350" s="46" t="s">
        <v>531</v>
      </c>
      <c r="D350" s="47">
        <f t="shared" si="133"/>
        <v>16</v>
      </c>
      <c r="E350" s="47">
        <f t="shared" si="133"/>
        <v>27</v>
      </c>
      <c r="F350" s="47">
        <f t="shared" si="133"/>
        <v>13</v>
      </c>
      <c r="G350" s="47">
        <f t="shared" si="133"/>
        <v>20</v>
      </c>
      <c r="H350" s="47">
        <f t="shared" si="133"/>
        <v>3</v>
      </c>
      <c r="I350" s="47">
        <f t="shared" si="133"/>
        <v>15</v>
      </c>
      <c r="J350" s="47">
        <f t="shared" si="133"/>
        <v>0</v>
      </c>
      <c r="K350" s="47">
        <f t="shared" si="133"/>
        <v>2</v>
      </c>
      <c r="L350" s="47">
        <f t="shared" si="133"/>
        <v>1</v>
      </c>
      <c r="M350" s="47">
        <f t="shared" si="133"/>
        <v>5</v>
      </c>
      <c r="N350" s="47">
        <f t="shared" si="133"/>
        <v>132</v>
      </c>
      <c r="O350" s="50">
        <f t="shared" si="133"/>
        <v>234</v>
      </c>
      <c r="P350" s="49"/>
      <c r="R350" s="46" t="s">
        <v>531</v>
      </c>
      <c r="S350" s="47">
        <f t="shared" si="134"/>
        <v>3819.2632999999996</v>
      </c>
      <c r="T350" s="47">
        <f t="shared" si="134"/>
        <v>14697.63235</v>
      </c>
      <c r="U350" s="47">
        <f t="shared" si="134"/>
        <v>4557.7180000000008</v>
      </c>
      <c r="V350" s="47">
        <f t="shared" si="134"/>
        <v>6046.8432599999996</v>
      </c>
      <c r="W350" s="47">
        <f t="shared" si="134"/>
        <v>562.25580000000002</v>
      </c>
      <c r="X350" s="47">
        <f t="shared" si="134"/>
        <v>8676.2921700000006</v>
      </c>
      <c r="Y350" s="47">
        <f t="shared" si="134"/>
        <v>0</v>
      </c>
      <c r="Z350" s="47">
        <f t="shared" si="134"/>
        <v>1013.7092</v>
      </c>
      <c r="AA350" s="47">
        <f t="shared" si="134"/>
        <v>72.745829999999998</v>
      </c>
      <c r="AB350" s="47">
        <f t="shared" si="134"/>
        <v>3605.1682999999998</v>
      </c>
      <c r="AC350" s="47">
        <f t="shared" si="134"/>
        <v>40614.760029999998</v>
      </c>
      <c r="AD350" s="50">
        <f t="shared" si="134"/>
        <v>83666.38824</v>
      </c>
      <c r="AG350" s="46" t="s">
        <v>531</v>
      </c>
      <c r="AH350" s="47">
        <f t="shared" si="135"/>
        <v>3819.2632999999996</v>
      </c>
      <c r="AI350" s="47">
        <f t="shared" si="135"/>
        <v>14697.63235</v>
      </c>
      <c r="AJ350" s="47">
        <f t="shared" si="135"/>
        <v>4557.7180000000008</v>
      </c>
      <c r="AK350" s="47">
        <f t="shared" si="135"/>
        <v>6046.8432599999996</v>
      </c>
      <c r="AL350" s="47">
        <f t="shared" si="135"/>
        <v>562.25580000000002</v>
      </c>
      <c r="AM350" s="47">
        <f t="shared" si="135"/>
        <v>8676.2921700000006</v>
      </c>
      <c r="AN350" s="47">
        <f t="shared" si="135"/>
        <v>0</v>
      </c>
      <c r="AO350" s="47">
        <f t="shared" si="135"/>
        <v>1013.7092</v>
      </c>
      <c r="AP350" s="47">
        <f t="shared" si="135"/>
        <v>72.745829999999998</v>
      </c>
      <c r="AQ350" s="47">
        <f t="shared" si="135"/>
        <v>3605.1682999999998</v>
      </c>
      <c r="AR350" s="47">
        <f t="shared" si="135"/>
        <v>40614.760029999998</v>
      </c>
      <c r="AS350" s="50">
        <f t="shared" si="135"/>
        <v>83666.38824</v>
      </c>
      <c r="AU350">
        <v>23</v>
      </c>
      <c r="AV350" s="46" t="s">
        <v>531</v>
      </c>
      <c r="AW350" s="47">
        <f t="shared" si="137"/>
        <v>3819.2632999999996</v>
      </c>
      <c r="AX350" s="47">
        <f t="shared" si="137"/>
        <v>14697.63235</v>
      </c>
      <c r="AY350" s="47">
        <f t="shared" si="137"/>
        <v>4557.7180000000008</v>
      </c>
      <c r="AZ350" s="47">
        <f t="shared" si="137"/>
        <v>6046.8432599999996</v>
      </c>
      <c r="BA350" s="47">
        <f t="shared" si="137"/>
        <v>562.25580000000002</v>
      </c>
      <c r="BB350" s="47">
        <f t="shared" si="137"/>
        <v>12284.415753045056</v>
      </c>
      <c r="BC350" s="47">
        <f t="shared" si="137"/>
        <v>0</v>
      </c>
      <c r="BD350" s="47">
        <f t="shared" si="137"/>
        <v>2139.7205848049298</v>
      </c>
      <c r="BE350" s="47">
        <f t="shared" si="137"/>
        <v>72.745829999999998</v>
      </c>
      <c r="BF350" s="47">
        <f t="shared" si="137"/>
        <v>3605.1682999999998</v>
      </c>
      <c r="BG350" s="47">
        <f t="shared" si="137"/>
        <v>40614.760029999998</v>
      </c>
      <c r="BH350" s="50">
        <f t="shared" si="137"/>
        <v>88400.523207849998</v>
      </c>
      <c r="BJ350" s="2"/>
    </row>
    <row r="351" spans="3:62" x14ac:dyDescent="0.25">
      <c r="C351" s="46" t="s">
        <v>26</v>
      </c>
      <c r="D351" s="47">
        <f t="shared" si="133"/>
        <v>0</v>
      </c>
      <c r="E351" s="47">
        <f t="shared" si="133"/>
        <v>0</v>
      </c>
      <c r="F351" s="47">
        <f t="shared" si="133"/>
        <v>0</v>
      </c>
      <c r="G351" s="47">
        <f t="shared" si="133"/>
        <v>0</v>
      </c>
      <c r="H351" s="47">
        <f t="shared" si="133"/>
        <v>0</v>
      </c>
      <c r="I351" s="47">
        <f t="shared" si="133"/>
        <v>401</v>
      </c>
      <c r="J351" s="47">
        <f t="shared" si="133"/>
        <v>28</v>
      </c>
      <c r="K351" s="47">
        <f t="shared" si="133"/>
        <v>27</v>
      </c>
      <c r="L351" s="47">
        <f t="shared" si="133"/>
        <v>0</v>
      </c>
      <c r="M351" s="47">
        <f t="shared" si="133"/>
        <v>0</v>
      </c>
      <c r="N351" s="47">
        <f t="shared" si="133"/>
        <v>0</v>
      </c>
      <c r="O351" s="50">
        <f t="shared" si="133"/>
        <v>456</v>
      </c>
      <c r="P351" s="49"/>
      <c r="R351" s="46" t="s">
        <v>26</v>
      </c>
      <c r="S351" s="47">
        <f t="shared" si="134"/>
        <v>0</v>
      </c>
      <c r="T351" s="47">
        <f t="shared" si="134"/>
        <v>0</v>
      </c>
      <c r="U351" s="47">
        <f t="shared" si="134"/>
        <v>0</v>
      </c>
      <c r="V351" s="47">
        <f t="shared" si="134"/>
        <v>0</v>
      </c>
      <c r="W351" s="47">
        <f t="shared" si="134"/>
        <v>0</v>
      </c>
      <c r="X351" s="47">
        <f t="shared" si="134"/>
        <v>158326.15124000001</v>
      </c>
      <c r="Y351" s="47">
        <f t="shared" si="134"/>
        <v>10729.897349999999</v>
      </c>
      <c r="Z351" s="47">
        <f t="shared" si="134"/>
        <v>15886.696509999998</v>
      </c>
      <c r="AA351" s="47">
        <f t="shared" si="134"/>
        <v>0</v>
      </c>
      <c r="AB351" s="47">
        <f t="shared" si="134"/>
        <v>0</v>
      </c>
      <c r="AC351" s="47">
        <f t="shared" si="134"/>
        <v>0</v>
      </c>
      <c r="AD351" s="50">
        <f t="shared" si="134"/>
        <v>184942.7451</v>
      </c>
      <c r="AG351" s="46" t="s">
        <v>26</v>
      </c>
      <c r="AH351" s="47">
        <f t="shared" si="135"/>
        <v>0</v>
      </c>
      <c r="AI351" s="47">
        <f t="shared" si="135"/>
        <v>0</v>
      </c>
      <c r="AJ351" s="47">
        <f t="shared" si="135"/>
        <v>0</v>
      </c>
      <c r="AK351" s="47">
        <f t="shared" si="135"/>
        <v>0</v>
      </c>
      <c r="AL351" s="47">
        <f t="shared" si="135"/>
        <v>0</v>
      </c>
      <c r="AM351" s="51">
        <f t="shared" si="135"/>
        <v>158326.15124000001</v>
      </c>
      <c r="AN351" s="52">
        <f t="shared" si="135"/>
        <v>10729.897349999999</v>
      </c>
      <c r="AO351" s="53">
        <f t="shared" si="135"/>
        <v>15886.696509999998</v>
      </c>
      <c r="AP351" s="47">
        <f t="shared" si="135"/>
        <v>0</v>
      </c>
      <c r="AQ351" s="47">
        <f t="shared" si="135"/>
        <v>0</v>
      </c>
      <c r="AR351" s="47">
        <f t="shared" si="135"/>
        <v>0</v>
      </c>
      <c r="AS351" s="50">
        <f t="shared" si="135"/>
        <v>184942.7451</v>
      </c>
      <c r="AU351">
        <v>24</v>
      </c>
      <c r="AV351" s="46" t="s">
        <v>26</v>
      </c>
      <c r="AW351" s="47">
        <f t="shared" si="137"/>
        <v>0</v>
      </c>
      <c r="AX351" s="47">
        <f t="shared" si="137"/>
        <v>0</v>
      </c>
      <c r="AY351" s="47">
        <f t="shared" si="137"/>
        <v>0</v>
      </c>
      <c r="AZ351" s="47">
        <f t="shared" si="137"/>
        <v>0</v>
      </c>
      <c r="BA351" s="47">
        <f t="shared" si="137"/>
        <v>0</v>
      </c>
      <c r="BB351" s="51">
        <f t="shared" si="137"/>
        <v>175336.34817511684</v>
      </c>
      <c r="BC351" s="52">
        <f t="shared" si="137"/>
        <v>0</v>
      </c>
      <c r="BD351" s="53">
        <f t="shared" si="137"/>
        <v>0</v>
      </c>
      <c r="BE351" s="47">
        <f t="shared" si="137"/>
        <v>0</v>
      </c>
      <c r="BF351" s="47">
        <f t="shared" si="137"/>
        <v>0</v>
      </c>
      <c r="BG351" s="47">
        <f t="shared" si="137"/>
        <v>0</v>
      </c>
      <c r="BH351" s="50">
        <f t="shared" si="137"/>
        <v>175336.34817511684</v>
      </c>
      <c r="BJ351" s="2">
        <f t="shared" ref="BJ351:BJ356" si="138">+BJ311+BJ271+BJ231+BJ191+BJ151+BJ111+BJ71+BJ31</f>
        <v>175336.34817511684</v>
      </c>
    </row>
    <row r="352" spans="3:62" x14ac:dyDescent="0.25">
      <c r="C352" s="46" t="s">
        <v>27</v>
      </c>
      <c r="D352" s="47">
        <f t="shared" si="133"/>
        <v>0</v>
      </c>
      <c r="E352" s="47">
        <f t="shared" si="133"/>
        <v>0</v>
      </c>
      <c r="F352" s="47">
        <f t="shared" si="133"/>
        <v>0</v>
      </c>
      <c r="G352" s="47">
        <f t="shared" si="133"/>
        <v>0</v>
      </c>
      <c r="H352" s="47">
        <f t="shared" si="133"/>
        <v>0</v>
      </c>
      <c r="I352" s="47">
        <f t="shared" si="133"/>
        <v>92</v>
      </c>
      <c r="J352" s="47">
        <f t="shared" si="133"/>
        <v>2</v>
      </c>
      <c r="K352" s="47">
        <f t="shared" si="133"/>
        <v>2</v>
      </c>
      <c r="L352" s="47">
        <f t="shared" si="133"/>
        <v>0</v>
      </c>
      <c r="M352" s="47">
        <f t="shared" si="133"/>
        <v>0</v>
      </c>
      <c r="N352" s="47">
        <f t="shared" si="133"/>
        <v>0</v>
      </c>
      <c r="O352" s="50">
        <f t="shared" si="133"/>
        <v>96</v>
      </c>
      <c r="P352" s="49"/>
      <c r="R352" s="46" t="s">
        <v>27</v>
      </c>
      <c r="S352" s="47">
        <f t="shared" si="134"/>
        <v>0</v>
      </c>
      <c r="T352" s="47">
        <f t="shared" si="134"/>
        <v>0</v>
      </c>
      <c r="U352" s="47">
        <f t="shared" si="134"/>
        <v>0</v>
      </c>
      <c r="V352" s="47">
        <f t="shared" si="134"/>
        <v>0</v>
      </c>
      <c r="W352" s="47">
        <f t="shared" si="134"/>
        <v>0</v>
      </c>
      <c r="X352" s="47">
        <f t="shared" si="134"/>
        <v>48942.405200000001</v>
      </c>
      <c r="Y352" s="47">
        <f t="shared" si="134"/>
        <v>571.45950000000005</v>
      </c>
      <c r="Z352" s="47">
        <f t="shared" si="134"/>
        <v>591.33000000000004</v>
      </c>
      <c r="AA352" s="47">
        <f t="shared" si="134"/>
        <v>0</v>
      </c>
      <c r="AB352" s="47">
        <f t="shared" si="134"/>
        <v>0</v>
      </c>
      <c r="AC352" s="47">
        <f t="shared" si="134"/>
        <v>0</v>
      </c>
      <c r="AD352" s="50">
        <f t="shared" si="134"/>
        <v>50105.1947</v>
      </c>
      <c r="AG352" s="46" t="s">
        <v>27</v>
      </c>
      <c r="AH352" s="47">
        <f t="shared" si="135"/>
        <v>0</v>
      </c>
      <c r="AI352" s="47">
        <f t="shared" si="135"/>
        <v>0</v>
      </c>
      <c r="AJ352" s="47">
        <f t="shared" si="135"/>
        <v>0</v>
      </c>
      <c r="AK352" s="47">
        <f t="shared" si="135"/>
        <v>0</v>
      </c>
      <c r="AL352" s="47">
        <f t="shared" si="135"/>
        <v>0</v>
      </c>
      <c r="AM352" s="55">
        <f t="shared" si="135"/>
        <v>48942.405200000001</v>
      </c>
      <c r="AN352" s="56">
        <f t="shared" si="135"/>
        <v>571.45950000000005</v>
      </c>
      <c r="AO352" s="57">
        <f t="shared" si="135"/>
        <v>591.33000000000004</v>
      </c>
      <c r="AP352" s="47">
        <f t="shared" si="135"/>
        <v>0</v>
      </c>
      <c r="AQ352" s="47">
        <f t="shared" si="135"/>
        <v>0</v>
      </c>
      <c r="AR352" s="47">
        <f t="shared" si="135"/>
        <v>0</v>
      </c>
      <c r="AS352" s="50">
        <f t="shared" si="135"/>
        <v>50105.1947</v>
      </c>
      <c r="AU352">
        <v>25</v>
      </c>
      <c r="AV352" s="46" t="s">
        <v>27</v>
      </c>
      <c r="AW352" s="47">
        <f t="shared" si="137"/>
        <v>0</v>
      </c>
      <c r="AX352" s="47">
        <f t="shared" si="137"/>
        <v>0</v>
      </c>
      <c r="AY352" s="47">
        <f t="shared" si="137"/>
        <v>0</v>
      </c>
      <c r="AZ352" s="47">
        <f t="shared" si="137"/>
        <v>0</v>
      </c>
      <c r="BA352" s="47">
        <f t="shared" si="137"/>
        <v>0</v>
      </c>
      <c r="BB352" s="55">
        <f t="shared" si="137"/>
        <v>11733.188842070675</v>
      </c>
      <c r="BC352" s="56">
        <f t="shared" si="137"/>
        <v>0</v>
      </c>
      <c r="BD352" s="57">
        <f t="shared" si="137"/>
        <v>0</v>
      </c>
      <c r="BE352" s="47">
        <f t="shared" si="137"/>
        <v>0</v>
      </c>
      <c r="BF352" s="47">
        <f t="shared" si="137"/>
        <v>0</v>
      </c>
      <c r="BG352" s="47">
        <f t="shared" si="137"/>
        <v>0</v>
      </c>
      <c r="BH352" s="50">
        <f t="shared" si="137"/>
        <v>11733.188842070675</v>
      </c>
      <c r="BJ352" s="2">
        <f t="shared" si="138"/>
        <v>11733.188842070675</v>
      </c>
    </row>
    <row r="353" spans="3:62" x14ac:dyDescent="0.25">
      <c r="C353" s="46" t="s">
        <v>28</v>
      </c>
      <c r="D353" s="47">
        <f t="shared" si="133"/>
        <v>0</v>
      </c>
      <c r="E353" s="47">
        <f t="shared" si="133"/>
        <v>0</v>
      </c>
      <c r="F353" s="47">
        <f t="shared" si="133"/>
        <v>0</v>
      </c>
      <c r="G353" s="47">
        <f t="shared" si="133"/>
        <v>0</v>
      </c>
      <c r="H353" s="47">
        <f t="shared" si="133"/>
        <v>0</v>
      </c>
      <c r="I353" s="47">
        <f t="shared" si="133"/>
        <v>0</v>
      </c>
      <c r="J353" s="47">
        <f t="shared" si="133"/>
        <v>322</v>
      </c>
      <c r="K353" s="47">
        <f t="shared" si="133"/>
        <v>0</v>
      </c>
      <c r="L353" s="47">
        <f t="shared" si="133"/>
        <v>0</v>
      </c>
      <c r="M353" s="47">
        <f t="shared" si="133"/>
        <v>0</v>
      </c>
      <c r="N353" s="47">
        <f t="shared" si="133"/>
        <v>0</v>
      </c>
      <c r="O353" s="50">
        <f t="shared" si="133"/>
        <v>322</v>
      </c>
      <c r="P353" s="49"/>
      <c r="R353" s="46" t="s">
        <v>28</v>
      </c>
      <c r="S353" s="47">
        <f t="shared" si="134"/>
        <v>0</v>
      </c>
      <c r="T353" s="47">
        <f t="shared" si="134"/>
        <v>0</v>
      </c>
      <c r="U353" s="47">
        <f t="shared" si="134"/>
        <v>0</v>
      </c>
      <c r="V353" s="47">
        <f t="shared" si="134"/>
        <v>0</v>
      </c>
      <c r="W353" s="47">
        <f t="shared" si="134"/>
        <v>0</v>
      </c>
      <c r="X353" s="47">
        <f t="shared" si="134"/>
        <v>0</v>
      </c>
      <c r="Y353" s="47">
        <f t="shared" si="134"/>
        <v>106341.02634</v>
      </c>
      <c r="Z353" s="47">
        <f t="shared" si="134"/>
        <v>0</v>
      </c>
      <c r="AA353" s="47">
        <f t="shared" si="134"/>
        <v>0</v>
      </c>
      <c r="AB353" s="47">
        <f t="shared" si="134"/>
        <v>0</v>
      </c>
      <c r="AC353" s="47">
        <f t="shared" si="134"/>
        <v>0</v>
      </c>
      <c r="AD353" s="50">
        <f t="shared" si="134"/>
        <v>106341.02634</v>
      </c>
      <c r="AG353" s="46" t="s">
        <v>28</v>
      </c>
      <c r="AH353" s="47">
        <f t="shared" si="135"/>
        <v>0</v>
      </c>
      <c r="AI353" s="47">
        <f t="shared" si="135"/>
        <v>0</v>
      </c>
      <c r="AJ353" s="47">
        <f t="shared" si="135"/>
        <v>0</v>
      </c>
      <c r="AK353" s="47">
        <f t="shared" si="135"/>
        <v>0</v>
      </c>
      <c r="AL353" s="47">
        <f t="shared" si="135"/>
        <v>0</v>
      </c>
      <c r="AM353" s="55">
        <f t="shared" si="135"/>
        <v>343.72649999999999</v>
      </c>
      <c r="AN353" s="56">
        <f t="shared" si="135"/>
        <v>105997.29983999999</v>
      </c>
      <c r="AO353" s="57">
        <f t="shared" si="135"/>
        <v>0</v>
      </c>
      <c r="AP353" s="47">
        <f t="shared" si="135"/>
        <v>0</v>
      </c>
      <c r="AQ353" s="47">
        <f t="shared" si="135"/>
        <v>0</v>
      </c>
      <c r="AR353" s="47">
        <f t="shared" si="135"/>
        <v>0</v>
      </c>
      <c r="AS353" s="50">
        <f t="shared" si="135"/>
        <v>106341.02634</v>
      </c>
      <c r="AU353">
        <v>26</v>
      </c>
      <c r="AV353" s="46" t="s">
        <v>28</v>
      </c>
      <c r="AW353" s="47">
        <f t="shared" si="137"/>
        <v>0</v>
      </c>
      <c r="AX353" s="47">
        <f t="shared" si="137"/>
        <v>0</v>
      </c>
      <c r="AY353" s="47">
        <f t="shared" si="137"/>
        <v>0</v>
      </c>
      <c r="AZ353" s="47">
        <f t="shared" si="137"/>
        <v>0</v>
      </c>
      <c r="BA353" s="47">
        <f t="shared" si="137"/>
        <v>0</v>
      </c>
      <c r="BB353" s="55">
        <f t="shared" si="137"/>
        <v>0</v>
      </c>
      <c r="BC353" s="56">
        <f t="shared" si="137"/>
        <v>109309.25892513733</v>
      </c>
      <c r="BD353" s="57">
        <f t="shared" si="137"/>
        <v>0</v>
      </c>
      <c r="BE353" s="47">
        <f t="shared" si="137"/>
        <v>0</v>
      </c>
      <c r="BF353" s="47">
        <f t="shared" si="137"/>
        <v>0</v>
      </c>
      <c r="BG353" s="47">
        <f t="shared" si="137"/>
        <v>0</v>
      </c>
      <c r="BH353" s="50">
        <f t="shared" si="137"/>
        <v>109309.25892513733</v>
      </c>
      <c r="BJ353" s="2">
        <f t="shared" si="138"/>
        <v>109309.25892513733</v>
      </c>
    </row>
    <row r="354" spans="3:62" x14ac:dyDescent="0.25">
      <c r="C354" s="46" t="s">
        <v>29</v>
      </c>
      <c r="D354" s="47">
        <f t="shared" si="133"/>
        <v>0</v>
      </c>
      <c r="E354" s="47">
        <f t="shared" si="133"/>
        <v>0</v>
      </c>
      <c r="F354" s="47">
        <f t="shared" si="133"/>
        <v>0</v>
      </c>
      <c r="G354" s="47">
        <f t="shared" si="133"/>
        <v>0</v>
      </c>
      <c r="H354" s="47">
        <f t="shared" si="133"/>
        <v>0</v>
      </c>
      <c r="I354" s="47">
        <f t="shared" si="133"/>
        <v>0</v>
      </c>
      <c r="J354" s="47">
        <f t="shared" si="133"/>
        <v>63</v>
      </c>
      <c r="K354" s="47">
        <f t="shared" si="133"/>
        <v>0</v>
      </c>
      <c r="L354" s="47">
        <f t="shared" si="133"/>
        <v>0</v>
      </c>
      <c r="M354" s="47">
        <f t="shared" si="133"/>
        <v>0</v>
      </c>
      <c r="N354" s="47">
        <f t="shared" si="133"/>
        <v>0</v>
      </c>
      <c r="O354" s="50">
        <f t="shared" si="133"/>
        <v>63</v>
      </c>
      <c r="P354" s="49"/>
      <c r="R354" s="46" t="s">
        <v>29</v>
      </c>
      <c r="S354" s="47">
        <f t="shared" si="134"/>
        <v>0</v>
      </c>
      <c r="T354" s="47">
        <f t="shared" si="134"/>
        <v>0</v>
      </c>
      <c r="U354" s="47">
        <f t="shared" si="134"/>
        <v>0</v>
      </c>
      <c r="V354" s="47">
        <f t="shared" si="134"/>
        <v>0</v>
      </c>
      <c r="W354" s="47">
        <f t="shared" si="134"/>
        <v>0</v>
      </c>
      <c r="X354" s="47">
        <f t="shared" si="134"/>
        <v>0</v>
      </c>
      <c r="Y354" s="47">
        <f t="shared" si="134"/>
        <v>16859.727070000001</v>
      </c>
      <c r="Z354" s="47">
        <f t="shared" si="134"/>
        <v>0</v>
      </c>
      <c r="AA354" s="47">
        <f t="shared" si="134"/>
        <v>0</v>
      </c>
      <c r="AB354" s="47">
        <f t="shared" si="134"/>
        <v>0</v>
      </c>
      <c r="AC354" s="47">
        <f t="shared" si="134"/>
        <v>0</v>
      </c>
      <c r="AD354" s="50">
        <f t="shared" si="134"/>
        <v>16859.727070000001</v>
      </c>
      <c r="AG354" s="46" t="s">
        <v>29</v>
      </c>
      <c r="AH354" s="47">
        <f t="shared" si="135"/>
        <v>0</v>
      </c>
      <c r="AI354" s="47">
        <f t="shared" si="135"/>
        <v>0</v>
      </c>
      <c r="AJ354" s="47">
        <f t="shared" si="135"/>
        <v>0</v>
      </c>
      <c r="AK354" s="47">
        <f t="shared" si="135"/>
        <v>0</v>
      </c>
      <c r="AL354" s="47">
        <f t="shared" si="135"/>
        <v>0</v>
      </c>
      <c r="AM354" s="55">
        <f t="shared" si="135"/>
        <v>0</v>
      </c>
      <c r="AN354" s="56">
        <f t="shared" si="135"/>
        <v>16859.727070000001</v>
      </c>
      <c r="AO354" s="57">
        <f t="shared" si="135"/>
        <v>0</v>
      </c>
      <c r="AP354" s="47">
        <f t="shared" si="135"/>
        <v>0</v>
      </c>
      <c r="AQ354" s="47">
        <f t="shared" si="135"/>
        <v>0</v>
      </c>
      <c r="AR354" s="47">
        <f t="shared" si="135"/>
        <v>0</v>
      </c>
      <c r="AS354" s="50">
        <f t="shared" si="135"/>
        <v>16859.727070000001</v>
      </c>
      <c r="AU354">
        <v>27</v>
      </c>
      <c r="AV354" s="46" t="s">
        <v>29</v>
      </c>
      <c r="AW354" s="47">
        <f t="shared" si="137"/>
        <v>0</v>
      </c>
      <c r="AX354" s="47">
        <f t="shared" si="137"/>
        <v>0</v>
      </c>
      <c r="AY354" s="47">
        <f t="shared" si="137"/>
        <v>0</v>
      </c>
      <c r="AZ354" s="47">
        <f t="shared" si="137"/>
        <v>0</v>
      </c>
      <c r="BA354" s="47">
        <f t="shared" si="137"/>
        <v>0</v>
      </c>
      <c r="BB354" s="55">
        <f t="shared" si="137"/>
        <v>0</v>
      </c>
      <c r="BC354" s="56">
        <f t="shared" si="137"/>
        <v>14721.769178403758</v>
      </c>
      <c r="BD354" s="57">
        <f t="shared" si="137"/>
        <v>0</v>
      </c>
      <c r="BE354" s="47">
        <f t="shared" si="137"/>
        <v>0</v>
      </c>
      <c r="BF354" s="47">
        <f t="shared" si="137"/>
        <v>0</v>
      </c>
      <c r="BG354" s="47">
        <f t="shared" si="137"/>
        <v>0</v>
      </c>
      <c r="BH354" s="50">
        <f t="shared" si="137"/>
        <v>14721.769178403758</v>
      </c>
      <c r="BJ354" s="2">
        <f t="shared" si="138"/>
        <v>14721.769178403758</v>
      </c>
    </row>
    <row r="355" spans="3:62" x14ac:dyDescent="0.25">
      <c r="C355" s="46" t="s">
        <v>30</v>
      </c>
      <c r="D355" s="47">
        <f t="shared" si="133"/>
        <v>0</v>
      </c>
      <c r="E355" s="47">
        <f t="shared" si="133"/>
        <v>0</v>
      </c>
      <c r="F355" s="47">
        <f t="shared" si="133"/>
        <v>0</v>
      </c>
      <c r="G355" s="47">
        <f t="shared" si="133"/>
        <v>0</v>
      </c>
      <c r="H355" s="47">
        <f t="shared" si="133"/>
        <v>0</v>
      </c>
      <c r="I355" s="47">
        <f t="shared" si="133"/>
        <v>0</v>
      </c>
      <c r="J355" s="47">
        <f t="shared" si="133"/>
        <v>6</v>
      </c>
      <c r="K355" s="47">
        <f t="shared" si="133"/>
        <v>94</v>
      </c>
      <c r="L355" s="47">
        <f t="shared" si="133"/>
        <v>0</v>
      </c>
      <c r="M355" s="47">
        <f t="shared" si="133"/>
        <v>0</v>
      </c>
      <c r="N355" s="47">
        <f t="shared" si="133"/>
        <v>0</v>
      </c>
      <c r="O355" s="50">
        <f t="shared" si="133"/>
        <v>100</v>
      </c>
      <c r="P355" s="49"/>
      <c r="R355" s="46" t="s">
        <v>30</v>
      </c>
      <c r="S355" s="47">
        <f t="shared" si="134"/>
        <v>0</v>
      </c>
      <c r="T355" s="47">
        <f t="shared" si="134"/>
        <v>0</v>
      </c>
      <c r="U355" s="47">
        <f t="shared" si="134"/>
        <v>0</v>
      </c>
      <c r="V355" s="47">
        <f t="shared" si="134"/>
        <v>0</v>
      </c>
      <c r="W355" s="47">
        <f t="shared" si="134"/>
        <v>0</v>
      </c>
      <c r="X355" s="47">
        <f t="shared" si="134"/>
        <v>0</v>
      </c>
      <c r="Y355" s="47">
        <f t="shared" si="134"/>
        <v>3606.6932999999999</v>
      </c>
      <c r="Z355" s="47">
        <f t="shared" si="134"/>
        <v>41147.755730000004</v>
      </c>
      <c r="AA355" s="47">
        <f t="shared" si="134"/>
        <v>0</v>
      </c>
      <c r="AB355" s="47">
        <f t="shared" si="134"/>
        <v>0</v>
      </c>
      <c r="AC355" s="47">
        <f t="shared" si="134"/>
        <v>0</v>
      </c>
      <c r="AD355" s="50">
        <f t="shared" si="134"/>
        <v>44754.449030000003</v>
      </c>
      <c r="AG355" s="46" t="s">
        <v>30</v>
      </c>
      <c r="AH355" s="47">
        <f t="shared" si="135"/>
        <v>0</v>
      </c>
      <c r="AI355" s="47">
        <f t="shared" si="135"/>
        <v>0</v>
      </c>
      <c r="AJ355" s="47">
        <f t="shared" si="135"/>
        <v>0</v>
      </c>
      <c r="AK355" s="47">
        <f t="shared" si="135"/>
        <v>0</v>
      </c>
      <c r="AL355" s="47">
        <f t="shared" si="135"/>
        <v>0</v>
      </c>
      <c r="AM355" s="55">
        <f t="shared" si="135"/>
        <v>0</v>
      </c>
      <c r="AN355" s="56">
        <f t="shared" si="135"/>
        <v>3606.6932999999999</v>
      </c>
      <c r="AO355" s="57">
        <f t="shared" si="135"/>
        <v>41147.755730000004</v>
      </c>
      <c r="AP355" s="47">
        <f t="shared" si="135"/>
        <v>0</v>
      </c>
      <c r="AQ355" s="47">
        <f t="shared" si="135"/>
        <v>0</v>
      </c>
      <c r="AR355" s="47">
        <f t="shared" si="135"/>
        <v>0</v>
      </c>
      <c r="AS355" s="50">
        <f t="shared" si="135"/>
        <v>44754.449030000003</v>
      </c>
      <c r="AU355">
        <v>28</v>
      </c>
      <c r="AV355" s="46" t="s">
        <v>30</v>
      </c>
      <c r="AW355" s="47">
        <f t="shared" si="137"/>
        <v>0</v>
      </c>
      <c r="AX355" s="47">
        <f t="shared" si="137"/>
        <v>0</v>
      </c>
      <c r="AY355" s="47">
        <f t="shared" si="137"/>
        <v>0</v>
      </c>
      <c r="AZ355" s="47">
        <f t="shared" si="137"/>
        <v>0</v>
      </c>
      <c r="BA355" s="47">
        <f t="shared" si="137"/>
        <v>0</v>
      </c>
      <c r="BB355" s="55">
        <f t="shared" si="137"/>
        <v>0</v>
      </c>
      <c r="BC355" s="56">
        <f t="shared" si="137"/>
        <v>0</v>
      </c>
      <c r="BD355" s="57">
        <f t="shared" si="137"/>
        <v>97421.970442872756</v>
      </c>
      <c r="BE355" s="47">
        <f t="shared" si="137"/>
        <v>0</v>
      </c>
      <c r="BF355" s="47">
        <f t="shared" si="137"/>
        <v>0</v>
      </c>
      <c r="BG355" s="47">
        <f t="shared" si="137"/>
        <v>0</v>
      </c>
      <c r="BH355" s="50">
        <f t="shared" si="137"/>
        <v>97421.970442872756</v>
      </c>
      <c r="BJ355" s="2">
        <f t="shared" si="138"/>
        <v>97421.970442872756</v>
      </c>
    </row>
    <row r="356" spans="3:62" x14ac:dyDescent="0.25">
      <c r="C356" s="46" t="s">
        <v>31</v>
      </c>
      <c r="D356" s="47">
        <f t="shared" si="133"/>
        <v>0</v>
      </c>
      <c r="E356" s="47">
        <f t="shared" si="133"/>
        <v>0</v>
      </c>
      <c r="F356" s="47">
        <f t="shared" si="133"/>
        <v>0</v>
      </c>
      <c r="G356" s="47">
        <f t="shared" si="133"/>
        <v>0</v>
      </c>
      <c r="H356" s="47">
        <f t="shared" si="133"/>
        <v>0</v>
      </c>
      <c r="I356" s="47">
        <f t="shared" si="133"/>
        <v>0</v>
      </c>
      <c r="J356" s="47">
        <f t="shared" si="133"/>
        <v>0</v>
      </c>
      <c r="K356" s="47">
        <f t="shared" si="133"/>
        <v>28</v>
      </c>
      <c r="L356" s="47">
        <f t="shared" si="133"/>
        <v>0</v>
      </c>
      <c r="M356" s="47">
        <f t="shared" si="133"/>
        <v>0</v>
      </c>
      <c r="N356" s="47">
        <f t="shared" si="133"/>
        <v>0</v>
      </c>
      <c r="O356" s="50">
        <f t="shared" si="133"/>
        <v>28</v>
      </c>
      <c r="P356" s="49"/>
      <c r="R356" s="46" t="s">
        <v>31</v>
      </c>
      <c r="S356" s="47">
        <f t="shared" si="134"/>
        <v>0</v>
      </c>
      <c r="T356" s="47">
        <f t="shared" si="134"/>
        <v>0</v>
      </c>
      <c r="U356" s="47">
        <f t="shared" si="134"/>
        <v>0</v>
      </c>
      <c r="V356" s="47">
        <f t="shared" si="134"/>
        <v>0</v>
      </c>
      <c r="W356" s="47">
        <f t="shared" si="134"/>
        <v>0</v>
      </c>
      <c r="X356" s="47">
        <f t="shared" si="134"/>
        <v>0</v>
      </c>
      <c r="Y356" s="47">
        <f t="shared" si="134"/>
        <v>0</v>
      </c>
      <c r="Z356" s="47">
        <f t="shared" si="134"/>
        <v>17706.634869999998</v>
      </c>
      <c r="AA356" s="47">
        <f t="shared" si="134"/>
        <v>0</v>
      </c>
      <c r="AB356" s="47">
        <f t="shared" si="134"/>
        <v>0</v>
      </c>
      <c r="AC356" s="47">
        <f t="shared" si="134"/>
        <v>0</v>
      </c>
      <c r="AD356" s="50">
        <f t="shared" si="134"/>
        <v>17706.634869999998</v>
      </c>
      <c r="AG356" s="46" t="s">
        <v>31</v>
      </c>
      <c r="AH356" s="47">
        <f t="shared" si="135"/>
        <v>0</v>
      </c>
      <c r="AI356" s="47">
        <f t="shared" si="135"/>
        <v>0</v>
      </c>
      <c r="AJ356" s="47">
        <f t="shared" si="135"/>
        <v>0</v>
      </c>
      <c r="AK356" s="47">
        <f t="shared" si="135"/>
        <v>0</v>
      </c>
      <c r="AL356" s="47">
        <f t="shared" si="135"/>
        <v>0</v>
      </c>
      <c r="AM356" s="58">
        <f t="shared" si="135"/>
        <v>0</v>
      </c>
      <c r="AN356" s="59">
        <f t="shared" si="135"/>
        <v>0</v>
      </c>
      <c r="AO356" s="60">
        <f t="shared" si="135"/>
        <v>17706.634869999998</v>
      </c>
      <c r="AP356" s="47">
        <f t="shared" si="135"/>
        <v>0</v>
      </c>
      <c r="AQ356" s="47">
        <f t="shared" si="135"/>
        <v>0</v>
      </c>
      <c r="AR356" s="47">
        <f t="shared" si="135"/>
        <v>0</v>
      </c>
      <c r="AS356" s="50">
        <f t="shared" si="135"/>
        <v>17706.634869999998</v>
      </c>
      <c r="AU356">
        <v>29</v>
      </c>
      <c r="AV356" s="46" t="s">
        <v>31</v>
      </c>
      <c r="AW356" s="47">
        <f t="shared" si="137"/>
        <v>0</v>
      </c>
      <c r="AX356" s="47">
        <f t="shared" si="137"/>
        <v>0</v>
      </c>
      <c r="AY356" s="47">
        <f t="shared" si="137"/>
        <v>0</v>
      </c>
      <c r="AZ356" s="47">
        <f t="shared" si="137"/>
        <v>0</v>
      </c>
      <c r="BA356" s="47">
        <f t="shared" si="137"/>
        <v>0</v>
      </c>
      <c r="BB356" s="58">
        <f t="shared" si="137"/>
        <v>0</v>
      </c>
      <c r="BC356" s="59">
        <f t="shared" si="137"/>
        <v>0</v>
      </c>
      <c r="BD356" s="60">
        <f t="shared" si="137"/>
        <v>22157.442151361029</v>
      </c>
      <c r="BE356" s="47">
        <f t="shared" si="137"/>
        <v>0</v>
      </c>
      <c r="BF356" s="47">
        <f t="shared" si="137"/>
        <v>0</v>
      </c>
      <c r="BG356" s="47">
        <f t="shared" si="137"/>
        <v>0</v>
      </c>
      <c r="BH356" s="50">
        <f t="shared" si="137"/>
        <v>22157.442151361029</v>
      </c>
      <c r="BJ356" s="2">
        <f t="shared" si="138"/>
        <v>22157.442151361029</v>
      </c>
    </row>
    <row r="357" spans="3:62" ht="15.75" thickBot="1" x14ac:dyDescent="0.3">
      <c r="C357" s="61" t="s">
        <v>5</v>
      </c>
      <c r="D357" s="62">
        <f t="shared" si="133"/>
        <v>19785</v>
      </c>
      <c r="E357" s="63">
        <f t="shared" si="133"/>
        <v>13642</v>
      </c>
      <c r="F357" s="63">
        <f t="shared" si="133"/>
        <v>11043</v>
      </c>
      <c r="G357" s="63">
        <f t="shared" si="133"/>
        <v>4735</v>
      </c>
      <c r="H357" s="63">
        <f t="shared" si="133"/>
        <v>1455</v>
      </c>
      <c r="I357" s="63">
        <f t="shared" si="133"/>
        <v>2367</v>
      </c>
      <c r="J357" s="63">
        <f t="shared" si="133"/>
        <v>782</v>
      </c>
      <c r="K357" s="63">
        <f t="shared" si="133"/>
        <v>341</v>
      </c>
      <c r="L357" s="63">
        <f t="shared" si="133"/>
        <v>314</v>
      </c>
      <c r="M357" s="63">
        <f t="shared" si="133"/>
        <v>136</v>
      </c>
      <c r="N357" s="63">
        <f t="shared" si="133"/>
        <v>132</v>
      </c>
      <c r="O357" s="64">
        <f t="shared" si="133"/>
        <v>54732</v>
      </c>
      <c r="P357" s="49"/>
      <c r="R357" s="61" t="s">
        <v>5</v>
      </c>
      <c r="S357" s="62">
        <f t="shared" si="134"/>
        <v>7202220.7516600005</v>
      </c>
      <c r="T357" s="63">
        <f t="shared" si="134"/>
        <v>5700935.0076100007</v>
      </c>
      <c r="U357" s="63">
        <f t="shared" si="134"/>
        <v>5150790.1238099998</v>
      </c>
      <c r="V357" s="63">
        <f t="shared" si="134"/>
        <v>2050995.99031</v>
      </c>
      <c r="W357" s="63">
        <f t="shared" si="134"/>
        <v>507977.23604999995</v>
      </c>
      <c r="X357" s="63">
        <f t="shared" si="134"/>
        <v>1161516.5524300002</v>
      </c>
      <c r="Y357" s="63">
        <f t="shared" si="134"/>
        <v>259484.32459</v>
      </c>
      <c r="Z357" s="63">
        <f t="shared" si="134"/>
        <v>165119.07017000002</v>
      </c>
      <c r="AA357" s="63">
        <f t="shared" si="134"/>
        <v>142544.70586000002</v>
      </c>
      <c r="AB357" s="63">
        <f t="shared" si="134"/>
        <v>57367.958609999994</v>
      </c>
      <c r="AC357" s="63">
        <f t="shared" si="134"/>
        <v>40614.760029999998</v>
      </c>
      <c r="AD357" s="64">
        <f t="shared" si="134"/>
        <v>22439566.481129996</v>
      </c>
      <c r="AG357" s="61" t="s">
        <v>5</v>
      </c>
      <c r="AH357" s="62">
        <f t="shared" si="135"/>
        <v>7202220.7516600005</v>
      </c>
      <c r="AI357" s="63">
        <f t="shared" si="135"/>
        <v>5700935.0076100007</v>
      </c>
      <c r="AJ357" s="63">
        <f t="shared" si="135"/>
        <v>5150790.1238099998</v>
      </c>
      <c r="AK357" s="63">
        <f t="shared" si="135"/>
        <v>2050995.99031</v>
      </c>
      <c r="AL357" s="63">
        <f t="shared" si="135"/>
        <v>507977.23604999995</v>
      </c>
      <c r="AM357" s="63">
        <f t="shared" si="135"/>
        <v>1165118.56593</v>
      </c>
      <c r="AN357" s="63">
        <f t="shared" si="135"/>
        <v>255882.31108999997</v>
      </c>
      <c r="AO357" s="63">
        <f t="shared" si="135"/>
        <v>165119.07017000002</v>
      </c>
      <c r="AP357" s="63">
        <f t="shared" si="135"/>
        <v>142544.70585999999</v>
      </c>
      <c r="AQ357" s="63">
        <f t="shared" si="135"/>
        <v>57367.958610000001</v>
      </c>
      <c r="AR357" s="63">
        <f t="shared" si="135"/>
        <v>40614.760029999998</v>
      </c>
      <c r="AS357" s="64">
        <f t="shared" si="135"/>
        <v>22439566.481129996</v>
      </c>
      <c r="AV357" s="61" t="s">
        <v>5</v>
      </c>
      <c r="AW357" s="62">
        <f t="shared" si="137"/>
        <v>7202220.7516600005</v>
      </c>
      <c r="AX357" s="63">
        <f t="shared" si="137"/>
        <v>5700935.0076100007</v>
      </c>
      <c r="AY357" s="63">
        <f t="shared" si="137"/>
        <v>5150790.1238099998</v>
      </c>
      <c r="AZ357" s="63">
        <f t="shared" si="137"/>
        <v>2050995.99031</v>
      </c>
      <c r="BA357" s="63">
        <f t="shared" si="137"/>
        <v>507977.23604999995</v>
      </c>
      <c r="BB357" s="63">
        <f t="shared" si="137"/>
        <v>1607653.1860246293</v>
      </c>
      <c r="BC357" s="63">
        <f t="shared" si="137"/>
        <v>244459.80352769999</v>
      </c>
      <c r="BD357" s="63">
        <f t="shared" si="137"/>
        <v>312226.10304934415</v>
      </c>
      <c r="BE357" s="63">
        <f t="shared" si="137"/>
        <v>142544.70585999999</v>
      </c>
      <c r="BF357" s="63">
        <f t="shared" si="137"/>
        <v>57367.958610000001</v>
      </c>
      <c r="BG357" s="63">
        <f t="shared" si="137"/>
        <v>40614.760029999998</v>
      </c>
      <c r="BH357" s="64">
        <f t="shared" si="137"/>
        <v>23017785.626541674</v>
      </c>
      <c r="BJ357" s="3">
        <f>SUM(BJ336:BJ356)</f>
        <v>1424511.0253645373</v>
      </c>
    </row>
    <row r="358" spans="3:62" x14ac:dyDescent="0.25">
      <c r="C358" s="65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R358" s="65"/>
      <c r="S358" s="49"/>
      <c r="T358" s="49"/>
      <c r="U358" s="49"/>
      <c r="V358" s="49"/>
      <c r="W358" s="49"/>
      <c r="X358" s="49"/>
      <c r="Y358" s="49"/>
      <c r="Z358" s="49"/>
      <c r="AA358" s="49"/>
      <c r="AB358" s="49"/>
      <c r="AC358" s="49"/>
      <c r="AD358" s="49"/>
      <c r="AG358" s="65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V358" s="65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</row>
    <row r="359" spans="3:62" x14ac:dyDescent="0.25">
      <c r="AG359" s="65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V359" s="65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</row>
    <row r="360" spans="3:62" x14ac:dyDescent="0.25">
      <c r="AG360" s="65"/>
      <c r="AH360" s="67"/>
      <c r="AI360" s="67"/>
      <c r="AJ360" s="67"/>
      <c r="AK360" s="67"/>
      <c r="AL360" s="67"/>
      <c r="AM360" s="67"/>
      <c r="AN360" s="67"/>
      <c r="AO360" s="67"/>
      <c r="AP360" s="67"/>
      <c r="AQ360" s="67"/>
      <c r="AR360" s="67"/>
      <c r="AS360" s="49"/>
      <c r="AV360" s="65"/>
      <c r="AW360" s="67"/>
      <c r="AX360" s="67"/>
      <c r="AY360" s="67"/>
      <c r="AZ360" s="67"/>
      <c r="BA360" s="67"/>
      <c r="BB360" s="67"/>
      <c r="BC360" s="67"/>
      <c r="BD360" s="67"/>
      <c r="BE360" s="67"/>
      <c r="BF360" s="67"/>
      <c r="BG360" s="67"/>
      <c r="BH360" s="49"/>
    </row>
    <row r="361" spans="3:62" x14ac:dyDescent="0.25">
      <c r="AG361" s="65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V361" s="65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</row>
    <row r="362" spans="3:62" x14ac:dyDescent="0.25">
      <c r="AG362" s="65"/>
      <c r="AH362" s="49"/>
      <c r="AI362" s="49"/>
      <c r="AJ362" s="49"/>
      <c r="AK362" s="49"/>
      <c r="AL362" s="49"/>
      <c r="AM362" s="68"/>
      <c r="AN362" s="68"/>
      <c r="AO362" s="68"/>
      <c r="AP362" s="49"/>
      <c r="AQ362" s="49"/>
      <c r="AR362" s="49"/>
      <c r="AS362" s="49"/>
      <c r="AV362" s="65"/>
      <c r="AW362" s="49"/>
      <c r="AX362" s="49"/>
      <c r="AY362" s="49"/>
      <c r="AZ362" s="49"/>
      <c r="BA362" s="49"/>
      <c r="BB362" s="68"/>
      <c r="BC362" s="68"/>
      <c r="BD362" s="68"/>
      <c r="BE362" s="49"/>
      <c r="BF362" s="49"/>
      <c r="BG362" s="49"/>
      <c r="BH362" s="49"/>
    </row>
    <row r="363" spans="3:62" x14ac:dyDescent="0.25">
      <c r="C363" s="65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R363" s="65"/>
      <c r="S363" s="49"/>
      <c r="T363" s="49"/>
      <c r="U363" s="49"/>
      <c r="V363" s="49"/>
      <c r="W363" s="49"/>
      <c r="X363" s="49"/>
      <c r="Y363" s="49"/>
      <c r="Z363" s="49"/>
      <c r="AA363" s="49"/>
      <c r="AB363" s="49"/>
      <c r="AC363" s="49"/>
      <c r="AD363" s="49"/>
      <c r="AG363" s="65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V363" s="65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</row>
    <row r="365" spans="3:62" x14ac:dyDescent="0.25">
      <c r="C365" t="s">
        <v>550</v>
      </c>
      <c r="I365" t="s">
        <v>523</v>
      </c>
      <c r="R365" t="s">
        <v>550</v>
      </c>
      <c r="X365" t="s">
        <v>523</v>
      </c>
    </row>
    <row r="366" spans="3:62" ht="26.25" x14ac:dyDescent="0.25">
      <c r="C366" s="40" t="s">
        <v>524</v>
      </c>
      <c r="D366" s="41" t="s">
        <v>525</v>
      </c>
      <c r="E366" s="42" t="s">
        <v>526</v>
      </c>
      <c r="F366" s="42" t="s">
        <v>527</v>
      </c>
      <c r="G366" s="42" t="s">
        <v>465</v>
      </c>
      <c r="H366" s="42" t="s">
        <v>528</v>
      </c>
      <c r="I366" s="42" t="s">
        <v>14</v>
      </c>
      <c r="J366" s="42" t="s">
        <v>18</v>
      </c>
      <c r="K366" s="42" t="s">
        <v>22</v>
      </c>
      <c r="L366" s="42" t="s">
        <v>529</v>
      </c>
      <c r="M366" s="42" t="s">
        <v>530</v>
      </c>
      <c r="N366" s="43" t="s">
        <v>531</v>
      </c>
      <c r="O366" s="44" t="s">
        <v>5</v>
      </c>
      <c r="P366" s="45"/>
      <c r="R366" s="40" t="s">
        <v>524</v>
      </c>
      <c r="S366" s="41" t="s">
        <v>525</v>
      </c>
      <c r="T366" s="42" t="s">
        <v>526</v>
      </c>
      <c r="U366" s="42" t="s">
        <v>527</v>
      </c>
      <c r="V366" s="42" t="s">
        <v>465</v>
      </c>
      <c r="W366" s="42" t="s">
        <v>528</v>
      </c>
      <c r="X366" s="42" t="s">
        <v>14</v>
      </c>
      <c r="Y366" s="42" t="s">
        <v>18</v>
      </c>
      <c r="Z366" s="42" t="s">
        <v>22</v>
      </c>
      <c r="AA366" s="42" t="s">
        <v>529</v>
      </c>
      <c r="AB366" s="42" t="s">
        <v>530</v>
      </c>
      <c r="AC366" s="43" t="s">
        <v>531</v>
      </c>
      <c r="AD366" s="44" t="s">
        <v>5</v>
      </c>
    </row>
    <row r="367" spans="3:62" x14ac:dyDescent="0.25">
      <c r="C367" s="46" t="s">
        <v>532</v>
      </c>
      <c r="D367" s="47">
        <f>paste_pd_trips!S242</f>
        <v>23585</v>
      </c>
      <c r="E367" s="47">
        <f>paste_pd_trips!T242</f>
        <v>4366</v>
      </c>
      <c r="F367" s="47">
        <f>paste_pd_trips!U242</f>
        <v>1783</v>
      </c>
      <c r="G367" s="47">
        <f>paste_pd_trips!V242</f>
        <v>0</v>
      </c>
      <c r="H367" s="47">
        <f>paste_pd_trips!W242</f>
        <v>31</v>
      </c>
      <c r="I367" s="47">
        <f>paste_pd_trips!X242</f>
        <v>30</v>
      </c>
      <c r="J367" s="47">
        <f>paste_pd_trips!Y242</f>
        <v>135</v>
      </c>
      <c r="K367" s="47">
        <f>paste_pd_trips!Z242</f>
        <v>12</v>
      </c>
      <c r="L367" s="47">
        <f>paste_pd_trips!AA242</f>
        <v>4</v>
      </c>
      <c r="M367" s="47">
        <f>paste_pd_trips!AB242</f>
        <v>12</v>
      </c>
      <c r="N367" s="47">
        <f>paste_pd_trips!AC242</f>
        <v>0</v>
      </c>
      <c r="O367" s="48">
        <f>paste_pd_trips!AD242</f>
        <v>29958</v>
      </c>
      <c r="P367" s="49"/>
      <c r="R367" s="46" t="s">
        <v>532</v>
      </c>
      <c r="S367" s="47">
        <f>paste_pd_trips!C242</f>
        <v>7108479.6458700001</v>
      </c>
      <c r="T367" s="47">
        <f>paste_pd_trips!D242</f>
        <v>1489463.44181</v>
      </c>
      <c r="U367" s="47">
        <f>paste_pd_trips!E242</f>
        <v>701869.69232000003</v>
      </c>
      <c r="V367" s="47">
        <f>paste_pd_trips!F242</f>
        <v>0</v>
      </c>
      <c r="W367" s="47">
        <f>paste_pd_trips!G242</f>
        <v>9846.8604599999999</v>
      </c>
      <c r="X367" s="47">
        <f>paste_pd_trips!H242</f>
        <v>7660.6976599999998</v>
      </c>
      <c r="Y367" s="47">
        <f>paste_pd_trips!I242</f>
        <v>34998.85052</v>
      </c>
      <c r="Z367" s="47">
        <f>paste_pd_trips!J242</f>
        <v>4064.75855</v>
      </c>
      <c r="AA367" s="47">
        <f>paste_pd_trips!K242</f>
        <v>629.91520000000003</v>
      </c>
      <c r="AB367" s="47">
        <f>paste_pd_trips!L242</f>
        <v>3387.63744</v>
      </c>
      <c r="AC367" s="47">
        <f>paste_pd_trips!M242</f>
        <v>0</v>
      </c>
      <c r="AD367" s="48">
        <f>paste_pd_trips!N242</f>
        <v>9360401.4998300001</v>
      </c>
    </row>
    <row r="368" spans="3:62" x14ac:dyDescent="0.25">
      <c r="C368" s="46" t="s">
        <v>533</v>
      </c>
      <c r="D368" s="47">
        <f>paste_pd_trips!S243</f>
        <v>0</v>
      </c>
      <c r="E368" s="47">
        <f>paste_pd_trips!T243</f>
        <v>0</v>
      </c>
      <c r="F368" s="47">
        <f>paste_pd_trips!U243</f>
        <v>0</v>
      </c>
      <c r="G368" s="47">
        <f>paste_pd_trips!V243</f>
        <v>0</v>
      </c>
      <c r="H368" s="47">
        <f>paste_pd_trips!W243</f>
        <v>0</v>
      </c>
      <c r="I368" s="47">
        <f>paste_pd_trips!X243</f>
        <v>0</v>
      </c>
      <c r="J368" s="47">
        <f>paste_pd_trips!Y243</f>
        <v>0</v>
      </c>
      <c r="K368" s="47">
        <f>paste_pd_trips!Z243</f>
        <v>0</v>
      </c>
      <c r="L368" s="47">
        <f>paste_pd_trips!AA243</f>
        <v>0</v>
      </c>
      <c r="M368" s="47">
        <f>paste_pd_trips!AB243</f>
        <v>0</v>
      </c>
      <c r="N368" s="47">
        <f>paste_pd_trips!AC243</f>
        <v>0</v>
      </c>
      <c r="O368" s="50">
        <f>paste_pd_trips!AD243</f>
        <v>0</v>
      </c>
      <c r="P368" s="49"/>
      <c r="R368" s="46" t="s">
        <v>533</v>
      </c>
      <c r="S368" s="47">
        <f>paste_pd_trips!C243</f>
        <v>0</v>
      </c>
      <c r="T368" s="47">
        <f>paste_pd_trips!D243</f>
        <v>0</v>
      </c>
      <c r="U368" s="47">
        <f>paste_pd_trips!E243</f>
        <v>0</v>
      </c>
      <c r="V368" s="47">
        <f>paste_pd_trips!F243</f>
        <v>0</v>
      </c>
      <c r="W368" s="47">
        <f>paste_pd_trips!G243</f>
        <v>0</v>
      </c>
      <c r="X368" s="47">
        <f>paste_pd_trips!H243</f>
        <v>0</v>
      </c>
      <c r="Y368" s="47">
        <f>paste_pd_trips!I243</f>
        <v>0</v>
      </c>
      <c r="Z368" s="47">
        <f>paste_pd_trips!J243</f>
        <v>0</v>
      </c>
      <c r="AA368" s="47">
        <f>paste_pd_trips!K243</f>
        <v>0</v>
      </c>
      <c r="AB368" s="47">
        <f>paste_pd_trips!L243</f>
        <v>0</v>
      </c>
      <c r="AC368" s="47">
        <f>paste_pd_trips!M243</f>
        <v>0</v>
      </c>
      <c r="AD368" s="50">
        <f>paste_pd_trips!N243</f>
        <v>0</v>
      </c>
    </row>
    <row r="369" spans="3:30" x14ac:dyDescent="0.25">
      <c r="C369" s="46" t="s">
        <v>526</v>
      </c>
      <c r="D369" s="47">
        <f>paste_pd_trips!S244</f>
        <v>0</v>
      </c>
      <c r="E369" s="47">
        <f>paste_pd_trips!T244</f>
        <v>12269</v>
      </c>
      <c r="F369" s="47">
        <f>paste_pd_trips!U244</f>
        <v>2765</v>
      </c>
      <c r="G369" s="47">
        <f>paste_pd_trips!V244</f>
        <v>0</v>
      </c>
      <c r="H369" s="47">
        <f>paste_pd_trips!W244</f>
        <v>46</v>
      </c>
      <c r="I369" s="47">
        <f>paste_pd_trips!X244</f>
        <v>165</v>
      </c>
      <c r="J369" s="47">
        <f>paste_pd_trips!Y244</f>
        <v>55</v>
      </c>
      <c r="K369" s="47">
        <f>paste_pd_trips!Z244</f>
        <v>57</v>
      </c>
      <c r="L369" s="47">
        <f>paste_pd_trips!AA244</f>
        <v>68</v>
      </c>
      <c r="M369" s="47">
        <f>paste_pd_trips!AB244</f>
        <v>18</v>
      </c>
      <c r="N369" s="47">
        <f>paste_pd_trips!AC244</f>
        <v>0</v>
      </c>
      <c r="O369" s="50">
        <f>paste_pd_trips!AD244</f>
        <v>15443</v>
      </c>
      <c r="P369" s="49"/>
      <c r="R369" s="46" t="s">
        <v>526</v>
      </c>
      <c r="S369" s="47">
        <f>paste_pd_trips!C244</f>
        <v>0</v>
      </c>
      <c r="T369" s="47">
        <f>paste_pd_trips!D244</f>
        <v>4103337.3705099998</v>
      </c>
      <c r="U369" s="47">
        <f>paste_pd_trips!E244</f>
        <v>1012344.82459</v>
      </c>
      <c r="V369" s="47">
        <f>paste_pd_trips!F244</f>
        <v>0</v>
      </c>
      <c r="W369" s="47">
        <f>paste_pd_trips!G244</f>
        <v>15499.674590000001</v>
      </c>
      <c r="X369" s="47">
        <f>paste_pd_trips!H244</f>
        <v>74315.921719999998</v>
      </c>
      <c r="Y369" s="47">
        <f>paste_pd_trips!I244</f>
        <v>18916.959719999999</v>
      </c>
      <c r="Z369" s="47">
        <f>paste_pd_trips!J244</f>
        <v>29371.623100000001</v>
      </c>
      <c r="AA369" s="47">
        <f>paste_pd_trips!K244</f>
        <v>21161.79319</v>
      </c>
      <c r="AB369" s="47">
        <f>paste_pd_trips!L244</f>
        <v>7943.3331900000003</v>
      </c>
      <c r="AC369" s="47">
        <f>paste_pd_trips!M244</f>
        <v>0</v>
      </c>
      <c r="AD369" s="50">
        <f>paste_pd_trips!N244</f>
        <v>5282891.5006100005</v>
      </c>
    </row>
    <row r="370" spans="3:30" x14ac:dyDescent="0.25">
      <c r="C370" s="46" t="s">
        <v>534</v>
      </c>
      <c r="D370" s="47">
        <f>paste_pd_trips!S245</f>
        <v>0</v>
      </c>
      <c r="E370" s="47">
        <f>paste_pd_trips!T245</f>
        <v>0</v>
      </c>
      <c r="F370" s="47">
        <f>paste_pd_trips!U245</f>
        <v>0</v>
      </c>
      <c r="G370" s="47">
        <f>paste_pd_trips!V245</f>
        <v>0</v>
      </c>
      <c r="H370" s="47">
        <f>paste_pd_trips!W245</f>
        <v>0</v>
      </c>
      <c r="I370" s="47">
        <f>paste_pd_trips!X245</f>
        <v>0</v>
      </c>
      <c r="J370" s="47">
        <f>paste_pd_trips!Y245</f>
        <v>0</v>
      </c>
      <c r="K370" s="47">
        <f>paste_pd_trips!Z245</f>
        <v>0</v>
      </c>
      <c r="L370" s="47">
        <f>paste_pd_trips!AA245</f>
        <v>0</v>
      </c>
      <c r="M370" s="47">
        <f>paste_pd_trips!AB245</f>
        <v>0</v>
      </c>
      <c r="N370" s="47">
        <f>paste_pd_trips!AC245</f>
        <v>0</v>
      </c>
      <c r="O370" s="50">
        <f>paste_pd_trips!AD245</f>
        <v>0</v>
      </c>
      <c r="P370" s="49"/>
      <c r="R370" s="46" t="s">
        <v>534</v>
      </c>
      <c r="S370" s="47">
        <f>paste_pd_trips!C245</f>
        <v>0</v>
      </c>
      <c r="T370" s="47">
        <f>paste_pd_trips!D245</f>
        <v>0</v>
      </c>
      <c r="U370" s="47">
        <f>paste_pd_trips!E245</f>
        <v>0</v>
      </c>
      <c r="V370" s="47">
        <f>paste_pd_trips!F245</f>
        <v>0</v>
      </c>
      <c r="W370" s="47">
        <f>paste_pd_trips!G245</f>
        <v>0</v>
      </c>
      <c r="X370" s="47">
        <f>paste_pd_trips!H245</f>
        <v>0</v>
      </c>
      <c r="Y370" s="47">
        <f>paste_pd_trips!I245</f>
        <v>0</v>
      </c>
      <c r="Z370" s="47">
        <f>paste_pd_trips!J245</f>
        <v>0</v>
      </c>
      <c r="AA370" s="47">
        <f>paste_pd_trips!K245</f>
        <v>0</v>
      </c>
      <c r="AB370" s="47">
        <f>paste_pd_trips!L245</f>
        <v>0</v>
      </c>
      <c r="AC370" s="47">
        <f>paste_pd_trips!M245</f>
        <v>0</v>
      </c>
      <c r="AD370" s="50">
        <f>paste_pd_trips!N245</f>
        <v>0</v>
      </c>
    </row>
    <row r="371" spans="3:30" x14ac:dyDescent="0.25">
      <c r="C371" s="46" t="s">
        <v>527</v>
      </c>
      <c r="D371" s="47">
        <f>paste_pd_trips!S246</f>
        <v>0</v>
      </c>
      <c r="E371" s="47">
        <f>paste_pd_trips!T246</f>
        <v>0</v>
      </c>
      <c r="F371" s="47">
        <f>paste_pd_trips!U246</f>
        <v>9863</v>
      </c>
      <c r="G371" s="47">
        <f>paste_pd_trips!V246</f>
        <v>0</v>
      </c>
      <c r="H371" s="47">
        <f>paste_pd_trips!W246</f>
        <v>22</v>
      </c>
      <c r="I371" s="47">
        <f>paste_pd_trips!X246</f>
        <v>83</v>
      </c>
      <c r="J371" s="47">
        <f>paste_pd_trips!Y246</f>
        <v>38</v>
      </c>
      <c r="K371" s="47">
        <f>paste_pd_trips!Z246</f>
        <v>32</v>
      </c>
      <c r="L371" s="47">
        <f>paste_pd_trips!AA246</f>
        <v>47</v>
      </c>
      <c r="M371" s="47">
        <f>paste_pd_trips!AB246</f>
        <v>6</v>
      </c>
      <c r="N371" s="47">
        <f>paste_pd_trips!AC246</f>
        <v>0</v>
      </c>
      <c r="O371" s="50">
        <f>paste_pd_trips!AD246</f>
        <v>10091</v>
      </c>
      <c r="P371" s="49"/>
      <c r="R371" s="46" t="s">
        <v>527</v>
      </c>
      <c r="S371" s="47">
        <f>paste_pd_trips!C246</f>
        <v>0</v>
      </c>
      <c r="T371" s="47">
        <f>paste_pd_trips!D246</f>
        <v>0</v>
      </c>
      <c r="U371" s="47">
        <f>paste_pd_trips!E246</f>
        <v>3299973.96716</v>
      </c>
      <c r="V371" s="47">
        <f>paste_pd_trips!F246</f>
        <v>0</v>
      </c>
      <c r="W371" s="47">
        <f>paste_pd_trips!G246</f>
        <v>7832.5617700000003</v>
      </c>
      <c r="X371" s="47">
        <f>paste_pd_trips!H246</f>
        <v>38044.033479999998</v>
      </c>
      <c r="Y371" s="47">
        <f>paste_pd_trips!I246</f>
        <v>12502.46286</v>
      </c>
      <c r="Z371" s="47">
        <f>paste_pd_trips!J246</f>
        <v>11412.71392</v>
      </c>
      <c r="AA371" s="47">
        <f>paste_pd_trips!K246</f>
        <v>23768.55545</v>
      </c>
      <c r="AB371" s="47">
        <f>paste_pd_trips!L246</f>
        <v>2439.3765600000002</v>
      </c>
      <c r="AC371" s="47">
        <f>paste_pd_trips!M246</f>
        <v>0</v>
      </c>
      <c r="AD371" s="50">
        <f>paste_pd_trips!N246</f>
        <v>3395973.6712000002</v>
      </c>
    </row>
    <row r="372" spans="3:30" x14ac:dyDescent="0.25">
      <c r="C372" s="46" t="s">
        <v>535</v>
      </c>
      <c r="D372" s="47">
        <f>paste_pd_trips!S247</f>
        <v>0</v>
      </c>
      <c r="E372" s="47">
        <f>paste_pd_trips!T247</f>
        <v>0</v>
      </c>
      <c r="F372" s="47">
        <f>paste_pd_trips!U247</f>
        <v>0</v>
      </c>
      <c r="G372" s="47">
        <f>paste_pd_trips!V247</f>
        <v>0</v>
      </c>
      <c r="H372" s="47">
        <f>paste_pd_trips!W247</f>
        <v>0</v>
      </c>
      <c r="I372" s="47">
        <f>paste_pd_trips!X247</f>
        <v>0</v>
      </c>
      <c r="J372" s="47">
        <f>paste_pd_trips!Y247</f>
        <v>0</v>
      </c>
      <c r="K372" s="47">
        <f>paste_pd_trips!Z247</f>
        <v>0</v>
      </c>
      <c r="L372" s="47">
        <f>paste_pd_trips!AA247</f>
        <v>0</v>
      </c>
      <c r="M372" s="47">
        <f>paste_pd_trips!AB247</f>
        <v>0</v>
      </c>
      <c r="N372" s="47">
        <f>paste_pd_trips!AC247</f>
        <v>0</v>
      </c>
      <c r="O372" s="50">
        <f>paste_pd_trips!AD247</f>
        <v>0</v>
      </c>
      <c r="P372" s="49"/>
      <c r="R372" s="46" t="s">
        <v>535</v>
      </c>
      <c r="S372" s="47">
        <f>paste_pd_trips!C247</f>
        <v>0</v>
      </c>
      <c r="T372" s="47">
        <f>paste_pd_trips!D247</f>
        <v>0</v>
      </c>
      <c r="U372" s="47">
        <f>paste_pd_trips!E247</f>
        <v>0</v>
      </c>
      <c r="V372" s="47">
        <f>paste_pd_trips!F247</f>
        <v>0</v>
      </c>
      <c r="W372" s="47">
        <f>paste_pd_trips!G247</f>
        <v>0</v>
      </c>
      <c r="X372" s="47">
        <f>paste_pd_trips!H247</f>
        <v>0</v>
      </c>
      <c r="Y372" s="47">
        <f>paste_pd_trips!I247</f>
        <v>0</v>
      </c>
      <c r="Z372" s="47">
        <f>paste_pd_trips!J247</f>
        <v>0</v>
      </c>
      <c r="AA372" s="47">
        <f>paste_pd_trips!K247</f>
        <v>0</v>
      </c>
      <c r="AB372" s="47">
        <f>paste_pd_trips!L247</f>
        <v>0</v>
      </c>
      <c r="AC372" s="47">
        <f>paste_pd_trips!M247</f>
        <v>0</v>
      </c>
      <c r="AD372" s="50">
        <f>paste_pd_trips!N247</f>
        <v>0</v>
      </c>
    </row>
    <row r="373" spans="3:30" x14ac:dyDescent="0.25">
      <c r="C373" s="46" t="s">
        <v>465</v>
      </c>
      <c r="D373" s="47">
        <f>paste_pd_trips!S248</f>
        <v>321</v>
      </c>
      <c r="E373" s="47">
        <f>paste_pd_trips!T248</f>
        <v>364</v>
      </c>
      <c r="F373" s="47">
        <f>paste_pd_trips!U248</f>
        <v>409</v>
      </c>
      <c r="G373" s="47">
        <f>paste_pd_trips!V248</f>
        <v>6006</v>
      </c>
      <c r="H373" s="47">
        <f>paste_pd_trips!W248</f>
        <v>83</v>
      </c>
      <c r="I373" s="47">
        <f>paste_pd_trips!X248</f>
        <v>585</v>
      </c>
      <c r="J373" s="47">
        <f>paste_pd_trips!Y248</f>
        <v>79</v>
      </c>
      <c r="K373" s="47">
        <f>paste_pd_trips!Z248</f>
        <v>54</v>
      </c>
      <c r="L373" s="47">
        <f>paste_pd_trips!AA248</f>
        <v>14</v>
      </c>
      <c r="M373" s="47">
        <f>paste_pd_trips!AB248</f>
        <v>26</v>
      </c>
      <c r="N373" s="47">
        <f>paste_pd_trips!AC248</f>
        <v>0</v>
      </c>
      <c r="O373" s="50">
        <f>paste_pd_trips!AD248</f>
        <v>7941</v>
      </c>
      <c r="P373" s="49"/>
      <c r="R373" s="46" t="s">
        <v>465</v>
      </c>
      <c r="S373" s="47">
        <f>paste_pd_trips!C248</f>
        <v>89921.842489999995</v>
      </c>
      <c r="T373" s="47">
        <f>paste_pd_trips!D248</f>
        <v>93436.562940000003</v>
      </c>
      <c r="U373" s="47">
        <f>paste_pd_trips!E248</f>
        <v>132043.92173999999</v>
      </c>
      <c r="V373" s="47">
        <f>paste_pd_trips!F248</f>
        <v>2044949.14705</v>
      </c>
      <c r="W373" s="47">
        <f>paste_pd_trips!G248</f>
        <v>18477.092349999999</v>
      </c>
      <c r="X373" s="47">
        <f>paste_pd_trips!H248</f>
        <v>225887.16141999999</v>
      </c>
      <c r="Y373" s="47">
        <f>paste_pd_trips!I248</f>
        <v>19517.54997</v>
      </c>
      <c r="Z373" s="47">
        <f>paste_pd_trips!J248</f>
        <v>15255.08495</v>
      </c>
      <c r="AA373" s="47">
        <f>paste_pd_trips!K248</f>
        <v>3131.5689000000002</v>
      </c>
      <c r="AB373" s="47">
        <f>paste_pd_trips!L248</f>
        <v>6096.5415199999998</v>
      </c>
      <c r="AC373" s="47">
        <f>paste_pd_trips!M248</f>
        <v>0</v>
      </c>
      <c r="AD373" s="50">
        <f>paste_pd_trips!N248</f>
        <v>2648716.4733299999</v>
      </c>
    </row>
    <row r="374" spans="3:30" x14ac:dyDescent="0.25">
      <c r="C374" s="46" t="s">
        <v>528</v>
      </c>
      <c r="D374" s="47">
        <f>paste_pd_trips!S249</f>
        <v>0</v>
      </c>
      <c r="E374" s="47">
        <f>paste_pd_trips!T249</f>
        <v>0</v>
      </c>
      <c r="F374" s="47">
        <f>paste_pd_trips!U249</f>
        <v>0</v>
      </c>
      <c r="G374" s="47">
        <f>paste_pd_trips!V249</f>
        <v>0</v>
      </c>
      <c r="H374" s="47">
        <f>paste_pd_trips!W249</f>
        <v>1659</v>
      </c>
      <c r="I374" s="47">
        <f>paste_pd_trips!X249</f>
        <v>61</v>
      </c>
      <c r="J374" s="47">
        <f>paste_pd_trips!Y249</f>
        <v>4</v>
      </c>
      <c r="K374" s="47">
        <f>paste_pd_trips!Z249</f>
        <v>2</v>
      </c>
      <c r="L374" s="47">
        <f>paste_pd_trips!AA249</f>
        <v>2</v>
      </c>
      <c r="M374" s="47">
        <f>paste_pd_trips!AB249</f>
        <v>0</v>
      </c>
      <c r="N374" s="47">
        <f>paste_pd_trips!AC249</f>
        <v>0</v>
      </c>
      <c r="O374" s="50">
        <f>paste_pd_trips!AD249</f>
        <v>1728</v>
      </c>
      <c r="P374" s="49"/>
      <c r="R374" s="46" t="s">
        <v>528</v>
      </c>
      <c r="S374" s="47">
        <f>paste_pd_trips!C249</f>
        <v>0</v>
      </c>
      <c r="T374" s="47">
        <f>paste_pd_trips!D249</f>
        <v>0</v>
      </c>
      <c r="U374" s="47">
        <f>paste_pd_trips!E249</f>
        <v>0</v>
      </c>
      <c r="V374" s="47">
        <f>paste_pd_trips!F249</f>
        <v>0</v>
      </c>
      <c r="W374" s="47">
        <f>paste_pd_trips!G249</f>
        <v>455513.51114000002</v>
      </c>
      <c r="X374" s="47">
        <f>paste_pd_trips!H249</f>
        <v>9466.7690600000005</v>
      </c>
      <c r="Y374" s="47">
        <f>paste_pd_trips!I249</f>
        <v>0</v>
      </c>
      <c r="Z374" s="47">
        <f>paste_pd_trips!J249</f>
        <v>432.85160000000002</v>
      </c>
      <c r="AA374" s="47">
        <f>paste_pd_trips!K249</f>
        <v>199.57656</v>
      </c>
      <c r="AB374" s="47">
        <f>paste_pd_trips!L249</f>
        <v>0</v>
      </c>
      <c r="AC374" s="47">
        <f>paste_pd_trips!M249</f>
        <v>0</v>
      </c>
      <c r="AD374" s="50">
        <f>paste_pd_trips!N249</f>
        <v>465612.70835999999</v>
      </c>
    </row>
    <row r="375" spans="3:30" x14ac:dyDescent="0.25">
      <c r="C375" s="46" t="s">
        <v>14</v>
      </c>
      <c r="D375" s="47">
        <f>paste_pd_trips!S250</f>
        <v>0</v>
      </c>
      <c r="E375" s="47">
        <f>paste_pd_trips!T250</f>
        <v>0</v>
      </c>
      <c r="F375" s="47">
        <f>paste_pd_trips!U250</f>
        <v>0</v>
      </c>
      <c r="G375" s="47">
        <f>paste_pd_trips!V250</f>
        <v>0</v>
      </c>
      <c r="H375" s="47">
        <f>paste_pd_trips!W250</f>
        <v>0</v>
      </c>
      <c r="I375" s="47">
        <f>paste_pd_trips!X250</f>
        <v>996</v>
      </c>
      <c r="J375" s="47">
        <f>paste_pd_trips!Y250</f>
        <v>15</v>
      </c>
      <c r="K375" s="47">
        <f>paste_pd_trips!Z250</f>
        <v>16</v>
      </c>
      <c r="L375" s="47">
        <f>paste_pd_trips!AA250</f>
        <v>0</v>
      </c>
      <c r="M375" s="47">
        <f>paste_pd_trips!AB250</f>
        <v>0</v>
      </c>
      <c r="N375" s="47">
        <f>paste_pd_trips!AC250</f>
        <v>0</v>
      </c>
      <c r="O375" s="50">
        <f>paste_pd_trips!AD250</f>
        <v>1027</v>
      </c>
      <c r="P375" s="49"/>
      <c r="R375" s="46" t="s">
        <v>14</v>
      </c>
      <c r="S375" s="47">
        <f>paste_pd_trips!C250</f>
        <v>0</v>
      </c>
      <c r="T375" s="47">
        <f>paste_pd_trips!D250</f>
        <v>0</v>
      </c>
      <c r="U375" s="47">
        <f>paste_pd_trips!E250</f>
        <v>0</v>
      </c>
      <c r="V375" s="47">
        <f>paste_pd_trips!F250</f>
        <v>0</v>
      </c>
      <c r="W375" s="47">
        <f>paste_pd_trips!G250</f>
        <v>0</v>
      </c>
      <c r="X375" s="47">
        <f>paste_pd_trips!H250</f>
        <v>487049.32445999997</v>
      </c>
      <c r="Y375" s="47">
        <f>paste_pd_trips!I250</f>
        <v>2147.7672499999999</v>
      </c>
      <c r="Z375" s="47">
        <f>paste_pd_trips!J250</f>
        <v>5448.8772499999995</v>
      </c>
      <c r="AA375" s="47">
        <f>paste_pd_trips!K250</f>
        <v>0</v>
      </c>
      <c r="AB375" s="47">
        <f>paste_pd_trips!L250</f>
        <v>0</v>
      </c>
      <c r="AC375" s="47">
        <f>paste_pd_trips!M250</f>
        <v>0</v>
      </c>
      <c r="AD375" s="50">
        <f>paste_pd_trips!N250</f>
        <v>494645.96896000003</v>
      </c>
    </row>
    <row r="376" spans="3:30" x14ac:dyDescent="0.25">
      <c r="C376" s="46" t="s">
        <v>15</v>
      </c>
      <c r="D376" s="47">
        <f>paste_pd_trips!S251</f>
        <v>0</v>
      </c>
      <c r="E376" s="47">
        <f>paste_pd_trips!T251</f>
        <v>0</v>
      </c>
      <c r="F376" s="47">
        <f>paste_pd_trips!U251</f>
        <v>0</v>
      </c>
      <c r="G376" s="47">
        <f>paste_pd_trips!V251</f>
        <v>0</v>
      </c>
      <c r="H376" s="47">
        <f>paste_pd_trips!W251</f>
        <v>0</v>
      </c>
      <c r="I376" s="47">
        <f>paste_pd_trips!X251</f>
        <v>7</v>
      </c>
      <c r="J376" s="47">
        <f>paste_pd_trips!Y251</f>
        <v>1</v>
      </c>
      <c r="K376" s="47">
        <f>paste_pd_trips!Z251</f>
        <v>0</v>
      </c>
      <c r="L376" s="47">
        <f>paste_pd_trips!AA251</f>
        <v>0</v>
      </c>
      <c r="M376" s="47">
        <f>paste_pd_trips!AB251</f>
        <v>0</v>
      </c>
      <c r="N376" s="47">
        <f>paste_pd_trips!AC251</f>
        <v>0</v>
      </c>
      <c r="O376" s="50">
        <f>paste_pd_trips!AD251</f>
        <v>8</v>
      </c>
      <c r="P376" s="49"/>
      <c r="R376" s="46" t="s">
        <v>15</v>
      </c>
      <c r="S376" s="47">
        <f>paste_pd_trips!C251</f>
        <v>0</v>
      </c>
      <c r="T376" s="47">
        <f>paste_pd_trips!D251</f>
        <v>0</v>
      </c>
      <c r="U376" s="47">
        <f>paste_pd_trips!E251</f>
        <v>0</v>
      </c>
      <c r="V376" s="47">
        <f>paste_pd_trips!F251</f>
        <v>0</v>
      </c>
      <c r="W376" s="47">
        <f>paste_pd_trips!G251</f>
        <v>0</v>
      </c>
      <c r="X376" s="47">
        <f>paste_pd_trips!H251</f>
        <v>4199.9204</v>
      </c>
      <c r="Y376" s="47">
        <f>paste_pd_trips!I251</f>
        <v>134.26009999999999</v>
      </c>
      <c r="Z376" s="47">
        <f>paste_pd_trips!J251</f>
        <v>0</v>
      </c>
      <c r="AA376" s="47">
        <f>paste_pd_trips!K251</f>
        <v>0</v>
      </c>
      <c r="AB376" s="47">
        <f>paste_pd_trips!L251</f>
        <v>0</v>
      </c>
      <c r="AC376" s="47">
        <f>paste_pd_trips!M251</f>
        <v>0</v>
      </c>
      <c r="AD376" s="50">
        <f>paste_pd_trips!N251</f>
        <v>4334.1805000000004</v>
      </c>
    </row>
    <row r="377" spans="3:30" x14ac:dyDescent="0.25">
      <c r="C377" s="46" t="s">
        <v>16</v>
      </c>
      <c r="D377" s="47">
        <f>paste_pd_trips!S252</f>
        <v>0</v>
      </c>
      <c r="E377" s="47">
        <f>paste_pd_trips!T252</f>
        <v>0</v>
      </c>
      <c r="F377" s="47">
        <f>paste_pd_trips!U252</f>
        <v>0</v>
      </c>
      <c r="G377" s="47">
        <f>paste_pd_trips!V252</f>
        <v>0</v>
      </c>
      <c r="H377" s="47">
        <f>paste_pd_trips!W252</f>
        <v>0</v>
      </c>
      <c r="I377" s="47">
        <f>paste_pd_trips!X252</f>
        <v>37</v>
      </c>
      <c r="J377" s="47">
        <f>paste_pd_trips!Y252</f>
        <v>0</v>
      </c>
      <c r="K377" s="47">
        <f>paste_pd_trips!Z252</f>
        <v>0</v>
      </c>
      <c r="L377" s="47">
        <f>paste_pd_trips!AA252</f>
        <v>0</v>
      </c>
      <c r="M377" s="47">
        <f>paste_pd_trips!AB252</f>
        <v>0</v>
      </c>
      <c r="N377" s="47">
        <f>paste_pd_trips!AC252</f>
        <v>0</v>
      </c>
      <c r="O377" s="50">
        <f>paste_pd_trips!AD252</f>
        <v>37</v>
      </c>
      <c r="P377" s="49"/>
      <c r="R377" s="46" t="s">
        <v>16</v>
      </c>
      <c r="S377" s="47">
        <f>paste_pd_trips!C252</f>
        <v>0</v>
      </c>
      <c r="T377" s="47">
        <f>paste_pd_trips!D252</f>
        <v>0</v>
      </c>
      <c r="U377" s="47">
        <f>paste_pd_trips!E252</f>
        <v>0</v>
      </c>
      <c r="V377" s="47">
        <f>paste_pd_trips!F252</f>
        <v>0</v>
      </c>
      <c r="W377" s="47">
        <f>paste_pd_trips!G252</f>
        <v>0</v>
      </c>
      <c r="X377" s="47">
        <f>paste_pd_trips!H252</f>
        <v>10474.44166</v>
      </c>
      <c r="Y377" s="47">
        <f>paste_pd_trips!I252</f>
        <v>0</v>
      </c>
      <c r="Z377" s="47">
        <f>paste_pd_trips!J252</f>
        <v>0</v>
      </c>
      <c r="AA377" s="47">
        <f>paste_pd_trips!K252</f>
        <v>0</v>
      </c>
      <c r="AB377" s="47">
        <f>paste_pd_trips!L252</f>
        <v>0</v>
      </c>
      <c r="AC377" s="47">
        <f>paste_pd_trips!M252</f>
        <v>0</v>
      </c>
      <c r="AD377" s="50">
        <f>paste_pd_trips!N252</f>
        <v>10474.44166</v>
      </c>
    </row>
    <row r="378" spans="3:30" x14ac:dyDescent="0.25">
      <c r="C378" s="46" t="s">
        <v>17</v>
      </c>
      <c r="D378" s="47">
        <f>paste_pd_trips!S253</f>
        <v>0</v>
      </c>
      <c r="E378" s="47">
        <f>paste_pd_trips!T253</f>
        <v>0</v>
      </c>
      <c r="F378" s="47">
        <f>paste_pd_trips!U253</f>
        <v>0</v>
      </c>
      <c r="G378" s="47">
        <f>paste_pd_trips!V253</f>
        <v>0</v>
      </c>
      <c r="H378" s="47">
        <f>paste_pd_trips!W253</f>
        <v>0</v>
      </c>
      <c r="I378" s="47">
        <f>paste_pd_trips!X253</f>
        <v>274</v>
      </c>
      <c r="J378" s="47">
        <f>paste_pd_trips!Y253</f>
        <v>4</v>
      </c>
      <c r="K378" s="47">
        <f>paste_pd_trips!Z253</f>
        <v>5</v>
      </c>
      <c r="L378" s="47">
        <f>paste_pd_trips!AA253</f>
        <v>0</v>
      </c>
      <c r="M378" s="47">
        <f>paste_pd_trips!AB253</f>
        <v>0</v>
      </c>
      <c r="N378" s="47">
        <f>paste_pd_trips!AC253</f>
        <v>0</v>
      </c>
      <c r="O378" s="50">
        <f>paste_pd_trips!AD253</f>
        <v>283</v>
      </c>
      <c r="P378" s="49"/>
      <c r="R378" s="46" t="s">
        <v>17</v>
      </c>
      <c r="S378" s="47">
        <f>paste_pd_trips!C253</f>
        <v>0</v>
      </c>
      <c r="T378" s="47">
        <f>paste_pd_trips!D253</f>
        <v>0</v>
      </c>
      <c r="U378" s="47">
        <f>paste_pd_trips!E253</f>
        <v>0</v>
      </c>
      <c r="V378" s="47">
        <f>paste_pd_trips!F253</f>
        <v>0</v>
      </c>
      <c r="W378" s="47">
        <f>paste_pd_trips!G253</f>
        <v>0</v>
      </c>
      <c r="X378" s="47">
        <f>paste_pd_trips!H253</f>
        <v>79838.284620000006</v>
      </c>
      <c r="Y378" s="47">
        <f>paste_pd_trips!I253</f>
        <v>1258.1679899999999</v>
      </c>
      <c r="Z378" s="47">
        <f>paste_pd_trips!J253</f>
        <v>4519.3005000000003</v>
      </c>
      <c r="AA378" s="47">
        <f>paste_pd_trips!K253</f>
        <v>0</v>
      </c>
      <c r="AB378" s="47">
        <f>paste_pd_trips!L253</f>
        <v>0</v>
      </c>
      <c r="AC378" s="47">
        <f>paste_pd_trips!M253</f>
        <v>0</v>
      </c>
      <c r="AD378" s="50">
        <f>paste_pd_trips!N253</f>
        <v>85615.753110000005</v>
      </c>
    </row>
    <row r="379" spans="3:30" x14ac:dyDescent="0.25">
      <c r="C379" s="46" t="s">
        <v>18</v>
      </c>
      <c r="D379" s="47">
        <f>paste_pd_trips!S254</f>
        <v>0</v>
      </c>
      <c r="E379" s="47">
        <f>paste_pd_trips!T254</f>
        <v>0</v>
      </c>
      <c r="F379" s="47">
        <f>paste_pd_trips!U254</f>
        <v>0</v>
      </c>
      <c r="G379" s="47">
        <f>paste_pd_trips!V254</f>
        <v>0</v>
      </c>
      <c r="H379" s="47">
        <f>paste_pd_trips!W254</f>
        <v>0</v>
      </c>
      <c r="I379" s="47">
        <f>paste_pd_trips!X254</f>
        <v>0</v>
      </c>
      <c r="J379" s="47">
        <f>paste_pd_trips!Y254</f>
        <v>64</v>
      </c>
      <c r="K379" s="47">
        <f>paste_pd_trips!Z254</f>
        <v>0</v>
      </c>
      <c r="L379" s="47">
        <f>paste_pd_trips!AA254</f>
        <v>0</v>
      </c>
      <c r="M379" s="47">
        <f>paste_pd_trips!AB254</f>
        <v>0</v>
      </c>
      <c r="N379" s="47">
        <f>paste_pd_trips!AC254</f>
        <v>0</v>
      </c>
      <c r="O379" s="50">
        <f>paste_pd_trips!AD254</f>
        <v>64</v>
      </c>
      <c r="P379" s="49"/>
      <c r="R379" s="46" t="s">
        <v>18</v>
      </c>
      <c r="S379" s="47">
        <f>paste_pd_trips!C254</f>
        <v>0</v>
      </c>
      <c r="T379" s="47">
        <f>paste_pd_trips!D254</f>
        <v>0</v>
      </c>
      <c r="U379" s="47">
        <f>paste_pd_trips!E254</f>
        <v>0</v>
      </c>
      <c r="V379" s="47">
        <f>paste_pd_trips!F254</f>
        <v>0</v>
      </c>
      <c r="W379" s="47">
        <f>paste_pd_trips!G254</f>
        <v>0</v>
      </c>
      <c r="X379" s="47">
        <f>paste_pd_trips!H254</f>
        <v>0</v>
      </c>
      <c r="Y379" s="47">
        <f>paste_pd_trips!I254</f>
        <v>13072.61829</v>
      </c>
      <c r="Z379" s="47">
        <f>paste_pd_trips!J254</f>
        <v>0</v>
      </c>
      <c r="AA379" s="47">
        <f>paste_pd_trips!K254</f>
        <v>0</v>
      </c>
      <c r="AB379" s="47">
        <f>paste_pd_trips!L254</f>
        <v>0</v>
      </c>
      <c r="AC379" s="47">
        <f>paste_pd_trips!M254</f>
        <v>0</v>
      </c>
      <c r="AD379" s="50">
        <f>paste_pd_trips!N254</f>
        <v>13072.61829</v>
      </c>
    </row>
    <row r="380" spans="3:30" x14ac:dyDescent="0.25">
      <c r="C380" s="46" t="s">
        <v>19</v>
      </c>
      <c r="D380" s="47">
        <f>paste_pd_trips!S255</f>
        <v>0</v>
      </c>
      <c r="E380" s="47">
        <f>paste_pd_trips!T255</f>
        <v>0</v>
      </c>
      <c r="F380" s="47">
        <f>paste_pd_trips!U255</f>
        <v>0</v>
      </c>
      <c r="G380" s="47">
        <f>paste_pd_trips!V255</f>
        <v>0</v>
      </c>
      <c r="H380" s="47">
        <f>paste_pd_trips!W255</f>
        <v>0</v>
      </c>
      <c r="I380" s="47">
        <f>paste_pd_trips!X255</f>
        <v>0</v>
      </c>
      <c r="J380" s="47">
        <f>paste_pd_trips!Y255</f>
        <v>30</v>
      </c>
      <c r="K380" s="47">
        <f>paste_pd_trips!Z255</f>
        <v>0</v>
      </c>
      <c r="L380" s="47">
        <f>paste_pd_trips!AA255</f>
        <v>0</v>
      </c>
      <c r="M380" s="47">
        <f>paste_pd_trips!AB255</f>
        <v>0</v>
      </c>
      <c r="N380" s="47">
        <f>paste_pd_trips!AC255</f>
        <v>0</v>
      </c>
      <c r="O380" s="50">
        <f>paste_pd_trips!AD255</f>
        <v>30</v>
      </c>
      <c r="P380" s="49"/>
      <c r="R380" s="46" t="s">
        <v>19</v>
      </c>
      <c r="S380" s="47">
        <f>paste_pd_trips!C255</f>
        <v>0</v>
      </c>
      <c r="T380" s="47">
        <f>paste_pd_trips!D255</f>
        <v>0</v>
      </c>
      <c r="U380" s="47">
        <f>paste_pd_trips!E255</f>
        <v>0</v>
      </c>
      <c r="V380" s="47">
        <f>paste_pd_trips!F255</f>
        <v>0</v>
      </c>
      <c r="W380" s="47">
        <f>paste_pd_trips!G255</f>
        <v>0</v>
      </c>
      <c r="X380" s="47">
        <f>paste_pd_trips!H255</f>
        <v>0</v>
      </c>
      <c r="Y380" s="47">
        <f>paste_pd_trips!I255</f>
        <v>7989.5749999999998</v>
      </c>
      <c r="Z380" s="47">
        <f>paste_pd_trips!J255</f>
        <v>0</v>
      </c>
      <c r="AA380" s="47">
        <f>paste_pd_trips!K255</f>
        <v>0</v>
      </c>
      <c r="AB380" s="47">
        <f>paste_pd_trips!L255</f>
        <v>0</v>
      </c>
      <c r="AC380" s="47">
        <f>paste_pd_trips!M255</f>
        <v>0</v>
      </c>
      <c r="AD380" s="50">
        <f>paste_pd_trips!N255</f>
        <v>7989.5749999999998</v>
      </c>
    </row>
    <row r="381" spans="3:30" x14ac:dyDescent="0.25">
      <c r="C381" s="46" t="s">
        <v>20</v>
      </c>
      <c r="D381" s="47">
        <f>paste_pd_trips!S256</f>
        <v>0</v>
      </c>
      <c r="E381" s="47">
        <f>paste_pd_trips!T256</f>
        <v>0</v>
      </c>
      <c r="F381" s="47">
        <f>paste_pd_trips!U256</f>
        <v>0</v>
      </c>
      <c r="G381" s="47">
        <f>paste_pd_trips!V256</f>
        <v>0</v>
      </c>
      <c r="H381" s="47">
        <f>paste_pd_trips!W256</f>
        <v>0</v>
      </c>
      <c r="I381" s="47">
        <f>paste_pd_trips!X256</f>
        <v>0</v>
      </c>
      <c r="J381" s="47">
        <f>paste_pd_trips!Y256</f>
        <v>1</v>
      </c>
      <c r="K381" s="47">
        <f>paste_pd_trips!Z256</f>
        <v>0</v>
      </c>
      <c r="L381" s="47">
        <f>paste_pd_trips!AA256</f>
        <v>0</v>
      </c>
      <c r="M381" s="47">
        <f>paste_pd_trips!AB256</f>
        <v>0</v>
      </c>
      <c r="N381" s="47">
        <f>paste_pd_trips!AC256</f>
        <v>0</v>
      </c>
      <c r="O381" s="50">
        <f>paste_pd_trips!AD256</f>
        <v>1</v>
      </c>
      <c r="P381" s="49"/>
      <c r="R381" s="46" t="s">
        <v>20</v>
      </c>
      <c r="S381" s="47">
        <f>paste_pd_trips!C256</f>
        <v>0</v>
      </c>
      <c r="T381" s="47">
        <f>paste_pd_trips!D256</f>
        <v>0</v>
      </c>
      <c r="U381" s="47">
        <f>paste_pd_trips!E256</f>
        <v>0</v>
      </c>
      <c r="V381" s="47">
        <f>paste_pd_trips!F256</f>
        <v>0</v>
      </c>
      <c r="W381" s="47">
        <f>paste_pd_trips!G256</f>
        <v>0</v>
      </c>
      <c r="X381" s="47">
        <f>paste_pd_trips!H256</f>
        <v>0</v>
      </c>
      <c r="Y381" s="47">
        <f>paste_pd_trips!I256</f>
        <v>91.640789999999996</v>
      </c>
      <c r="Z381" s="47">
        <f>paste_pd_trips!J256</f>
        <v>0</v>
      </c>
      <c r="AA381" s="47">
        <f>paste_pd_trips!K256</f>
        <v>0</v>
      </c>
      <c r="AB381" s="47">
        <f>paste_pd_trips!L256</f>
        <v>0</v>
      </c>
      <c r="AC381" s="47">
        <f>paste_pd_trips!M256</f>
        <v>0</v>
      </c>
      <c r="AD381" s="50">
        <f>paste_pd_trips!N256</f>
        <v>91.640789999999996</v>
      </c>
    </row>
    <row r="382" spans="3:30" x14ac:dyDescent="0.25">
      <c r="C382" s="46" t="s">
        <v>21</v>
      </c>
      <c r="D382" s="47">
        <f>paste_pd_trips!S257</f>
        <v>0</v>
      </c>
      <c r="E382" s="47">
        <f>paste_pd_trips!T257</f>
        <v>0</v>
      </c>
      <c r="F382" s="47">
        <f>paste_pd_trips!U257</f>
        <v>0</v>
      </c>
      <c r="G382" s="47">
        <f>paste_pd_trips!V257</f>
        <v>0</v>
      </c>
      <c r="H382" s="47">
        <f>paste_pd_trips!W257</f>
        <v>0</v>
      </c>
      <c r="I382" s="47">
        <f>paste_pd_trips!X257</f>
        <v>0</v>
      </c>
      <c r="J382" s="47">
        <f>paste_pd_trips!Y257</f>
        <v>25</v>
      </c>
      <c r="K382" s="47">
        <f>paste_pd_trips!Z257</f>
        <v>0</v>
      </c>
      <c r="L382" s="47">
        <f>paste_pd_trips!AA257</f>
        <v>0</v>
      </c>
      <c r="M382" s="47">
        <f>paste_pd_trips!AB257</f>
        <v>0</v>
      </c>
      <c r="N382" s="47">
        <f>paste_pd_trips!AC257</f>
        <v>0</v>
      </c>
      <c r="O382" s="50">
        <f>paste_pd_trips!AD257</f>
        <v>25</v>
      </c>
      <c r="P382" s="49"/>
      <c r="R382" s="46" t="s">
        <v>21</v>
      </c>
      <c r="S382" s="47">
        <f>paste_pd_trips!C257</f>
        <v>0</v>
      </c>
      <c r="T382" s="47">
        <f>paste_pd_trips!D257</f>
        <v>0</v>
      </c>
      <c r="U382" s="47">
        <f>paste_pd_trips!E257</f>
        <v>0</v>
      </c>
      <c r="V382" s="47">
        <f>paste_pd_trips!F257</f>
        <v>0</v>
      </c>
      <c r="W382" s="47">
        <f>paste_pd_trips!G257</f>
        <v>0</v>
      </c>
      <c r="X382" s="47">
        <f>paste_pd_trips!H257</f>
        <v>0</v>
      </c>
      <c r="Y382" s="47">
        <f>paste_pd_trips!I257</f>
        <v>10745.668540000001</v>
      </c>
      <c r="Z382" s="47">
        <f>paste_pd_trips!J257</f>
        <v>0</v>
      </c>
      <c r="AA382" s="47">
        <f>paste_pd_trips!K257</f>
        <v>0</v>
      </c>
      <c r="AB382" s="47">
        <f>paste_pd_trips!L257</f>
        <v>0</v>
      </c>
      <c r="AC382" s="47">
        <f>paste_pd_trips!M257</f>
        <v>0</v>
      </c>
      <c r="AD382" s="50">
        <f>paste_pd_trips!N257</f>
        <v>10745.668540000001</v>
      </c>
    </row>
    <row r="383" spans="3:30" x14ac:dyDescent="0.25">
      <c r="C383" s="46" t="s">
        <v>22</v>
      </c>
      <c r="D383" s="47">
        <f>paste_pd_trips!S258</f>
        <v>0</v>
      </c>
      <c r="E383" s="47">
        <f>paste_pd_trips!T258</f>
        <v>0</v>
      </c>
      <c r="F383" s="47">
        <f>paste_pd_trips!U258</f>
        <v>0</v>
      </c>
      <c r="G383" s="47">
        <f>paste_pd_trips!V258</f>
        <v>0</v>
      </c>
      <c r="H383" s="47">
        <f>paste_pd_trips!W258</f>
        <v>0</v>
      </c>
      <c r="I383" s="47">
        <f>paste_pd_trips!X258</f>
        <v>0</v>
      </c>
      <c r="J383" s="47">
        <f>paste_pd_trips!Y258</f>
        <v>0</v>
      </c>
      <c r="K383" s="47">
        <f>paste_pd_trips!Z258</f>
        <v>36</v>
      </c>
      <c r="L383" s="47">
        <f>paste_pd_trips!AA258</f>
        <v>0</v>
      </c>
      <c r="M383" s="47">
        <f>paste_pd_trips!AB258</f>
        <v>0</v>
      </c>
      <c r="N383" s="47">
        <f>paste_pd_trips!AC258</f>
        <v>0</v>
      </c>
      <c r="O383" s="50">
        <f>paste_pd_trips!AD258</f>
        <v>36</v>
      </c>
      <c r="P383" s="49"/>
      <c r="R383" s="46" t="s">
        <v>22</v>
      </c>
      <c r="S383" s="47">
        <f>paste_pd_trips!C258</f>
        <v>0</v>
      </c>
      <c r="T383" s="47">
        <f>paste_pd_trips!D258</f>
        <v>0</v>
      </c>
      <c r="U383" s="47">
        <f>paste_pd_trips!E258</f>
        <v>0</v>
      </c>
      <c r="V383" s="47">
        <f>paste_pd_trips!F258</f>
        <v>0</v>
      </c>
      <c r="W383" s="47">
        <f>paste_pd_trips!G258</f>
        <v>0</v>
      </c>
      <c r="X383" s="47">
        <f>paste_pd_trips!H258</f>
        <v>0</v>
      </c>
      <c r="Y383" s="47">
        <f>paste_pd_trips!I258</f>
        <v>0</v>
      </c>
      <c r="Z383" s="47">
        <f>paste_pd_trips!J258</f>
        <v>14461.532359999999</v>
      </c>
      <c r="AA383" s="47">
        <f>paste_pd_trips!K258</f>
        <v>0</v>
      </c>
      <c r="AB383" s="47">
        <f>paste_pd_trips!L258</f>
        <v>0</v>
      </c>
      <c r="AC383" s="47">
        <f>paste_pd_trips!M258</f>
        <v>0</v>
      </c>
      <c r="AD383" s="50">
        <f>paste_pd_trips!N258</f>
        <v>14461.532359999999</v>
      </c>
    </row>
    <row r="384" spans="3:30" x14ac:dyDescent="0.25">
      <c r="C384" s="46" t="s">
        <v>23</v>
      </c>
      <c r="D384" s="47">
        <f>paste_pd_trips!S259</f>
        <v>0</v>
      </c>
      <c r="E384" s="47">
        <f>paste_pd_trips!T259</f>
        <v>0</v>
      </c>
      <c r="F384" s="47">
        <f>paste_pd_trips!U259</f>
        <v>0</v>
      </c>
      <c r="G384" s="47">
        <f>paste_pd_trips!V259</f>
        <v>0</v>
      </c>
      <c r="H384" s="47">
        <f>paste_pd_trips!W259</f>
        <v>0</v>
      </c>
      <c r="I384" s="47">
        <f>paste_pd_trips!X259</f>
        <v>0</v>
      </c>
      <c r="J384" s="47">
        <f>paste_pd_trips!Y259</f>
        <v>0</v>
      </c>
      <c r="K384" s="47">
        <f>paste_pd_trips!Z259</f>
        <v>5</v>
      </c>
      <c r="L384" s="47">
        <f>paste_pd_trips!AA259</f>
        <v>0</v>
      </c>
      <c r="M384" s="47">
        <f>paste_pd_trips!AB259</f>
        <v>0</v>
      </c>
      <c r="N384" s="47">
        <f>paste_pd_trips!AC259</f>
        <v>0</v>
      </c>
      <c r="O384" s="50">
        <f>paste_pd_trips!AD259</f>
        <v>5</v>
      </c>
      <c r="P384" s="49"/>
      <c r="R384" s="46" t="s">
        <v>23</v>
      </c>
      <c r="S384" s="47">
        <f>paste_pd_trips!C259</f>
        <v>0</v>
      </c>
      <c r="T384" s="47">
        <f>paste_pd_trips!D259</f>
        <v>0</v>
      </c>
      <c r="U384" s="47">
        <f>paste_pd_trips!E259</f>
        <v>0</v>
      </c>
      <c r="V384" s="47">
        <f>paste_pd_trips!F259</f>
        <v>0</v>
      </c>
      <c r="W384" s="47">
        <f>paste_pd_trips!G259</f>
        <v>0</v>
      </c>
      <c r="X384" s="47">
        <f>paste_pd_trips!H259</f>
        <v>0</v>
      </c>
      <c r="Y384" s="47">
        <f>paste_pd_trips!I259</f>
        <v>0</v>
      </c>
      <c r="Z384" s="47">
        <f>paste_pd_trips!J259</f>
        <v>943.98900000000003</v>
      </c>
      <c r="AA384" s="47">
        <f>paste_pd_trips!K259</f>
        <v>0</v>
      </c>
      <c r="AB384" s="47">
        <f>paste_pd_trips!L259</f>
        <v>0</v>
      </c>
      <c r="AC384" s="47">
        <f>paste_pd_trips!M259</f>
        <v>0</v>
      </c>
      <c r="AD384" s="50">
        <f>paste_pd_trips!N259</f>
        <v>943.98900000000003</v>
      </c>
    </row>
    <row r="385" spans="3:30" x14ac:dyDescent="0.25">
      <c r="C385" s="46" t="s">
        <v>24</v>
      </c>
      <c r="D385" s="47">
        <f>paste_pd_trips!S260</f>
        <v>0</v>
      </c>
      <c r="E385" s="47">
        <f>paste_pd_trips!T260</f>
        <v>0</v>
      </c>
      <c r="F385" s="47">
        <f>paste_pd_trips!U260</f>
        <v>0</v>
      </c>
      <c r="G385" s="47">
        <f>paste_pd_trips!V260</f>
        <v>0</v>
      </c>
      <c r="H385" s="47">
        <f>paste_pd_trips!W260</f>
        <v>0</v>
      </c>
      <c r="I385" s="47">
        <f>paste_pd_trips!X260</f>
        <v>0</v>
      </c>
      <c r="J385" s="47">
        <f>paste_pd_trips!Y260</f>
        <v>0</v>
      </c>
      <c r="K385" s="47">
        <f>paste_pd_trips!Z260</f>
        <v>0</v>
      </c>
      <c r="L385" s="47">
        <f>paste_pd_trips!AA260</f>
        <v>0</v>
      </c>
      <c r="M385" s="47">
        <f>paste_pd_trips!AB260</f>
        <v>0</v>
      </c>
      <c r="N385" s="47">
        <f>paste_pd_trips!AC260</f>
        <v>0</v>
      </c>
      <c r="O385" s="50">
        <f>paste_pd_trips!AD260</f>
        <v>0</v>
      </c>
      <c r="P385" s="49"/>
      <c r="R385" s="46" t="s">
        <v>24</v>
      </c>
      <c r="S385" s="47">
        <f>paste_pd_trips!C260</f>
        <v>0</v>
      </c>
      <c r="T385" s="47">
        <f>paste_pd_trips!D260</f>
        <v>0</v>
      </c>
      <c r="U385" s="47">
        <f>paste_pd_trips!E260</f>
        <v>0</v>
      </c>
      <c r="V385" s="47">
        <f>paste_pd_trips!F260</f>
        <v>0</v>
      </c>
      <c r="W385" s="47">
        <f>paste_pd_trips!G260</f>
        <v>0</v>
      </c>
      <c r="X385" s="47">
        <f>paste_pd_trips!H260</f>
        <v>0</v>
      </c>
      <c r="Y385" s="47">
        <f>paste_pd_trips!I260</f>
        <v>0</v>
      </c>
      <c r="Z385" s="47">
        <f>paste_pd_trips!J260</f>
        <v>0</v>
      </c>
      <c r="AA385" s="47">
        <f>paste_pd_trips!K260</f>
        <v>0</v>
      </c>
      <c r="AB385" s="47">
        <f>paste_pd_trips!L260</f>
        <v>0</v>
      </c>
      <c r="AC385" s="47">
        <f>paste_pd_trips!M260</f>
        <v>0</v>
      </c>
      <c r="AD385" s="50">
        <f>paste_pd_trips!N260</f>
        <v>0</v>
      </c>
    </row>
    <row r="386" spans="3:30" x14ac:dyDescent="0.25">
      <c r="C386" s="46" t="s">
        <v>25</v>
      </c>
      <c r="D386" s="47">
        <f>paste_pd_trips!S261</f>
        <v>0</v>
      </c>
      <c r="E386" s="47">
        <f>paste_pd_trips!T261</f>
        <v>0</v>
      </c>
      <c r="F386" s="47">
        <f>paste_pd_trips!U261</f>
        <v>0</v>
      </c>
      <c r="G386" s="47">
        <f>paste_pd_trips!V261</f>
        <v>0</v>
      </c>
      <c r="H386" s="47">
        <f>paste_pd_trips!W261</f>
        <v>0</v>
      </c>
      <c r="I386" s="47">
        <f>paste_pd_trips!X261</f>
        <v>0</v>
      </c>
      <c r="J386" s="47">
        <f>paste_pd_trips!Y261</f>
        <v>0</v>
      </c>
      <c r="K386" s="47">
        <f>paste_pd_trips!Z261</f>
        <v>16</v>
      </c>
      <c r="L386" s="47">
        <f>paste_pd_trips!AA261</f>
        <v>0</v>
      </c>
      <c r="M386" s="47">
        <f>paste_pd_trips!AB261</f>
        <v>0</v>
      </c>
      <c r="N386" s="47">
        <f>paste_pd_trips!AC261</f>
        <v>0</v>
      </c>
      <c r="O386" s="50">
        <f>paste_pd_trips!AD261</f>
        <v>16</v>
      </c>
      <c r="P386" s="49"/>
      <c r="R386" s="46" t="s">
        <v>25</v>
      </c>
      <c r="S386" s="47">
        <f>paste_pd_trips!C261</f>
        <v>0</v>
      </c>
      <c r="T386" s="47">
        <f>paste_pd_trips!D261</f>
        <v>0</v>
      </c>
      <c r="U386" s="47">
        <f>paste_pd_trips!E261</f>
        <v>0</v>
      </c>
      <c r="V386" s="47">
        <f>paste_pd_trips!F261</f>
        <v>0</v>
      </c>
      <c r="W386" s="47">
        <f>paste_pd_trips!G261</f>
        <v>0</v>
      </c>
      <c r="X386" s="47">
        <f>paste_pd_trips!H261</f>
        <v>0</v>
      </c>
      <c r="Y386" s="47">
        <f>paste_pd_trips!I261</f>
        <v>0</v>
      </c>
      <c r="Z386" s="47">
        <f>paste_pd_trips!J261</f>
        <v>2769.75983</v>
      </c>
      <c r="AA386" s="47">
        <f>paste_pd_trips!K261</f>
        <v>0</v>
      </c>
      <c r="AB386" s="47">
        <f>paste_pd_trips!L261</f>
        <v>0</v>
      </c>
      <c r="AC386" s="47">
        <f>paste_pd_trips!M261</f>
        <v>0</v>
      </c>
      <c r="AD386" s="50">
        <f>paste_pd_trips!N261</f>
        <v>2769.75983</v>
      </c>
    </row>
    <row r="387" spans="3:30" x14ac:dyDescent="0.25">
      <c r="C387" s="46" t="s">
        <v>529</v>
      </c>
      <c r="D387" s="47">
        <f>paste_pd_trips!S262</f>
        <v>0</v>
      </c>
      <c r="E387" s="47">
        <f>paste_pd_trips!T262</f>
        <v>0</v>
      </c>
      <c r="F387" s="47">
        <f>paste_pd_trips!U262</f>
        <v>0</v>
      </c>
      <c r="G387" s="47">
        <f>paste_pd_trips!V262</f>
        <v>0</v>
      </c>
      <c r="H387" s="47">
        <f>paste_pd_trips!W262</f>
        <v>0</v>
      </c>
      <c r="I387" s="47">
        <f>paste_pd_trips!X262</f>
        <v>3</v>
      </c>
      <c r="J387" s="47">
        <f>paste_pd_trips!Y262</f>
        <v>0</v>
      </c>
      <c r="K387" s="47">
        <f>paste_pd_trips!Z262</f>
        <v>0</v>
      </c>
      <c r="L387" s="47">
        <f>paste_pd_trips!AA262</f>
        <v>223</v>
      </c>
      <c r="M387" s="47">
        <f>paste_pd_trips!AB262</f>
        <v>0</v>
      </c>
      <c r="N387" s="47">
        <f>paste_pd_trips!AC262</f>
        <v>0</v>
      </c>
      <c r="O387" s="50">
        <f>paste_pd_trips!AD262</f>
        <v>226</v>
      </c>
      <c r="P387" s="49"/>
      <c r="R387" s="46" t="s">
        <v>529</v>
      </c>
      <c r="S387" s="47">
        <f>paste_pd_trips!C262</f>
        <v>0</v>
      </c>
      <c r="T387" s="47">
        <f>paste_pd_trips!D262</f>
        <v>0</v>
      </c>
      <c r="U387" s="47">
        <f>paste_pd_trips!E262</f>
        <v>0</v>
      </c>
      <c r="V387" s="47">
        <f>paste_pd_trips!F262</f>
        <v>0</v>
      </c>
      <c r="W387" s="47">
        <f>paste_pd_trips!G262</f>
        <v>0</v>
      </c>
      <c r="X387" s="47">
        <f>paste_pd_trips!H262</f>
        <v>903.3664</v>
      </c>
      <c r="Y387" s="47">
        <f>paste_pd_trips!I262</f>
        <v>0</v>
      </c>
      <c r="Z387" s="47">
        <f>paste_pd_trips!J262</f>
        <v>0</v>
      </c>
      <c r="AA387" s="47">
        <f>paste_pd_trips!K262</f>
        <v>93580.550730000003</v>
      </c>
      <c r="AB387" s="47">
        <f>paste_pd_trips!L262</f>
        <v>0</v>
      </c>
      <c r="AC387" s="47">
        <f>paste_pd_trips!M262</f>
        <v>0</v>
      </c>
      <c r="AD387" s="50">
        <f>paste_pd_trips!N262</f>
        <v>94483.917130000002</v>
      </c>
    </row>
    <row r="388" spans="3:30" x14ac:dyDescent="0.25">
      <c r="C388" s="46" t="s">
        <v>530</v>
      </c>
      <c r="D388" s="47">
        <f>paste_pd_trips!S263</f>
        <v>0</v>
      </c>
      <c r="E388" s="47">
        <f>paste_pd_trips!T263</f>
        <v>0</v>
      </c>
      <c r="F388" s="47">
        <f>paste_pd_trips!U263</f>
        <v>0</v>
      </c>
      <c r="G388" s="47">
        <f>paste_pd_trips!V263</f>
        <v>0</v>
      </c>
      <c r="H388" s="47">
        <f>paste_pd_trips!W263</f>
        <v>3</v>
      </c>
      <c r="I388" s="47">
        <f>paste_pd_trips!X263</f>
        <v>26</v>
      </c>
      <c r="J388" s="47">
        <f>paste_pd_trips!Y263</f>
        <v>0</v>
      </c>
      <c r="K388" s="47">
        <f>paste_pd_trips!Z263</f>
        <v>1</v>
      </c>
      <c r="L388" s="47">
        <f>paste_pd_trips!AA263</f>
        <v>0</v>
      </c>
      <c r="M388" s="47">
        <f>paste_pd_trips!AB263</f>
        <v>99</v>
      </c>
      <c r="N388" s="47">
        <f>paste_pd_trips!AC263</f>
        <v>0</v>
      </c>
      <c r="O388" s="50">
        <f>paste_pd_trips!AD263</f>
        <v>129</v>
      </c>
      <c r="P388" s="49"/>
      <c r="R388" s="46" t="s">
        <v>530</v>
      </c>
      <c r="S388" s="47">
        <f>paste_pd_trips!C263</f>
        <v>0</v>
      </c>
      <c r="T388" s="47">
        <f>paste_pd_trips!D263</f>
        <v>0</v>
      </c>
      <c r="U388" s="47">
        <f>paste_pd_trips!E263</f>
        <v>0</v>
      </c>
      <c r="V388" s="47">
        <f>paste_pd_trips!F263</f>
        <v>0</v>
      </c>
      <c r="W388" s="47">
        <f>paste_pd_trips!G263</f>
        <v>245.27994000000001</v>
      </c>
      <c r="X388" s="47">
        <f>paste_pd_trips!H263</f>
        <v>7731.7829400000001</v>
      </c>
      <c r="Y388" s="47">
        <f>paste_pd_trips!I263</f>
        <v>0</v>
      </c>
      <c r="Z388" s="47">
        <f>paste_pd_trips!J263</f>
        <v>92.452799999999996</v>
      </c>
      <c r="AA388" s="47">
        <f>paste_pd_trips!K263</f>
        <v>0</v>
      </c>
      <c r="AB388" s="47">
        <f>paste_pd_trips!L263</f>
        <v>33895.901599999997</v>
      </c>
      <c r="AC388" s="47">
        <f>paste_pd_trips!M263</f>
        <v>0</v>
      </c>
      <c r="AD388" s="50">
        <f>paste_pd_trips!N263</f>
        <v>41965.417280000001</v>
      </c>
    </row>
    <row r="389" spans="3:30" x14ac:dyDescent="0.25">
      <c r="C389" s="46" t="s">
        <v>531</v>
      </c>
      <c r="D389" s="47">
        <f>paste_pd_trips!S264</f>
        <v>19</v>
      </c>
      <c r="E389" s="47">
        <f>paste_pd_trips!T264</f>
        <v>34</v>
      </c>
      <c r="F389" s="47">
        <f>paste_pd_trips!U264</f>
        <v>16</v>
      </c>
      <c r="G389" s="47">
        <f>paste_pd_trips!V264</f>
        <v>27</v>
      </c>
      <c r="H389" s="47">
        <f>paste_pd_trips!W264</f>
        <v>3</v>
      </c>
      <c r="I389" s="47">
        <f>paste_pd_trips!X264</f>
        <v>15</v>
      </c>
      <c r="J389" s="47">
        <f>paste_pd_trips!Y264</f>
        <v>0</v>
      </c>
      <c r="K389" s="47">
        <f>paste_pd_trips!Z264</f>
        <v>2</v>
      </c>
      <c r="L389" s="47">
        <f>paste_pd_trips!AA264</f>
        <v>1</v>
      </c>
      <c r="M389" s="47">
        <f>paste_pd_trips!AB264</f>
        <v>8</v>
      </c>
      <c r="N389" s="47">
        <f>paste_pd_trips!AC264</f>
        <v>157</v>
      </c>
      <c r="O389" s="50">
        <f>paste_pd_trips!AD264</f>
        <v>282</v>
      </c>
      <c r="P389" s="49"/>
      <c r="R389" s="46" t="s">
        <v>531</v>
      </c>
      <c r="S389" s="47">
        <f>paste_pd_trips!C264</f>
        <v>3819.2633000000001</v>
      </c>
      <c r="T389" s="47">
        <f>paste_pd_trips!D264</f>
        <v>14697.63235</v>
      </c>
      <c r="U389" s="47">
        <f>paste_pd_trips!E264</f>
        <v>4557.7179999999998</v>
      </c>
      <c r="V389" s="47">
        <f>paste_pd_trips!F264</f>
        <v>6046.8432599999996</v>
      </c>
      <c r="W389" s="47">
        <f>paste_pd_trips!G264</f>
        <v>562.25580000000002</v>
      </c>
      <c r="X389" s="47">
        <f>paste_pd_trips!H264</f>
        <v>8676.2921700000006</v>
      </c>
      <c r="Y389" s="47">
        <f>paste_pd_trips!I264</f>
        <v>0</v>
      </c>
      <c r="Z389" s="47">
        <f>paste_pd_trips!J264</f>
        <v>1013.7092</v>
      </c>
      <c r="AA389" s="47">
        <f>paste_pd_trips!K264</f>
        <v>72.745829999999998</v>
      </c>
      <c r="AB389" s="47">
        <f>paste_pd_trips!L264</f>
        <v>3605.1682999999998</v>
      </c>
      <c r="AC389" s="47">
        <f>paste_pd_trips!M264</f>
        <v>40614.760029999998</v>
      </c>
      <c r="AD389" s="50">
        <f>paste_pd_trips!N264</f>
        <v>83666.38824</v>
      </c>
    </row>
    <row r="390" spans="3:30" x14ac:dyDescent="0.25">
      <c r="C390" s="46" t="s">
        <v>26</v>
      </c>
      <c r="D390" s="47">
        <f>paste_pd_trips!S265</f>
        <v>0</v>
      </c>
      <c r="E390" s="47">
        <f>paste_pd_trips!T265</f>
        <v>0</v>
      </c>
      <c r="F390" s="47">
        <f>paste_pd_trips!U265</f>
        <v>0</v>
      </c>
      <c r="G390" s="47">
        <f>paste_pd_trips!V265</f>
        <v>0</v>
      </c>
      <c r="H390" s="47">
        <f>paste_pd_trips!W265</f>
        <v>0</v>
      </c>
      <c r="I390" s="47">
        <f>paste_pd_trips!X265</f>
        <v>504</v>
      </c>
      <c r="J390" s="47">
        <f>paste_pd_trips!Y265</f>
        <v>34</v>
      </c>
      <c r="K390" s="47">
        <f>paste_pd_trips!Z265</f>
        <v>32</v>
      </c>
      <c r="L390" s="47">
        <f>paste_pd_trips!AA265</f>
        <v>0</v>
      </c>
      <c r="M390" s="47">
        <f>paste_pd_trips!AB265</f>
        <v>0</v>
      </c>
      <c r="N390" s="47">
        <f>paste_pd_trips!AC265</f>
        <v>0</v>
      </c>
      <c r="O390" s="50">
        <f>paste_pd_trips!AD265</f>
        <v>570</v>
      </c>
      <c r="P390" s="49"/>
      <c r="R390" s="46" t="s">
        <v>26</v>
      </c>
      <c r="S390" s="47">
        <f>paste_pd_trips!C265</f>
        <v>0</v>
      </c>
      <c r="T390" s="47">
        <f>paste_pd_trips!D265</f>
        <v>0</v>
      </c>
      <c r="U390" s="47">
        <f>paste_pd_trips!E265</f>
        <v>0</v>
      </c>
      <c r="V390" s="47">
        <f>paste_pd_trips!F265</f>
        <v>0</v>
      </c>
      <c r="W390" s="47">
        <f>paste_pd_trips!G265</f>
        <v>0</v>
      </c>
      <c r="X390" s="47">
        <f>paste_pd_trips!H265</f>
        <v>158326.15124000001</v>
      </c>
      <c r="Y390" s="47">
        <f>paste_pd_trips!I265</f>
        <v>10729.897349999999</v>
      </c>
      <c r="Z390" s="47">
        <f>paste_pd_trips!J265</f>
        <v>15886.69651</v>
      </c>
      <c r="AA390" s="47">
        <f>paste_pd_trips!K265</f>
        <v>0</v>
      </c>
      <c r="AB390" s="47">
        <f>paste_pd_trips!L265</f>
        <v>0</v>
      </c>
      <c r="AC390" s="47">
        <f>paste_pd_trips!M265</f>
        <v>0</v>
      </c>
      <c r="AD390" s="50">
        <f>paste_pd_trips!N265</f>
        <v>184942.7451</v>
      </c>
    </row>
    <row r="391" spans="3:30" x14ac:dyDescent="0.25">
      <c r="C391" s="46" t="s">
        <v>27</v>
      </c>
      <c r="D391" s="47">
        <f>paste_pd_trips!S266</f>
        <v>0</v>
      </c>
      <c r="E391" s="47">
        <f>paste_pd_trips!T266</f>
        <v>0</v>
      </c>
      <c r="F391" s="47">
        <f>paste_pd_trips!U266</f>
        <v>0</v>
      </c>
      <c r="G391" s="47">
        <f>paste_pd_trips!V266</f>
        <v>0</v>
      </c>
      <c r="H391" s="47">
        <f>paste_pd_trips!W266</f>
        <v>0</v>
      </c>
      <c r="I391" s="47">
        <f>paste_pd_trips!X266</f>
        <v>123</v>
      </c>
      <c r="J391" s="47">
        <f>paste_pd_trips!Y266</f>
        <v>2</v>
      </c>
      <c r="K391" s="47">
        <f>paste_pd_trips!Z266</f>
        <v>5</v>
      </c>
      <c r="L391" s="47">
        <f>paste_pd_trips!AA266</f>
        <v>0</v>
      </c>
      <c r="M391" s="47">
        <f>paste_pd_trips!AB266</f>
        <v>0</v>
      </c>
      <c r="N391" s="47">
        <f>paste_pd_trips!AC266</f>
        <v>0</v>
      </c>
      <c r="O391" s="50">
        <f>paste_pd_trips!AD266</f>
        <v>130</v>
      </c>
      <c r="P391" s="49"/>
      <c r="R391" s="46" t="s">
        <v>27</v>
      </c>
      <c r="S391" s="47">
        <f>paste_pd_trips!C266</f>
        <v>0</v>
      </c>
      <c r="T391" s="47">
        <f>paste_pd_trips!D266</f>
        <v>0</v>
      </c>
      <c r="U391" s="47">
        <f>paste_pd_trips!E266</f>
        <v>0</v>
      </c>
      <c r="V391" s="47">
        <f>paste_pd_trips!F266</f>
        <v>0</v>
      </c>
      <c r="W391" s="47">
        <f>paste_pd_trips!G266</f>
        <v>0</v>
      </c>
      <c r="X391" s="47">
        <f>paste_pd_trips!H266</f>
        <v>48942.405200000001</v>
      </c>
      <c r="Y391" s="47">
        <f>paste_pd_trips!I266</f>
        <v>571.45950000000005</v>
      </c>
      <c r="Z391" s="47">
        <f>paste_pd_trips!J266</f>
        <v>591.33000000000004</v>
      </c>
      <c r="AA391" s="47">
        <f>paste_pd_trips!K266</f>
        <v>0</v>
      </c>
      <c r="AB391" s="47">
        <f>paste_pd_trips!L266</f>
        <v>0</v>
      </c>
      <c r="AC391" s="47">
        <f>paste_pd_trips!M266</f>
        <v>0</v>
      </c>
      <c r="AD391" s="50">
        <f>paste_pd_trips!N266</f>
        <v>50105.1947</v>
      </c>
    </row>
    <row r="392" spans="3:30" x14ac:dyDescent="0.25">
      <c r="C392" s="46" t="s">
        <v>28</v>
      </c>
      <c r="D392" s="47">
        <f>paste_pd_trips!S267</f>
        <v>0</v>
      </c>
      <c r="E392" s="47">
        <f>paste_pd_trips!T267</f>
        <v>0</v>
      </c>
      <c r="F392" s="47">
        <f>paste_pd_trips!U267</f>
        <v>0</v>
      </c>
      <c r="G392" s="47">
        <f>paste_pd_trips!V267</f>
        <v>0</v>
      </c>
      <c r="H392" s="47">
        <f>paste_pd_trips!W267</f>
        <v>0</v>
      </c>
      <c r="I392" s="47">
        <f>paste_pd_trips!X267</f>
        <v>0</v>
      </c>
      <c r="J392" s="47">
        <f>paste_pd_trips!Y267</f>
        <v>416</v>
      </c>
      <c r="K392" s="47">
        <f>paste_pd_trips!Z267</f>
        <v>0</v>
      </c>
      <c r="L392" s="47">
        <f>paste_pd_trips!AA267</f>
        <v>0</v>
      </c>
      <c r="M392" s="47">
        <f>paste_pd_trips!AB267</f>
        <v>0</v>
      </c>
      <c r="N392" s="47">
        <f>paste_pd_trips!AC267</f>
        <v>0</v>
      </c>
      <c r="O392" s="50">
        <f>paste_pd_trips!AD267</f>
        <v>416</v>
      </c>
      <c r="P392" s="49"/>
      <c r="R392" s="46" t="s">
        <v>28</v>
      </c>
      <c r="S392" s="47">
        <f>paste_pd_trips!C267</f>
        <v>0</v>
      </c>
      <c r="T392" s="47">
        <f>paste_pd_trips!D267</f>
        <v>0</v>
      </c>
      <c r="U392" s="47">
        <f>paste_pd_trips!E267</f>
        <v>0</v>
      </c>
      <c r="V392" s="47">
        <f>paste_pd_trips!F267</f>
        <v>0</v>
      </c>
      <c r="W392" s="47">
        <f>paste_pd_trips!G267</f>
        <v>0</v>
      </c>
      <c r="X392" s="47">
        <f>paste_pd_trips!H267</f>
        <v>0</v>
      </c>
      <c r="Y392" s="47">
        <f>paste_pd_trips!I267</f>
        <v>106341.02634</v>
      </c>
      <c r="Z392" s="47">
        <f>paste_pd_trips!J267</f>
        <v>0</v>
      </c>
      <c r="AA392" s="47">
        <f>paste_pd_trips!K267</f>
        <v>0</v>
      </c>
      <c r="AB392" s="47">
        <f>paste_pd_trips!L267</f>
        <v>0</v>
      </c>
      <c r="AC392" s="47">
        <f>paste_pd_trips!M267</f>
        <v>0</v>
      </c>
      <c r="AD392" s="50">
        <f>paste_pd_trips!N267</f>
        <v>106341.02634</v>
      </c>
    </row>
    <row r="393" spans="3:30" x14ac:dyDescent="0.25">
      <c r="C393" s="46" t="s">
        <v>29</v>
      </c>
      <c r="D393" s="47">
        <f>paste_pd_trips!S268</f>
        <v>0</v>
      </c>
      <c r="E393" s="47">
        <f>paste_pd_trips!T268</f>
        <v>0</v>
      </c>
      <c r="F393" s="47">
        <f>paste_pd_trips!U268</f>
        <v>0</v>
      </c>
      <c r="G393" s="47">
        <f>paste_pd_trips!V268</f>
        <v>0</v>
      </c>
      <c r="H393" s="47">
        <f>paste_pd_trips!W268</f>
        <v>0</v>
      </c>
      <c r="I393" s="47">
        <f>paste_pd_trips!X268</f>
        <v>0</v>
      </c>
      <c r="J393" s="47">
        <f>paste_pd_trips!Y268</f>
        <v>78</v>
      </c>
      <c r="K393" s="47">
        <f>paste_pd_trips!Z268</f>
        <v>0</v>
      </c>
      <c r="L393" s="47">
        <f>paste_pd_trips!AA268</f>
        <v>0</v>
      </c>
      <c r="M393" s="47">
        <f>paste_pd_trips!AB268</f>
        <v>0</v>
      </c>
      <c r="N393" s="47">
        <f>paste_pd_trips!AC268</f>
        <v>0</v>
      </c>
      <c r="O393" s="50">
        <f>paste_pd_trips!AD268</f>
        <v>78</v>
      </c>
      <c r="P393" s="49"/>
      <c r="R393" s="46" t="s">
        <v>29</v>
      </c>
      <c r="S393" s="47">
        <f>paste_pd_trips!C268</f>
        <v>0</v>
      </c>
      <c r="T393" s="47">
        <f>paste_pd_trips!D268</f>
        <v>0</v>
      </c>
      <c r="U393" s="47">
        <f>paste_pd_trips!E268</f>
        <v>0</v>
      </c>
      <c r="V393" s="47">
        <f>paste_pd_trips!F268</f>
        <v>0</v>
      </c>
      <c r="W393" s="47">
        <f>paste_pd_trips!G268</f>
        <v>0</v>
      </c>
      <c r="X393" s="47">
        <f>paste_pd_trips!H268</f>
        <v>0</v>
      </c>
      <c r="Y393" s="47">
        <f>paste_pd_trips!I268</f>
        <v>16859.727070000001</v>
      </c>
      <c r="Z393" s="47">
        <f>paste_pd_trips!J268</f>
        <v>0</v>
      </c>
      <c r="AA393" s="47">
        <f>paste_pd_trips!K268</f>
        <v>0</v>
      </c>
      <c r="AB393" s="47">
        <f>paste_pd_trips!L268</f>
        <v>0</v>
      </c>
      <c r="AC393" s="47">
        <f>paste_pd_trips!M268</f>
        <v>0</v>
      </c>
      <c r="AD393" s="50">
        <f>paste_pd_trips!N268</f>
        <v>16859.727070000001</v>
      </c>
    </row>
    <row r="394" spans="3:30" x14ac:dyDescent="0.25">
      <c r="C394" s="46" t="s">
        <v>30</v>
      </c>
      <c r="D394" s="47">
        <f>paste_pd_trips!S269</f>
        <v>0</v>
      </c>
      <c r="E394" s="47">
        <f>paste_pd_trips!T269</f>
        <v>0</v>
      </c>
      <c r="F394" s="47">
        <f>paste_pd_trips!U269</f>
        <v>0</v>
      </c>
      <c r="G394" s="47">
        <f>paste_pd_trips!V269</f>
        <v>0</v>
      </c>
      <c r="H394" s="47">
        <f>paste_pd_trips!W269</f>
        <v>0</v>
      </c>
      <c r="I394" s="47">
        <f>paste_pd_trips!X269</f>
        <v>0</v>
      </c>
      <c r="J394" s="47">
        <f>paste_pd_trips!Y269</f>
        <v>7</v>
      </c>
      <c r="K394" s="47">
        <f>paste_pd_trips!Z269</f>
        <v>129</v>
      </c>
      <c r="L394" s="47">
        <f>paste_pd_trips!AA269</f>
        <v>0</v>
      </c>
      <c r="M394" s="47">
        <f>paste_pd_trips!AB269</f>
        <v>0</v>
      </c>
      <c r="N394" s="47">
        <f>paste_pd_trips!AC269</f>
        <v>0</v>
      </c>
      <c r="O394" s="50">
        <f>paste_pd_trips!AD269</f>
        <v>136</v>
      </c>
      <c r="P394" s="49"/>
      <c r="R394" s="46" t="s">
        <v>30</v>
      </c>
      <c r="S394" s="47">
        <f>paste_pd_trips!C269</f>
        <v>0</v>
      </c>
      <c r="T394" s="47">
        <f>paste_pd_trips!D269</f>
        <v>0</v>
      </c>
      <c r="U394" s="47">
        <f>paste_pd_trips!E269</f>
        <v>0</v>
      </c>
      <c r="V394" s="47">
        <f>paste_pd_trips!F269</f>
        <v>0</v>
      </c>
      <c r="W394" s="47">
        <f>paste_pd_trips!G269</f>
        <v>0</v>
      </c>
      <c r="X394" s="47">
        <f>paste_pd_trips!H269</f>
        <v>0</v>
      </c>
      <c r="Y394" s="47">
        <f>paste_pd_trips!I269</f>
        <v>3606.6932999999999</v>
      </c>
      <c r="Z394" s="47">
        <f>paste_pd_trips!J269</f>
        <v>41147.755729999997</v>
      </c>
      <c r="AA394" s="47">
        <f>paste_pd_trips!K269</f>
        <v>0</v>
      </c>
      <c r="AB394" s="47">
        <f>paste_pd_trips!L269</f>
        <v>0</v>
      </c>
      <c r="AC394" s="47">
        <f>paste_pd_trips!M269</f>
        <v>0</v>
      </c>
      <c r="AD394" s="50">
        <f>paste_pd_trips!N269</f>
        <v>44754.449030000003</v>
      </c>
    </row>
    <row r="395" spans="3:30" x14ac:dyDescent="0.25">
      <c r="C395" s="46" t="s">
        <v>31</v>
      </c>
      <c r="D395" s="47">
        <f>paste_pd_trips!S270</f>
        <v>0</v>
      </c>
      <c r="E395" s="47">
        <f>paste_pd_trips!T270</f>
        <v>0</v>
      </c>
      <c r="F395" s="47">
        <f>paste_pd_trips!U270</f>
        <v>0</v>
      </c>
      <c r="G395" s="47">
        <f>paste_pd_trips!V270</f>
        <v>0</v>
      </c>
      <c r="H395" s="47">
        <f>paste_pd_trips!W270</f>
        <v>0</v>
      </c>
      <c r="I395" s="47">
        <f>paste_pd_trips!X270</f>
        <v>0</v>
      </c>
      <c r="J395" s="47">
        <f>paste_pd_trips!Y270</f>
        <v>0</v>
      </c>
      <c r="K395" s="47">
        <f>paste_pd_trips!Z270</f>
        <v>46</v>
      </c>
      <c r="L395" s="47">
        <f>paste_pd_trips!AA270</f>
        <v>0</v>
      </c>
      <c r="M395" s="47">
        <f>paste_pd_trips!AB270</f>
        <v>0</v>
      </c>
      <c r="N395" s="47">
        <f>paste_pd_trips!AC270</f>
        <v>0</v>
      </c>
      <c r="O395" s="50">
        <f>paste_pd_trips!AD270</f>
        <v>46</v>
      </c>
      <c r="P395" s="49"/>
      <c r="R395" s="46" t="s">
        <v>31</v>
      </c>
      <c r="S395" s="47">
        <f>paste_pd_trips!C270</f>
        <v>0</v>
      </c>
      <c r="T395" s="47">
        <f>paste_pd_trips!D270</f>
        <v>0</v>
      </c>
      <c r="U395" s="47">
        <f>paste_pd_trips!E270</f>
        <v>0</v>
      </c>
      <c r="V395" s="47">
        <f>paste_pd_trips!F270</f>
        <v>0</v>
      </c>
      <c r="W395" s="47">
        <f>paste_pd_trips!G270</f>
        <v>0</v>
      </c>
      <c r="X395" s="47">
        <f>paste_pd_trips!H270</f>
        <v>0</v>
      </c>
      <c r="Y395" s="47">
        <f>paste_pd_trips!I270</f>
        <v>0</v>
      </c>
      <c r="Z395" s="47">
        <f>paste_pd_trips!J270</f>
        <v>17706.634870000002</v>
      </c>
      <c r="AA395" s="47">
        <f>paste_pd_trips!K270</f>
        <v>0</v>
      </c>
      <c r="AB395" s="47">
        <f>paste_pd_trips!L270</f>
        <v>0</v>
      </c>
      <c r="AC395" s="47">
        <f>paste_pd_trips!M270</f>
        <v>0</v>
      </c>
      <c r="AD395" s="50">
        <f>paste_pd_trips!N270</f>
        <v>17706.634870000002</v>
      </c>
    </row>
    <row r="396" spans="3:30" ht="15.75" thickBot="1" x14ac:dyDescent="0.3">
      <c r="C396" s="61" t="s">
        <v>5</v>
      </c>
      <c r="D396" s="62">
        <f>paste_pd_trips!S271</f>
        <v>23925</v>
      </c>
      <c r="E396" s="63">
        <f>paste_pd_trips!T271</f>
        <v>17033</v>
      </c>
      <c r="F396" s="63">
        <f>paste_pd_trips!U271</f>
        <v>14836</v>
      </c>
      <c r="G396" s="63">
        <f>paste_pd_trips!V271</f>
        <v>6033</v>
      </c>
      <c r="H396" s="63">
        <f>paste_pd_trips!W271</f>
        <v>1847</v>
      </c>
      <c r="I396" s="63">
        <f>paste_pd_trips!X271</f>
        <v>2909</v>
      </c>
      <c r="J396" s="63">
        <f>paste_pd_trips!Y271</f>
        <v>988</v>
      </c>
      <c r="K396" s="63">
        <f>paste_pd_trips!Z271</f>
        <v>450</v>
      </c>
      <c r="L396" s="63">
        <f>paste_pd_trips!AA271</f>
        <v>359</v>
      </c>
      <c r="M396" s="63">
        <f>paste_pd_trips!AB271</f>
        <v>169</v>
      </c>
      <c r="N396" s="63">
        <f>paste_pd_trips!AC271</f>
        <v>157</v>
      </c>
      <c r="O396" s="64">
        <f>paste_pd_trips!AD271</f>
        <v>68706</v>
      </c>
      <c r="P396" s="49"/>
      <c r="R396" s="61" t="s">
        <v>5</v>
      </c>
      <c r="S396" s="62">
        <f>paste_pd_trips!C271</f>
        <v>7202220.7516599996</v>
      </c>
      <c r="T396" s="63">
        <f>paste_pd_trips!D271</f>
        <v>5700935.0076099997</v>
      </c>
      <c r="U396" s="63">
        <f>paste_pd_trips!E271</f>
        <v>5150790.1238099998</v>
      </c>
      <c r="V396" s="63">
        <f>paste_pd_trips!F271</f>
        <v>2050995.99031</v>
      </c>
      <c r="W396" s="63">
        <f>paste_pd_trips!G271</f>
        <v>507977.23605000001</v>
      </c>
      <c r="X396" s="63">
        <f>paste_pd_trips!H271</f>
        <v>1161516.5524299999</v>
      </c>
      <c r="Y396" s="63">
        <f>paste_pd_trips!I271</f>
        <v>259484.32459</v>
      </c>
      <c r="Z396" s="63">
        <f>paste_pd_trips!J271</f>
        <v>165119.07016999999</v>
      </c>
      <c r="AA396" s="63">
        <f>paste_pd_trips!K271</f>
        <v>142544.70585999999</v>
      </c>
      <c r="AB396" s="63">
        <f>paste_pd_trips!L271</f>
        <v>57367.958610000001</v>
      </c>
      <c r="AC396" s="63">
        <f>paste_pd_trips!M271</f>
        <v>40614.760029999998</v>
      </c>
      <c r="AD396" s="64">
        <f>paste_pd_trips!N271</f>
        <v>22439566.4811</v>
      </c>
    </row>
  </sheetData>
  <conditionalFormatting sqref="AH41">
    <cfRule type="expression" dxfId="8" priority="9">
      <formula>AH40&lt;&gt;AH41</formula>
    </cfRule>
  </conditionalFormatting>
  <conditionalFormatting sqref="AI41:AR41">
    <cfRule type="expression" dxfId="7" priority="8">
      <formula>AI40&lt;&gt;AI41</formula>
    </cfRule>
  </conditionalFormatting>
  <conditionalFormatting sqref="AH81:AR81">
    <cfRule type="expression" dxfId="6" priority="7">
      <formula>AH80&lt;&gt;AH81</formula>
    </cfRule>
  </conditionalFormatting>
  <conditionalFormatting sqref="AH121:AR121">
    <cfRule type="expression" dxfId="5" priority="6">
      <formula>AH120&lt;&gt;AH121</formula>
    </cfRule>
  </conditionalFormatting>
  <conditionalFormatting sqref="AH161:AR161">
    <cfRule type="expression" dxfId="4" priority="5">
      <formula>AH160&lt;&gt;AH161</formula>
    </cfRule>
  </conditionalFormatting>
  <conditionalFormatting sqref="AH201:AR201">
    <cfRule type="expression" dxfId="3" priority="4">
      <formula>AH200&lt;&gt;AH201</formula>
    </cfRule>
  </conditionalFormatting>
  <conditionalFormatting sqref="AH241:AR241">
    <cfRule type="expression" dxfId="2" priority="3">
      <formula>AH240&lt;&gt;AH241</formula>
    </cfRule>
  </conditionalFormatting>
  <conditionalFormatting sqref="AH281:AR281">
    <cfRule type="expression" dxfId="1" priority="2">
      <formula>AH280&lt;&gt;AH281</formula>
    </cfRule>
  </conditionalFormatting>
  <conditionalFormatting sqref="AH321:AR321">
    <cfRule type="expression" dxfId="0" priority="1">
      <formula>AH320&lt;&gt;AH321</formula>
    </cfRule>
  </conditionalFormatting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36"/>
  <sheetViews>
    <sheetView workbookViewId="0"/>
  </sheetViews>
  <sheetFormatPr defaultRowHeight="15" x14ac:dyDescent="0.25"/>
  <cols>
    <col min="1" max="1" width="5.140625" style="114" customWidth="1"/>
    <col min="2" max="2" width="22.42578125" style="114" customWidth="1"/>
    <col min="3" max="3" width="10.5703125" style="114" bestFit="1" customWidth="1"/>
    <col min="4" max="4" width="13.85546875" style="114" bestFit="1" customWidth="1"/>
    <col min="5" max="5" width="14.5703125" style="114" bestFit="1" customWidth="1"/>
    <col min="6" max="6" width="10.5703125" style="114" bestFit="1" customWidth="1"/>
    <col min="7" max="8" width="12" style="114" bestFit="1" customWidth="1"/>
    <col min="9" max="9" width="12.140625" style="114" bestFit="1" customWidth="1"/>
    <col min="10" max="10" width="12" style="114" bestFit="1" customWidth="1"/>
    <col min="11" max="12" width="11.42578125" style="114" bestFit="1" customWidth="1"/>
    <col min="13" max="13" width="7.7109375" style="114" bestFit="1" customWidth="1"/>
    <col min="14" max="14" width="10.85546875" style="114" bestFit="1" customWidth="1"/>
    <col min="15" max="15" width="3.5703125" style="114" customWidth="1"/>
    <col min="16" max="16" width="22.42578125" style="114" customWidth="1"/>
    <col min="17" max="17" width="10.5703125" style="114" customWidth="1"/>
    <col min="18" max="18" width="13.85546875" style="114" customWidth="1"/>
    <col min="19" max="19" width="14.5703125" style="114" customWidth="1"/>
    <col min="20" max="20" width="10.5703125" style="114" customWidth="1"/>
    <col min="21" max="22" width="12" style="114" customWidth="1"/>
    <col min="23" max="23" width="12.140625" style="114" customWidth="1"/>
    <col min="24" max="24" width="12" style="114" customWidth="1"/>
    <col min="25" max="26" width="11.42578125" style="114" customWidth="1"/>
    <col min="27" max="27" width="7.7109375" style="114" customWidth="1"/>
    <col min="28" max="28" width="10.85546875" style="114" customWidth="1"/>
    <col min="29" max="29" width="3.140625" style="114" customWidth="1"/>
    <col min="30" max="16384" width="9.140625" style="114"/>
  </cols>
  <sheetData>
    <row r="2" spans="1:28" ht="21" x14ac:dyDescent="0.35">
      <c r="B2" s="69" t="s">
        <v>573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P2" s="69" t="s">
        <v>574</v>
      </c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</row>
    <row r="5" spans="1:28" x14ac:dyDescent="0.25">
      <c r="C5" s="114">
        <v>3</v>
      </c>
      <c r="D5" s="114">
        <v>4</v>
      </c>
      <c r="E5" s="114">
        <v>5</v>
      </c>
      <c r="F5" s="114">
        <v>6</v>
      </c>
      <c r="G5" s="114">
        <v>7</v>
      </c>
      <c r="H5" s="114">
        <v>8</v>
      </c>
      <c r="I5" s="114">
        <v>9</v>
      </c>
      <c r="J5" s="114">
        <v>10</v>
      </c>
      <c r="K5" s="114">
        <v>11</v>
      </c>
      <c r="L5" s="114">
        <v>12</v>
      </c>
      <c r="M5" s="114">
        <v>13</v>
      </c>
      <c r="Q5" s="114">
        <v>3</v>
      </c>
      <c r="R5" s="114">
        <v>4</v>
      </c>
      <c r="S5" s="114">
        <v>5</v>
      </c>
      <c r="T5" s="114">
        <v>6</v>
      </c>
      <c r="U5" s="114">
        <v>7</v>
      </c>
      <c r="V5" s="114">
        <v>8</v>
      </c>
      <c r="W5" s="114">
        <v>9</v>
      </c>
      <c r="X5" s="114">
        <v>10</v>
      </c>
      <c r="Y5" s="114">
        <v>11</v>
      </c>
      <c r="Z5" s="114">
        <v>12</v>
      </c>
      <c r="AA5" s="114">
        <v>13</v>
      </c>
    </row>
    <row r="6" spans="1:28" x14ac:dyDescent="0.25">
      <c r="B6" s="114" t="s">
        <v>522</v>
      </c>
      <c r="H6" s="114" t="s">
        <v>523</v>
      </c>
      <c r="P6" s="114" t="s">
        <v>522</v>
      </c>
      <c r="V6" s="114" t="s">
        <v>523</v>
      </c>
    </row>
    <row r="7" spans="1:28" ht="26.25" x14ac:dyDescent="0.25">
      <c r="B7" s="115" t="s">
        <v>524</v>
      </c>
      <c r="C7" s="116" t="s">
        <v>525</v>
      </c>
      <c r="D7" s="117" t="s">
        <v>526</v>
      </c>
      <c r="E7" s="117" t="s">
        <v>527</v>
      </c>
      <c r="F7" s="117" t="s">
        <v>465</v>
      </c>
      <c r="G7" s="117" t="s">
        <v>528</v>
      </c>
      <c r="H7" s="117" t="s">
        <v>14</v>
      </c>
      <c r="I7" s="117" t="s">
        <v>18</v>
      </c>
      <c r="J7" s="117" t="s">
        <v>22</v>
      </c>
      <c r="K7" s="117" t="s">
        <v>529</v>
      </c>
      <c r="L7" s="117" t="s">
        <v>530</v>
      </c>
      <c r="M7" s="118" t="s">
        <v>531</v>
      </c>
      <c r="N7" s="119" t="s">
        <v>5</v>
      </c>
      <c r="P7" s="115" t="s">
        <v>524</v>
      </c>
      <c r="Q7" s="116" t="s">
        <v>525</v>
      </c>
      <c r="R7" s="117" t="s">
        <v>526</v>
      </c>
      <c r="S7" s="117" t="s">
        <v>527</v>
      </c>
      <c r="T7" s="117" t="s">
        <v>465</v>
      </c>
      <c r="U7" s="117" t="s">
        <v>528</v>
      </c>
      <c r="V7" s="117" t="s">
        <v>14</v>
      </c>
      <c r="W7" s="117" t="s">
        <v>18</v>
      </c>
      <c r="X7" s="117" t="s">
        <v>22</v>
      </c>
      <c r="Y7" s="117" t="s">
        <v>529</v>
      </c>
      <c r="Z7" s="117" t="s">
        <v>530</v>
      </c>
      <c r="AA7" s="118" t="s">
        <v>531</v>
      </c>
      <c r="AB7" s="119" t="s">
        <v>5</v>
      </c>
    </row>
    <row r="8" spans="1:28" x14ac:dyDescent="0.25">
      <c r="A8" s="114">
        <v>1</v>
      </c>
      <c r="B8" s="120" t="s">
        <v>532</v>
      </c>
      <c r="C8" s="109">
        <f>VLOOKUP($A8,'Trip Switching Model Targets'!$AU$8:$BG$36,C$5,FALSE)</f>
        <v>3622239.7614500001</v>
      </c>
      <c r="D8" s="109">
        <f>VLOOKUP($A8,'Trip Switching Model Targets'!$AU$8:$BG$36,D$5,FALSE)</f>
        <v>571656.42018999998</v>
      </c>
      <c r="E8" s="109">
        <f>VLOOKUP($A8,'Trip Switching Model Targets'!$AU$8:$BG$36,E$5,FALSE)</f>
        <v>324095.72045000002</v>
      </c>
      <c r="F8" s="110">
        <f>VLOOKUP($A8,'Trip Switching Model Targets'!$AU$8:$BG$36,F$5,FALSE)</f>
        <v>0</v>
      </c>
      <c r="G8" s="110">
        <f>VLOOKUP($A8,'Trip Switching Model Targets'!$AU$8:$BG$36,G$5,FALSE)</f>
        <v>4348.4289799999997</v>
      </c>
      <c r="H8" s="110">
        <f>VLOOKUP($A8,'Trip Switching Model Targets'!$AU$8:$BG$36,H$5,FALSE)</f>
        <v>9186.3720904313723</v>
      </c>
      <c r="I8" s="110">
        <f>VLOOKUP($A8,'Trip Switching Model Targets'!$AU$8:$BG$36,I$5,FALSE)</f>
        <v>27543.01377270334</v>
      </c>
      <c r="J8" s="110">
        <f>VLOOKUP($A8,'Trip Switching Model Targets'!$AU$8:$BG$36,J$5,FALSE)</f>
        <v>10154.249607177586</v>
      </c>
      <c r="K8" s="110">
        <f>VLOOKUP($A8,'Trip Switching Model Targets'!$AU$8:$BG$36,K$5,FALSE)</f>
        <v>0</v>
      </c>
      <c r="L8" s="110">
        <f>VLOOKUP($A8,'Trip Switching Model Targets'!$AU$8:$BG$36,L$5,FALSE)</f>
        <v>286.24581000000001</v>
      </c>
      <c r="M8" s="110">
        <f>VLOOKUP($A8,'Trip Switching Model Targets'!$AU$8:$BG$36,M$5,FALSE)</f>
        <v>0</v>
      </c>
      <c r="N8" s="121">
        <f>SUM(C8:M8)</f>
        <v>4569510.2123503126</v>
      </c>
      <c r="P8" s="120" t="s">
        <v>532</v>
      </c>
      <c r="Q8" s="109">
        <f>C8+F8+G8+H8+I8+J8+K8+L8+M8</f>
        <v>3673758.0717103123</v>
      </c>
      <c r="R8" s="109">
        <f>D8</f>
        <v>571656.42018999998</v>
      </c>
      <c r="S8" s="109">
        <f>E8</f>
        <v>324095.72045000002</v>
      </c>
      <c r="T8" s="110">
        <v>0</v>
      </c>
      <c r="U8" s="110">
        <v>0</v>
      </c>
      <c r="V8" s="110">
        <v>0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21">
        <f>SUM(Q8:AA8)</f>
        <v>4569510.2123503117</v>
      </c>
    </row>
    <row r="9" spans="1:28" x14ac:dyDescent="0.25">
      <c r="A9" s="114">
        <v>3</v>
      </c>
      <c r="B9" s="120" t="s">
        <v>526</v>
      </c>
      <c r="C9" s="110">
        <f>VLOOKUP($A9,'Trip Switching Model Targets'!$AU$8:$BG$36,C$5,FALSE)</f>
        <v>0</v>
      </c>
      <c r="D9" s="109">
        <f>VLOOKUP($A9,'Trip Switching Model Targets'!$AU$8:$BG$36,D$5,FALSE)</f>
        <v>665035.62132999999</v>
      </c>
      <c r="E9" s="109">
        <f>VLOOKUP($A9,'Trip Switching Model Targets'!$AU$8:$BG$36,E$5,FALSE)</f>
        <v>155063.04353</v>
      </c>
      <c r="F9" s="110">
        <f>VLOOKUP($A9,'Trip Switching Model Targets'!$AU$8:$BG$36,F$5,FALSE)</f>
        <v>0</v>
      </c>
      <c r="G9" s="110">
        <f>VLOOKUP($A9,'Trip Switching Model Targets'!$AU$8:$BG$36,G$5,FALSE)</f>
        <v>5838.5184200000003</v>
      </c>
      <c r="H9" s="109">
        <f>VLOOKUP($A9,'Trip Switching Model Targets'!$AU$8:$BG$36,H$5,FALSE)</f>
        <v>48163.482221058177</v>
      </c>
      <c r="I9" s="110">
        <f>VLOOKUP($A9,'Trip Switching Model Targets'!$AU$8:$BG$36,I$5,FALSE)</f>
        <v>12772.238679209195</v>
      </c>
      <c r="J9" s="110">
        <f>VLOOKUP($A9,'Trip Switching Model Targets'!$AU$8:$BG$36,J$5,FALSE)</f>
        <v>50478.004541082861</v>
      </c>
      <c r="K9" s="110">
        <f>VLOOKUP($A9,'Trip Switching Model Targets'!$AU$8:$BG$36,K$5,FALSE)</f>
        <v>0</v>
      </c>
      <c r="L9" s="109">
        <f>VLOOKUP($A9,'Trip Switching Model Targets'!$AU$8:$BG$36,L$5,FALSE)</f>
        <v>291.45299999999997</v>
      </c>
      <c r="M9" s="110">
        <f>VLOOKUP($A9,'Trip Switching Model Targets'!$AU$8:$BG$36,M$5,FALSE)</f>
        <v>0</v>
      </c>
      <c r="N9" s="122">
        <f t="shared" ref="N9:N34" si="0">SUM(C9:M9)</f>
        <v>937642.36172135023</v>
      </c>
      <c r="P9" s="120" t="s">
        <v>526</v>
      </c>
      <c r="Q9" s="110">
        <v>0</v>
      </c>
      <c r="R9" s="109">
        <f>D9+F9+G9+I9+J9+K9+M9</f>
        <v>734124.382970292</v>
      </c>
      <c r="S9" s="109">
        <f>E9</f>
        <v>155063.04353</v>
      </c>
      <c r="T9" s="110">
        <v>0</v>
      </c>
      <c r="U9" s="110">
        <v>0</v>
      </c>
      <c r="V9" s="109">
        <f>H9</f>
        <v>48163.482221058177</v>
      </c>
      <c r="W9" s="110">
        <v>0</v>
      </c>
      <c r="X9" s="110">
        <v>0</v>
      </c>
      <c r="Y9" s="110">
        <v>0</v>
      </c>
      <c r="Z9" s="109">
        <f>L9</f>
        <v>291.45299999999997</v>
      </c>
      <c r="AA9" s="110">
        <v>0</v>
      </c>
      <c r="AB9" s="122">
        <f t="shared" ref="AB9:AB34" si="1">SUM(Q9:AA9)</f>
        <v>937642.36172135023</v>
      </c>
    </row>
    <row r="10" spans="1:28" x14ac:dyDescent="0.25">
      <c r="A10" s="114">
        <v>5</v>
      </c>
      <c r="B10" s="120" t="s">
        <v>527</v>
      </c>
      <c r="C10" s="110">
        <f>VLOOKUP($A10,'Trip Switching Model Targets'!$AU$8:$BG$36,C$5,FALSE)</f>
        <v>0</v>
      </c>
      <c r="D10" s="110">
        <f>VLOOKUP($A10,'Trip Switching Model Targets'!$AU$8:$BG$36,D$5,FALSE)</f>
        <v>0</v>
      </c>
      <c r="E10" s="109">
        <f>VLOOKUP($A10,'Trip Switching Model Targets'!$AU$8:$BG$36,E$5,FALSE)</f>
        <v>331843.17830000003</v>
      </c>
      <c r="F10" s="110">
        <f>VLOOKUP($A10,'Trip Switching Model Targets'!$AU$8:$BG$36,F$5,FALSE)</f>
        <v>0</v>
      </c>
      <c r="G10" s="110">
        <f>VLOOKUP($A10,'Trip Switching Model Targets'!$AU$8:$BG$36,G$5,FALSE)</f>
        <v>5315.7195000000002</v>
      </c>
      <c r="H10" s="109">
        <f>VLOOKUP($A10,'Trip Switching Model Targets'!$AU$8:$BG$36,H$5,FALSE)</f>
        <v>12677.963972293537</v>
      </c>
      <c r="I10" s="110">
        <f>VLOOKUP($A10,'Trip Switching Model Targets'!$AU$8:$BG$36,I$5,FALSE)</f>
        <v>3680.9237750537873</v>
      </c>
      <c r="J10" s="110">
        <f>VLOOKUP($A10,'Trip Switching Model Targets'!$AU$8:$BG$36,J$5,FALSE)</f>
        <v>16257.944328653237</v>
      </c>
      <c r="K10" s="110">
        <f>VLOOKUP($A10,'Trip Switching Model Targets'!$AU$8:$BG$36,K$5,FALSE)</f>
        <v>0</v>
      </c>
      <c r="L10" s="109">
        <f>VLOOKUP($A10,'Trip Switching Model Targets'!$AU$8:$BG$36,L$5,FALSE)</f>
        <v>0</v>
      </c>
      <c r="M10" s="110">
        <f>VLOOKUP($A10,'Trip Switching Model Targets'!$AU$8:$BG$36,M$5,FALSE)</f>
        <v>0</v>
      </c>
      <c r="N10" s="122">
        <f t="shared" si="0"/>
        <v>369775.72987600061</v>
      </c>
      <c r="P10" s="120" t="s">
        <v>527</v>
      </c>
      <c r="Q10" s="110">
        <v>0</v>
      </c>
      <c r="R10" s="110"/>
      <c r="S10" s="109">
        <f>E10+F10+G10+I10+J10+K10+M10</f>
        <v>357097.76590370707</v>
      </c>
      <c r="T10" s="110">
        <v>0</v>
      </c>
      <c r="U10" s="110">
        <v>0</v>
      </c>
      <c r="V10" s="109">
        <f>H10</f>
        <v>12677.963972293537</v>
      </c>
      <c r="W10" s="110">
        <v>0</v>
      </c>
      <c r="X10" s="110">
        <v>0</v>
      </c>
      <c r="Y10" s="110">
        <v>0</v>
      </c>
      <c r="Z10" s="109">
        <f>L10</f>
        <v>0</v>
      </c>
      <c r="AA10" s="110">
        <v>0</v>
      </c>
      <c r="AB10" s="122">
        <f t="shared" si="1"/>
        <v>369775.72987600061</v>
      </c>
    </row>
    <row r="11" spans="1:28" x14ac:dyDescent="0.25">
      <c r="A11" s="114">
        <v>7</v>
      </c>
      <c r="B11" s="120" t="s">
        <v>465</v>
      </c>
      <c r="C11" s="110">
        <f>VLOOKUP($A11,'Trip Switching Model Targets'!$AU$8:$BG$36,C$5,FALSE)</f>
        <v>30109.898690000002</v>
      </c>
      <c r="D11" s="109">
        <f>VLOOKUP($A11,'Trip Switching Model Targets'!$AU$8:$BG$36,D$5,FALSE)</f>
        <v>11603.032300000001</v>
      </c>
      <c r="E11" s="109">
        <f>VLOOKUP($A11,'Trip Switching Model Targets'!$AU$8:$BG$36,E$5,FALSE)</f>
        <v>6633.19956</v>
      </c>
      <c r="F11" s="109">
        <f>VLOOKUP($A11,'Trip Switching Model Targets'!$AU$8:$BG$36,F$5,FALSE)</f>
        <v>161046.66075000001</v>
      </c>
      <c r="G11" s="110">
        <f>VLOOKUP($A11,'Trip Switching Model Targets'!$AU$8:$BG$36,G$5,FALSE)</f>
        <v>3351.47408</v>
      </c>
      <c r="H11" s="109">
        <f>VLOOKUP($A11,'Trip Switching Model Targets'!$AU$8:$BG$36,H$5,FALSE)</f>
        <v>133356.30654779478</v>
      </c>
      <c r="I11" s="110">
        <f>VLOOKUP($A11,'Trip Switching Model Targets'!$AU$8:$BG$36,I$5,FALSE)</f>
        <v>17058.042611966339</v>
      </c>
      <c r="J11" s="110">
        <f>VLOOKUP($A11,'Trip Switching Model Targets'!$AU$8:$BG$36,J$5,FALSE)</f>
        <v>10329.196211739156</v>
      </c>
      <c r="K11" s="110">
        <f>VLOOKUP($A11,'Trip Switching Model Targets'!$AU$8:$BG$36,K$5,FALSE)</f>
        <v>0</v>
      </c>
      <c r="L11" s="109">
        <f>VLOOKUP($A11,'Trip Switching Model Targets'!$AU$8:$BG$36,L$5,FALSE)</f>
        <v>3968.2822999999999</v>
      </c>
      <c r="M11" s="110">
        <f>VLOOKUP($A11,'Trip Switching Model Targets'!$AU$8:$BG$36,M$5,FALSE)</f>
        <v>0</v>
      </c>
      <c r="N11" s="122">
        <f t="shared" si="0"/>
        <v>377456.09305150027</v>
      </c>
      <c r="P11" s="120" t="s">
        <v>465</v>
      </c>
      <c r="Q11" s="110">
        <v>0</v>
      </c>
      <c r="R11" s="109">
        <f>D11</f>
        <v>11603.032300000001</v>
      </c>
      <c r="S11" s="109">
        <f>E11</f>
        <v>6633.19956</v>
      </c>
      <c r="T11" s="109">
        <f>C11+F11+G11</f>
        <v>194508.03352</v>
      </c>
      <c r="U11" s="110">
        <v>0</v>
      </c>
      <c r="V11" s="109">
        <f>H11+I11+J11+K11+M11</f>
        <v>160743.54537150028</v>
      </c>
      <c r="W11" s="110">
        <v>0</v>
      </c>
      <c r="X11" s="110">
        <v>0</v>
      </c>
      <c r="Y11" s="110">
        <v>0</v>
      </c>
      <c r="Z11" s="109">
        <f>L11</f>
        <v>3968.2822999999999</v>
      </c>
      <c r="AA11" s="110">
        <v>0</v>
      </c>
      <c r="AB11" s="122">
        <f t="shared" si="1"/>
        <v>377456.09305150033</v>
      </c>
    </row>
    <row r="12" spans="1:28" x14ac:dyDescent="0.25">
      <c r="A12" s="114">
        <v>8</v>
      </c>
      <c r="B12" s="120" t="s">
        <v>528</v>
      </c>
      <c r="C12" s="110">
        <f>VLOOKUP($A12,'Trip Switching Model Targets'!$AU$8:$BG$36,C$5,FALSE)</f>
        <v>0</v>
      </c>
      <c r="D12" s="110">
        <f>VLOOKUP($A12,'Trip Switching Model Targets'!$AU$8:$BG$36,D$5,FALSE)</f>
        <v>0</v>
      </c>
      <c r="E12" s="110">
        <f>VLOOKUP($A12,'Trip Switching Model Targets'!$AU$8:$BG$36,E$5,FALSE)</f>
        <v>0</v>
      </c>
      <c r="F12" s="110">
        <f>VLOOKUP($A12,'Trip Switching Model Targets'!$AU$8:$BG$36,F$5,FALSE)</f>
        <v>0</v>
      </c>
      <c r="G12" s="109">
        <f>VLOOKUP($A12,'Trip Switching Model Targets'!$AU$8:$BG$36,G$5,FALSE)</f>
        <v>169145.71291999999</v>
      </c>
      <c r="H12" s="110">
        <f>VLOOKUP($A12,'Trip Switching Model Targets'!$AU$8:$BG$36,H$5,FALSE)</f>
        <v>12908.98695667703</v>
      </c>
      <c r="I12" s="110">
        <f>VLOOKUP($A12,'Trip Switching Model Targets'!$AU$8:$BG$36,I$5,FALSE)</f>
        <v>0</v>
      </c>
      <c r="J12" s="110">
        <f>VLOOKUP($A12,'Trip Switching Model Targets'!$AU$8:$BG$36,J$5,FALSE)</f>
        <v>1081.3147042316177</v>
      </c>
      <c r="K12" s="110">
        <f>VLOOKUP($A12,'Trip Switching Model Targets'!$AU$8:$BG$36,K$5,FALSE)</f>
        <v>0</v>
      </c>
      <c r="L12" s="110">
        <f>VLOOKUP($A12,'Trip Switching Model Targets'!$AU$8:$BG$36,L$5,FALSE)</f>
        <v>0</v>
      </c>
      <c r="M12" s="110">
        <f>VLOOKUP($A12,'Trip Switching Model Targets'!$AU$8:$BG$36,M$5,FALSE)</f>
        <v>0</v>
      </c>
      <c r="N12" s="122">
        <f t="shared" si="0"/>
        <v>183136.01458090864</v>
      </c>
      <c r="P12" s="120" t="s">
        <v>528</v>
      </c>
      <c r="Q12" s="110">
        <v>0</v>
      </c>
      <c r="R12" s="110">
        <v>0</v>
      </c>
      <c r="S12" s="110">
        <v>0</v>
      </c>
      <c r="T12" s="110">
        <v>0</v>
      </c>
      <c r="U12" s="109">
        <f>C12+D12+E12+F12+G12+H12+I12+J12+K12+L12+M12</f>
        <v>183136.01458090864</v>
      </c>
      <c r="V12" s="110">
        <v>0</v>
      </c>
      <c r="W12" s="110">
        <v>0</v>
      </c>
      <c r="X12" s="110">
        <v>0</v>
      </c>
      <c r="Y12" s="110">
        <v>0</v>
      </c>
      <c r="Z12" s="110">
        <v>0</v>
      </c>
      <c r="AA12" s="110">
        <v>0</v>
      </c>
      <c r="AB12" s="122">
        <f t="shared" si="1"/>
        <v>183136.01458090864</v>
      </c>
    </row>
    <row r="13" spans="1:28" x14ac:dyDescent="0.25">
      <c r="A13" s="114">
        <v>9</v>
      </c>
      <c r="B13" s="120" t="s">
        <v>14</v>
      </c>
      <c r="C13" s="110">
        <f>VLOOKUP($A13,'Trip Switching Model Targets'!$AU$8:$BG$36,C$5,FALSE)</f>
        <v>0</v>
      </c>
      <c r="D13" s="110">
        <f>VLOOKUP($A13,'Trip Switching Model Targets'!$AU$8:$BG$36,D$5,FALSE)</f>
        <v>0</v>
      </c>
      <c r="E13" s="110">
        <f>VLOOKUP($A13,'Trip Switching Model Targets'!$AU$8:$BG$36,E$5,FALSE)</f>
        <v>0</v>
      </c>
      <c r="F13" s="110">
        <f>VLOOKUP($A13,'Trip Switching Model Targets'!$AU$8:$BG$36,F$5,FALSE)</f>
        <v>0</v>
      </c>
      <c r="G13" s="110">
        <f>VLOOKUP($A13,'Trip Switching Model Targets'!$AU$8:$BG$36,G$5,FALSE)</f>
        <v>0</v>
      </c>
      <c r="H13" s="111">
        <f>VLOOKUP($A13,'Trip Switching Model Targets'!$AU$8:$BG$36,H$5,FALSE)</f>
        <v>340820.08304607659</v>
      </c>
      <c r="I13" s="112">
        <f>VLOOKUP($A13,'Trip Switching Model Targets'!$AU$8:$BG$36,I$5,FALSE)</f>
        <v>0</v>
      </c>
      <c r="J13" s="112">
        <f>VLOOKUP($A13,'Trip Switching Model Targets'!$AU$8:$BG$36,J$5,FALSE)</f>
        <v>0</v>
      </c>
      <c r="K13" s="110">
        <f>VLOOKUP($A13,'Trip Switching Model Targets'!$AU$8:$BG$36,K$5,FALSE)</f>
        <v>0</v>
      </c>
      <c r="L13" s="110">
        <f>VLOOKUP($A13,'Trip Switching Model Targets'!$AU$8:$BG$36,L$5,FALSE)</f>
        <v>0</v>
      </c>
      <c r="M13" s="110">
        <f>VLOOKUP($A13,'Trip Switching Model Targets'!$AU$8:$BG$36,M$5,FALSE)</f>
        <v>0</v>
      </c>
      <c r="N13" s="122">
        <f t="shared" si="0"/>
        <v>340820.08304607659</v>
      </c>
      <c r="P13" s="120" t="s">
        <v>14</v>
      </c>
      <c r="Q13" s="110">
        <v>0</v>
      </c>
      <c r="R13" s="110">
        <v>0</v>
      </c>
      <c r="S13" s="110">
        <v>0</v>
      </c>
      <c r="T13" s="110">
        <v>0</v>
      </c>
      <c r="U13" s="110">
        <v>0</v>
      </c>
      <c r="V13" s="111">
        <f t="shared" ref="V13:V18" si="2">C13+D13+E13+F13+G13+H13+I13+J13+K13+L13+M13</f>
        <v>340820.08304607659</v>
      </c>
      <c r="W13" s="110">
        <v>0</v>
      </c>
      <c r="X13" s="110">
        <v>0</v>
      </c>
      <c r="Y13" s="110">
        <v>0</v>
      </c>
      <c r="Z13" s="110">
        <v>0</v>
      </c>
      <c r="AA13" s="110">
        <v>0</v>
      </c>
      <c r="AB13" s="122">
        <f t="shared" si="1"/>
        <v>340820.08304607659</v>
      </c>
    </row>
    <row r="14" spans="1:28" x14ac:dyDescent="0.25">
      <c r="A14" s="114">
        <v>10</v>
      </c>
      <c r="B14" s="120" t="s">
        <v>15</v>
      </c>
      <c r="C14" s="110">
        <f>VLOOKUP($A14,'Trip Switching Model Targets'!$AU$8:$BG$36,C$5,FALSE)</f>
        <v>0</v>
      </c>
      <c r="D14" s="110">
        <f>VLOOKUP($A14,'Trip Switching Model Targets'!$AU$8:$BG$36,D$5,FALSE)</f>
        <v>0</v>
      </c>
      <c r="E14" s="110">
        <f>VLOOKUP($A14,'Trip Switching Model Targets'!$AU$8:$BG$36,E$5,FALSE)</f>
        <v>0</v>
      </c>
      <c r="F14" s="110">
        <f>VLOOKUP($A14,'Trip Switching Model Targets'!$AU$8:$BG$36,F$5,FALSE)</f>
        <v>0</v>
      </c>
      <c r="G14" s="110">
        <f>VLOOKUP($A14,'Trip Switching Model Targets'!$AU$8:$BG$36,G$5,FALSE)</f>
        <v>0</v>
      </c>
      <c r="H14" s="111">
        <f>VLOOKUP($A14,'Trip Switching Model Targets'!$AU$8:$BG$36,H$5,FALSE)</f>
        <v>2400.233240316144</v>
      </c>
      <c r="I14" s="112">
        <f>VLOOKUP($A14,'Trip Switching Model Targets'!$AU$8:$BG$36,I$5,FALSE)</f>
        <v>0</v>
      </c>
      <c r="J14" s="112">
        <f>VLOOKUP($A14,'Trip Switching Model Targets'!$AU$8:$BG$36,J$5,FALSE)</f>
        <v>0</v>
      </c>
      <c r="K14" s="110">
        <f>VLOOKUP($A14,'Trip Switching Model Targets'!$AU$8:$BG$36,K$5,FALSE)</f>
        <v>0</v>
      </c>
      <c r="L14" s="110">
        <f>VLOOKUP($A14,'Trip Switching Model Targets'!$AU$8:$BG$36,L$5,FALSE)</f>
        <v>0</v>
      </c>
      <c r="M14" s="110">
        <f>VLOOKUP($A14,'Trip Switching Model Targets'!$AU$8:$BG$36,M$5,FALSE)</f>
        <v>0</v>
      </c>
      <c r="N14" s="122">
        <f t="shared" si="0"/>
        <v>2400.233240316144</v>
      </c>
      <c r="P14" s="120" t="s">
        <v>15</v>
      </c>
      <c r="Q14" s="110">
        <v>0</v>
      </c>
      <c r="R14" s="110">
        <v>0</v>
      </c>
      <c r="S14" s="110">
        <v>0</v>
      </c>
      <c r="T14" s="110">
        <v>0</v>
      </c>
      <c r="U14" s="110">
        <v>0</v>
      </c>
      <c r="V14" s="111">
        <f t="shared" si="2"/>
        <v>2400.233240316144</v>
      </c>
      <c r="W14" s="110">
        <v>0</v>
      </c>
      <c r="X14" s="110">
        <v>0</v>
      </c>
      <c r="Y14" s="110">
        <v>0</v>
      </c>
      <c r="Z14" s="110">
        <v>0</v>
      </c>
      <c r="AA14" s="110">
        <v>0</v>
      </c>
      <c r="AB14" s="122">
        <f t="shared" si="1"/>
        <v>2400.233240316144</v>
      </c>
    </row>
    <row r="15" spans="1:28" x14ac:dyDescent="0.25">
      <c r="A15" s="114">
        <v>11</v>
      </c>
      <c r="B15" s="120" t="s">
        <v>16</v>
      </c>
      <c r="C15" s="110">
        <f>VLOOKUP($A15,'Trip Switching Model Targets'!$AU$8:$BG$36,C$5,FALSE)</f>
        <v>0</v>
      </c>
      <c r="D15" s="110">
        <f>VLOOKUP($A15,'Trip Switching Model Targets'!$AU$8:$BG$36,D$5,FALSE)</f>
        <v>0</v>
      </c>
      <c r="E15" s="110">
        <f>VLOOKUP($A15,'Trip Switching Model Targets'!$AU$8:$BG$36,E$5,FALSE)</f>
        <v>0</v>
      </c>
      <c r="F15" s="110">
        <f>VLOOKUP($A15,'Trip Switching Model Targets'!$AU$8:$BG$36,F$5,FALSE)</f>
        <v>0</v>
      </c>
      <c r="G15" s="110">
        <f>VLOOKUP($A15,'Trip Switching Model Targets'!$AU$8:$BG$36,G$5,FALSE)</f>
        <v>0</v>
      </c>
      <c r="H15" s="111">
        <f>VLOOKUP($A15,'Trip Switching Model Targets'!$AU$8:$BG$36,H$5,FALSE)</f>
        <v>0</v>
      </c>
      <c r="I15" s="112">
        <f>VLOOKUP($A15,'Trip Switching Model Targets'!$AU$8:$BG$36,I$5,FALSE)</f>
        <v>0</v>
      </c>
      <c r="J15" s="112">
        <f>VLOOKUP($A15,'Trip Switching Model Targets'!$AU$8:$BG$36,J$5,FALSE)</f>
        <v>0</v>
      </c>
      <c r="K15" s="110">
        <f>VLOOKUP($A15,'Trip Switching Model Targets'!$AU$8:$BG$36,K$5,FALSE)</f>
        <v>0</v>
      </c>
      <c r="L15" s="110">
        <f>VLOOKUP($A15,'Trip Switching Model Targets'!$AU$8:$BG$36,L$5,FALSE)</f>
        <v>0</v>
      </c>
      <c r="M15" s="110">
        <f>VLOOKUP($A15,'Trip Switching Model Targets'!$AU$8:$BG$36,M$5,FALSE)</f>
        <v>0</v>
      </c>
      <c r="N15" s="122">
        <f t="shared" si="0"/>
        <v>0</v>
      </c>
      <c r="P15" s="120" t="s">
        <v>16</v>
      </c>
      <c r="Q15" s="110">
        <v>0</v>
      </c>
      <c r="R15" s="110">
        <v>0</v>
      </c>
      <c r="S15" s="110">
        <v>0</v>
      </c>
      <c r="T15" s="110">
        <v>0</v>
      </c>
      <c r="U15" s="110">
        <v>0</v>
      </c>
      <c r="V15" s="111">
        <f t="shared" si="2"/>
        <v>0</v>
      </c>
      <c r="W15" s="110">
        <v>0</v>
      </c>
      <c r="X15" s="110">
        <v>0</v>
      </c>
      <c r="Y15" s="110">
        <v>0</v>
      </c>
      <c r="Z15" s="110">
        <v>0</v>
      </c>
      <c r="AA15" s="110">
        <v>0</v>
      </c>
      <c r="AB15" s="122">
        <f t="shared" si="1"/>
        <v>0</v>
      </c>
    </row>
    <row r="16" spans="1:28" x14ac:dyDescent="0.25">
      <c r="A16" s="114">
        <v>12</v>
      </c>
      <c r="B16" s="120" t="s">
        <v>17</v>
      </c>
      <c r="C16" s="110">
        <f>VLOOKUP($A16,'Trip Switching Model Targets'!$AU$8:$BG$36,C$5,FALSE)</f>
        <v>0</v>
      </c>
      <c r="D16" s="110">
        <f>VLOOKUP($A16,'Trip Switching Model Targets'!$AU$8:$BG$36,D$5,FALSE)</f>
        <v>0</v>
      </c>
      <c r="E16" s="110">
        <f>VLOOKUP($A16,'Trip Switching Model Targets'!$AU$8:$BG$36,E$5,FALSE)</f>
        <v>0</v>
      </c>
      <c r="F16" s="110">
        <f>VLOOKUP($A16,'Trip Switching Model Targets'!$AU$8:$BG$36,F$5,FALSE)</f>
        <v>0</v>
      </c>
      <c r="G16" s="110">
        <f>VLOOKUP($A16,'Trip Switching Model Targets'!$AU$8:$BG$36,G$5,FALSE)</f>
        <v>0</v>
      </c>
      <c r="H16" s="111">
        <f>VLOOKUP($A16,'Trip Switching Model Targets'!$AU$8:$BG$36,H$5,FALSE)</f>
        <v>105759.04681333801</v>
      </c>
      <c r="I16" s="112">
        <f>VLOOKUP($A16,'Trip Switching Model Targets'!$AU$8:$BG$36,I$5,FALSE)</f>
        <v>0</v>
      </c>
      <c r="J16" s="112">
        <f>VLOOKUP($A16,'Trip Switching Model Targets'!$AU$8:$BG$36,J$5,FALSE)</f>
        <v>0</v>
      </c>
      <c r="K16" s="110">
        <f>VLOOKUP($A16,'Trip Switching Model Targets'!$AU$8:$BG$36,K$5,FALSE)</f>
        <v>0</v>
      </c>
      <c r="L16" s="110">
        <f>VLOOKUP($A16,'Trip Switching Model Targets'!$AU$8:$BG$36,L$5,FALSE)</f>
        <v>0</v>
      </c>
      <c r="M16" s="110">
        <f>VLOOKUP($A16,'Trip Switching Model Targets'!$AU$8:$BG$36,M$5,FALSE)</f>
        <v>0</v>
      </c>
      <c r="N16" s="122">
        <f t="shared" si="0"/>
        <v>105759.04681333801</v>
      </c>
      <c r="P16" s="120" t="s">
        <v>17</v>
      </c>
      <c r="Q16" s="110">
        <v>0</v>
      </c>
      <c r="R16" s="110">
        <v>0</v>
      </c>
      <c r="S16" s="110">
        <v>0</v>
      </c>
      <c r="T16" s="110">
        <v>0</v>
      </c>
      <c r="U16" s="110">
        <v>0</v>
      </c>
      <c r="V16" s="111">
        <f t="shared" si="2"/>
        <v>105759.04681333801</v>
      </c>
      <c r="W16" s="110">
        <v>0</v>
      </c>
      <c r="X16" s="110">
        <v>0</v>
      </c>
      <c r="Y16" s="110">
        <v>0</v>
      </c>
      <c r="Z16" s="110">
        <v>0</v>
      </c>
      <c r="AA16" s="110">
        <v>0</v>
      </c>
      <c r="AB16" s="122">
        <f t="shared" si="1"/>
        <v>105759.04681333801</v>
      </c>
    </row>
    <row r="17" spans="1:28" x14ac:dyDescent="0.25">
      <c r="A17" s="114">
        <v>24</v>
      </c>
      <c r="B17" s="120" t="s">
        <v>26</v>
      </c>
      <c r="C17" s="110">
        <f>VLOOKUP($A17,'Trip Switching Model Targets'!$AU$8:$BG$36,C$5,FALSE)</f>
        <v>0</v>
      </c>
      <c r="D17" s="110">
        <f>VLOOKUP($A17,'Trip Switching Model Targets'!$AU$8:$BG$36,D$5,FALSE)</f>
        <v>0</v>
      </c>
      <c r="E17" s="110">
        <f>VLOOKUP($A17,'Trip Switching Model Targets'!$AU$8:$BG$36,E$5,FALSE)</f>
        <v>0</v>
      </c>
      <c r="F17" s="110">
        <f>VLOOKUP($A17,'Trip Switching Model Targets'!$AU$8:$BG$36,F$5,FALSE)</f>
        <v>0</v>
      </c>
      <c r="G17" s="110">
        <f>VLOOKUP($A17,'Trip Switching Model Targets'!$AU$8:$BG$36,G$5,FALSE)</f>
        <v>0</v>
      </c>
      <c r="H17" s="111">
        <f>VLOOKUP($A17,'Trip Switching Model Targets'!$AU$8:$BG$36,H$5,FALSE)</f>
        <v>118391.818146573</v>
      </c>
      <c r="I17" s="112">
        <f>VLOOKUP($A17,'Trip Switching Model Targets'!$AU$8:$BG$36,I$5,FALSE)</f>
        <v>0</v>
      </c>
      <c r="J17" s="112">
        <f>VLOOKUP($A17,'Trip Switching Model Targets'!$AU$8:$BG$36,J$5,FALSE)</f>
        <v>0</v>
      </c>
      <c r="K17" s="110">
        <f>VLOOKUP($A17,'Trip Switching Model Targets'!$AU$8:$BG$36,K$5,FALSE)</f>
        <v>0</v>
      </c>
      <c r="L17" s="110">
        <f>VLOOKUP($A17,'Trip Switching Model Targets'!$AU$8:$BG$36,L$5,FALSE)</f>
        <v>0</v>
      </c>
      <c r="M17" s="110">
        <f>VLOOKUP($A17,'Trip Switching Model Targets'!$AU$8:$BG$36,M$5,FALSE)</f>
        <v>0</v>
      </c>
      <c r="N17" s="122">
        <f t="shared" si="0"/>
        <v>118391.818146573</v>
      </c>
      <c r="P17" s="120" t="s">
        <v>26</v>
      </c>
      <c r="Q17" s="110">
        <v>0</v>
      </c>
      <c r="R17" s="110">
        <v>0</v>
      </c>
      <c r="S17" s="110">
        <v>0</v>
      </c>
      <c r="T17" s="110">
        <v>0</v>
      </c>
      <c r="U17" s="110">
        <v>0</v>
      </c>
      <c r="V17" s="111">
        <f t="shared" si="2"/>
        <v>118391.818146573</v>
      </c>
      <c r="W17" s="110">
        <v>0</v>
      </c>
      <c r="X17" s="110">
        <v>0</v>
      </c>
      <c r="Y17" s="110">
        <v>0</v>
      </c>
      <c r="Z17" s="110">
        <v>0</v>
      </c>
      <c r="AA17" s="110">
        <v>0</v>
      </c>
      <c r="AB17" s="122">
        <f t="shared" si="1"/>
        <v>118391.818146573</v>
      </c>
    </row>
    <row r="18" spans="1:28" x14ac:dyDescent="0.25">
      <c r="A18" s="114">
        <v>25</v>
      </c>
      <c r="B18" s="120" t="s">
        <v>27</v>
      </c>
      <c r="C18" s="110">
        <f>VLOOKUP($A18,'Trip Switching Model Targets'!$AU$8:$BG$36,C$5,FALSE)</f>
        <v>0</v>
      </c>
      <c r="D18" s="110">
        <f>VLOOKUP($A18,'Trip Switching Model Targets'!$AU$8:$BG$36,D$5,FALSE)</f>
        <v>0</v>
      </c>
      <c r="E18" s="110">
        <f>VLOOKUP($A18,'Trip Switching Model Targets'!$AU$8:$BG$36,E$5,FALSE)</f>
        <v>0</v>
      </c>
      <c r="F18" s="110">
        <f>VLOOKUP($A18,'Trip Switching Model Targets'!$AU$8:$BG$36,F$5,FALSE)</f>
        <v>0</v>
      </c>
      <c r="G18" s="110">
        <f>VLOOKUP($A18,'Trip Switching Model Targets'!$AU$8:$BG$36,G$5,FALSE)</f>
        <v>0</v>
      </c>
      <c r="H18" s="111">
        <f>VLOOKUP($A18,'Trip Switching Model Targets'!$AU$8:$BG$36,H$5,FALSE)</f>
        <v>8740.5866441919898</v>
      </c>
      <c r="I18" s="112">
        <f>VLOOKUP($A18,'Trip Switching Model Targets'!$AU$8:$BG$36,I$5,FALSE)</f>
        <v>0</v>
      </c>
      <c r="J18" s="112">
        <f>VLOOKUP($A18,'Trip Switching Model Targets'!$AU$8:$BG$36,J$5,FALSE)</f>
        <v>0</v>
      </c>
      <c r="K18" s="110">
        <f>VLOOKUP($A18,'Trip Switching Model Targets'!$AU$8:$BG$36,K$5,FALSE)</f>
        <v>0</v>
      </c>
      <c r="L18" s="110">
        <f>VLOOKUP($A18,'Trip Switching Model Targets'!$AU$8:$BG$36,L$5,FALSE)</f>
        <v>0</v>
      </c>
      <c r="M18" s="110">
        <f>VLOOKUP($A18,'Trip Switching Model Targets'!$AU$8:$BG$36,M$5,FALSE)</f>
        <v>0</v>
      </c>
      <c r="N18" s="122">
        <f t="shared" si="0"/>
        <v>8740.5866441919898</v>
      </c>
      <c r="P18" s="120" t="s">
        <v>27</v>
      </c>
      <c r="Q18" s="110">
        <v>0</v>
      </c>
      <c r="R18" s="110">
        <v>0</v>
      </c>
      <c r="S18" s="110">
        <v>0</v>
      </c>
      <c r="T18" s="110">
        <v>0</v>
      </c>
      <c r="U18" s="110">
        <v>0</v>
      </c>
      <c r="V18" s="111">
        <f t="shared" si="2"/>
        <v>8740.5866441919898</v>
      </c>
      <c r="W18" s="110">
        <v>0</v>
      </c>
      <c r="X18" s="110">
        <v>0</v>
      </c>
      <c r="Y18" s="110">
        <v>0</v>
      </c>
      <c r="Z18" s="110">
        <v>0</v>
      </c>
      <c r="AA18" s="110">
        <v>0</v>
      </c>
      <c r="AB18" s="122">
        <f t="shared" si="1"/>
        <v>8740.5866441919898</v>
      </c>
    </row>
    <row r="19" spans="1:28" x14ac:dyDescent="0.25">
      <c r="A19" s="114">
        <v>13</v>
      </c>
      <c r="B19" s="120" t="s">
        <v>18</v>
      </c>
      <c r="C19" s="110">
        <f>VLOOKUP($A19,'Trip Switching Model Targets'!$AU$8:$BG$36,C$5,FALSE)</f>
        <v>0</v>
      </c>
      <c r="D19" s="110">
        <f>VLOOKUP($A19,'Trip Switching Model Targets'!$AU$8:$BG$36,D$5,FALSE)</f>
        <v>0</v>
      </c>
      <c r="E19" s="110">
        <f>VLOOKUP($A19,'Trip Switching Model Targets'!$AU$8:$BG$36,E$5,FALSE)</f>
        <v>0</v>
      </c>
      <c r="F19" s="110">
        <f>VLOOKUP($A19,'Trip Switching Model Targets'!$AU$8:$BG$36,F$5,FALSE)</f>
        <v>0</v>
      </c>
      <c r="G19" s="110">
        <f>VLOOKUP($A19,'Trip Switching Model Targets'!$AU$8:$BG$36,G$5,FALSE)</f>
        <v>0</v>
      </c>
      <c r="H19" s="112">
        <f>VLOOKUP($A19,'Trip Switching Model Targets'!$AU$8:$BG$36,H$5,FALSE)</f>
        <v>0</v>
      </c>
      <c r="I19" s="111">
        <f>VLOOKUP($A19,'Trip Switching Model Targets'!$AU$8:$BG$36,I$5,FALSE)</f>
        <v>10871.386110752996</v>
      </c>
      <c r="J19" s="112">
        <f>VLOOKUP($A19,'Trip Switching Model Targets'!$AU$8:$BG$36,J$5,FALSE)</f>
        <v>0</v>
      </c>
      <c r="K19" s="110">
        <f>VLOOKUP($A19,'Trip Switching Model Targets'!$AU$8:$BG$36,K$5,FALSE)</f>
        <v>0</v>
      </c>
      <c r="L19" s="110">
        <f>VLOOKUP($A19,'Trip Switching Model Targets'!$AU$8:$BG$36,L$5,FALSE)</f>
        <v>0</v>
      </c>
      <c r="M19" s="110">
        <f>VLOOKUP($A19,'Trip Switching Model Targets'!$AU$8:$BG$36,M$5,FALSE)</f>
        <v>0</v>
      </c>
      <c r="N19" s="122">
        <f t="shared" si="0"/>
        <v>10871.386110752996</v>
      </c>
      <c r="P19" s="120" t="s">
        <v>18</v>
      </c>
      <c r="Q19" s="110">
        <v>0</v>
      </c>
      <c r="R19" s="110">
        <v>0</v>
      </c>
      <c r="S19" s="110">
        <v>0</v>
      </c>
      <c r="T19" s="110">
        <v>0</v>
      </c>
      <c r="U19" s="110">
        <v>0</v>
      </c>
      <c r="V19" s="110">
        <v>0</v>
      </c>
      <c r="W19" s="111">
        <f t="shared" ref="W19:W24" si="3">C19+D19+E19+F19+G19+H19+I19+J19+K19+L19+M19</f>
        <v>10871.386110752996</v>
      </c>
      <c r="X19" s="110">
        <v>0</v>
      </c>
      <c r="Y19" s="110">
        <v>0</v>
      </c>
      <c r="Z19" s="110">
        <v>0</v>
      </c>
      <c r="AA19" s="110">
        <v>0</v>
      </c>
      <c r="AB19" s="122">
        <f t="shared" si="1"/>
        <v>10871.386110752996</v>
      </c>
    </row>
    <row r="20" spans="1:28" x14ac:dyDescent="0.25">
      <c r="A20" s="114">
        <v>14</v>
      </c>
      <c r="B20" s="120" t="s">
        <v>19</v>
      </c>
      <c r="C20" s="110">
        <f>VLOOKUP($A20,'Trip Switching Model Targets'!$AU$8:$BG$36,C$5,FALSE)</f>
        <v>0</v>
      </c>
      <c r="D20" s="110">
        <f>VLOOKUP($A20,'Trip Switching Model Targets'!$AU$8:$BG$36,D$5,FALSE)</f>
        <v>0</v>
      </c>
      <c r="E20" s="110">
        <f>VLOOKUP($A20,'Trip Switching Model Targets'!$AU$8:$BG$36,E$5,FALSE)</f>
        <v>0</v>
      </c>
      <c r="F20" s="110">
        <f>VLOOKUP($A20,'Trip Switching Model Targets'!$AU$8:$BG$36,F$5,FALSE)</f>
        <v>0</v>
      </c>
      <c r="G20" s="110">
        <f>VLOOKUP($A20,'Trip Switching Model Targets'!$AU$8:$BG$36,G$5,FALSE)</f>
        <v>0</v>
      </c>
      <c r="H20" s="112">
        <f>VLOOKUP($A20,'Trip Switching Model Targets'!$AU$8:$BG$36,H$5,FALSE)</f>
        <v>0</v>
      </c>
      <c r="I20" s="111">
        <f>VLOOKUP($A20,'Trip Switching Model Targets'!$AU$8:$BG$36,I$5,FALSE)</f>
        <v>5340.3572894284225</v>
      </c>
      <c r="J20" s="112">
        <f>VLOOKUP($A20,'Trip Switching Model Targets'!$AU$8:$BG$36,J$5,FALSE)</f>
        <v>0</v>
      </c>
      <c r="K20" s="110">
        <f>VLOOKUP($A20,'Trip Switching Model Targets'!$AU$8:$BG$36,K$5,FALSE)</f>
        <v>0</v>
      </c>
      <c r="L20" s="110">
        <f>VLOOKUP($A20,'Trip Switching Model Targets'!$AU$8:$BG$36,L$5,FALSE)</f>
        <v>0</v>
      </c>
      <c r="M20" s="110">
        <f>VLOOKUP($A20,'Trip Switching Model Targets'!$AU$8:$BG$36,M$5,FALSE)</f>
        <v>0</v>
      </c>
      <c r="N20" s="122">
        <f t="shared" si="0"/>
        <v>5340.3572894284225</v>
      </c>
      <c r="P20" s="120" t="s">
        <v>19</v>
      </c>
      <c r="Q20" s="110">
        <v>0</v>
      </c>
      <c r="R20" s="110">
        <v>0</v>
      </c>
      <c r="S20" s="110">
        <v>0</v>
      </c>
      <c r="T20" s="110">
        <v>0</v>
      </c>
      <c r="U20" s="110">
        <v>0</v>
      </c>
      <c r="V20" s="110">
        <v>0</v>
      </c>
      <c r="W20" s="111">
        <f t="shared" si="3"/>
        <v>5340.3572894284225</v>
      </c>
      <c r="X20" s="110">
        <v>0</v>
      </c>
      <c r="Y20" s="110">
        <v>0</v>
      </c>
      <c r="Z20" s="110">
        <v>0</v>
      </c>
      <c r="AA20" s="110">
        <v>0</v>
      </c>
      <c r="AB20" s="122">
        <f t="shared" si="1"/>
        <v>5340.3572894284225</v>
      </c>
    </row>
    <row r="21" spans="1:28" x14ac:dyDescent="0.25">
      <c r="A21" s="114">
        <v>15</v>
      </c>
      <c r="B21" s="120" t="s">
        <v>20</v>
      </c>
      <c r="C21" s="110">
        <f>VLOOKUP($A21,'Trip Switching Model Targets'!$AU$8:$BG$36,C$5,FALSE)</f>
        <v>0</v>
      </c>
      <c r="D21" s="110">
        <f>VLOOKUP($A21,'Trip Switching Model Targets'!$AU$8:$BG$36,D$5,FALSE)</f>
        <v>0</v>
      </c>
      <c r="E21" s="110">
        <f>VLOOKUP($A21,'Trip Switching Model Targets'!$AU$8:$BG$36,E$5,FALSE)</f>
        <v>0</v>
      </c>
      <c r="F21" s="110">
        <f>VLOOKUP($A21,'Trip Switching Model Targets'!$AU$8:$BG$36,F$5,FALSE)</f>
        <v>0</v>
      </c>
      <c r="G21" s="110">
        <f>VLOOKUP($A21,'Trip Switching Model Targets'!$AU$8:$BG$36,G$5,FALSE)</f>
        <v>0</v>
      </c>
      <c r="H21" s="112">
        <f>VLOOKUP($A21,'Trip Switching Model Targets'!$AU$8:$BG$36,H$5,FALSE)</f>
        <v>0</v>
      </c>
      <c r="I21" s="111">
        <f>VLOOKUP($A21,'Trip Switching Model Targets'!$AU$8:$BG$36,I$5,FALSE)</f>
        <v>0</v>
      </c>
      <c r="J21" s="112">
        <f>VLOOKUP($A21,'Trip Switching Model Targets'!$AU$8:$BG$36,J$5,FALSE)</f>
        <v>0</v>
      </c>
      <c r="K21" s="110">
        <f>VLOOKUP($A21,'Trip Switching Model Targets'!$AU$8:$BG$36,K$5,FALSE)</f>
        <v>0</v>
      </c>
      <c r="L21" s="110">
        <f>VLOOKUP($A21,'Trip Switching Model Targets'!$AU$8:$BG$36,L$5,FALSE)</f>
        <v>0</v>
      </c>
      <c r="M21" s="110">
        <f>VLOOKUP($A21,'Trip Switching Model Targets'!$AU$8:$BG$36,M$5,FALSE)</f>
        <v>0</v>
      </c>
      <c r="N21" s="122">
        <f t="shared" si="0"/>
        <v>0</v>
      </c>
      <c r="P21" s="120" t="s">
        <v>20</v>
      </c>
      <c r="Q21" s="110">
        <v>0</v>
      </c>
      <c r="R21" s="110">
        <v>0</v>
      </c>
      <c r="S21" s="110">
        <v>0</v>
      </c>
      <c r="T21" s="110">
        <v>0</v>
      </c>
      <c r="U21" s="110">
        <v>0</v>
      </c>
      <c r="V21" s="110">
        <v>0</v>
      </c>
      <c r="W21" s="111">
        <f t="shared" si="3"/>
        <v>0</v>
      </c>
      <c r="X21" s="110">
        <v>0</v>
      </c>
      <c r="Y21" s="110">
        <v>0</v>
      </c>
      <c r="Z21" s="110">
        <v>0</v>
      </c>
      <c r="AA21" s="110">
        <v>0</v>
      </c>
      <c r="AB21" s="122">
        <f t="shared" si="1"/>
        <v>0</v>
      </c>
    </row>
    <row r="22" spans="1:28" x14ac:dyDescent="0.25">
      <c r="A22" s="114">
        <v>16</v>
      </c>
      <c r="B22" s="120" t="s">
        <v>21</v>
      </c>
      <c r="C22" s="110">
        <f>VLOOKUP($A22,'Trip Switching Model Targets'!$AU$8:$BG$36,C$5,FALSE)</f>
        <v>0</v>
      </c>
      <c r="D22" s="110">
        <f>VLOOKUP($A22,'Trip Switching Model Targets'!$AU$8:$BG$36,D$5,FALSE)</f>
        <v>0</v>
      </c>
      <c r="E22" s="110">
        <f>VLOOKUP($A22,'Trip Switching Model Targets'!$AU$8:$BG$36,E$5,FALSE)</f>
        <v>0</v>
      </c>
      <c r="F22" s="110">
        <f>VLOOKUP($A22,'Trip Switching Model Targets'!$AU$8:$BG$36,F$5,FALSE)</f>
        <v>0</v>
      </c>
      <c r="G22" s="110">
        <f>VLOOKUP($A22,'Trip Switching Model Targets'!$AU$8:$BG$36,G$5,FALSE)</f>
        <v>0</v>
      </c>
      <c r="H22" s="112">
        <f>VLOOKUP($A22,'Trip Switching Model Targets'!$AU$8:$BG$36,H$5,FALSE)</f>
        <v>0</v>
      </c>
      <c r="I22" s="111">
        <f>VLOOKUP($A22,'Trip Switching Model Targets'!$AU$8:$BG$36,I$5,FALSE)</f>
        <v>3996.4384110231358</v>
      </c>
      <c r="J22" s="112">
        <f>VLOOKUP($A22,'Trip Switching Model Targets'!$AU$8:$BG$36,J$5,FALSE)</f>
        <v>0</v>
      </c>
      <c r="K22" s="110">
        <f>VLOOKUP($A22,'Trip Switching Model Targets'!$AU$8:$BG$36,K$5,FALSE)</f>
        <v>0</v>
      </c>
      <c r="L22" s="110">
        <f>VLOOKUP($A22,'Trip Switching Model Targets'!$AU$8:$BG$36,L$5,FALSE)</f>
        <v>0</v>
      </c>
      <c r="M22" s="110">
        <f>VLOOKUP($A22,'Trip Switching Model Targets'!$AU$8:$BG$36,M$5,FALSE)</f>
        <v>0</v>
      </c>
      <c r="N22" s="122">
        <f t="shared" si="0"/>
        <v>3996.4384110231358</v>
      </c>
      <c r="P22" s="120" t="s">
        <v>21</v>
      </c>
      <c r="Q22" s="110">
        <v>0</v>
      </c>
      <c r="R22" s="110">
        <v>0</v>
      </c>
      <c r="S22" s="110">
        <v>0</v>
      </c>
      <c r="T22" s="110">
        <v>0</v>
      </c>
      <c r="U22" s="110">
        <v>0</v>
      </c>
      <c r="V22" s="110">
        <v>0</v>
      </c>
      <c r="W22" s="111">
        <f t="shared" si="3"/>
        <v>3996.4384110231358</v>
      </c>
      <c r="X22" s="110">
        <v>0</v>
      </c>
      <c r="Y22" s="110">
        <v>0</v>
      </c>
      <c r="Z22" s="110">
        <v>0</v>
      </c>
      <c r="AA22" s="110">
        <v>0</v>
      </c>
      <c r="AB22" s="122">
        <f t="shared" si="1"/>
        <v>3996.4384110231358</v>
      </c>
    </row>
    <row r="23" spans="1:28" x14ac:dyDescent="0.25">
      <c r="A23" s="114">
        <v>26</v>
      </c>
      <c r="B23" s="120" t="s">
        <v>28</v>
      </c>
      <c r="C23" s="110">
        <f>VLOOKUP($A23,'Trip Switching Model Targets'!$AU$8:$BG$36,C$5,FALSE)</f>
        <v>0</v>
      </c>
      <c r="D23" s="110">
        <f>VLOOKUP($A23,'Trip Switching Model Targets'!$AU$8:$BG$36,D$5,FALSE)</f>
        <v>0</v>
      </c>
      <c r="E23" s="110">
        <f>VLOOKUP($A23,'Trip Switching Model Targets'!$AU$8:$BG$36,E$5,FALSE)</f>
        <v>0</v>
      </c>
      <c r="F23" s="110">
        <f>VLOOKUP($A23,'Trip Switching Model Targets'!$AU$8:$BG$36,F$5,FALSE)</f>
        <v>0</v>
      </c>
      <c r="G23" s="110">
        <f>VLOOKUP($A23,'Trip Switching Model Targets'!$AU$8:$BG$36,G$5,FALSE)</f>
        <v>0</v>
      </c>
      <c r="H23" s="112">
        <f>VLOOKUP($A23,'Trip Switching Model Targets'!$AU$8:$BG$36,H$5,FALSE)</f>
        <v>0</v>
      </c>
      <c r="I23" s="111">
        <f>VLOOKUP($A23,'Trip Switching Model Targets'!$AU$8:$BG$36,I$5,FALSE)</f>
        <v>92043.185235658573</v>
      </c>
      <c r="J23" s="112">
        <f>VLOOKUP($A23,'Trip Switching Model Targets'!$AU$8:$BG$36,J$5,FALSE)</f>
        <v>0</v>
      </c>
      <c r="K23" s="110">
        <f>VLOOKUP($A23,'Trip Switching Model Targets'!$AU$8:$BG$36,K$5,FALSE)</f>
        <v>0</v>
      </c>
      <c r="L23" s="110">
        <f>VLOOKUP($A23,'Trip Switching Model Targets'!$AU$8:$BG$36,L$5,FALSE)</f>
        <v>0</v>
      </c>
      <c r="M23" s="110">
        <f>VLOOKUP($A23,'Trip Switching Model Targets'!$AU$8:$BG$36,M$5,FALSE)</f>
        <v>0</v>
      </c>
      <c r="N23" s="122">
        <f t="shared" si="0"/>
        <v>92043.185235658573</v>
      </c>
      <c r="P23" s="120" t="s">
        <v>28</v>
      </c>
      <c r="Q23" s="110">
        <v>0</v>
      </c>
      <c r="R23" s="110">
        <v>0</v>
      </c>
      <c r="S23" s="110">
        <v>0</v>
      </c>
      <c r="T23" s="110">
        <v>0</v>
      </c>
      <c r="U23" s="110">
        <v>0</v>
      </c>
      <c r="V23" s="110">
        <v>0</v>
      </c>
      <c r="W23" s="111">
        <f t="shared" si="3"/>
        <v>92043.185235658573</v>
      </c>
      <c r="X23" s="110">
        <v>0</v>
      </c>
      <c r="Y23" s="110">
        <v>0</v>
      </c>
      <c r="Z23" s="110">
        <v>0</v>
      </c>
      <c r="AA23" s="110">
        <v>0</v>
      </c>
      <c r="AB23" s="122">
        <f t="shared" si="1"/>
        <v>92043.185235658573</v>
      </c>
    </row>
    <row r="24" spans="1:28" x14ac:dyDescent="0.25">
      <c r="A24" s="114">
        <v>27</v>
      </c>
      <c r="B24" s="120" t="s">
        <v>29</v>
      </c>
      <c r="C24" s="110">
        <f>VLOOKUP($A24,'Trip Switching Model Targets'!$AU$8:$BG$36,C$5,FALSE)</f>
        <v>0</v>
      </c>
      <c r="D24" s="110">
        <f>VLOOKUP($A24,'Trip Switching Model Targets'!$AU$8:$BG$36,D$5,FALSE)</f>
        <v>0</v>
      </c>
      <c r="E24" s="110">
        <f>VLOOKUP($A24,'Trip Switching Model Targets'!$AU$8:$BG$36,E$5,FALSE)</f>
        <v>0</v>
      </c>
      <c r="F24" s="110">
        <f>VLOOKUP($A24,'Trip Switching Model Targets'!$AU$8:$BG$36,F$5,FALSE)</f>
        <v>0</v>
      </c>
      <c r="G24" s="110">
        <f>VLOOKUP($A24,'Trip Switching Model Targets'!$AU$8:$BG$36,G$5,FALSE)</f>
        <v>0</v>
      </c>
      <c r="H24" s="112">
        <f>VLOOKUP($A24,'Trip Switching Model Targets'!$AU$8:$BG$36,H$5,FALSE)</f>
        <v>0</v>
      </c>
      <c r="I24" s="111">
        <f>VLOOKUP($A24,'Trip Switching Model Targets'!$AU$8:$BG$36,I$5,FALSE)</f>
        <v>12873.731890599231</v>
      </c>
      <c r="J24" s="112">
        <f>VLOOKUP($A24,'Trip Switching Model Targets'!$AU$8:$BG$36,J$5,FALSE)</f>
        <v>0</v>
      </c>
      <c r="K24" s="110">
        <f>VLOOKUP($A24,'Trip Switching Model Targets'!$AU$8:$BG$36,K$5,FALSE)</f>
        <v>0</v>
      </c>
      <c r="L24" s="110">
        <f>VLOOKUP($A24,'Trip Switching Model Targets'!$AU$8:$BG$36,L$5,FALSE)</f>
        <v>0</v>
      </c>
      <c r="M24" s="110">
        <f>VLOOKUP($A24,'Trip Switching Model Targets'!$AU$8:$BG$36,M$5,FALSE)</f>
        <v>0</v>
      </c>
      <c r="N24" s="122">
        <f t="shared" si="0"/>
        <v>12873.731890599231</v>
      </c>
      <c r="P24" s="120" t="s">
        <v>29</v>
      </c>
      <c r="Q24" s="110">
        <v>0</v>
      </c>
      <c r="R24" s="110">
        <v>0</v>
      </c>
      <c r="S24" s="110">
        <v>0</v>
      </c>
      <c r="T24" s="110">
        <v>0</v>
      </c>
      <c r="U24" s="110">
        <v>0</v>
      </c>
      <c r="V24" s="110">
        <v>0</v>
      </c>
      <c r="W24" s="111">
        <f t="shared" si="3"/>
        <v>12873.731890599231</v>
      </c>
      <c r="X24" s="110">
        <v>0</v>
      </c>
      <c r="Y24" s="110">
        <v>0</v>
      </c>
      <c r="Z24" s="110">
        <v>0</v>
      </c>
      <c r="AA24" s="110">
        <v>0</v>
      </c>
      <c r="AB24" s="122">
        <f t="shared" si="1"/>
        <v>12873.731890599231</v>
      </c>
    </row>
    <row r="25" spans="1:28" x14ac:dyDescent="0.25">
      <c r="A25" s="114">
        <v>17</v>
      </c>
      <c r="B25" s="120" t="s">
        <v>22</v>
      </c>
      <c r="C25" s="110">
        <f>VLOOKUP($A25,'Trip Switching Model Targets'!$AU$8:$BG$36,C$5,FALSE)</f>
        <v>0</v>
      </c>
      <c r="D25" s="110">
        <f>VLOOKUP($A25,'Trip Switching Model Targets'!$AU$8:$BG$36,D$5,FALSE)</f>
        <v>0</v>
      </c>
      <c r="E25" s="110">
        <f>VLOOKUP($A25,'Trip Switching Model Targets'!$AU$8:$BG$36,E$5,FALSE)</f>
        <v>0</v>
      </c>
      <c r="F25" s="110">
        <f>VLOOKUP($A25,'Trip Switching Model Targets'!$AU$8:$BG$36,F$5,FALSE)</f>
        <v>0</v>
      </c>
      <c r="G25" s="110">
        <f>VLOOKUP($A25,'Trip Switching Model Targets'!$AU$8:$BG$36,G$5,FALSE)</f>
        <v>0</v>
      </c>
      <c r="H25" s="112">
        <f>VLOOKUP($A25,'Trip Switching Model Targets'!$AU$8:$BG$36,H$5,FALSE)</f>
        <v>0</v>
      </c>
      <c r="I25" s="112">
        <f>VLOOKUP($A25,'Trip Switching Model Targets'!$AU$8:$BG$36,I$5,FALSE)</f>
        <v>0</v>
      </c>
      <c r="J25" s="111">
        <f>VLOOKUP($A25,'Trip Switching Model Targets'!$AU$8:$BG$36,J$5,FALSE)</f>
        <v>23077.674213671202</v>
      </c>
      <c r="K25" s="110">
        <f>VLOOKUP($A25,'Trip Switching Model Targets'!$AU$8:$BG$36,K$5,FALSE)</f>
        <v>0</v>
      </c>
      <c r="L25" s="110">
        <f>VLOOKUP($A25,'Trip Switching Model Targets'!$AU$8:$BG$36,L$5,FALSE)</f>
        <v>0</v>
      </c>
      <c r="M25" s="110">
        <f>VLOOKUP($A25,'Trip Switching Model Targets'!$AU$8:$BG$36,M$5,FALSE)</f>
        <v>0</v>
      </c>
      <c r="N25" s="122">
        <f t="shared" si="0"/>
        <v>23077.674213671202</v>
      </c>
      <c r="P25" s="120" t="s">
        <v>22</v>
      </c>
      <c r="Q25" s="110">
        <v>0</v>
      </c>
      <c r="R25" s="110">
        <v>0</v>
      </c>
      <c r="S25" s="110">
        <v>0</v>
      </c>
      <c r="T25" s="110">
        <v>0</v>
      </c>
      <c r="U25" s="110">
        <v>0</v>
      </c>
      <c r="V25" s="110">
        <v>0</v>
      </c>
      <c r="W25" s="110">
        <v>0</v>
      </c>
      <c r="X25" s="111">
        <f t="shared" ref="X25:X30" si="4">C25+D25+E25+F25+G25+H25+I25+J25+K25+L25+M25</f>
        <v>23077.674213671202</v>
      </c>
      <c r="Y25" s="110">
        <v>0</v>
      </c>
      <c r="Z25" s="110">
        <v>0</v>
      </c>
      <c r="AA25" s="110">
        <v>0</v>
      </c>
      <c r="AB25" s="122">
        <f t="shared" si="1"/>
        <v>23077.674213671202</v>
      </c>
    </row>
    <row r="26" spans="1:28" x14ac:dyDescent="0.25">
      <c r="A26" s="114">
        <v>18</v>
      </c>
      <c r="B26" s="120" t="s">
        <v>23</v>
      </c>
      <c r="C26" s="110">
        <f>VLOOKUP($A26,'Trip Switching Model Targets'!$AU$8:$BG$36,C$5,FALSE)</f>
        <v>0</v>
      </c>
      <c r="D26" s="110">
        <f>VLOOKUP($A26,'Trip Switching Model Targets'!$AU$8:$BG$36,D$5,FALSE)</f>
        <v>0</v>
      </c>
      <c r="E26" s="110">
        <f>VLOOKUP($A26,'Trip Switching Model Targets'!$AU$8:$BG$36,E$5,FALSE)</f>
        <v>0</v>
      </c>
      <c r="F26" s="110">
        <f>VLOOKUP($A26,'Trip Switching Model Targets'!$AU$8:$BG$36,F$5,FALSE)</f>
        <v>0</v>
      </c>
      <c r="G26" s="110">
        <f>VLOOKUP($A26,'Trip Switching Model Targets'!$AU$8:$BG$36,G$5,FALSE)</f>
        <v>0</v>
      </c>
      <c r="H26" s="112">
        <f>VLOOKUP($A26,'Trip Switching Model Targets'!$AU$8:$BG$36,H$5,FALSE)</f>
        <v>0</v>
      </c>
      <c r="I26" s="112">
        <f>VLOOKUP($A26,'Trip Switching Model Targets'!$AU$8:$BG$36,I$5,FALSE)</f>
        <v>0</v>
      </c>
      <c r="J26" s="111">
        <f>VLOOKUP($A26,'Trip Switching Model Targets'!$AU$8:$BG$36,J$5,FALSE)</f>
        <v>3919.6922042716515</v>
      </c>
      <c r="K26" s="110">
        <f>VLOOKUP($A26,'Trip Switching Model Targets'!$AU$8:$BG$36,K$5,FALSE)</f>
        <v>0</v>
      </c>
      <c r="L26" s="110">
        <f>VLOOKUP($A26,'Trip Switching Model Targets'!$AU$8:$BG$36,L$5,FALSE)</f>
        <v>0</v>
      </c>
      <c r="M26" s="110">
        <f>VLOOKUP($A26,'Trip Switching Model Targets'!$AU$8:$BG$36,M$5,FALSE)</f>
        <v>0</v>
      </c>
      <c r="N26" s="122">
        <f t="shared" si="0"/>
        <v>3919.6922042716515</v>
      </c>
      <c r="P26" s="120" t="s">
        <v>23</v>
      </c>
      <c r="Q26" s="110">
        <v>0</v>
      </c>
      <c r="R26" s="110">
        <v>0</v>
      </c>
      <c r="S26" s="110">
        <v>0</v>
      </c>
      <c r="T26" s="110">
        <v>0</v>
      </c>
      <c r="U26" s="110">
        <v>0</v>
      </c>
      <c r="V26" s="110">
        <v>0</v>
      </c>
      <c r="W26" s="110">
        <v>0</v>
      </c>
      <c r="X26" s="111">
        <f t="shared" si="4"/>
        <v>3919.6922042716515</v>
      </c>
      <c r="Y26" s="110">
        <v>0</v>
      </c>
      <c r="Z26" s="110">
        <v>0</v>
      </c>
      <c r="AA26" s="110">
        <v>0</v>
      </c>
      <c r="AB26" s="122">
        <f t="shared" si="1"/>
        <v>3919.6922042716515</v>
      </c>
    </row>
    <row r="27" spans="1:28" x14ac:dyDescent="0.25">
      <c r="A27" s="114">
        <v>19</v>
      </c>
      <c r="B27" s="120" t="s">
        <v>24</v>
      </c>
      <c r="C27" s="110">
        <f>VLOOKUP($A27,'Trip Switching Model Targets'!$AU$8:$BG$36,C$5,FALSE)</f>
        <v>0</v>
      </c>
      <c r="D27" s="110">
        <f>VLOOKUP($A27,'Trip Switching Model Targets'!$AU$8:$BG$36,D$5,FALSE)</f>
        <v>0</v>
      </c>
      <c r="E27" s="110">
        <f>VLOOKUP($A27,'Trip Switching Model Targets'!$AU$8:$BG$36,E$5,FALSE)</f>
        <v>0</v>
      </c>
      <c r="F27" s="110">
        <f>VLOOKUP($A27,'Trip Switching Model Targets'!$AU$8:$BG$36,F$5,FALSE)</f>
        <v>0</v>
      </c>
      <c r="G27" s="110">
        <f>VLOOKUP($A27,'Trip Switching Model Targets'!$AU$8:$BG$36,G$5,FALSE)</f>
        <v>0</v>
      </c>
      <c r="H27" s="112">
        <f>VLOOKUP($A27,'Trip Switching Model Targets'!$AU$8:$BG$36,H$5,FALSE)</f>
        <v>0</v>
      </c>
      <c r="I27" s="112">
        <f>VLOOKUP($A27,'Trip Switching Model Targets'!$AU$8:$BG$36,I$5,FALSE)</f>
        <v>0</v>
      </c>
      <c r="J27" s="111">
        <f>VLOOKUP($A27,'Trip Switching Model Targets'!$AU$8:$BG$36,J$5,FALSE)</f>
        <v>0</v>
      </c>
      <c r="K27" s="110">
        <f>VLOOKUP($A27,'Trip Switching Model Targets'!$AU$8:$BG$36,K$5,FALSE)</f>
        <v>0</v>
      </c>
      <c r="L27" s="110">
        <f>VLOOKUP($A27,'Trip Switching Model Targets'!$AU$8:$BG$36,L$5,FALSE)</f>
        <v>0</v>
      </c>
      <c r="M27" s="110">
        <f>VLOOKUP($A27,'Trip Switching Model Targets'!$AU$8:$BG$36,M$5,FALSE)</f>
        <v>0</v>
      </c>
      <c r="N27" s="122">
        <f t="shared" si="0"/>
        <v>0</v>
      </c>
      <c r="P27" s="120" t="s">
        <v>24</v>
      </c>
      <c r="Q27" s="110">
        <v>0</v>
      </c>
      <c r="R27" s="110">
        <v>0</v>
      </c>
      <c r="S27" s="110">
        <v>0</v>
      </c>
      <c r="T27" s="110">
        <v>0</v>
      </c>
      <c r="U27" s="110">
        <v>0</v>
      </c>
      <c r="V27" s="110">
        <v>0</v>
      </c>
      <c r="W27" s="110">
        <v>0</v>
      </c>
      <c r="X27" s="111">
        <f t="shared" si="4"/>
        <v>0</v>
      </c>
      <c r="Y27" s="110">
        <v>0</v>
      </c>
      <c r="Z27" s="110">
        <v>0</v>
      </c>
      <c r="AA27" s="110">
        <v>0</v>
      </c>
      <c r="AB27" s="122">
        <f t="shared" si="1"/>
        <v>0</v>
      </c>
    </row>
    <row r="28" spans="1:28" x14ac:dyDescent="0.25">
      <c r="A28" s="114">
        <v>20</v>
      </c>
      <c r="B28" s="120" t="s">
        <v>25</v>
      </c>
      <c r="C28" s="110">
        <f>VLOOKUP($A28,'Trip Switching Model Targets'!$AU$8:$BG$36,C$5,FALSE)</f>
        <v>0</v>
      </c>
      <c r="D28" s="110">
        <f>VLOOKUP($A28,'Trip Switching Model Targets'!$AU$8:$BG$36,D$5,FALSE)</f>
        <v>0</v>
      </c>
      <c r="E28" s="110">
        <f>VLOOKUP($A28,'Trip Switching Model Targets'!$AU$8:$BG$36,E$5,FALSE)</f>
        <v>0</v>
      </c>
      <c r="F28" s="110">
        <f>VLOOKUP($A28,'Trip Switching Model Targets'!$AU$8:$BG$36,F$5,FALSE)</f>
        <v>0</v>
      </c>
      <c r="G28" s="110">
        <f>VLOOKUP($A28,'Trip Switching Model Targets'!$AU$8:$BG$36,G$5,FALSE)</f>
        <v>0</v>
      </c>
      <c r="H28" s="112">
        <f>VLOOKUP($A28,'Trip Switching Model Targets'!$AU$8:$BG$36,H$5,FALSE)</f>
        <v>0</v>
      </c>
      <c r="I28" s="112">
        <f>VLOOKUP($A28,'Trip Switching Model Targets'!$AU$8:$BG$36,I$5,FALSE)</f>
        <v>0</v>
      </c>
      <c r="J28" s="111">
        <f>VLOOKUP($A28,'Trip Switching Model Targets'!$AU$8:$BG$36,J$5,FALSE)</f>
        <v>5657.8801876461403</v>
      </c>
      <c r="K28" s="110">
        <f>VLOOKUP($A28,'Trip Switching Model Targets'!$AU$8:$BG$36,K$5,FALSE)</f>
        <v>0</v>
      </c>
      <c r="L28" s="110">
        <f>VLOOKUP($A28,'Trip Switching Model Targets'!$AU$8:$BG$36,L$5,FALSE)</f>
        <v>0</v>
      </c>
      <c r="M28" s="110">
        <f>VLOOKUP($A28,'Trip Switching Model Targets'!$AU$8:$BG$36,M$5,FALSE)</f>
        <v>0</v>
      </c>
      <c r="N28" s="122">
        <f t="shared" si="0"/>
        <v>5657.8801876461403</v>
      </c>
      <c r="P28" s="120" t="s">
        <v>25</v>
      </c>
      <c r="Q28" s="110">
        <v>0</v>
      </c>
      <c r="R28" s="110">
        <v>0</v>
      </c>
      <c r="S28" s="110">
        <v>0</v>
      </c>
      <c r="T28" s="110">
        <v>0</v>
      </c>
      <c r="U28" s="110">
        <v>0</v>
      </c>
      <c r="V28" s="110">
        <v>0</v>
      </c>
      <c r="W28" s="110">
        <v>0</v>
      </c>
      <c r="X28" s="111">
        <f t="shared" si="4"/>
        <v>5657.8801876461403</v>
      </c>
      <c r="Y28" s="110">
        <v>0</v>
      </c>
      <c r="Z28" s="110">
        <v>0</v>
      </c>
      <c r="AA28" s="110">
        <v>0</v>
      </c>
      <c r="AB28" s="122">
        <f t="shared" si="1"/>
        <v>5657.8801876461403</v>
      </c>
    </row>
    <row r="29" spans="1:28" x14ac:dyDescent="0.25">
      <c r="A29" s="114">
        <v>28</v>
      </c>
      <c r="B29" s="120" t="s">
        <v>30</v>
      </c>
      <c r="C29" s="110">
        <f>VLOOKUP($A29,'Trip Switching Model Targets'!$AU$8:$BG$36,C$5,FALSE)</f>
        <v>0</v>
      </c>
      <c r="D29" s="110">
        <f>VLOOKUP($A29,'Trip Switching Model Targets'!$AU$8:$BG$36,D$5,FALSE)</f>
        <v>0</v>
      </c>
      <c r="E29" s="110">
        <f>VLOOKUP($A29,'Trip Switching Model Targets'!$AU$8:$BG$36,E$5,FALSE)</f>
        <v>0</v>
      </c>
      <c r="F29" s="110">
        <f>VLOOKUP($A29,'Trip Switching Model Targets'!$AU$8:$BG$36,F$5,FALSE)</f>
        <v>0</v>
      </c>
      <c r="G29" s="110">
        <f>VLOOKUP($A29,'Trip Switching Model Targets'!$AU$8:$BG$36,G$5,FALSE)</f>
        <v>0</v>
      </c>
      <c r="H29" s="112">
        <f>VLOOKUP($A29,'Trip Switching Model Targets'!$AU$8:$BG$36,H$5,FALSE)</f>
        <v>0</v>
      </c>
      <c r="I29" s="112">
        <f>VLOOKUP($A29,'Trip Switching Model Targets'!$AU$8:$BG$36,I$5,FALSE)</f>
        <v>0</v>
      </c>
      <c r="J29" s="111">
        <f>VLOOKUP($A29,'Trip Switching Model Targets'!$AU$8:$BG$36,J$5,FALSE)</f>
        <v>66894.002691762711</v>
      </c>
      <c r="K29" s="110">
        <f>VLOOKUP($A29,'Trip Switching Model Targets'!$AU$8:$BG$36,K$5,FALSE)</f>
        <v>0</v>
      </c>
      <c r="L29" s="110">
        <f>VLOOKUP($A29,'Trip Switching Model Targets'!$AU$8:$BG$36,L$5,FALSE)</f>
        <v>0</v>
      </c>
      <c r="M29" s="110">
        <f>VLOOKUP($A29,'Trip Switching Model Targets'!$AU$8:$BG$36,M$5,FALSE)</f>
        <v>0</v>
      </c>
      <c r="N29" s="122">
        <f t="shared" si="0"/>
        <v>66894.002691762711</v>
      </c>
      <c r="P29" s="120" t="s">
        <v>30</v>
      </c>
      <c r="Q29" s="110">
        <v>0</v>
      </c>
      <c r="R29" s="110">
        <v>0</v>
      </c>
      <c r="S29" s="110">
        <v>0</v>
      </c>
      <c r="T29" s="110">
        <v>0</v>
      </c>
      <c r="U29" s="110">
        <v>0</v>
      </c>
      <c r="V29" s="110">
        <v>0</v>
      </c>
      <c r="W29" s="110">
        <v>0</v>
      </c>
      <c r="X29" s="111">
        <f t="shared" si="4"/>
        <v>66894.002691762711</v>
      </c>
      <c r="Y29" s="110">
        <v>0</v>
      </c>
      <c r="Z29" s="110">
        <v>0</v>
      </c>
      <c r="AA29" s="110">
        <v>0</v>
      </c>
      <c r="AB29" s="122">
        <f t="shared" si="1"/>
        <v>66894.002691762711</v>
      </c>
    </row>
    <row r="30" spans="1:28" x14ac:dyDescent="0.25">
      <c r="A30" s="114">
        <v>29</v>
      </c>
      <c r="B30" s="120" t="s">
        <v>31</v>
      </c>
      <c r="C30" s="110">
        <f>VLOOKUP($A30,'Trip Switching Model Targets'!$AU$8:$BG$36,C$5,FALSE)</f>
        <v>0</v>
      </c>
      <c r="D30" s="110">
        <f>VLOOKUP($A30,'Trip Switching Model Targets'!$AU$8:$BG$36,D$5,FALSE)</f>
        <v>0</v>
      </c>
      <c r="E30" s="110">
        <f>VLOOKUP($A30,'Trip Switching Model Targets'!$AU$8:$BG$36,E$5,FALSE)</f>
        <v>0</v>
      </c>
      <c r="F30" s="110">
        <f>VLOOKUP($A30,'Trip Switching Model Targets'!$AU$8:$BG$36,F$5,FALSE)</f>
        <v>0</v>
      </c>
      <c r="G30" s="110">
        <f>VLOOKUP($A30,'Trip Switching Model Targets'!$AU$8:$BG$36,G$5,FALSE)</f>
        <v>0</v>
      </c>
      <c r="H30" s="112">
        <f>VLOOKUP($A30,'Trip Switching Model Targets'!$AU$8:$BG$36,H$5,FALSE)</f>
        <v>0</v>
      </c>
      <c r="I30" s="112">
        <f>VLOOKUP($A30,'Trip Switching Model Targets'!$AU$8:$BG$36,I$5,FALSE)</f>
        <v>0</v>
      </c>
      <c r="J30" s="111">
        <f>VLOOKUP($A30,'Trip Switching Model Targets'!$AU$8:$BG$36,J$5,FALSE)</f>
        <v>16991.882464109229</v>
      </c>
      <c r="K30" s="110">
        <f>VLOOKUP($A30,'Trip Switching Model Targets'!$AU$8:$BG$36,K$5,FALSE)</f>
        <v>0</v>
      </c>
      <c r="L30" s="110">
        <f>VLOOKUP($A30,'Trip Switching Model Targets'!$AU$8:$BG$36,L$5,FALSE)</f>
        <v>0</v>
      </c>
      <c r="M30" s="110">
        <f>VLOOKUP($A30,'Trip Switching Model Targets'!$AU$8:$BG$36,M$5,FALSE)</f>
        <v>0</v>
      </c>
      <c r="N30" s="122">
        <f t="shared" si="0"/>
        <v>16991.882464109229</v>
      </c>
      <c r="P30" s="120" t="s">
        <v>31</v>
      </c>
      <c r="Q30" s="110">
        <v>0</v>
      </c>
      <c r="R30" s="110">
        <v>0</v>
      </c>
      <c r="S30" s="110">
        <v>0</v>
      </c>
      <c r="T30" s="110">
        <v>0</v>
      </c>
      <c r="U30" s="110">
        <v>0</v>
      </c>
      <c r="V30" s="110">
        <v>0</v>
      </c>
      <c r="W30" s="110">
        <v>0</v>
      </c>
      <c r="X30" s="111">
        <f t="shared" si="4"/>
        <v>16991.882464109229</v>
      </c>
      <c r="Y30" s="110">
        <v>0</v>
      </c>
      <c r="Z30" s="110">
        <v>0</v>
      </c>
      <c r="AA30" s="110">
        <v>0</v>
      </c>
      <c r="AB30" s="122">
        <f t="shared" si="1"/>
        <v>16991.882464109229</v>
      </c>
    </row>
    <row r="31" spans="1:28" x14ac:dyDescent="0.25">
      <c r="A31" s="114">
        <v>21</v>
      </c>
      <c r="B31" s="120" t="s">
        <v>529</v>
      </c>
      <c r="C31" s="110">
        <f>VLOOKUP($A31,'Trip Switching Model Targets'!$AU$8:$BG$36,C$5,FALSE)</f>
        <v>0</v>
      </c>
      <c r="D31" s="110">
        <f>VLOOKUP($A31,'Trip Switching Model Targets'!$AU$8:$BG$36,D$5,FALSE)</f>
        <v>0</v>
      </c>
      <c r="E31" s="110">
        <f>VLOOKUP($A31,'Trip Switching Model Targets'!$AU$8:$BG$36,E$5,FALSE)</f>
        <v>0</v>
      </c>
      <c r="F31" s="110">
        <f>VLOOKUP($A31,'Trip Switching Model Targets'!$AU$8:$BG$36,F$5,FALSE)</f>
        <v>0</v>
      </c>
      <c r="G31" s="110">
        <f>VLOOKUP($A31,'Trip Switching Model Targets'!$AU$8:$BG$36,G$5,FALSE)</f>
        <v>0</v>
      </c>
      <c r="H31" s="112">
        <f>VLOOKUP($A31,'Trip Switching Model Targets'!$AU$8:$BG$36,H$5,FALSE)</f>
        <v>0</v>
      </c>
      <c r="I31" s="112">
        <f>VLOOKUP($A31,'Trip Switching Model Targets'!$AU$8:$BG$36,I$5,FALSE)</f>
        <v>0</v>
      </c>
      <c r="J31" s="112">
        <f>VLOOKUP($A31,'Trip Switching Model Targets'!$AU$8:$BG$36,J$5,FALSE)</f>
        <v>0</v>
      </c>
      <c r="K31" s="109">
        <f>VLOOKUP($A31,'Trip Switching Model Targets'!$AU$8:$BG$36,K$5,FALSE)</f>
        <v>0</v>
      </c>
      <c r="L31" s="110">
        <f>VLOOKUP($A31,'Trip Switching Model Targets'!$AU$8:$BG$36,L$5,FALSE)</f>
        <v>0</v>
      </c>
      <c r="M31" s="110">
        <f>VLOOKUP($A31,'Trip Switching Model Targets'!$AU$8:$BG$36,M$5,FALSE)</f>
        <v>0</v>
      </c>
      <c r="N31" s="122">
        <f t="shared" si="0"/>
        <v>0</v>
      </c>
      <c r="P31" s="120" t="s">
        <v>529</v>
      </c>
      <c r="Q31" s="110">
        <v>0</v>
      </c>
      <c r="R31" s="110">
        <v>0</v>
      </c>
      <c r="S31" s="110">
        <v>0</v>
      </c>
      <c r="T31" s="110">
        <v>0</v>
      </c>
      <c r="U31" s="110">
        <v>0</v>
      </c>
      <c r="V31" s="110">
        <v>0</v>
      </c>
      <c r="W31" s="110">
        <v>0</v>
      </c>
      <c r="X31" s="110">
        <v>0</v>
      </c>
      <c r="Y31" s="109">
        <f>C31+D31+E31+F31+G31+H31+I31+J31+K31+L31+M31</f>
        <v>0</v>
      </c>
      <c r="Z31" s="110">
        <v>0</v>
      </c>
      <c r="AA31" s="110">
        <v>0</v>
      </c>
      <c r="AB31" s="122">
        <f t="shared" si="1"/>
        <v>0</v>
      </c>
    </row>
    <row r="32" spans="1:28" x14ac:dyDescent="0.25">
      <c r="A32" s="114">
        <v>22</v>
      </c>
      <c r="B32" s="120" t="s">
        <v>530</v>
      </c>
      <c r="C32" s="110">
        <f>VLOOKUP($A32,'Trip Switching Model Targets'!$AU$8:$BG$36,C$5,FALSE)</f>
        <v>0</v>
      </c>
      <c r="D32" s="110">
        <f>VLOOKUP($A32,'Trip Switching Model Targets'!$AU$8:$BG$36,D$5,FALSE)</f>
        <v>0</v>
      </c>
      <c r="E32" s="110">
        <f>VLOOKUP($A32,'Trip Switching Model Targets'!$AU$8:$BG$36,E$5,FALSE)</f>
        <v>0</v>
      </c>
      <c r="F32" s="110">
        <f>VLOOKUP($A32,'Trip Switching Model Targets'!$AU$8:$BG$36,F$5,FALSE)</f>
        <v>0</v>
      </c>
      <c r="G32" s="110">
        <f>VLOOKUP($A32,'Trip Switching Model Targets'!$AU$8:$BG$36,G$5,FALSE)</f>
        <v>99.78828</v>
      </c>
      <c r="H32" s="111">
        <f>VLOOKUP($A32,'Trip Switching Model Targets'!$AU$8:$BG$36,H$5,FALSE)</f>
        <v>7160.4667378169734</v>
      </c>
      <c r="I32" s="111">
        <f>VLOOKUP($A32,'Trip Switching Model Targets'!$AU$8:$BG$36,I$5,FALSE)</f>
        <v>0</v>
      </c>
      <c r="J32" s="111">
        <f>VLOOKUP($A32,'Trip Switching Model Targets'!$AU$8:$BG$36,J$5,FALSE)</f>
        <v>230.95807451649685</v>
      </c>
      <c r="K32" s="110">
        <f>VLOOKUP($A32,'Trip Switching Model Targets'!$AU$8:$BG$36,K$5,FALSE)</f>
        <v>0</v>
      </c>
      <c r="L32" s="109">
        <f>VLOOKUP($A32,'Trip Switching Model Targets'!$AU$8:$BG$36,L$5,FALSE)</f>
        <v>3813.1688899999999</v>
      </c>
      <c r="M32" s="110">
        <f>VLOOKUP($A32,'Trip Switching Model Targets'!$AU$8:$BG$36,M$5,FALSE)</f>
        <v>0</v>
      </c>
      <c r="N32" s="122">
        <f t="shared" si="0"/>
        <v>11304.381982333471</v>
      </c>
      <c r="P32" s="120" t="s">
        <v>530</v>
      </c>
      <c r="Q32" s="110">
        <v>0</v>
      </c>
      <c r="R32" s="110">
        <v>0</v>
      </c>
      <c r="S32" s="110">
        <v>0</v>
      </c>
      <c r="T32" s="110">
        <v>0</v>
      </c>
      <c r="U32" s="110">
        <v>0</v>
      </c>
      <c r="V32" s="111">
        <f>H32</f>
        <v>7160.4667378169734</v>
      </c>
      <c r="W32" s="111">
        <f>I32</f>
        <v>0</v>
      </c>
      <c r="X32" s="111">
        <f>J32</f>
        <v>230.95807451649685</v>
      </c>
      <c r="Y32" s="110">
        <v>0</v>
      </c>
      <c r="Z32" s="109">
        <f>C32+D32+E32+F32+G32+K32+M32+L32</f>
        <v>3912.9571700000001</v>
      </c>
      <c r="AA32" s="110">
        <v>0</v>
      </c>
      <c r="AB32" s="122">
        <f t="shared" si="1"/>
        <v>11304.381982333471</v>
      </c>
    </row>
    <row r="33" spans="1:28" x14ac:dyDescent="0.25">
      <c r="A33" s="114">
        <v>23</v>
      </c>
      <c r="B33" s="120" t="s">
        <v>531</v>
      </c>
      <c r="C33" s="109">
        <f>VLOOKUP($A33,'Trip Switching Model Targets'!$AU$8:$BG$36,C$5,FALSE)</f>
        <v>2041.7326</v>
      </c>
      <c r="D33" s="109">
        <f>VLOOKUP($A33,'Trip Switching Model Targets'!$AU$8:$BG$36,D$5,FALSE)</f>
        <v>9037.3505999999998</v>
      </c>
      <c r="E33" s="109">
        <f>VLOOKUP($A33,'Trip Switching Model Targets'!$AU$8:$BG$36,E$5,FALSE)</f>
        <v>0</v>
      </c>
      <c r="F33" s="109">
        <f>VLOOKUP($A33,'Trip Switching Model Targets'!$AU$8:$BG$36,F$5,FALSE)</f>
        <v>0</v>
      </c>
      <c r="G33" s="109">
        <f>VLOOKUP($A33,'Trip Switching Model Targets'!$AU$8:$BG$36,G$5,FALSE)</f>
        <v>0</v>
      </c>
      <c r="H33" s="113">
        <f>VLOOKUP($A33,'Trip Switching Model Targets'!$AU$8:$BG$36,H$5,FALSE)</f>
        <v>3079.9644691994786</v>
      </c>
      <c r="I33" s="113">
        <f>VLOOKUP($A33,'Trip Switching Model Targets'!$AU$8:$BG$36,I$5,FALSE)</f>
        <v>0</v>
      </c>
      <c r="J33" s="113">
        <f>VLOOKUP($A33,'Trip Switching Model Targets'!$AU$8:$BG$36,J$5,FALSE)</f>
        <v>0</v>
      </c>
      <c r="K33" s="109">
        <f>VLOOKUP($A33,'Trip Switching Model Targets'!$AU$8:$BG$36,K$5,FALSE)</f>
        <v>0</v>
      </c>
      <c r="L33" s="109">
        <f>VLOOKUP($A33,'Trip Switching Model Targets'!$AU$8:$BG$36,L$5,FALSE)</f>
        <v>2620.6619999999998</v>
      </c>
      <c r="M33" s="109">
        <f>VLOOKUP($A33,'Trip Switching Model Targets'!$AU$8:$BG$36,M$5,FALSE)</f>
        <v>1463.1482599999999</v>
      </c>
      <c r="N33" s="122">
        <f t="shared" si="0"/>
        <v>18242.857929199476</v>
      </c>
      <c r="P33" s="120" t="s">
        <v>531</v>
      </c>
      <c r="Q33" s="109">
        <f>C33</f>
        <v>2041.7326</v>
      </c>
      <c r="R33" s="109">
        <f t="shared" ref="R33:AA33" si="5">D33</f>
        <v>9037.3505999999998</v>
      </c>
      <c r="S33" s="109">
        <f t="shared" si="5"/>
        <v>0</v>
      </c>
      <c r="T33" s="109">
        <f t="shared" si="5"/>
        <v>0</v>
      </c>
      <c r="U33" s="109">
        <f t="shared" si="5"/>
        <v>0</v>
      </c>
      <c r="V33" s="113">
        <f t="shared" si="5"/>
        <v>3079.9644691994786</v>
      </c>
      <c r="W33" s="113">
        <f t="shared" si="5"/>
        <v>0</v>
      </c>
      <c r="X33" s="113">
        <f t="shared" si="5"/>
        <v>0</v>
      </c>
      <c r="Y33" s="109">
        <f t="shared" si="5"/>
        <v>0</v>
      </c>
      <c r="Z33" s="109">
        <f t="shared" si="5"/>
        <v>2620.6619999999998</v>
      </c>
      <c r="AA33" s="109">
        <f t="shared" si="5"/>
        <v>1463.1482599999999</v>
      </c>
      <c r="AB33" s="122">
        <f t="shared" si="1"/>
        <v>18242.857929199476</v>
      </c>
    </row>
    <row r="34" spans="1:28" ht="15.75" thickBot="1" x14ac:dyDescent="0.3">
      <c r="B34" s="123" t="s">
        <v>5</v>
      </c>
      <c r="C34" s="124">
        <f t="shared" ref="C34:M34" si="6">SUM(C8:C33)</f>
        <v>3654391.3927400005</v>
      </c>
      <c r="D34" s="125">
        <f t="shared" si="6"/>
        <v>1257332.4244200001</v>
      </c>
      <c r="E34" s="125">
        <f t="shared" si="6"/>
        <v>817635.14184000005</v>
      </c>
      <c r="F34" s="125">
        <f t="shared" si="6"/>
        <v>161046.66075000001</v>
      </c>
      <c r="G34" s="125">
        <f t="shared" si="6"/>
        <v>188099.64218</v>
      </c>
      <c r="H34" s="126">
        <f t="shared" si="6"/>
        <v>802645.31088576722</v>
      </c>
      <c r="I34" s="126">
        <f t="shared" si="6"/>
        <v>186179.31777639501</v>
      </c>
      <c r="J34" s="126">
        <f t="shared" si="6"/>
        <v>205072.79922886187</v>
      </c>
      <c r="K34" s="125">
        <f t="shared" si="6"/>
        <v>0</v>
      </c>
      <c r="L34" s="125">
        <f t="shared" si="6"/>
        <v>10979.812</v>
      </c>
      <c r="M34" s="125">
        <f t="shared" si="6"/>
        <v>1463.1482599999999</v>
      </c>
      <c r="N34" s="127">
        <f t="shared" si="0"/>
        <v>7284845.6500810254</v>
      </c>
      <c r="P34" s="123" t="s">
        <v>5</v>
      </c>
      <c r="Q34" s="124">
        <f t="shared" ref="Q34:AA34" si="7">SUM(Q8:Q33)</f>
        <v>3675799.8043103125</v>
      </c>
      <c r="R34" s="125">
        <f t="shared" si="7"/>
        <v>1326421.1860602922</v>
      </c>
      <c r="S34" s="125">
        <f t="shared" si="7"/>
        <v>842889.72944370715</v>
      </c>
      <c r="T34" s="125">
        <f t="shared" si="7"/>
        <v>194508.03352</v>
      </c>
      <c r="U34" s="125">
        <f t="shared" si="7"/>
        <v>183136.01458090864</v>
      </c>
      <c r="V34" s="126">
        <f t="shared" si="7"/>
        <v>807937.19066236424</v>
      </c>
      <c r="W34" s="126">
        <f t="shared" si="7"/>
        <v>125125.09893746236</v>
      </c>
      <c r="X34" s="126">
        <f t="shared" si="7"/>
        <v>116772.08983597744</v>
      </c>
      <c r="Y34" s="125">
        <f t="shared" si="7"/>
        <v>0</v>
      </c>
      <c r="Z34" s="125">
        <f t="shared" si="7"/>
        <v>10793.35447</v>
      </c>
      <c r="AA34" s="125">
        <f t="shared" si="7"/>
        <v>1463.1482599999999</v>
      </c>
      <c r="AB34" s="127">
        <f t="shared" si="1"/>
        <v>7284845.6500810245</v>
      </c>
    </row>
    <row r="35" spans="1:28" x14ac:dyDescent="0.25">
      <c r="B35" s="128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29"/>
      <c r="P35" s="128"/>
      <c r="Q35" s="129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29"/>
    </row>
    <row r="36" spans="1:28" x14ac:dyDescent="0.25">
      <c r="B36" s="128"/>
      <c r="C36" s="129"/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29"/>
      <c r="P36" s="128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</row>
    <row r="37" spans="1:28" x14ac:dyDescent="0.25">
      <c r="B37" s="128"/>
      <c r="C37" s="129"/>
      <c r="D37" s="129"/>
      <c r="E37" s="129"/>
      <c r="F37" s="129"/>
      <c r="G37" s="129"/>
      <c r="H37" s="129"/>
      <c r="I37" s="129"/>
      <c r="J37" s="129"/>
      <c r="K37" s="129"/>
      <c r="L37" s="129"/>
      <c r="M37" s="129"/>
      <c r="N37" s="129"/>
      <c r="P37" s="128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29"/>
    </row>
    <row r="38" spans="1:28" x14ac:dyDescent="0.25">
      <c r="B38" s="128"/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0"/>
      <c r="N38" s="129"/>
      <c r="P38" s="128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29"/>
    </row>
    <row r="39" spans="1:28" x14ac:dyDescent="0.25">
      <c r="B39" s="128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P39" s="128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</row>
    <row r="40" spans="1:28" x14ac:dyDescent="0.25">
      <c r="B40" s="128"/>
      <c r="C40" s="129"/>
      <c r="D40" s="129"/>
      <c r="E40" s="129"/>
      <c r="F40" s="129"/>
      <c r="G40" s="129"/>
      <c r="H40" s="131"/>
      <c r="I40" s="131"/>
      <c r="J40" s="131"/>
      <c r="K40" s="129"/>
      <c r="L40" s="129"/>
      <c r="M40" s="129"/>
      <c r="N40" s="129"/>
      <c r="P40" s="128"/>
      <c r="Q40" s="129"/>
      <c r="R40" s="129"/>
      <c r="S40" s="129"/>
      <c r="T40" s="129"/>
      <c r="U40" s="129"/>
      <c r="V40" s="131"/>
      <c r="W40" s="131"/>
      <c r="X40" s="131"/>
      <c r="Y40" s="129"/>
      <c r="Z40" s="129"/>
      <c r="AA40" s="129"/>
      <c r="AB40" s="129"/>
    </row>
    <row r="43" spans="1:28" x14ac:dyDescent="0.25">
      <c r="B43" s="114" t="s">
        <v>542</v>
      </c>
      <c r="H43" s="114" t="s">
        <v>523</v>
      </c>
      <c r="P43" s="114" t="s">
        <v>542</v>
      </c>
      <c r="V43" s="114" t="s">
        <v>523</v>
      </c>
    </row>
    <row r="44" spans="1:28" ht="26.25" x14ac:dyDescent="0.25">
      <c r="B44" s="115" t="s">
        <v>524</v>
      </c>
      <c r="C44" s="116" t="s">
        <v>525</v>
      </c>
      <c r="D44" s="117" t="s">
        <v>526</v>
      </c>
      <c r="E44" s="117" t="s">
        <v>527</v>
      </c>
      <c r="F44" s="117" t="s">
        <v>465</v>
      </c>
      <c r="G44" s="117" t="s">
        <v>528</v>
      </c>
      <c r="H44" s="117" t="s">
        <v>14</v>
      </c>
      <c r="I44" s="117" t="s">
        <v>18</v>
      </c>
      <c r="J44" s="117" t="s">
        <v>22</v>
      </c>
      <c r="K44" s="117" t="s">
        <v>529</v>
      </c>
      <c r="L44" s="117" t="s">
        <v>530</v>
      </c>
      <c r="M44" s="118" t="s">
        <v>531</v>
      </c>
      <c r="N44" s="119" t="s">
        <v>5</v>
      </c>
      <c r="P44" s="115" t="s">
        <v>524</v>
      </c>
      <c r="Q44" s="116" t="s">
        <v>525</v>
      </c>
      <c r="R44" s="117" t="s">
        <v>526</v>
      </c>
      <c r="S44" s="117" t="s">
        <v>527</v>
      </c>
      <c r="T44" s="117" t="s">
        <v>465</v>
      </c>
      <c r="U44" s="117" t="s">
        <v>528</v>
      </c>
      <c r="V44" s="117" t="s">
        <v>14</v>
      </c>
      <c r="W44" s="117" t="s">
        <v>18</v>
      </c>
      <c r="X44" s="117" t="s">
        <v>22</v>
      </c>
      <c r="Y44" s="117" t="s">
        <v>529</v>
      </c>
      <c r="Z44" s="117" t="s">
        <v>530</v>
      </c>
      <c r="AA44" s="118" t="s">
        <v>531</v>
      </c>
      <c r="AB44" s="119" t="s">
        <v>5</v>
      </c>
    </row>
    <row r="45" spans="1:28" x14ac:dyDescent="0.25">
      <c r="A45" s="114">
        <v>1</v>
      </c>
      <c r="B45" s="120" t="s">
        <v>532</v>
      </c>
      <c r="C45" s="109">
        <f>VLOOKUP($A45,'Trip Switching Model Targets'!$AU$48:$BG$76,C$5,FALSE)</f>
        <v>172656.72273000001</v>
      </c>
      <c r="D45" s="109">
        <f>VLOOKUP($A45,'Trip Switching Model Targets'!$AU$48:$BG$76,D$5,FALSE)</f>
        <v>14283.776400000001</v>
      </c>
      <c r="E45" s="109">
        <f>VLOOKUP($A45,'Trip Switching Model Targets'!$AU$48:$BG$76,E$5,FALSE)</f>
        <v>8343.5040200000003</v>
      </c>
      <c r="F45" s="110">
        <f>VLOOKUP($A45,'Trip Switching Model Targets'!$AU$48:$BG$76,F$5,FALSE)</f>
        <v>0</v>
      </c>
      <c r="G45" s="110">
        <f>VLOOKUP($A45,'Trip Switching Model Targets'!$AU$48:$BG$76,G$5,FALSE)</f>
        <v>656.94299999999998</v>
      </c>
      <c r="H45" s="110">
        <f>VLOOKUP($A45,'Trip Switching Model Targets'!$AU$48:$BG$76,H$5,FALSE)</f>
        <v>0</v>
      </c>
      <c r="I45" s="110">
        <f>VLOOKUP($A45,'Trip Switching Model Targets'!$AU$48:$BG$76,I$5,FALSE)</f>
        <v>307.29172509106974</v>
      </c>
      <c r="J45" s="110">
        <f>VLOOKUP($A45,'Trip Switching Model Targets'!$AU$48:$BG$76,J$5,FALSE)</f>
        <v>0</v>
      </c>
      <c r="K45" s="110">
        <f>VLOOKUP($A45,'Trip Switching Model Targets'!$AU$48:$BG$76,K$5,FALSE)</f>
        <v>0</v>
      </c>
      <c r="L45" s="110">
        <f>VLOOKUP($A45,'Trip Switching Model Targets'!$AU$48:$BG$76,L$5,FALSE)</f>
        <v>0</v>
      </c>
      <c r="M45" s="110">
        <f>VLOOKUP($A45,'Trip Switching Model Targets'!$AU$48:$BG$76,M$5,FALSE)</f>
        <v>0</v>
      </c>
      <c r="N45" s="121">
        <f>SUM(C45:M45)</f>
        <v>196248.23787509109</v>
      </c>
      <c r="P45" s="120" t="s">
        <v>532</v>
      </c>
      <c r="Q45" s="109">
        <f>C45+F45+G45+H45+I45+J45+K45+L45+M45</f>
        <v>173620.95745509109</v>
      </c>
      <c r="R45" s="109">
        <f>D45</f>
        <v>14283.776400000001</v>
      </c>
      <c r="S45" s="109">
        <f>E45</f>
        <v>8343.5040200000003</v>
      </c>
      <c r="T45" s="110">
        <v>0</v>
      </c>
      <c r="U45" s="110">
        <v>0</v>
      </c>
      <c r="V45" s="110">
        <v>0</v>
      </c>
      <c r="W45" s="110">
        <v>0</v>
      </c>
      <c r="X45" s="110">
        <v>0</v>
      </c>
      <c r="Y45" s="110">
        <v>0</v>
      </c>
      <c r="Z45" s="110">
        <v>0</v>
      </c>
      <c r="AA45" s="110">
        <v>0</v>
      </c>
      <c r="AB45" s="121">
        <f>SUM(Q45:AA45)</f>
        <v>196248.23787509109</v>
      </c>
    </row>
    <row r="46" spans="1:28" x14ac:dyDescent="0.25">
      <c r="A46" s="114">
        <v>3</v>
      </c>
      <c r="B46" s="120" t="s">
        <v>526</v>
      </c>
      <c r="C46" s="110">
        <f>VLOOKUP($A46,'Trip Switching Model Targets'!$AU$48:$BG$76,C$5,FALSE)</f>
        <v>0</v>
      </c>
      <c r="D46" s="109">
        <f>VLOOKUP($A46,'Trip Switching Model Targets'!$AU$48:$BG$76,D$5,FALSE)</f>
        <v>122809.44583</v>
      </c>
      <c r="E46" s="109">
        <f>VLOOKUP($A46,'Trip Switching Model Targets'!$AU$48:$BG$76,E$5,FALSE)</f>
        <v>9717.6220799999992</v>
      </c>
      <c r="F46" s="110">
        <f>VLOOKUP($A46,'Trip Switching Model Targets'!$AU$48:$BG$76,F$5,FALSE)</f>
        <v>0</v>
      </c>
      <c r="G46" s="110">
        <f>VLOOKUP($A46,'Trip Switching Model Targets'!$AU$48:$BG$76,G$5,FALSE)</f>
        <v>0</v>
      </c>
      <c r="H46" s="109">
        <f>VLOOKUP($A46,'Trip Switching Model Targets'!$AU$48:$BG$76,H$5,FALSE)</f>
        <v>13996.405853779263</v>
      </c>
      <c r="I46" s="110">
        <f>VLOOKUP($A46,'Trip Switching Model Targets'!$AU$48:$BG$76,I$5,FALSE)</f>
        <v>2006.4973681390795</v>
      </c>
      <c r="J46" s="110">
        <f>VLOOKUP($A46,'Trip Switching Model Targets'!$AU$48:$BG$76,J$5,FALSE)</f>
        <v>1222.0706291899605</v>
      </c>
      <c r="K46" s="110">
        <f>VLOOKUP($A46,'Trip Switching Model Targets'!$AU$48:$BG$76,K$5,FALSE)</f>
        <v>0</v>
      </c>
      <c r="L46" s="109">
        <f>VLOOKUP($A46,'Trip Switching Model Targets'!$AU$48:$BG$76,L$5,FALSE)</f>
        <v>4551.5339999999997</v>
      </c>
      <c r="M46" s="110">
        <f>VLOOKUP($A46,'Trip Switching Model Targets'!$AU$48:$BG$76,M$5,FALSE)</f>
        <v>0</v>
      </c>
      <c r="N46" s="122">
        <f t="shared" ref="N46:N71" si="8">SUM(C46:M46)</f>
        <v>154303.57576110825</v>
      </c>
      <c r="P46" s="120" t="s">
        <v>526</v>
      </c>
      <c r="Q46" s="110">
        <v>0</v>
      </c>
      <c r="R46" s="109">
        <f>D46+F46+G46+I46+J46+K46+M46</f>
        <v>126038.01382732904</v>
      </c>
      <c r="S46" s="109">
        <f>E46</f>
        <v>9717.6220799999992</v>
      </c>
      <c r="T46" s="110">
        <v>0</v>
      </c>
      <c r="U46" s="110">
        <v>0</v>
      </c>
      <c r="V46" s="109">
        <f>H46</f>
        <v>13996.405853779263</v>
      </c>
      <c r="W46" s="110">
        <v>0</v>
      </c>
      <c r="X46" s="110">
        <v>0</v>
      </c>
      <c r="Y46" s="110">
        <v>0</v>
      </c>
      <c r="Z46" s="109">
        <f>L46</f>
        <v>4551.5339999999997</v>
      </c>
      <c r="AA46" s="110">
        <v>0</v>
      </c>
      <c r="AB46" s="122">
        <f t="shared" ref="AB46:AB71" si="9">SUM(Q46:AA46)</f>
        <v>154303.57576110831</v>
      </c>
    </row>
    <row r="47" spans="1:28" x14ac:dyDescent="0.25">
      <c r="A47" s="114">
        <v>5</v>
      </c>
      <c r="B47" s="120" t="s">
        <v>527</v>
      </c>
      <c r="C47" s="110">
        <f>VLOOKUP($A47,'Trip Switching Model Targets'!$AU$48:$BG$76,C$5,FALSE)</f>
        <v>0</v>
      </c>
      <c r="D47" s="110">
        <f>VLOOKUP($A47,'Trip Switching Model Targets'!$AU$48:$BG$76,D$5,FALSE)</f>
        <v>0</v>
      </c>
      <c r="E47" s="109">
        <f>VLOOKUP($A47,'Trip Switching Model Targets'!$AU$48:$BG$76,E$5,FALSE)</f>
        <v>23687.808069999999</v>
      </c>
      <c r="F47" s="110">
        <f>VLOOKUP($A47,'Trip Switching Model Targets'!$AU$48:$BG$76,F$5,FALSE)</f>
        <v>0</v>
      </c>
      <c r="G47" s="110">
        <f>VLOOKUP($A47,'Trip Switching Model Targets'!$AU$48:$BG$76,G$5,FALSE)</f>
        <v>0</v>
      </c>
      <c r="H47" s="109">
        <f>VLOOKUP($A47,'Trip Switching Model Targets'!$AU$48:$BG$76,H$5,FALSE)</f>
        <v>1475.7556814477371</v>
      </c>
      <c r="I47" s="110">
        <f>VLOOKUP($A47,'Trip Switching Model Targets'!$AU$48:$BG$76,I$5,FALSE)</f>
        <v>2496.0783018866</v>
      </c>
      <c r="J47" s="110">
        <f>VLOOKUP($A47,'Trip Switching Model Targets'!$AU$48:$BG$76,J$5,FALSE)</f>
        <v>1229.4012927001877</v>
      </c>
      <c r="K47" s="110">
        <f>VLOOKUP($A47,'Trip Switching Model Targets'!$AU$48:$BG$76,K$5,FALSE)</f>
        <v>0</v>
      </c>
      <c r="L47" s="109">
        <f>VLOOKUP($A47,'Trip Switching Model Targets'!$AU$48:$BG$76,L$5,FALSE)</f>
        <v>1923.895</v>
      </c>
      <c r="M47" s="110">
        <f>VLOOKUP($A47,'Trip Switching Model Targets'!$AU$48:$BG$76,M$5,FALSE)</f>
        <v>0</v>
      </c>
      <c r="N47" s="122">
        <f t="shared" si="8"/>
        <v>30812.938346034523</v>
      </c>
      <c r="P47" s="120" t="s">
        <v>527</v>
      </c>
      <c r="Q47" s="110">
        <v>0</v>
      </c>
      <c r="R47" s="110">
        <v>0</v>
      </c>
      <c r="S47" s="109">
        <f>E47+F47+G47+I47+J47+K47+M47</f>
        <v>27413.287664586787</v>
      </c>
      <c r="T47" s="110">
        <v>0</v>
      </c>
      <c r="U47" s="110">
        <v>0</v>
      </c>
      <c r="V47" s="109">
        <f>H47</f>
        <v>1475.7556814477371</v>
      </c>
      <c r="W47" s="110">
        <v>0</v>
      </c>
      <c r="X47" s="110">
        <v>0</v>
      </c>
      <c r="Y47" s="110">
        <v>0</v>
      </c>
      <c r="Z47" s="109">
        <f>L47</f>
        <v>1923.895</v>
      </c>
      <c r="AA47" s="110">
        <v>0</v>
      </c>
      <c r="AB47" s="122">
        <f t="shared" si="9"/>
        <v>30812.938346034523</v>
      </c>
    </row>
    <row r="48" spans="1:28" x14ac:dyDescent="0.25">
      <c r="A48" s="114">
        <v>7</v>
      </c>
      <c r="B48" s="120" t="s">
        <v>465</v>
      </c>
      <c r="C48" s="110">
        <f>VLOOKUP($A48,'Trip Switching Model Targets'!$AU$48:$BG$76,C$5,FALSE)</f>
        <v>248.90725</v>
      </c>
      <c r="D48" s="109">
        <f>VLOOKUP($A48,'Trip Switching Model Targets'!$AU$48:$BG$76,D$5,FALSE)</f>
        <v>9379.3977400000003</v>
      </c>
      <c r="E48" s="109">
        <f>VLOOKUP($A48,'Trip Switching Model Targets'!$AU$48:$BG$76,E$5,FALSE)</f>
        <v>502.76339999999999</v>
      </c>
      <c r="F48" s="109">
        <f>VLOOKUP($A48,'Trip Switching Model Targets'!$AU$48:$BG$76,F$5,FALSE)</f>
        <v>11097.732969999999</v>
      </c>
      <c r="G48" s="110">
        <f>VLOOKUP($A48,'Trip Switching Model Targets'!$AU$48:$BG$76,G$5,FALSE)</f>
        <v>0</v>
      </c>
      <c r="H48" s="109">
        <f>VLOOKUP($A48,'Trip Switching Model Targets'!$AU$48:$BG$76,H$5,FALSE)</f>
        <v>16392.151844915548</v>
      </c>
      <c r="I48" s="110">
        <f>VLOOKUP($A48,'Trip Switching Model Targets'!$AU$48:$BG$76,I$5,FALSE)</f>
        <v>154.13513307051076</v>
      </c>
      <c r="J48" s="110">
        <f>VLOOKUP($A48,'Trip Switching Model Targets'!$AU$48:$BG$76,J$5,FALSE)</f>
        <v>2458.8025854003754</v>
      </c>
      <c r="K48" s="110">
        <f>VLOOKUP($A48,'Trip Switching Model Targets'!$AU$48:$BG$76,K$5,FALSE)</f>
        <v>0</v>
      </c>
      <c r="L48" s="109">
        <f>VLOOKUP($A48,'Trip Switching Model Targets'!$AU$48:$BG$76,L$5,FALSE)</f>
        <v>0</v>
      </c>
      <c r="M48" s="110">
        <f>VLOOKUP($A48,'Trip Switching Model Targets'!$AU$48:$BG$76,M$5,FALSE)</f>
        <v>0</v>
      </c>
      <c r="N48" s="122">
        <f t="shared" si="8"/>
        <v>40233.890923386425</v>
      </c>
      <c r="P48" s="120" t="s">
        <v>465</v>
      </c>
      <c r="Q48" s="110">
        <v>0</v>
      </c>
      <c r="R48" s="109">
        <f>D48</f>
        <v>9379.3977400000003</v>
      </c>
      <c r="S48" s="109">
        <f>E48</f>
        <v>502.76339999999999</v>
      </c>
      <c r="T48" s="109">
        <f>C48+F48+G48</f>
        <v>11346.640219999999</v>
      </c>
      <c r="U48" s="110">
        <v>0</v>
      </c>
      <c r="V48" s="109">
        <f>H48+I48+J48+K48+M48</f>
        <v>19005.089563386435</v>
      </c>
      <c r="W48" s="110">
        <v>0</v>
      </c>
      <c r="X48" s="110">
        <v>0</v>
      </c>
      <c r="Y48" s="110">
        <v>0</v>
      </c>
      <c r="Z48" s="109">
        <f>L48</f>
        <v>0</v>
      </c>
      <c r="AA48" s="110">
        <v>0</v>
      </c>
      <c r="AB48" s="122">
        <f t="shared" si="9"/>
        <v>40233.890923386432</v>
      </c>
    </row>
    <row r="49" spans="1:28" x14ac:dyDescent="0.25">
      <c r="A49" s="114">
        <v>8</v>
      </c>
      <c r="B49" s="120" t="s">
        <v>528</v>
      </c>
      <c r="C49" s="110">
        <f>VLOOKUP($A49,'Trip Switching Model Targets'!$AU$48:$BG$76,C$5,FALSE)</f>
        <v>0</v>
      </c>
      <c r="D49" s="110">
        <f>VLOOKUP($A49,'Trip Switching Model Targets'!$AU$48:$BG$76,D$5,FALSE)</f>
        <v>0</v>
      </c>
      <c r="E49" s="110">
        <f>VLOOKUP($A49,'Trip Switching Model Targets'!$AU$48:$BG$76,E$5,FALSE)</f>
        <v>0</v>
      </c>
      <c r="F49" s="110">
        <f>VLOOKUP($A49,'Trip Switching Model Targets'!$AU$48:$BG$76,F$5,FALSE)</f>
        <v>0</v>
      </c>
      <c r="G49" s="109">
        <f>VLOOKUP($A49,'Trip Switching Model Targets'!$AU$48:$BG$76,G$5,FALSE)</f>
        <v>17643.45679</v>
      </c>
      <c r="H49" s="110">
        <f>VLOOKUP($A49,'Trip Switching Model Targets'!$AU$48:$BG$76,H$5,FALSE)</f>
        <v>0</v>
      </c>
      <c r="I49" s="110">
        <f>VLOOKUP($A49,'Trip Switching Model Targets'!$AU$48:$BG$76,I$5,FALSE)</f>
        <v>0</v>
      </c>
      <c r="J49" s="110">
        <f>VLOOKUP($A49,'Trip Switching Model Targets'!$AU$48:$BG$76,J$5,FALSE)</f>
        <v>0</v>
      </c>
      <c r="K49" s="110">
        <f>VLOOKUP($A49,'Trip Switching Model Targets'!$AU$48:$BG$76,K$5,FALSE)</f>
        <v>0</v>
      </c>
      <c r="L49" s="110">
        <f>VLOOKUP($A49,'Trip Switching Model Targets'!$AU$48:$BG$76,L$5,FALSE)</f>
        <v>0</v>
      </c>
      <c r="M49" s="110">
        <f>VLOOKUP($A49,'Trip Switching Model Targets'!$AU$48:$BG$76,M$5,FALSE)</f>
        <v>0</v>
      </c>
      <c r="N49" s="122">
        <f t="shared" si="8"/>
        <v>17643.45679</v>
      </c>
      <c r="P49" s="120" t="s">
        <v>528</v>
      </c>
      <c r="Q49" s="110">
        <v>0</v>
      </c>
      <c r="R49" s="110">
        <v>0</v>
      </c>
      <c r="S49" s="110">
        <v>0</v>
      </c>
      <c r="T49" s="110">
        <v>0</v>
      </c>
      <c r="U49" s="109">
        <f>C49+D49+E49+F49+G49+H49+I49+J49+K49+L49+M49</f>
        <v>17643.45679</v>
      </c>
      <c r="V49" s="110">
        <v>0</v>
      </c>
      <c r="W49" s="110">
        <v>0</v>
      </c>
      <c r="X49" s="110">
        <v>0</v>
      </c>
      <c r="Y49" s="110">
        <v>0</v>
      </c>
      <c r="Z49" s="110">
        <v>0</v>
      </c>
      <c r="AA49" s="110">
        <v>0</v>
      </c>
      <c r="AB49" s="122">
        <f t="shared" si="9"/>
        <v>17643.45679</v>
      </c>
    </row>
    <row r="50" spans="1:28" x14ac:dyDescent="0.25">
      <c r="A50" s="114">
        <v>9</v>
      </c>
      <c r="B50" s="120" t="s">
        <v>14</v>
      </c>
      <c r="C50" s="110">
        <f>VLOOKUP($A50,'Trip Switching Model Targets'!$AU$48:$BG$76,C$5,FALSE)</f>
        <v>0</v>
      </c>
      <c r="D50" s="110">
        <f>VLOOKUP($A50,'Trip Switching Model Targets'!$AU$48:$BG$76,D$5,FALSE)</f>
        <v>0</v>
      </c>
      <c r="E50" s="110">
        <f>VLOOKUP($A50,'Trip Switching Model Targets'!$AU$48:$BG$76,E$5,FALSE)</f>
        <v>0</v>
      </c>
      <c r="F50" s="110">
        <f>VLOOKUP($A50,'Trip Switching Model Targets'!$AU$48:$BG$76,F$5,FALSE)</f>
        <v>0</v>
      </c>
      <c r="G50" s="110">
        <f>VLOOKUP($A50,'Trip Switching Model Targets'!$AU$48:$BG$76,G$5,FALSE)</f>
        <v>0</v>
      </c>
      <c r="H50" s="111">
        <f>VLOOKUP($A50,'Trip Switching Model Targets'!$AU$48:$BG$76,H$5,FALSE)</f>
        <v>61681.004125688334</v>
      </c>
      <c r="I50" s="112">
        <f>VLOOKUP($A50,'Trip Switching Model Targets'!$AU$48:$BG$76,I$5,FALSE)</f>
        <v>0</v>
      </c>
      <c r="J50" s="112">
        <f>VLOOKUP($A50,'Trip Switching Model Targets'!$AU$48:$BG$76,J$5,FALSE)</f>
        <v>0</v>
      </c>
      <c r="K50" s="110">
        <f>VLOOKUP($A50,'Trip Switching Model Targets'!$AU$48:$BG$76,K$5,FALSE)</f>
        <v>0</v>
      </c>
      <c r="L50" s="110">
        <f>VLOOKUP($A50,'Trip Switching Model Targets'!$AU$48:$BG$76,L$5,FALSE)</f>
        <v>0</v>
      </c>
      <c r="M50" s="110">
        <f>VLOOKUP($A50,'Trip Switching Model Targets'!$AU$48:$BG$76,M$5,FALSE)</f>
        <v>0</v>
      </c>
      <c r="N50" s="122">
        <f t="shared" si="8"/>
        <v>61681.004125688334</v>
      </c>
      <c r="P50" s="120" t="s">
        <v>14</v>
      </c>
      <c r="Q50" s="110">
        <v>0</v>
      </c>
      <c r="R50" s="110">
        <v>0</v>
      </c>
      <c r="S50" s="110">
        <v>0</v>
      </c>
      <c r="T50" s="110">
        <v>0</v>
      </c>
      <c r="U50" s="110">
        <v>0</v>
      </c>
      <c r="V50" s="111">
        <f t="shared" ref="V50:V55" si="10">C50+D50+E50+F50+G50+H50+I50+J50+K50+L50+M50</f>
        <v>61681.004125688334</v>
      </c>
      <c r="W50" s="110">
        <v>0</v>
      </c>
      <c r="X50" s="110">
        <v>0</v>
      </c>
      <c r="Y50" s="110">
        <v>0</v>
      </c>
      <c r="Z50" s="110">
        <v>0</v>
      </c>
      <c r="AA50" s="110">
        <v>0</v>
      </c>
      <c r="AB50" s="122">
        <f t="shared" si="9"/>
        <v>61681.004125688334</v>
      </c>
    </row>
    <row r="51" spans="1:28" x14ac:dyDescent="0.25">
      <c r="A51" s="114">
        <v>10</v>
      </c>
      <c r="B51" s="120" t="s">
        <v>15</v>
      </c>
      <c r="C51" s="110">
        <f>VLOOKUP($A51,'Trip Switching Model Targets'!$AU$48:$BG$76,C$5,FALSE)</f>
        <v>0</v>
      </c>
      <c r="D51" s="110">
        <f>VLOOKUP($A51,'Trip Switching Model Targets'!$AU$48:$BG$76,D$5,FALSE)</f>
        <v>0</v>
      </c>
      <c r="E51" s="110">
        <f>VLOOKUP($A51,'Trip Switching Model Targets'!$AU$48:$BG$76,E$5,FALSE)</f>
        <v>0</v>
      </c>
      <c r="F51" s="110">
        <f>VLOOKUP($A51,'Trip Switching Model Targets'!$AU$48:$BG$76,F$5,FALSE)</f>
        <v>0</v>
      </c>
      <c r="G51" s="110">
        <f>VLOOKUP($A51,'Trip Switching Model Targets'!$AU$48:$BG$76,G$5,FALSE)</f>
        <v>0</v>
      </c>
      <c r="H51" s="111">
        <f>VLOOKUP($A51,'Trip Switching Model Targets'!$AU$48:$BG$76,H$5,FALSE)</f>
        <v>36.674763558652117</v>
      </c>
      <c r="I51" s="112">
        <f>VLOOKUP($A51,'Trip Switching Model Targets'!$AU$48:$BG$76,I$5,FALSE)</f>
        <v>0</v>
      </c>
      <c r="J51" s="112">
        <f>VLOOKUP($A51,'Trip Switching Model Targets'!$AU$48:$BG$76,J$5,FALSE)</f>
        <v>0</v>
      </c>
      <c r="K51" s="110">
        <f>VLOOKUP($A51,'Trip Switching Model Targets'!$AU$48:$BG$76,K$5,FALSE)</f>
        <v>0</v>
      </c>
      <c r="L51" s="110">
        <f>VLOOKUP($A51,'Trip Switching Model Targets'!$AU$48:$BG$76,L$5,FALSE)</f>
        <v>0</v>
      </c>
      <c r="M51" s="110">
        <f>VLOOKUP($A51,'Trip Switching Model Targets'!$AU$48:$BG$76,M$5,FALSE)</f>
        <v>0</v>
      </c>
      <c r="N51" s="122">
        <f t="shared" si="8"/>
        <v>36.674763558652117</v>
      </c>
      <c r="P51" s="120" t="s">
        <v>15</v>
      </c>
      <c r="Q51" s="110">
        <v>0</v>
      </c>
      <c r="R51" s="110">
        <v>0</v>
      </c>
      <c r="S51" s="110">
        <v>0</v>
      </c>
      <c r="T51" s="110">
        <v>0</v>
      </c>
      <c r="U51" s="110">
        <v>0</v>
      </c>
      <c r="V51" s="111">
        <f t="shared" si="10"/>
        <v>36.674763558652117</v>
      </c>
      <c r="W51" s="110">
        <v>0</v>
      </c>
      <c r="X51" s="110">
        <v>0</v>
      </c>
      <c r="Y51" s="110">
        <v>0</v>
      </c>
      <c r="Z51" s="110">
        <v>0</v>
      </c>
      <c r="AA51" s="110">
        <v>0</v>
      </c>
      <c r="AB51" s="122">
        <f t="shared" si="9"/>
        <v>36.674763558652117</v>
      </c>
    </row>
    <row r="52" spans="1:28" x14ac:dyDescent="0.25">
      <c r="A52" s="114">
        <v>11</v>
      </c>
      <c r="B52" s="120" t="s">
        <v>16</v>
      </c>
      <c r="C52" s="110">
        <f>VLOOKUP($A52,'Trip Switching Model Targets'!$AU$48:$BG$76,C$5,FALSE)</f>
        <v>0</v>
      </c>
      <c r="D52" s="110">
        <f>VLOOKUP($A52,'Trip Switching Model Targets'!$AU$48:$BG$76,D$5,FALSE)</f>
        <v>0</v>
      </c>
      <c r="E52" s="110">
        <f>VLOOKUP($A52,'Trip Switching Model Targets'!$AU$48:$BG$76,E$5,FALSE)</f>
        <v>0</v>
      </c>
      <c r="F52" s="110">
        <f>VLOOKUP($A52,'Trip Switching Model Targets'!$AU$48:$BG$76,F$5,FALSE)</f>
        <v>0</v>
      </c>
      <c r="G52" s="110">
        <f>VLOOKUP($A52,'Trip Switching Model Targets'!$AU$48:$BG$76,G$5,FALSE)</f>
        <v>0</v>
      </c>
      <c r="H52" s="111">
        <f>VLOOKUP($A52,'Trip Switching Model Targets'!$AU$48:$BG$76,H$5,FALSE)</f>
        <v>0</v>
      </c>
      <c r="I52" s="112">
        <f>VLOOKUP($A52,'Trip Switching Model Targets'!$AU$48:$BG$76,I$5,FALSE)</f>
        <v>0</v>
      </c>
      <c r="J52" s="112">
        <f>VLOOKUP($A52,'Trip Switching Model Targets'!$AU$48:$BG$76,J$5,FALSE)</f>
        <v>0</v>
      </c>
      <c r="K52" s="110">
        <f>VLOOKUP($A52,'Trip Switching Model Targets'!$AU$48:$BG$76,K$5,FALSE)</f>
        <v>0</v>
      </c>
      <c r="L52" s="110">
        <f>VLOOKUP($A52,'Trip Switching Model Targets'!$AU$48:$BG$76,L$5,FALSE)</f>
        <v>0</v>
      </c>
      <c r="M52" s="110">
        <f>VLOOKUP($A52,'Trip Switching Model Targets'!$AU$48:$BG$76,M$5,FALSE)</f>
        <v>0</v>
      </c>
      <c r="N52" s="122">
        <f t="shared" si="8"/>
        <v>0</v>
      </c>
      <c r="P52" s="120" t="s">
        <v>16</v>
      </c>
      <c r="Q52" s="110">
        <v>0</v>
      </c>
      <c r="R52" s="110">
        <v>0</v>
      </c>
      <c r="S52" s="110">
        <v>0</v>
      </c>
      <c r="T52" s="110">
        <v>0</v>
      </c>
      <c r="U52" s="110">
        <v>0</v>
      </c>
      <c r="V52" s="111">
        <f t="shared" si="10"/>
        <v>0</v>
      </c>
      <c r="W52" s="110">
        <v>0</v>
      </c>
      <c r="X52" s="110">
        <v>0</v>
      </c>
      <c r="Y52" s="110">
        <v>0</v>
      </c>
      <c r="Z52" s="110">
        <v>0</v>
      </c>
      <c r="AA52" s="110">
        <v>0</v>
      </c>
      <c r="AB52" s="122">
        <f t="shared" si="9"/>
        <v>0</v>
      </c>
    </row>
    <row r="53" spans="1:28" x14ac:dyDescent="0.25">
      <c r="A53" s="114">
        <v>12</v>
      </c>
      <c r="B53" s="120" t="s">
        <v>17</v>
      </c>
      <c r="C53" s="110">
        <f>VLOOKUP($A53,'Trip Switching Model Targets'!$AU$48:$BG$76,C$5,FALSE)</f>
        <v>0</v>
      </c>
      <c r="D53" s="110">
        <f>VLOOKUP($A53,'Trip Switching Model Targets'!$AU$48:$BG$76,D$5,FALSE)</f>
        <v>0</v>
      </c>
      <c r="E53" s="110">
        <f>VLOOKUP($A53,'Trip Switching Model Targets'!$AU$48:$BG$76,E$5,FALSE)</f>
        <v>0</v>
      </c>
      <c r="F53" s="110">
        <f>VLOOKUP($A53,'Trip Switching Model Targets'!$AU$48:$BG$76,F$5,FALSE)</f>
        <v>0</v>
      </c>
      <c r="G53" s="110">
        <f>VLOOKUP($A53,'Trip Switching Model Targets'!$AU$48:$BG$76,G$5,FALSE)</f>
        <v>0</v>
      </c>
      <c r="H53" s="111">
        <f>VLOOKUP($A53,'Trip Switching Model Targets'!$AU$48:$BG$76,H$5,FALSE)</f>
        <v>13507.503489606281</v>
      </c>
      <c r="I53" s="112">
        <f>VLOOKUP($A53,'Trip Switching Model Targets'!$AU$48:$BG$76,I$5,FALSE)</f>
        <v>0</v>
      </c>
      <c r="J53" s="112">
        <f>VLOOKUP($A53,'Trip Switching Model Targets'!$AU$48:$BG$76,J$5,FALSE)</f>
        <v>0</v>
      </c>
      <c r="K53" s="110">
        <f>VLOOKUP($A53,'Trip Switching Model Targets'!$AU$48:$BG$76,K$5,FALSE)</f>
        <v>0</v>
      </c>
      <c r="L53" s="110">
        <f>VLOOKUP($A53,'Trip Switching Model Targets'!$AU$48:$BG$76,L$5,FALSE)</f>
        <v>0</v>
      </c>
      <c r="M53" s="110">
        <f>VLOOKUP($A53,'Trip Switching Model Targets'!$AU$48:$BG$76,M$5,FALSE)</f>
        <v>0</v>
      </c>
      <c r="N53" s="122">
        <f t="shared" si="8"/>
        <v>13507.503489606281</v>
      </c>
      <c r="P53" s="120" t="s">
        <v>17</v>
      </c>
      <c r="Q53" s="110">
        <v>0</v>
      </c>
      <c r="R53" s="110">
        <v>0</v>
      </c>
      <c r="S53" s="110">
        <v>0</v>
      </c>
      <c r="T53" s="110">
        <v>0</v>
      </c>
      <c r="U53" s="110">
        <v>0</v>
      </c>
      <c r="V53" s="111">
        <f t="shared" si="10"/>
        <v>13507.503489606281</v>
      </c>
      <c r="W53" s="110">
        <v>0</v>
      </c>
      <c r="X53" s="110">
        <v>0</v>
      </c>
      <c r="Y53" s="110">
        <v>0</v>
      </c>
      <c r="Z53" s="110">
        <v>0</v>
      </c>
      <c r="AA53" s="110">
        <v>0</v>
      </c>
      <c r="AB53" s="122">
        <f t="shared" si="9"/>
        <v>13507.503489606281</v>
      </c>
    </row>
    <row r="54" spans="1:28" x14ac:dyDescent="0.25">
      <c r="A54" s="114">
        <v>24</v>
      </c>
      <c r="B54" s="120" t="s">
        <v>26</v>
      </c>
      <c r="C54" s="110">
        <f>VLOOKUP($A54,'Trip Switching Model Targets'!$AU$48:$BG$76,C$5,FALSE)</f>
        <v>0</v>
      </c>
      <c r="D54" s="110">
        <f>VLOOKUP($A54,'Trip Switching Model Targets'!$AU$48:$BG$76,D$5,FALSE)</f>
        <v>0</v>
      </c>
      <c r="E54" s="110">
        <f>VLOOKUP($A54,'Trip Switching Model Targets'!$AU$48:$BG$76,E$5,FALSE)</f>
        <v>0</v>
      </c>
      <c r="F54" s="110">
        <f>VLOOKUP($A54,'Trip Switching Model Targets'!$AU$48:$BG$76,F$5,FALSE)</f>
        <v>0</v>
      </c>
      <c r="G54" s="110">
        <f>VLOOKUP($A54,'Trip Switching Model Targets'!$AU$48:$BG$76,G$5,FALSE)</f>
        <v>0</v>
      </c>
      <c r="H54" s="111">
        <f>VLOOKUP($A54,'Trip Switching Model Targets'!$AU$48:$BG$76,H$5,FALSE)</f>
        <v>13755.49376320645</v>
      </c>
      <c r="I54" s="112">
        <f>VLOOKUP($A54,'Trip Switching Model Targets'!$AU$48:$BG$76,I$5,FALSE)</f>
        <v>0</v>
      </c>
      <c r="J54" s="112">
        <f>VLOOKUP($A54,'Trip Switching Model Targets'!$AU$48:$BG$76,J$5,FALSE)</f>
        <v>0</v>
      </c>
      <c r="K54" s="110">
        <f>VLOOKUP($A54,'Trip Switching Model Targets'!$AU$48:$BG$76,K$5,FALSE)</f>
        <v>0</v>
      </c>
      <c r="L54" s="110">
        <f>VLOOKUP($A54,'Trip Switching Model Targets'!$AU$48:$BG$76,L$5,FALSE)</f>
        <v>0</v>
      </c>
      <c r="M54" s="110">
        <f>VLOOKUP($A54,'Trip Switching Model Targets'!$AU$48:$BG$76,M$5,FALSE)</f>
        <v>0</v>
      </c>
      <c r="N54" s="122">
        <f t="shared" si="8"/>
        <v>13755.49376320645</v>
      </c>
      <c r="P54" s="120" t="s">
        <v>26</v>
      </c>
      <c r="Q54" s="110">
        <v>0</v>
      </c>
      <c r="R54" s="110">
        <v>0</v>
      </c>
      <c r="S54" s="110">
        <v>0</v>
      </c>
      <c r="T54" s="110">
        <v>0</v>
      </c>
      <c r="U54" s="110">
        <v>0</v>
      </c>
      <c r="V54" s="111">
        <f t="shared" si="10"/>
        <v>13755.49376320645</v>
      </c>
      <c r="W54" s="110">
        <v>0</v>
      </c>
      <c r="X54" s="110">
        <v>0</v>
      </c>
      <c r="Y54" s="110">
        <v>0</v>
      </c>
      <c r="Z54" s="110">
        <v>0</v>
      </c>
      <c r="AA54" s="110">
        <v>0</v>
      </c>
      <c r="AB54" s="122">
        <f t="shared" si="9"/>
        <v>13755.49376320645</v>
      </c>
    </row>
    <row r="55" spans="1:28" x14ac:dyDescent="0.25">
      <c r="A55" s="114">
        <v>25</v>
      </c>
      <c r="B55" s="120" t="s">
        <v>27</v>
      </c>
      <c r="C55" s="110">
        <f>VLOOKUP($A55,'Trip Switching Model Targets'!$AU$48:$BG$76,C$5,FALSE)</f>
        <v>0</v>
      </c>
      <c r="D55" s="110">
        <f>VLOOKUP($A55,'Trip Switching Model Targets'!$AU$48:$BG$76,D$5,FALSE)</f>
        <v>0</v>
      </c>
      <c r="E55" s="110">
        <f>VLOOKUP($A55,'Trip Switching Model Targets'!$AU$48:$BG$76,E$5,FALSE)</f>
        <v>0</v>
      </c>
      <c r="F55" s="110">
        <f>VLOOKUP($A55,'Trip Switching Model Targets'!$AU$48:$BG$76,F$5,FALSE)</f>
        <v>0</v>
      </c>
      <c r="G55" s="110">
        <f>VLOOKUP($A55,'Trip Switching Model Targets'!$AU$48:$BG$76,G$5,FALSE)</f>
        <v>0</v>
      </c>
      <c r="H55" s="111">
        <f>VLOOKUP($A55,'Trip Switching Model Targets'!$AU$48:$BG$76,H$5,FALSE)</f>
        <v>619.96651675780299</v>
      </c>
      <c r="I55" s="112">
        <f>VLOOKUP($A55,'Trip Switching Model Targets'!$AU$48:$BG$76,I$5,FALSE)</f>
        <v>0</v>
      </c>
      <c r="J55" s="112">
        <f>VLOOKUP($A55,'Trip Switching Model Targets'!$AU$48:$BG$76,J$5,FALSE)</f>
        <v>0</v>
      </c>
      <c r="K55" s="110">
        <f>VLOOKUP($A55,'Trip Switching Model Targets'!$AU$48:$BG$76,K$5,FALSE)</f>
        <v>0</v>
      </c>
      <c r="L55" s="110">
        <f>VLOOKUP($A55,'Trip Switching Model Targets'!$AU$48:$BG$76,L$5,FALSE)</f>
        <v>0</v>
      </c>
      <c r="M55" s="110">
        <f>VLOOKUP($A55,'Trip Switching Model Targets'!$AU$48:$BG$76,M$5,FALSE)</f>
        <v>0</v>
      </c>
      <c r="N55" s="122">
        <f t="shared" si="8"/>
        <v>619.96651675780299</v>
      </c>
      <c r="P55" s="120" t="s">
        <v>27</v>
      </c>
      <c r="Q55" s="110">
        <v>0</v>
      </c>
      <c r="R55" s="110">
        <v>0</v>
      </c>
      <c r="S55" s="110">
        <v>0</v>
      </c>
      <c r="T55" s="110">
        <v>0</v>
      </c>
      <c r="U55" s="110">
        <v>0</v>
      </c>
      <c r="V55" s="111">
        <f t="shared" si="10"/>
        <v>619.96651675780299</v>
      </c>
      <c r="W55" s="110">
        <v>0</v>
      </c>
      <c r="X55" s="110">
        <v>0</v>
      </c>
      <c r="Y55" s="110">
        <v>0</v>
      </c>
      <c r="Z55" s="110">
        <v>0</v>
      </c>
      <c r="AA55" s="110">
        <v>0</v>
      </c>
      <c r="AB55" s="122">
        <f t="shared" si="9"/>
        <v>619.96651675780299</v>
      </c>
    </row>
    <row r="56" spans="1:28" x14ac:dyDescent="0.25">
      <c r="A56" s="114">
        <v>13</v>
      </c>
      <c r="B56" s="120" t="s">
        <v>18</v>
      </c>
      <c r="C56" s="110">
        <f>VLOOKUP($A56,'Trip Switching Model Targets'!$AU$48:$BG$76,C$5,FALSE)</f>
        <v>0</v>
      </c>
      <c r="D56" s="110">
        <f>VLOOKUP($A56,'Trip Switching Model Targets'!$AU$48:$BG$76,D$5,FALSE)</f>
        <v>0</v>
      </c>
      <c r="E56" s="110">
        <f>VLOOKUP($A56,'Trip Switching Model Targets'!$AU$48:$BG$76,E$5,FALSE)</f>
        <v>0</v>
      </c>
      <c r="F56" s="110">
        <f>VLOOKUP($A56,'Trip Switching Model Targets'!$AU$48:$BG$76,F$5,FALSE)</f>
        <v>0</v>
      </c>
      <c r="G56" s="110">
        <f>VLOOKUP($A56,'Trip Switching Model Targets'!$AU$48:$BG$76,G$5,FALSE)</f>
        <v>0</v>
      </c>
      <c r="H56" s="112">
        <f>VLOOKUP($A56,'Trip Switching Model Targets'!$AU$48:$BG$76,H$5,FALSE)</f>
        <v>0</v>
      </c>
      <c r="I56" s="111">
        <f>VLOOKUP($A56,'Trip Switching Model Targets'!$AU$48:$BG$76,I$5,FALSE)</f>
        <v>1030.0364000879945</v>
      </c>
      <c r="J56" s="112">
        <f>VLOOKUP($A56,'Trip Switching Model Targets'!$AU$48:$BG$76,J$5,FALSE)</f>
        <v>0</v>
      </c>
      <c r="K56" s="110">
        <f>VLOOKUP($A56,'Trip Switching Model Targets'!$AU$48:$BG$76,K$5,FALSE)</f>
        <v>0</v>
      </c>
      <c r="L56" s="110">
        <f>VLOOKUP($A56,'Trip Switching Model Targets'!$AU$48:$BG$76,L$5,FALSE)</f>
        <v>0</v>
      </c>
      <c r="M56" s="110">
        <f>VLOOKUP($A56,'Trip Switching Model Targets'!$AU$48:$BG$76,M$5,FALSE)</f>
        <v>0</v>
      </c>
      <c r="N56" s="122">
        <f t="shared" si="8"/>
        <v>1030.0364000879945</v>
      </c>
      <c r="P56" s="120" t="s">
        <v>18</v>
      </c>
      <c r="Q56" s="110">
        <v>0</v>
      </c>
      <c r="R56" s="110">
        <v>0</v>
      </c>
      <c r="S56" s="110">
        <v>0</v>
      </c>
      <c r="T56" s="110">
        <v>0</v>
      </c>
      <c r="U56" s="110">
        <v>0</v>
      </c>
      <c r="V56" s="110">
        <v>0</v>
      </c>
      <c r="W56" s="111">
        <f t="shared" ref="W56:W61" si="11">C56+D56+E56+F56+G56+H56+I56+J56+K56+L56+M56</f>
        <v>1030.0364000879945</v>
      </c>
      <c r="X56" s="110">
        <v>0</v>
      </c>
      <c r="Y56" s="110">
        <v>0</v>
      </c>
      <c r="Z56" s="110">
        <v>0</v>
      </c>
      <c r="AA56" s="110">
        <v>0</v>
      </c>
      <c r="AB56" s="122">
        <f t="shared" si="9"/>
        <v>1030.0364000879945</v>
      </c>
    </row>
    <row r="57" spans="1:28" x14ac:dyDescent="0.25">
      <c r="A57" s="114">
        <v>14</v>
      </c>
      <c r="B57" s="120" t="s">
        <v>19</v>
      </c>
      <c r="C57" s="110">
        <f>VLOOKUP($A57,'Trip Switching Model Targets'!$AU$48:$BG$76,C$5,FALSE)</f>
        <v>0</v>
      </c>
      <c r="D57" s="110">
        <f>VLOOKUP($A57,'Trip Switching Model Targets'!$AU$48:$BG$76,D$5,FALSE)</f>
        <v>0</v>
      </c>
      <c r="E57" s="110">
        <f>VLOOKUP($A57,'Trip Switching Model Targets'!$AU$48:$BG$76,E$5,FALSE)</f>
        <v>0</v>
      </c>
      <c r="F57" s="110">
        <f>VLOOKUP($A57,'Trip Switching Model Targets'!$AU$48:$BG$76,F$5,FALSE)</f>
        <v>0</v>
      </c>
      <c r="G57" s="110">
        <f>VLOOKUP($A57,'Trip Switching Model Targets'!$AU$48:$BG$76,G$5,FALSE)</f>
        <v>0</v>
      </c>
      <c r="H57" s="112">
        <f>VLOOKUP($A57,'Trip Switching Model Targets'!$AU$48:$BG$76,H$5,FALSE)</f>
        <v>0</v>
      </c>
      <c r="I57" s="111">
        <f>VLOOKUP($A57,'Trip Switching Model Targets'!$AU$48:$BG$76,I$5,FALSE)</f>
        <v>47.986857257376307</v>
      </c>
      <c r="J57" s="112">
        <f>VLOOKUP($A57,'Trip Switching Model Targets'!$AU$48:$BG$76,J$5,FALSE)</f>
        <v>0</v>
      </c>
      <c r="K57" s="110">
        <f>VLOOKUP($A57,'Trip Switching Model Targets'!$AU$48:$BG$76,K$5,FALSE)</f>
        <v>0</v>
      </c>
      <c r="L57" s="110">
        <f>VLOOKUP($A57,'Trip Switching Model Targets'!$AU$48:$BG$76,L$5,FALSE)</f>
        <v>0</v>
      </c>
      <c r="M57" s="110">
        <f>VLOOKUP($A57,'Trip Switching Model Targets'!$AU$48:$BG$76,M$5,FALSE)</f>
        <v>0</v>
      </c>
      <c r="N57" s="122">
        <f t="shared" si="8"/>
        <v>47.986857257376307</v>
      </c>
      <c r="P57" s="120" t="s">
        <v>19</v>
      </c>
      <c r="Q57" s="110">
        <v>0</v>
      </c>
      <c r="R57" s="110">
        <v>0</v>
      </c>
      <c r="S57" s="110">
        <v>0</v>
      </c>
      <c r="T57" s="110">
        <v>0</v>
      </c>
      <c r="U57" s="110">
        <v>0</v>
      </c>
      <c r="V57" s="110">
        <v>0</v>
      </c>
      <c r="W57" s="111">
        <f t="shared" si="11"/>
        <v>47.986857257376307</v>
      </c>
      <c r="X57" s="110">
        <v>0</v>
      </c>
      <c r="Y57" s="110">
        <v>0</v>
      </c>
      <c r="Z57" s="110">
        <v>0</v>
      </c>
      <c r="AA57" s="110">
        <v>0</v>
      </c>
      <c r="AB57" s="122">
        <f t="shared" si="9"/>
        <v>47.986857257376307</v>
      </c>
    </row>
    <row r="58" spans="1:28" x14ac:dyDescent="0.25">
      <c r="A58" s="114">
        <v>15</v>
      </c>
      <c r="B58" s="120" t="s">
        <v>20</v>
      </c>
      <c r="C58" s="110">
        <f>VLOOKUP($A58,'Trip Switching Model Targets'!$AU$48:$BG$76,C$5,FALSE)</f>
        <v>0</v>
      </c>
      <c r="D58" s="110">
        <f>VLOOKUP($A58,'Trip Switching Model Targets'!$AU$48:$BG$76,D$5,FALSE)</f>
        <v>0</v>
      </c>
      <c r="E58" s="110">
        <f>VLOOKUP($A58,'Trip Switching Model Targets'!$AU$48:$BG$76,E$5,FALSE)</f>
        <v>0</v>
      </c>
      <c r="F58" s="110">
        <f>VLOOKUP($A58,'Trip Switching Model Targets'!$AU$48:$BG$76,F$5,FALSE)</f>
        <v>0</v>
      </c>
      <c r="G58" s="110">
        <f>VLOOKUP($A58,'Trip Switching Model Targets'!$AU$48:$BG$76,G$5,FALSE)</f>
        <v>0</v>
      </c>
      <c r="H58" s="112">
        <f>VLOOKUP($A58,'Trip Switching Model Targets'!$AU$48:$BG$76,H$5,FALSE)</f>
        <v>0</v>
      </c>
      <c r="I58" s="111">
        <f>VLOOKUP($A58,'Trip Switching Model Targets'!$AU$48:$BG$76,I$5,FALSE)</f>
        <v>0</v>
      </c>
      <c r="J58" s="112">
        <f>VLOOKUP($A58,'Trip Switching Model Targets'!$AU$48:$BG$76,J$5,FALSE)</f>
        <v>0</v>
      </c>
      <c r="K58" s="110">
        <f>VLOOKUP($A58,'Trip Switching Model Targets'!$AU$48:$BG$76,K$5,FALSE)</f>
        <v>0</v>
      </c>
      <c r="L58" s="110">
        <f>VLOOKUP($A58,'Trip Switching Model Targets'!$AU$48:$BG$76,L$5,FALSE)</f>
        <v>0</v>
      </c>
      <c r="M58" s="110">
        <f>VLOOKUP($A58,'Trip Switching Model Targets'!$AU$48:$BG$76,M$5,FALSE)</f>
        <v>0</v>
      </c>
      <c r="N58" s="122">
        <f t="shared" si="8"/>
        <v>0</v>
      </c>
      <c r="P58" s="120" t="s">
        <v>20</v>
      </c>
      <c r="Q58" s="110">
        <v>0</v>
      </c>
      <c r="R58" s="110">
        <v>0</v>
      </c>
      <c r="S58" s="110">
        <v>0</v>
      </c>
      <c r="T58" s="110">
        <v>0</v>
      </c>
      <c r="U58" s="110">
        <v>0</v>
      </c>
      <c r="V58" s="110">
        <v>0</v>
      </c>
      <c r="W58" s="111">
        <f t="shared" si="11"/>
        <v>0</v>
      </c>
      <c r="X58" s="110">
        <v>0</v>
      </c>
      <c r="Y58" s="110">
        <v>0</v>
      </c>
      <c r="Z58" s="110">
        <v>0</v>
      </c>
      <c r="AA58" s="110">
        <v>0</v>
      </c>
      <c r="AB58" s="122">
        <f t="shared" si="9"/>
        <v>0</v>
      </c>
    </row>
    <row r="59" spans="1:28" x14ac:dyDescent="0.25">
      <c r="A59" s="114">
        <v>16</v>
      </c>
      <c r="B59" s="120" t="s">
        <v>21</v>
      </c>
      <c r="C59" s="110">
        <f>VLOOKUP($A59,'Trip Switching Model Targets'!$AU$48:$BG$76,C$5,FALSE)</f>
        <v>0</v>
      </c>
      <c r="D59" s="110">
        <f>VLOOKUP($A59,'Trip Switching Model Targets'!$AU$48:$BG$76,D$5,FALSE)</f>
        <v>0</v>
      </c>
      <c r="E59" s="110">
        <f>VLOOKUP($A59,'Trip Switching Model Targets'!$AU$48:$BG$76,E$5,FALSE)</f>
        <v>0</v>
      </c>
      <c r="F59" s="110">
        <f>VLOOKUP($A59,'Trip Switching Model Targets'!$AU$48:$BG$76,F$5,FALSE)</f>
        <v>0</v>
      </c>
      <c r="G59" s="110">
        <f>VLOOKUP($A59,'Trip Switching Model Targets'!$AU$48:$BG$76,G$5,FALSE)</f>
        <v>0</v>
      </c>
      <c r="H59" s="112">
        <f>VLOOKUP($A59,'Trip Switching Model Targets'!$AU$48:$BG$76,H$5,FALSE)</f>
        <v>0</v>
      </c>
      <c r="I59" s="111">
        <f>VLOOKUP($A59,'Trip Switching Model Targets'!$AU$48:$BG$76,I$5,FALSE)</f>
        <v>1241.7349073066405</v>
      </c>
      <c r="J59" s="112">
        <f>VLOOKUP($A59,'Trip Switching Model Targets'!$AU$48:$BG$76,J$5,FALSE)</f>
        <v>0</v>
      </c>
      <c r="K59" s="110">
        <f>VLOOKUP($A59,'Trip Switching Model Targets'!$AU$48:$BG$76,K$5,FALSE)</f>
        <v>0</v>
      </c>
      <c r="L59" s="110">
        <f>VLOOKUP($A59,'Trip Switching Model Targets'!$AU$48:$BG$76,L$5,FALSE)</f>
        <v>0</v>
      </c>
      <c r="M59" s="110">
        <f>VLOOKUP($A59,'Trip Switching Model Targets'!$AU$48:$BG$76,M$5,FALSE)</f>
        <v>0</v>
      </c>
      <c r="N59" s="122">
        <f t="shared" si="8"/>
        <v>1241.7349073066405</v>
      </c>
      <c r="P59" s="120" t="s">
        <v>21</v>
      </c>
      <c r="Q59" s="110">
        <v>0</v>
      </c>
      <c r="R59" s="110">
        <v>0</v>
      </c>
      <c r="S59" s="110">
        <v>0</v>
      </c>
      <c r="T59" s="110">
        <v>0</v>
      </c>
      <c r="U59" s="110">
        <v>0</v>
      </c>
      <c r="V59" s="110">
        <v>0</v>
      </c>
      <c r="W59" s="111">
        <f t="shared" si="11"/>
        <v>1241.7349073066405</v>
      </c>
      <c r="X59" s="110">
        <v>0</v>
      </c>
      <c r="Y59" s="110">
        <v>0</v>
      </c>
      <c r="Z59" s="110">
        <v>0</v>
      </c>
      <c r="AA59" s="110">
        <v>0</v>
      </c>
      <c r="AB59" s="122">
        <f t="shared" si="9"/>
        <v>1241.7349073066405</v>
      </c>
    </row>
    <row r="60" spans="1:28" x14ac:dyDescent="0.25">
      <c r="A60" s="114">
        <v>26</v>
      </c>
      <c r="B60" s="120" t="s">
        <v>28</v>
      </c>
      <c r="C60" s="110">
        <f>VLOOKUP($A60,'Trip Switching Model Targets'!$AU$48:$BG$76,C$5,FALSE)</f>
        <v>0</v>
      </c>
      <c r="D60" s="110">
        <f>VLOOKUP($A60,'Trip Switching Model Targets'!$AU$48:$BG$76,D$5,FALSE)</f>
        <v>0</v>
      </c>
      <c r="E60" s="110">
        <f>VLOOKUP($A60,'Trip Switching Model Targets'!$AU$48:$BG$76,E$5,FALSE)</f>
        <v>0</v>
      </c>
      <c r="F60" s="110">
        <f>VLOOKUP($A60,'Trip Switching Model Targets'!$AU$48:$BG$76,F$5,FALSE)</f>
        <v>0</v>
      </c>
      <c r="G60" s="110">
        <f>VLOOKUP($A60,'Trip Switching Model Targets'!$AU$48:$BG$76,G$5,FALSE)</f>
        <v>0</v>
      </c>
      <c r="H60" s="112">
        <f>VLOOKUP($A60,'Trip Switching Model Targets'!$AU$48:$BG$76,H$5,FALSE)</f>
        <v>0</v>
      </c>
      <c r="I60" s="111">
        <f>VLOOKUP($A60,'Trip Switching Model Targets'!$AU$48:$BG$76,I$5,FALSE)</f>
        <v>4710.0740513561113</v>
      </c>
      <c r="J60" s="112">
        <f>VLOOKUP($A60,'Trip Switching Model Targets'!$AU$48:$BG$76,J$5,FALSE)</f>
        <v>0</v>
      </c>
      <c r="K60" s="110">
        <f>VLOOKUP($A60,'Trip Switching Model Targets'!$AU$48:$BG$76,K$5,FALSE)</f>
        <v>0</v>
      </c>
      <c r="L60" s="110">
        <f>VLOOKUP($A60,'Trip Switching Model Targets'!$AU$48:$BG$76,L$5,FALSE)</f>
        <v>0</v>
      </c>
      <c r="M60" s="110">
        <f>VLOOKUP($A60,'Trip Switching Model Targets'!$AU$48:$BG$76,M$5,FALSE)</f>
        <v>0</v>
      </c>
      <c r="N60" s="122">
        <f t="shared" si="8"/>
        <v>4710.0740513561113</v>
      </c>
      <c r="P60" s="120" t="s">
        <v>28</v>
      </c>
      <c r="Q60" s="110">
        <v>0</v>
      </c>
      <c r="R60" s="110">
        <v>0</v>
      </c>
      <c r="S60" s="110">
        <v>0</v>
      </c>
      <c r="T60" s="110">
        <v>0</v>
      </c>
      <c r="U60" s="110">
        <v>0</v>
      </c>
      <c r="V60" s="110">
        <v>0</v>
      </c>
      <c r="W60" s="111">
        <f t="shared" si="11"/>
        <v>4710.0740513561113</v>
      </c>
      <c r="X60" s="110">
        <v>0</v>
      </c>
      <c r="Y60" s="110">
        <v>0</v>
      </c>
      <c r="Z60" s="110">
        <v>0</v>
      </c>
      <c r="AA60" s="110">
        <v>0</v>
      </c>
      <c r="AB60" s="122">
        <f t="shared" si="9"/>
        <v>4710.0740513561113</v>
      </c>
    </row>
    <row r="61" spans="1:28" x14ac:dyDescent="0.25">
      <c r="A61" s="114">
        <v>27</v>
      </c>
      <c r="B61" s="120" t="s">
        <v>29</v>
      </c>
      <c r="C61" s="110">
        <f>VLOOKUP($A61,'Trip Switching Model Targets'!$AU$48:$BG$76,C$5,FALSE)</f>
        <v>0</v>
      </c>
      <c r="D61" s="110">
        <f>VLOOKUP($A61,'Trip Switching Model Targets'!$AU$48:$BG$76,D$5,FALSE)</f>
        <v>0</v>
      </c>
      <c r="E61" s="110">
        <f>VLOOKUP($A61,'Trip Switching Model Targets'!$AU$48:$BG$76,E$5,FALSE)</f>
        <v>0</v>
      </c>
      <c r="F61" s="110">
        <f>VLOOKUP($A61,'Trip Switching Model Targets'!$AU$48:$BG$76,F$5,FALSE)</f>
        <v>0</v>
      </c>
      <c r="G61" s="110">
        <f>VLOOKUP($A61,'Trip Switching Model Targets'!$AU$48:$BG$76,G$5,FALSE)</f>
        <v>0</v>
      </c>
      <c r="H61" s="112">
        <f>VLOOKUP($A61,'Trip Switching Model Targets'!$AU$48:$BG$76,H$5,FALSE)</f>
        <v>0</v>
      </c>
      <c r="I61" s="111">
        <f>VLOOKUP($A61,'Trip Switching Model Targets'!$AU$48:$BG$76,I$5,FALSE)</f>
        <v>540.3454419254399</v>
      </c>
      <c r="J61" s="112">
        <f>VLOOKUP($A61,'Trip Switching Model Targets'!$AU$48:$BG$76,J$5,FALSE)</f>
        <v>0</v>
      </c>
      <c r="K61" s="110">
        <f>VLOOKUP($A61,'Trip Switching Model Targets'!$AU$48:$BG$76,K$5,FALSE)</f>
        <v>0</v>
      </c>
      <c r="L61" s="110">
        <f>VLOOKUP($A61,'Trip Switching Model Targets'!$AU$48:$BG$76,L$5,FALSE)</f>
        <v>0</v>
      </c>
      <c r="M61" s="110">
        <f>VLOOKUP($A61,'Trip Switching Model Targets'!$AU$48:$BG$76,M$5,FALSE)</f>
        <v>0</v>
      </c>
      <c r="N61" s="122">
        <f t="shared" si="8"/>
        <v>540.3454419254399</v>
      </c>
      <c r="P61" s="120" t="s">
        <v>29</v>
      </c>
      <c r="Q61" s="110">
        <v>0</v>
      </c>
      <c r="R61" s="110">
        <v>0</v>
      </c>
      <c r="S61" s="110">
        <v>0</v>
      </c>
      <c r="T61" s="110">
        <v>0</v>
      </c>
      <c r="U61" s="110">
        <v>0</v>
      </c>
      <c r="V61" s="110">
        <v>0</v>
      </c>
      <c r="W61" s="111">
        <f t="shared" si="11"/>
        <v>540.3454419254399</v>
      </c>
      <c r="X61" s="110">
        <v>0</v>
      </c>
      <c r="Y61" s="110">
        <v>0</v>
      </c>
      <c r="Z61" s="110">
        <v>0</v>
      </c>
      <c r="AA61" s="110">
        <v>0</v>
      </c>
      <c r="AB61" s="122">
        <f t="shared" si="9"/>
        <v>540.3454419254399</v>
      </c>
    </row>
    <row r="62" spans="1:28" x14ac:dyDescent="0.25">
      <c r="A62" s="114">
        <v>17</v>
      </c>
      <c r="B62" s="120" t="s">
        <v>22</v>
      </c>
      <c r="C62" s="110">
        <f>VLOOKUP($A62,'Trip Switching Model Targets'!$AU$48:$BG$76,C$5,FALSE)</f>
        <v>0</v>
      </c>
      <c r="D62" s="110">
        <f>VLOOKUP($A62,'Trip Switching Model Targets'!$AU$48:$BG$76,D$5,FALSE)</f>
        <v>0</v>
      </c>
      <c r="E62" s="110">
        <f>VLOOKUP($A62,'Trip Switching Model Targets'!$AU$48:$BG$76,E$5,FALSE)</f>
        <v>0</v>
      </c>
      <c r="F62" s="110">
        <f>VLOOKUP($A62,'Trip Switching Model Targets'!$AU$48:$BG$76,F$5,FALSE)</f>
        <v>0</v>
      </c>
      <c r="G62" s="110">
        <f>VLOOKUP($A62,'Trip Switching Model Targets'!$AU$48:$BG$76,G$5,FALSE)</f>
        <v>0</v>
      </c>
      <c r="H62" s="112">
        <f>VLOOKUP($A62,'Trip Switching Model Targets'!$AU$48:$BG$76,H$5,FALSE)</f>
        <v>0</v>
      </c>
      <c r="I62" s="112">
        <f>VLOOKUP($A62,'Trip Switching Model Targets'!$AU$48:$BG$76,I$5,FALSE)</f>
        <v>0</v>
      </c>
      <c r="J62" s="111">
        <f>VLOOKUP($A62,'Trip Switching Model Targets'!$AU$48:$BG$76,J$5,FALSE)</f>
        <v>4555.4913399576881</v>
      </c>
      <c r="K62" s="110">
        <f>VLOOKUP($A62,'Trip Switching Model Targets'!$AU$48:$BG$76,K$5,FALSE)</f>
        <v>0</v>
      </c>
      <c r="L62" s="110">
        <f>VLOOKUP($A62,'Trip Switching Model Targets'!$AU$48:$BG$76,L$5,FALSE)</f>
        <v>0</v>
      </c>
      <c r="M62" s="110">
        <f>VLOOKUP($A62,'Trip Switching Model Targets'!$AU$48:$BG$76,M$5,FALSE)</f>
        <v>0</v>
      </c>
      <c r="N62" s="122">
        <f t="shared" si="8"/>
        <v>4555.4913399576881</v>
      </c>
      <c r="P62" s="120" t="s">
        <v>22</v>
      </c>
      <c r="Q62" s="110">
        <v>0</v>
      </c>
      <c r="R62" s="110">
        <v>0</v>
      </c>
      <c r="S62" s="110">
        <v>0</v>
      </c>
      <c r="T62" s="110">
        <v>0</v>
      </c>
      <c r="U62" s="110">
        <v>0</v>
      </c>
      <c r="V62" s="110">
        <v>0</v>
      </c>
      <c r="W62" s="110">
        <v>0</v>
      </c>
      <c r="X62" s="111">
        <f t="shared" ref="X62:X67" si="12">C62+D62+E62+F62+G62+H62+I62+J62+K62+L62+M62</f>
        <v>4555.4913399576881</v>
      </c>
      <c r="Y62" s="110">
        <v>0</v>
      </c>
      <c r="Z62" s="110">
        <v>0</v>
      </c>
      <c r="AA62" s="110">
        <v>0</v>
      </c>
      <c r="AB62" s="122">
        <f t="shared" si="9"/>
        <v>4555.4913399576881</v>
      </c>
    </row>
    <row r="63" spans="1:28" x14ac:dyDescent="0.25">
      <c r="A63" s="114">
        <v>18</v>
      </c>
      <c r="B63" s="120" t="s">
        <v>23</v>
      </c>
      <c r="C63" s="110">
        <f>VLOOKUP($A63,'Trip Switching Model Targets'!$AU$48:$BG$76,C$5,FALSE)</f>
        <v>0</v>
      </c>
      <c r="D63" s="110">
        <f>VLOOKUP($A63,'Trip Switching Model Targets'!$AU$48:$BG$76,D$5,FALSE)</f>
        <v>0</v>
      </c>
      <c r="E63" s="110">
        <f>VLOOKUP($A63,'Trip Switching Model Targets'!$AU$48:$BG$76,E$5,FALSE)</f>
        <v>0</v>
      </c>
      <c r="F63" s="110">
        <f>VLOOKUP($A63,'Trip Switching Model Targets'!$AU$48:$BG$76,F$5,FALSE)</f>
        <v>0</v>
      </c>
      <c r="G63" s="110">
        <f>VLOOKUP($A63,'Trip Switching Model Targets'!$AU$48:$BG$76,G$5,FALSE)</f>
        <v>0</v>
      </c>
      <c r="H63" s="112">
        <f>VLOOKUP($A63,'Trip Switching Model Targets'!$AU$48:$BG$76,H$5,FALSE)</f>
        <v>0</v>
      </c>
      <c r="I63" s="112">
        <f>VLOOKUP($A63,'Trip Switching Model Targets'!$AU$48:$BG$76,I$5,FALSE)</f>
        <v>0</v>
      </c>
      <c r="J63" s="111">
        <f>VLOOKUP($A63,'Trip Switching Model Targets'!$AU$48:$BG$76,J$5,FALSE)</f>
        <v>76.361622903045998</v>
      </c>
      <c r="K63" s="110">
        <f>VLOOKUP($A63,'Trip Switching Model Targets'!$AU$48:$BG$76,K$5,FALSE)</f>
        <v>0</v>
      </c>
      <c r="L63" s="110">
        <f>VLOOKUP($A63,'Trip Switching Model Targets'!$AU$48:$BG$76,L$5,FALSE)</f>
        <v>0</v>
      </c>
      <c r="M63" s="110">
        <f>VLOOKUP($A63,'Trip Switching Model Targets'!$AU$48:$BG$76,M$5,FALSE)</f>
        <v>0</v>
      </c>
      <c r="N63" s="122">
        <f t="shared" si="8"/>
        <v>76.361622903045998</v>
      </c>
      <c r="P63" s="120" t="s">
        <v>23</v>
      </c>
      <c r="Q63" s="110">
        <v>0</v>
      </c>
      <c r="R63" s="110">
        <v>0</v>
      </c>
      <c r="S63" s="110">
        <v>0</v>
      </c>
      <c r="T63" s="110">
        <v>0</v>
      </c>
      <c r="U63" s="110">
        <v>0</v>
      </c>
      <c r="V63" s="110">
        <v>0</v>
      </c>
      <c r="W63" s="110">
        <v>0</v>
      </c>
      <c r="X63" s="111">
        <f t="shared" si="12"/>
        <v>76.361622903045998</v>
      </c>
      <c r="Y63" s="110">
        <v>0</v>
      </c>
      <c r="Z63" s="110">
        <v>0</v>
      </c>
      <c r="AA63" s="110">
        <v>0</v>
      </c>
      <c r="AB63" s="122">
        <f t="shared" si="9"/>
        <v>76.361622903045998</v>
      </c>
    </row>
    <row r="64" spans="1:28" x14ac:dyDescent="0.25">
      <c r="A64" s="114">
        <v>19</v>
      </c>
      <c r="B64" s="120" t="s">
        <v>24</v>
      </c>
      <c r="C64" s="110">
        <f>VLOOKUP($A64,'Trip Switching Model Targets'!$AU$48:$BG$76,C$5,FALSE)</f>
        <v>0</v>
      </c>
      <c r="D64" s="110">
        <f>VLOOKUP($A64,'Trip Switching Model Targets'!$AU$48:$BG$76,D$5,FALSE)</f>
        <v>0</v>
      </c>
      <c r="E64" s="110">
        <f>VLOOKUP($A64,'Trip Switching Model Targets'!$AU$48:$BG$76,E$5,FALSE)</f>
        <v>0</v>
      </c>
      <c r="F64" s="110">
        <f>VLOOKUP($A64,'Trip Switching Model Targets'!$AU$48:$BG$76,F$5,FALSE)</f>
        <v>0</v>
      </c>
      <c r="G64" s="110">
        <f>VLOOKUP($A64,'Trip Switching Model Targets'!$AU$48:$BG$76,G$5,FALSE)</f>
        <v>0</v>
      </c>
      <c r="H64" s="112">
        <f>VLOOKUP($A64,'Trip Switching Model Targets'!$AU$48:$BG$76,H$5,FALSE)</f>
        <v>0</v>
      </c>
      <c r="I64" s="112">
        <f>VLOOKUP($A64,'Trip Switching Model Targets'!$AU$48:$BG$76,I$5,FALSE)</f>
        <v>0</v>
      </c>
      <c r="J64" s="111">
        <f>VLOOKUP($A64,'Trip Switching Model Targets'!$AU$48:$BG$76,J$5,FALSE)</f>
        <v>0</v>
      </c>
      <c r="K64" s="110">
        <f>VLOOKUP($A64,'Trip Switching Model Targets'!$AU$48:$BG$76,K$5,FALSE)</f>
        <v>0</v>
      </c>
      <c r="L64" s="110">
        <f>VLOOKUP($A64,'Trip Switching Model Targets'!$AU$48:$BG$76,L$5,FALSE)</f>
        <v>0</v>
      </c>
      <c r="M64" s="110">
        <f>VLOOKUP($A64,'Trip Switching Model Targets'!$AU$48:$BG$76,M$5,FALSE)</f>
        <v>0</v>
      </c>
      <c r="N64" s="122">
        <f t="shared" si="8"/>
        <v>0</v>
      </c>
      <c r="P64" s="120" t="s">
        <v>24</v>
      </c>
      <c r="Q64" s="110">
        <v>0</v>
      </c>
      <c r="R64" s="110">
        <v>0</v>
      </c>
      <c r="S64" s="110">
        <v>0</v>
      </c>
      <c r="T64" s="110">
        <v>0</v>
      </c>
      <c r="U64" s="110">
        <v>0</v>
      </c>
      <c r="V64" s="110">
        <v>0</v>
      </c>
      <c r="W64" s="110">
        <v>0</v>
      </c>
      <c r="X64" s="111">
        <f t="shared" si="12"/>
        <v>0</v>
      </c>
      <c r="Y64" s="110">
        <v>0</v>
      </c>
      <c r="Z64" s="110">
        <v>0</v>
      </c>
      <c r="AA64" s="110">
        <v>0</v>
      </c>
      <c r="AB64" s="122">
        <f t="shared" si="9"/>
        <v>0</v>
      </c>
    </row>
    <row r="65" spans="1:28" x14ac:dyDescent="0.25">
      <c r="A65" s="114">
        <v>20</v>
      </c>
      <c r="B65" s="120" t="s">
        <v>25</v>
      </c>
      <c r="C65" s="110">
        <f>VLOOKUP($A65,'Trip Switching Model Targets'!$AU$48:$BG$76,C$5,FALSE)</f>
        <v>0</v>
      </c>
      <c r="D65" s="110">
        <f>VLOOKUP($A65,'Trip Switching Model Targets'!$AU$48:$BG$76,D$5,FALSE)</f>
        <v>0</v>
      </c>
      <c r="E65" s="110">
        <f>VLOOKUP($A65,'Trip Switching Model Targets'!$AU$48:$BG$76,E$5,FALSE)</f>
        <v>0</v>
      </c>
      <c r="F65" s="110">
        <f>VLOOKUP($A65,'Trip Switching Model Targets'!$AU$48:$BG$76,F$5,FALSE)</f>
        <v>0</v>
      </c>
      <c r="G65" s="110">
        <f>VLOOKUP($A65,'Trip Switching Model Targets'!$AU$48:$BG$76,G$5,FALSE)</f>
        <v>0</v>
      </c>
      <c r="H65" s="112">
        <f>VLOOKUP($A65,'Trip Switching Model Targets'!$AU$48:$BG$76,H$5,FALSE)</f>
        <v>0</v>
      </c>
      <c r="I65" s="112">
        <f>VLOOKUP($A65,'Trip Switching Model Targets'!$AU$48:$BG$76,I$5,FALSE)</f>
        <v>0</v>
      </c>
      <c r="J65" s="111">
        <f>VLOOKUP($A65,'Trip Switching Model Targets'!$AU$48:$BG$76,J$5,FALSE)</f>
        <v>933.79540979667104</v>
      </c>
      <c r="K65" s="110">
        <f>VLOOKUP($A65,'Trip Switching Model Targets'!$AU$48:$BG$76,K$5,FALSE)</f>
        <v>0</v>
      </c>
      <c r="L65" s="110">
        <f>VLOOKUP($A65,'Trip Switching Model Targets'!$AU$48:$BG$76,L$5,FALSE)</f>
        <v>0</v>
      </c>
      <c r="M65" s="110">
        <f>VLOOKUP($A65,'Trip Switching Model Targets'!$AU$48:$BG$76,M$5,FALSE)</f>
        <v>0</v>
      </c>
      <c r="N65" s="122">
        <f t="shared" si="8"/>
        <v>933.79540979667104</v>
      </c>
      <c r="P65" s="120" t="s">
        <v>25</v>
      </c>
      <c r="Q65" s="110">
        <v>0</v>
      </c>
      <c r="R65" s="110">
        <v>0</v>
      </c>
      <c r="S65" s="110">
        <v>0</v>
      </c>
      <c r="T65" s="110">
        <v>0</v>
      </c>
      <c r="U65" s="110">
        <v>0</v>
      </c>
      <c r="V65" s="110">
        <v>0</v>
      </c>
      <c r="W65" s="110">
        <v>0</v>
      </c>
      <c r="X65" s="111">
        <f t="shared" si="12"/>
        <v>933.79540979667104</v>
      </c>
      <c r="Y65" s="110">
        <v>0</v>
      </c>
      <c r="Z65" s="110">
        <v>0</v>
      </c>
      <c r="AA65" s="110">
        <v>0</v>
      </c>
      <c r="AB65" s="122">
        <f t="shared" si="9"/>
        <v>933.79540979667104</v>
      </c>
    </row>
    <row r="66" spans="1:28" x14ac:dyDescent="0.25">
      <c r="A66" s="114">
        <v>28</v>
      </c>
      <c r="B66" s="120" t="s">
        <v>30</v>
      </c>
      <c r="C66" s="110">
        <f>VLOOKUP($A66,'Trip Switching Model Targets'!$AU$48:$BG$76,C$5,FALSE)</f>
        <v>0</v>
      </c>
      <c r="D66" s="110">
        <f>VLOOKUP($A66,'Trip Switching Model Targets'!$AU$48:$BG$76,D$5,FALSE)</f>
        <v>0</v>
      </c>
      <c r="E66" s="110">
        <f>VLOOKUP($A66,'Trip Switching Model Targets'!$AU$48:$BG$76,E$5,FALSE)</f>
        <v>0</v>
      </c>
      <c r="F66" s="110">
        <f>VLOOKUP($A66,'Trip Switching Model Targets'!$AU$48:$BG$76,F$5,FALSE)</f>
        <v>0</v>
      </c>
      <c r="G66" s="110">
        <f>VLOOKUP($A66,'Trip Switching Model Targets'!$AU$48:$BG$76,G$5,FALSE)</f>
        <v>0</v>
      </c>
      <c r="H66" s="112">
        <f>VLOOKUP($A66,'Trip Switching Model Targets'!$AU$48:$BG$76,H$5,FALSE)</f>
        <v>0</v>
      </c>
      <c r="I66" s="112">
        <f>VLOOKUP($A66,'Trip Switching Model Targets'!$AU$48:$BG$76,I$5,FALSE)</f>
        <v>0</v>
      </c>
      <c r="J66" s="111">
        <f>VLOOKUP($A66,'Trip Switching Model Targets'!$AU$48:$BG$76,J$5,FALSE)</f>
        <v>8310.3160586684098</v>
      </c>
      <c r="K66" s="110">
        <f>VLOOKUP($A66,'Trip Switching Model Targets'!$AU$48:$BG$76,K$5,FALSE)</f>
        <v>0</v>
      </c>
      <c r="L66" s="110">
        <f>VLOOKUP($A66,'Trip Switching Model Targets'!$AU$48:$BG$76,L$5,FALSE)</f>
        <v>0</v>
      </c>
      <c r="M66" s="110">
        <f>VLOOKUP($A66,'Trip Switching Model Targets'!$AU$48:$BG$76,M$5,FALSE)</f>
        <v>0</v>
      </c>
      <c r="N66" s="122">
        <f t="shared" si="8"/>
        <v>8310.3160586684098</v>
      </c>
      <c r="P66" s="120" t="s">
        <v>30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1">
        <f t="shared" si="12"/>
        <v>8310.3160586684098</v>
      </c>
      <c r="Y66" s="110">
        <v>0</v>
      </c>
      <c r="Z66" s="110">
        <v>0</v>
      </c>
      <c r="AA66" s="110">
        <v>0</v>
      </c>
      <c r="AB66" s="122">
        <f t="shared" si="9"/>
        <v>8310.3160586684098</v>
      </c>
    </row>
    <row r="67" spans="1:28" x14ac:dyDescent="0.25">
      <c r="A67" s="114">
        <v>29</v>
      </c>
      <c r="B67" s="120" t="s">
        <v>31</v>
      </c>
      <c r="C67" s="110">
        <f>VLOOKUP($A67,'Trip Switching Model Targets'!$AU$48:$BG$76,C$5,FALSE)</f>
        <v>0</v>
      </c>
      <c r="D67" s="110">
        <f>VLOOKUP($A67,'Trip Switching Model Targets'!$AU$48:$BG$76,D$5,FALSE)</f>
        <v>0</v>
      </c>
      <c r="E67" s="110">
        <f>VLOOKUP($A67,'Trip Switching Model Targets'!$AU$48:$BG$76,E$5,FALSE)</f>
        <v>0</v>
      </c>
      <c r="F67" s="110">
        <f>VLOOKUP($A67,'Trip Switching Model Targets'!$AU$48:$BG$76,F$5,FALSE)</f>
        <v>0</v>
      </c>
      <c r="G67" s="110">
        <f>VLOOKUP($A67,'Trip Switching Model Targets'!$AU$48:$BG$76,G$5,FALSE)</f>
        <v>0</v>
      </c>
      <c r="H67" s="112">
        <f>VLOOKUP($A67,'Trip Switching Model Targets'!$AU$48:$BG$76,H$5,FALSE)</f>
        <v>0</v>
      </c>
      <c r="I67" s="112">
        <f>VLOOKUP($A67,'Trip Switching Model Targets'!$AU$48:$BG$76,I$5,FALSE)</f>
        <v>0</v>
      </c>
      <c r="J67" s="111">
        <f>VLOOKUP($A67,'Trip Switching Model Targets'!$AU$48:$BG$76,J$5,FALSE)</f>
        <v>1344.5555219369899</v>
      </c>
      <c r="K67" s="110">
        <f>VLOOKUP($A67,'Trip Switching Model Targets'!$AU$48:$BG$76,K$5,FALSE)</f>
        <v>0</v>
      </c>
      <c r="L67" s="110">
        <f>VLOOKUP($A67,'Trip Switching Model Targets'!$AU$48:$BG$76,L$5,FALSE)</f>
        <v>0</v>
      </c>
      <c r="M67" s="110">
        <f>VLOOKUP($A67,'Trip Switching Model Targets'!$AU$48:$BG$76,M$5,FALSE)</f>
        <v>0</v>
      </c>
      <c r="N67" s="122">
        <f t="shared" si="8"/>
        <v>1344.5555219369899</v>
      </c>
      <c r="P67" s="120" t="s">
        <v>31</v>
      </c>
      <c r="Q67" s="110">
        <v>0</v>
      </c>
      <c r="R67" s="110">
        <v>0</v>
      </c>
      <c r="S67" s="110">
        <v>0</v>
      </c>
      <c r="T67" s="110">
        <v>0</v>
      </c>
      <c r="U67" s="110">
        <v>0</v>
      </c>
      <c r="V67" s="110">
        <v>0</v>
      </c>
      <c r="W67" s="110">
        <v>0</v>
      </c>
      <c r="X67" s="111">
        <f t="shared" si="12"/>
        <v>1344.5555219369899</v>
      </c>
      <c r="Y67" s="110">
        <v>0</v>
      </c>
      <c r="Z67" s="110">
        <v>0</v>
      </c>
      <c r="AA67" s="110">
        <v>0</v>
      </c>
      <c r="AB67" s="122">
        <f t="shared" si="9"/>
        <v>1344.5555219369899</v>
      </c>
    </row>
    <row r="68" spans="1:28" x14ac:dyDescent="0.25">
      <c r="A68" s="114">
        <v>21</v>
      </c>
      <c r="B68" s="120" t="s">
        <v>529</v>
      </c>
      <c r="C68" s="110">
        <f>VLOOKUP($A68,'Trip Switching Model Targets'!$AU$48:$BG$76,C$5,FALSE)</f>
        <v>0</v>
      </c>
      <c r="D68" s="110">
        <f>VLOOKUP($A68,'Trip Switching Model Targets'!$AU$48:$BG$76,D$5,FALSE)</f>
        <v>0</v>
      </c>
      <c r="E68" s="110">
        <f>VLOOKUP($A68,'Trip Switching Model Targets'!$AU$48:$BG$76,E$5,FALSE)</f>
        <v>0</v>
      </c>
      <c r="F68" s="110">
        <f>VLOOKUP($A68,'Trip Switching Model Targets'!$AU$48:$BG$76,F$5,FALSE)</f>
        <v>0</v>
      </c>
      <c r="G68" s="110">
        <f>VLOOKUP($A68,'Trip Switching Model Targets'!$AU$48:$BG$76,G$5,FALSE)</f>
        <v>0</v>
      </c>
      <c r="H68" s="112">
        <f>VLOOKUP($A68,'Trip Switching Model Targets'!$AU$48:$BG$76,H$5,FALSE)</f>
        <v>0</v>
      </c>
      <c r="I68" s="112">
        <f>VLOOKUP($A68,'Trip Switching Model Targets'!$AU$48:$BG$76,I$5,FALSE)</f>
        <v>0</v>
      </c>
      <c r="J68" s="112">
        <f>VLOOKUP($A68,'Trip Switching Model Targets'!$AU$48:$BG$76,J$5,FALSE)</f>
        <v>0</v>
      </c>
      <c r="K68" s="109">
        <f>VLOOKUP($A68,'Trip Switching Model Targets'!$AU$48:$BG$76,K$5,FALSE)</f>
        <v>0</v>
      </c>
      <c r="L68" s="110">
        <f>VLOOKUP($A68,'Trip Switching Model Targets'!$AU$48:$BG$76,L$5,FALSE)</f>
        <v>0</v>
      </c>
      <c r="M68" s="110">
        <f>VLOOKUP($A68,'Trip Switching Model Targets'!$AU$48:$BG$76,M$5,FALSE)</f>
        <v>0</v>
      </c>
      <c r="N68" s="122">
        <f t="shared" si="8"/>
        <v>0</v>
      </c>
      <c r="P68" s="120" t="s">
        <v>529</v>
      </c>
      <c r="Q68" s="110">
        <v>0</v>
      </c>
      <c r="R68" s="110">
        <v>0</v>
      </c>
      <c r="S68" s="110">
        <v>0</v>
      </c>
      <c r="T68" s="110">
        <v>0</v>
      </c>
      <c r="U68" s="110">
        <v>0</v>
      </c>
      <c r="V68" s="110">
        <v>0</v>
      </c>
      <c r="W68" s="110">
        <v>0</v>
      </c>
      <c r="X68" s="110">
        <v>0</v>
      </c>
      <c r="Y68" s="109">
        <f>C68+D68+E68+F68+G68+H68+I68+J68+K68+L68+M68</f>
        <v>0</v>
      </c>
      <c r="Z68" s="110">
        <v>0</v>
      </c>
      <c r="AA68" s="110">
        <v>0</v>
      </c>
      <c r="AB68" s="122">
        <f t="shared" si="9"/>
        <v>0</v>
      </c>
    </row>
    <row r="69" spans="1:28" x14ac:dyDescent="0.25">
      <c r="A69" s="114">
        <v>22</v>
      </c>
      <c r="B69" s="120" t="s">
        <v>530</v>
      </c>
      <c r="C69" s="110">
        <f>VLOOKUP($A69,'Trip Switching Model Targets'!$AU$48:$BG$76,C$5,FALSE)</f>
        <v>0</v>
      </c>
      <c r="D69" s="110">
        <f>VLOOKUP($A69,'Trip Switching Model Targets'!$AU$48:$BG$76,D$5,FALSE)</f>
        <v>0</v>
      </c>
      <c r="E69" s="110">
        <f>VLOOKUP($A69,'Trip Switching Model Targets'!$AU$48:$BG$76,E$5,FALSE)</f>
        <v>0</v>
      </c>
      <c r="F69" s="110">
        <f>VLOOKUP($A69,'Trip Switching Model Targets'!$AU$48:$BG$76,F$5,FALSE)</f>
        <v>0</v>
      </c>
      <c r="G69" s="110">
        <f>VLOOKUP($A69,'Trip Switching Model Targets'!$AU$48:$BG$76,G$5,FALSE)</f>
        <v>0</v>
      </c>
      <c r="H69" s="111">
        <f>VLOOKUP($A69,'Trip Switching Model Targets'!$AU$48:$BG$76,H$5,FALSE)</f>
        <v>525.03041055528456</v>
      </c>
      <c r="I69" s="111">
        <f>VLOOKUP($A69,'Trip Switching Model Targets'!$AU$48:$BG$76,I$5,FALSE)</f>
        <v>0</v>
      </c>
      <c r="J69" s="111">
        <f>VLOOKUP($A69,'Trip Switching Model Targets'!$AU$48:$BG$76,J$5,FALSE)</f>
        <v>0</v>
      </c>
      <c r="K69" s="110">
        <f>VLOOKUP($A69,'Trip Switching Model Targets'!$AU$48:$BG$76,K$5,FALSE)</f>
        <v>0</v>
      </c>
      <c r="L69" s="109">
        <f>VLOOKUP($A69,'Trip Switching Model Targets'!$AU$48:$BG$76,L$5,FALSE)</f>
        <v>7331.5227400000003</v>
      </c>
      <c r="M69" s="110">
        <f>VLOOKUP($A69,'Trip Switching Model Targets'!$AU$48:$BG$76,M$5,FALSE)</f>
        <v>0</v>
      </c>
      <c r="N69" s="122">
        <f t="shared" si="8"/>
        <v>7856.5531505552844</v>
      </c>
      <c r="P69" s="120" t="s">
        <v>530</v>
      </c>
      <c r="Q69" s="110">
        <v>0</v>
      </c>
      <c r="R69" s="110">
        <v>0</v>
      </c>
      <c r="S69" s="110">
        <v>0</v>
      </c>
      <c r="T69" s="110">
        <v>0</v>
      </c>
      <c r="U69" s="110">
        <v>0</v>
      </c>
      <c r="V69" s="111">
        <f t="shared" ref="V69:X70" si="13">H69</f>
        <v>525.03041055528456</v>
      </c>
      <c r="W69" s="111">
        <f t="shared" si="13"/>
        <v>0</v>
      </c>
      <c r="X69" s="111">
        <f t="shared" si="13"/>
        <v>0</v>
      </c>
      <c r="Y69" s="110">
        <v>0</v>
      </c>
      <c r="Z69" s="109">
        <f>C69+D69+E69+F69+G69+K69+M69+L69</f>
        <v>7331.5227400000003</v>
      </c>
      <c r="AA69" s="110">
        <v>0</v>
      </c>
      <c r="AB69" s="122">
        <f t="shared" si="9"/>
        <v>7856.5531505552844</v>
      </c>
    </row>
    <row r="70" spans="1:28" x14ac:dyDescent="0.25">
      <c r="A70" s="114">
        <v>23</v>
      </c>
      <c r="B70" s="120" t="s">
        <v>531</v>
      </c>
      <c r="C70" s="109">
        <f>VLOOKUP($A70,'Trip Switching Model Targets'!$AU$48:$BG$76,C$5,FALSE)</f>
        <v>0</v>
      </c>
      <c r="D70" s="109">
        <f>VLOOKUP($A70,'Trip Switching Model Targets'!$AU$48:$BG$76,D$5,FALSE)</f>
        <v>0</v>
      </c>
      <c r="E70" s="109">
        <f>VLOOKUP($A70,'Trip Switching Model Targets'!$AU$48:$BG$76,E$5,FALSE)</f>
        <v>0</v>
      </c>
      <c r="F70" s="109">
        <f>VLOOKUP($A70,'Trip Switching Model Targets'!$AU$48:$BG$76,F$5,FALSE)</f>
        <v>0</v>
      </c>
      <c r="G70" s="109">
        <f>VLOOKUP($A70,'Trip Switching Model Targets'!$AU$48:$BG$76,G$5,FALSE)</f>
        <v>0</v>
      </c>
      <c r="H70" s="113">
        <f>VLOOKUP($A70,'Trip Switching Model Targets'!$AU$48:$BG$76,H$5,FALSE)</f>
        <v>401.18297580284406</v>
      </c>
      <c r="I70" s="113">
        <f>VLOOKUP($A70,'Trip Switching Model Targets'!$AU$48:$BG$76,I$5,FALSE)</f>
        <v>0</v>
      </c>
      <c r="J70" s="113">
        <f>VLOOKUP($A70,'Trip Switching Model Targets'!$AU$48:$BG$76,J$5,FALSE)</f>
        <v>0</v>
      </c>
      <c r="K70" s="109">
        <f>VLOOKUP($A70,'Trip Switching Model Targets'!$AU$48:$BG$76,K$5,FALSE)</f>
        <v>0</v>
      </c>
      <c r="L70" s="109">
        <f>VLOOKUP($A70,'Trip Switching Model Targets'!$AU$48:$BG$76,L$5,FALSE)</f>
        <v>0</v>
      </c>
      <c r="M70" s="109">
        <f>VLOOKUP($A70,'Trip Switching Model Targets'!$AU$48:$BG$76,M$5,FALSE)</f>
        <v>0</v>
      </c>
      <c r="N70" s="122">
        <f t="shared" si="8"/>
        <v>401.18297580284406</v>
      </c>
      <c r="P70" s="120" t="s">
        <v>531</v>
      </c>
      <c r="Q70" s="109">
        <f>C70</f>
        <v>0</v>
      </c>
      <c r="R70" s="109">
        <f>D70</f>
        <v>0</v>
      </c>
      <c r="S70" s="109">
        <f>E70</f>
        <v>0</v>
      </c>
      <c r="T70" s="109">
        <f>F70</f>
        <v>0</v>
      </c>
      <c r="U70" s="109">
        <f>G70</f>
        <v>0</v>
      </c>
      <c r="V70" s="113">
        <f t="shared" si="13"/>
        <v>401.18297580284406</v>
      </c>
      <c r="W70" s="113">
        <f t="shared" si="13"/>
        <v>0</v>
      </c>
      <c r="X70" s="113">
        <f t="shared" si="13"/>
        <v>0</v>
      </c>
      <c r="Y70" s="109">
        <f>K70</f>
        <v>0</v>
      </c>
      <c r="Z70" s="109">
        <f>L70</f>
        <v>0</v>
      </c>
      <c r="AA70" s="109">
        <f>M70</f>
        <v>0</v>
      </c>
      <c r="AB70" s="122">
        <f t="shared" si="9"/>
        <v>401.18297580284406</v>
      </c>
    </row>
    <row r="71" spans="1:28" ht="15.75" thickBot="1" x14ac:dyDescent="0.3">
      <c r="B71" s="123" t="s">
        <v>5</v>
      </c>
      <c r="C71" s="124">
        <f t="shared" ref="C71:M71" si="14">SUM(C45:C70)</f>
        <v>172905.62998</v>
      </c>
      <c r="D71" s="125">
        <f t="shared" si="14"/>
        <v>146472.61997</v>
      </c>
      <c r="E71" s="125">
        <f t="shared" si="14"/>
        <v>42251.697570000004</v>
      </c>
      <c r="F71" s="125">
        <f t="shared" si="14"/>
        <v>11097.732969999999</v>
      </c>
      <c r="G71" s="125">
        <f t="shared" si="14"/>
        <v>18300.399789999999</v>
      </c>
      <c r="H71" s="126">
        <f t="shared" si="14"/>
        <v>122391.16942531821</v>
      </c>
      <c r="I71" s="126">
        <f t="shared" si="14"/>
        <v>12534.180186120822</v>
      </c>
      <c r="J71" s="126">
        <f t="shared" si="14"/>
        <v>20130.794460553327</v>
      </c>
      <c r="K71" s="125">
        <f t="shared" si="14"/>
        <v>0</v>
      </c>
      <c r="L71" s="125">
        <f t="shared" si="14"/>
        <v>13806.95174</v>
      </c>
      <c r="M71" s="125">
        <f t="shared" si="14"/>
        <v>0</v>
      </c>
      <c r="N71" s="127">
        <f t="shared" si="8"/>
        <v>559891.17609199241</v>
      </c>
      <c r="P71" s="123" t="s">
        <v>5</v>
      </c>
      <c r="Q71" s="124">
        <f t="shared" ref="Q71:AA71" si="15">SUM(Q45:Q70)</f>
        <v>173620.95745509109</v>
      </c>
      <c r="R71" s="125">
        <f t="shared" si="15"/>
        <v>149701.18796732905</v>
      </c>
      <c r="S71" s="125">
        <f t="shared" si="15"/>
        <v>45977.177164586792</v>
      </c>
      <c r="T71" s="125">
        <f t="shared" si="15"/>
        <v>11346.640219999999</v>
      </c>
      <c r="U71" s="125">
        <f t="shared" si="15"/>
        <v>17643.45679</v>
      </c>
      <c r="V71" s="126">
        <f t="shared" si="15"/>
        <v>125004.10714378909</v>
      </c>
      <c r="W71" s="126">
        <f t="shared" si="15"/>
        <v>7570.1776579335619</v>
      </c>
      <c r="X71" s="126">
        <f t="shared" si="15"/>
        <v>15220.519953262803</v>
      </c>
      <c r="Y71" s="125">
        <f t="shared" si="15"/>
        <v>0</v>
      </c>
      <c r="Z71" s="125">
        <f t="shared" si="15"/>
        <v>13806.95174</v>
      </c>
      <c r="AA71" s="125">
        <f t="shared" si="15"/>
        <v>0</v>
      </c>
      <c r="AB71" s="127">
        <f t="shared" si="9"/>
        <v>559891.17609199241</v>
      </c>
    </row>
    <row r="72" spans="1:28" x14ac:dyDescent="0.25">
      <c r="B72" s="128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P72" s="128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</row>
    <row r="73" spans="1:28" x14ac:dyDescent="0.25">
      <c r="B73" s="128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P73" s="128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</row>
    <row r="74" spans="1:28" x14ac:dyDescent="0.25">
      <c r="B74" s="128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P74" s="128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</row>
    <row r="75" spans="1:28" x14ac:dyDescent="0.25">
      <c r="B75" s="128"/>
      <c r="C75" s="130"/>
      <c r="D75" s="130"/>
      <c r="E75" s="130"/>
      <c r="F75" s="130"/>
      <c r="G75" s="130"/>
      <c r="H75" s="130"/>
      <c r="I75" s="130"/>
      <c r="J75" s="130"/>
      <c r="K75" s="130"/>
      <c r="L75" s="130"/>
      <c r="M75" s="130"/>
      <c r="N75" s="129"/>
      <c r="P75" s="128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29"/>
    </row>
    <row r="76" spans="1:28" x14ac:dyDescent="0.25">
      <c r="B76" s="128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P76" s="128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</row>
    <row r="77" spans="1:28" x14ac:dyDescent="0.25">
      <c r="B77" s="128"/>
      <c r="C77" s="129"/>
      <c r="D77" s="129"/>
      <c r="E77" s="129"/>
      <c r="F77" s="129"/>
      <c r="G77" s="129"/>
      <c r="H77" s="131"/>
      <c r="I77" s="131"/>
      <c r="J77" s="131"/>
      <c r="K77" s="129"/>
      <c r="L77" s="129"/>
      <c r="M77" s="129"/>
      <c r="N77" s="129"/>
      <c r="P77" s="128"/>
      <c r="Q77" s="129"/>
      <c r="R77" s="129"/>
      <c r="S77" s="129"/>
      <c r="T77" s="129"/>
      <c r="U77" s="129"/>
      <c r="V77" s="131"/>
      <c r="W77" s="131"/>
      <c r="X77" s="131"/>
      <c r="Y77" s="129"/>
      <c r="Z77" s="129"/>
      <c r="AA77" s="129"/>
      <c r="AB77" s="129"/>
    </row>
    <row r="80" spans="1:28" x14ac:dyDescent="0.25">
      <c r="B80" s="114" t="s">
        <v>543</v>
      </c>
      <c r="P80" s="114" t="s">
        <v>543</v>
      </c>
    </row>
    <row r="81" spans="1:28" ht="26.25" x14ac:dyDescent="0.25">
      <c r="B81" s="115" t="s">
        <v>524</v>
      </c>
      <c r="C81" s="116" t="s">
        <v>525</v>
      </c>
      <c r="D81" s="117" t="s">
        <v>526</v>
      </c>
      <c r="E81" s="117" t="s">
        <v>527</v>
      </c>
      <c r="F81" s="117" t="s">
        <v>465</v>
      </c>
      <c r="G81" s="117" t="s">
        <v>528</v>
      </c>
      <c r="H81" s="117" t="s">
        <v>14</v>
      </c>
      <c r="I81" s="117" t="s">
        <v>18</v>
      </c>
      <c r="J81" s="117" t="s">
        <v>22</v>
      </c>
      <c r="K81" s="117" t="s">
        <v>529</v>
      </c>
      <c r="L81" s="117" t="s">
        <v>530</v>
      </c>
      <c r="M81" s="118" t="s">
        <v>531</v>
      </c>
      <c r="N81" s="119" t="s">
        <v>5</v>
      </c>
      <c r="P81" s="115" t="s">
        <v>524</v>
      </c>
      <c r="Q81" s="116" t="s">
        <v>525</v>
      </c>
      <c r="R81" s="117" t="s">
        <v>526</v>
      </c>
      <c r="S81" s="117" t="s">
        <v>527</v>
      </c>
      <c r="T81" s="117" t="s">
        <v>465</v>
      </c>
      <c r="U81" s="117" t="s">
        <v>528</v>
      </c>
      <c r="V81" s="117" t="s">
        <v>14</v>
      </c>
      <c r="W81" s="117" t="s">
        <v>18</v>
      </c>
      <c r="X81" s="117" t="s">
        <v>22</v>
      </c>
      <c r="Y81" s="117" t="s">
        <v>529</v>
      </c>
      <c r="Z81" s="117" t="s">
        <v>530</v>
      </c>
      <c r="AA81" s="118" t="s">
        <v>531</v>
      </c>
      <c r="AB81" s="119" t="s">
        <v>5</v>
      </c>
    </row>
    <row r="82" spans="1:28" x14ac:dyDescent="0.25">
      <c r="A82" s="114">
        <v>1</v>
      </c>
      <c r="B82" s="120" t="s">
        <v>532</v>
      </c>
      <c r="C82" s="109">
        <f>VLOOKUP($A82,'Trip Switching Model Targets'!$AU$88:$BG$116,C$5,FALSE)</f>
        <v>47246.299099999997</v>
      </c>
      <c r="D82" s="109">
        <f>VLOOKUP($A82,'Trip Switching Model Targets'!$AU$88:$BG$116,D$5,FALSE)</f>
        <v>6330.9429499999997</v>
      </c>
      <c r="E82" s="109">
        <f>VLOOKUP($A82,'Trip Switching Model Targets'!$AU$88:$BG$116,E$5,FALSE)</f>
        <v>5287.8832000000002</v>
      </c>
      <c r="F82" s="110">
        <f>VLOOKUP($A82,'Trip Switching Model Targets'!$AU$88:$BG$116,F$5,FALSE)</f>
        <v>0</v>
      </c>
      <c r="G82" s="110">
        <f>VLOOKUP($A82,'Trip Switching Model Targets'!$AU$88:$BG$116,G$5,FALSE)</f>
        <v>0</v>
      </c>
      <c r="H82" s="110">
        <f>VLOOKUP($A82,'Trip Switching Model Targets'!$AU$88:$BG$116,H$5,FALSE)</f>
        <v>0</v>
      </c>
      <c r="I82" s="110">
        <f>VLOOKUP($A82,'Trip Switching Model Targets'!$AU$88:$BG$116,I$5,FALSE)</f>
        <v>0</v>
      </c>
      <c r="J82" s="110">
        <f>VLOOKUP($A82,'Trip Switching Model Targets'!$AU$88:$BG$116,J$5,FALSE)</f>
        <v>0</v>
      </c>
      <c r="K82" s="110">
        <f>VLOOKUP($A82,'Trip Switching Model Targets'!$AU$88:$BG$116,K$5,FALSE)</f>
        <v>629.91520000000003</v>
      </c>
      <c r="L82" s="110">
        <f>VLOOKUP($A82,'Trip Switching Model Targets'!$AU$88:$BG$116,L$5,FALSE)</f>
        <v>0</v>
      </c>
      <c r="M82" s="110">
        <f>VLOOKUP($A82,'Trip Switching Model Targets'!$AU$88:$BG$116,M$5,FALSE)</f>
        <v>0</v>
      </c>
      <c r="N82" s="121">
        <f>SUM(C82:M82)</f>
        <v>59495.04045</v>
      </c>
      <c r="P82" s="120" t="s">
        <v>532</v>
      </c>
      <c r="Q82" s="109">
        <f>C82+F82+G82+H82+I82+J82+K82+L82+M82</f>
        <v>47876.2143</v>
      </c>
      <c r="R82" s="109">
        <f>D82</f>
        <v>6330.9429499999997</v>
      </c>
      <c r="S82" s="109">
        <f>E82</f>
        <v>5287.8832000000002</v>
      </c>
      <c r="T82" s="110">
        <v>0</v>
      </c>
      <c r="U82" s="110">
        <v>0</v>
      </c>
      <c r="V82" s="110">
        <v>0</v>
      </c>
      <c r="W82" s="110">
        <v>0</v>
      </c>
      <c r="X82" s="110">
        <v>0</v>
      </c>
      <c r="Y82" s="110">
        <v>0</v>
      </c>
      <c r="Z82" s="110">
        <v>0</v>
      </c>
      <c r="AA82" s="110">
        <v>0</v>
      </c>
      <c r="AB82" s="121">
        <f>SUM(Q82:AA82)</f>
        <v>59495.04045</v>
      </c>
    </row>
    <row r="83" spans="1:28" x14ac:dyDescent="0.25">
      <c r="A83" s="114">
        <v>3</v>
      </c>
      <c r="B83" s="120" t="s">
        <v>526</v>
      </c>
      <c r="C83" s="110">
        <f>VLOOKUP($A83,'Trip Switching Model Targets'!$AU$88:$BG$116,C$5,FALSE)</f>
        <v>0</v>
      </c>
      <c r="D83" s="109">
        <f>VLOOKUP($A83,'Trip Switching Model Targets'!$AU$88:$BG$116,D$5,FALSE)</f>
        <v>375155.22985</v>
      </c>
      <c r="E83" s="109">
        <f>VLOOKUP($A83,'Trip Switching Model Targets'!$AU$88:$BG$116,E$5,FALSE)</f>
        <v>246652.22729000001</v>
      </c>
      <c r="F83" s="110">
        <f>VLOOKUP($A83,'Trip Switching Model Targets'!$AU$88:$BG$116,F$5,FALSE)</f>
        <v>0</v>
      </c>
      <c r="G83" s="110">
        <f>VLOOKUP($A83,'Trip Switching Model Targets'!$AU$88:$BG$116,G$5,FALSE)</f>
        <v>5819.5117399999999</v>
      </c>
      <c r="H83" s="109">
        <f>VLOOKUP($A83,'Trip Switching Model Targets'!$AU$88:$BG$116,H$5,FALSE)</f>
        <v>7271.8741365267824</v>
      </c>
      <c r="I83" s="110">
        <f>VLOOKUP($A83,'Trip Switching Model Targets'!$AU$88:$BG$116,I$5,FALSE)</f>
        <v>0</v>
      </c>
      <c r="J83" s="110">
        <f>VLOOKUP($A83,'Trip Switching Model Targets'!$AU$88:$BG$116,J$5,FALSE)</f>
        <v>1610.823286038526</v>
      </c>
      <c r="K83" s="110">
        <f>VLOOKUP($A83,'Trip Switching Model Targets'!$AU$88:$BG$116,K$5,FALSE)</f>
        <v>21161.79319</v>
      </c>
      <c r="L83" s="109">
        <f>VLOOKUP($A83,'Trip Switching Model Targets'!$AU$88:$BG$116,L$5,FALSE)</f>
        <v>1988.3262999999999</v>
      </c>
      <c r="M83" s="110">
        <f>VLOOKUP($A83,'Trip Switching Model Targets'!$AU$88:$BG$116,M$5,FALSE)</f>
        <v>0</v>
      </c>
      <c r="N83" s="122">
        <f t="shared" ref="N83:N108" si="16">SUM(C83:M83)</f>
        <v>659659.78579256532</v>
      </c>
      <c r="P83" s="120" t="s">
        <v>526</v>
      </c>
      <c r="Q83" s="110">
        <v>0</v>
      </c>
      <c r="R83" s="109">
        <f>D83+F83+G83+I83+J83+K83+M83</f>
        <v>403747.35806603852</v>
      </c>
      <c r="S83" s="109">
        <f>E83</f>
        <v>246652.22729000001</v>
      </c>
      <c r="T83" s="110">
        <v>0</v>
      </c>
      <c r="U83" s="110">
        <v>0</v>
      </c>
      <c r="V83" s="109">
        <f>H83</f>
        <v>7271.8741365267824</v>
      </c>
      <c r="W83" s="110">
        <v>0</v>
      </c>
      <c r="X83" s="110">
        <v>0</v>
      </c>
      <c r="Y83" s="110">
        <v>0</v>
      </c>
      <c r="Z83" s="109">
        <f>L83</f>
        <v>1988.3262999999999</v>
      </c>
      <c r="AA83" s="110">
        <v>0</v>
      </c>
      <c r="AB83" s="122">
        <f t="shared" ref="AB83:AB108" si="17">SUM(Q83:AA83)</f>
        <v>659659.78579256532</v>
      </c>
    </row>
    <row r="84" spans="1:28" x14ac:dyDescent="0.25">
      <c r="A84" s="114">
        <v>5</v>
      </c>
      <c r="B84" s="120" t="s">
        <v>527</v>
      </c>
      <c r="C84" s="110">
        <f>VLOOKUP($A84,'Trip Switching Model Targets'!$AU$88:$BG$116,C$5,FALSE)</f>
        <v>0</v>
      </c>
      <c r="D84" s="110">
        <f>VLOOKUP($A84,'Trip Switching Model Targets'!$AU$88:$BG$116,D$5,FALSE)</f>
        <v>0</v>
      </c>
      <c r="E84" s="109">
        <f>VLOOKUP($A84,'Trip Switching Model Targets'!$AU$88:$BG$116,E$5,FALSE)</f>
        <v>970607.99526</v>
      </c>
      <c r="F84" s="110">
        <f>VLOOKUP($A84,'Trip Switching Model Targets'!$AU$88:$BG$116,F$5,FALSE)</f>
        <v>0</v>
      </c>
      <c r="G84" s="110">
        <f>VLOOKUP($A84,'Trip Switching Model Targets'!$AU$88:$BG$116,G$5,FALSE)</f>
        <v>544.71536000000003</v>
      </c>
      <c r="H84" s="109">
        <f>VLOOKUP($A84,'Trip Switching Model Targets'!$AU$88:$BG$116,H$5,FALSE)</f>
        <v>6144.980422157776</v>
      </c>
      <c r="I84" s="110">
        <f>VLOOKUP($A84,'Trip Switching Model Targets'!$AU$88:$BG$116,I$5,FALSE)</f>
        <v>1068.9213967017436</v>
      </c>
      <c r="J84" s="110">
        <f>VLOOKUP($A84,'Trip Switching Model Targets'!$AU$88:$BG$116,J$5,FALSE)</f>
        <v>1750.1074543826599</v>
      </c>
      <c r="K84" s="110">
        <f>VLOOKUP($A84,'Trip Switching Model Targets'!$AU$88:$BG$116,K$5,FALSE)</f>
        <v>23768.55545</v>
      </c>
      <c r="L84" s="109">
        <f>VLOOKUP($A84,'Trip Switching Model Targets'!$AU$88:$BG$116,L$5,FALSE)</f>
        <v>439.38560000000001</v>
      </c>
      <c r="M84" s="110">
        <f>VLOOKUP($A84,'Trip Switching Model Targets'!$AU$88:$BG$116,M$5,FALSE)</f>
        <v>0</v>
      </c>
      <c r="N84" s="122">
        <f t="shared" si="16"/>
        <v>1004324.6609432423</v>
      </c>
      <c r="P84" s="120" t="s">
        <v>527</v>
      </c>
      <c r="Q84" s="110">
        <v>0</v>
      </c>
      <c r="R84" s="110">
        <v>0</v>
      </c>
      <c r="S84" s="109">
        <f>E84+F84+G84+I84+J84+K84+M84</f>
        <v>997740.29492108442</v>
      </c>
      <c r="T84" s="110">
        <v>0</v>
      </c>
      <c r="U84" s="110">
        <v>0</v>
      </c>
      <c r="V84" s="109">
        <f>H84</f>
        <v>6144.980422157776</v>
      </c>
      <c r="W84" s="110">
        <v>0</v>
      </c>
      <c r="X84" s="110">
        <v>0</v>
      </c>
      <c r="Y84" s="110">
        <v>0</v>
      </c>
      <c r="Z84" s="109">
        <f>L84</f>
        <v>439.38560000000001</v>
      </c>
      <c r="AA84" s="110">
        <v>0</v>
      </c>
      <c r="AB84" s="122">
        <f t="shared" si="17"/>
        <v>1004324.6609432423</v>
      </c>
    </row>
    <row r="85" spans="1:28" x14ac:dyDescent="0.25">
      <c r="A85" s="114">
        <v>7</v>
      </c>
      <c r="B85" s="120" t="s">
        <v>465</v>
      </c>
      <c r="C85" s="110">
        <f>VLOOKUP($A85,'Trip Switching Model Targets'!$AU$88:$BG$116,C$5,FALSE)</f>
        <v>0</v>
      </c>
      <c r="D85" s="109">
        <f>VLOOKUP($A85,'Trip Switching Model Targets'!$AU$88:$BG$116,D$5,FALSE)</f>
        <v>20361.578290000001</v>
      </c>
      <c r="E85" s="109">
        <f>VLOOKUP($A85,'Trip Switching Model Targets'!$AU$88:$BG$116,E$5,FALSE)</f>
        <v>81908.53529</v>
      </c>
      <c r="F85" s="109">
        <f>VLOOKUP($A85,'Trip Switching Model Targets'!$AU$88:$BG$116,F$5,FALSE)</f>
        <v>266466.15013000002</v>
      </c>
      <c r="G85" s="110">
        <f>VLOOKUP($A85,'Trip Switching Model Targets'!$AU$88:$BG$116,G$5,FALSE)</f>
        <v>5920.6853600000004</v>
      </c>
      <c r="H85" s="109">
        <f>VLOOKUP($A85,'Trip Switching Model Targets'!$AU$88:$BG$116,H$5,FALSE)</f>
        <v>5476.0090484597213</v>
      </c>
      <c r="I85" s="110">
        <f>VLOOKUP($A85,'Trip Switching Model Targets'!$AU$88:$BG$116,I$5,FALSE)</f>
        <v>0</v>
      </c>
      <c r="J85" s="110">
        <f>VLOOKUP($A85,'Trip Switching Model Targets'!$AU$88:$BG$116,J$5,FALSE)</f>
        <v>511.07029978097813</v>
      </c>
      <c r="K85" s="110">
        <f>VLOOKUP($A85,'Trip Switching Model Targets'!$AU$88:$BG$116,K$5,FALSE)</f>
        <v>3131.5689000000002</v>
      </c>
      <c r="L85" s="109">
        <f>VLOOKUP($A85,'Trip Switching Model Targets'!$AU$88:$BG$116,L$5,FALSE)</f>
        <v>1659.5697</v>
      </c>
      <c r="M85" s="110">
        <f>VLOOKUP($A85,'Trip Switching Model Targets'!$AU$88:$BG$116,M$5,FALSE)</f>
        <v>0</v>
      </c>
      <c r="N85" s="122">
        <f t="shared" si="16"/>
        <v>385435.16701824073</v>
      </c>
      <c r="P85" s="120" t="s">
        <v>465</v>
      </c>
      <c r="Q85" s="110">
        <v>0</v>
      </c>
      <c r="R85" s="109">
        <f>D85</f>
        <v>20361.578290000001</v>
      </c>
      <c r="S85" s="109">
        <f>E85</f>
        <v>81908.53529</v>
      </c>
      <c r="T85" s="109">
        <f>C85+F85+G85</f>
        <v>272386.83549000003</v>
      </c>
      <c r="U85" s="110">
        <v>0</v>
      </c>
      <c r="V85" s="109">
        <f>H85+I85+J85+K85+M85</f>
        <v>9118.6482482407009</v>
      </c>
      <c r="W85" s="110">
        <v>0</v>
      </c>
      <c r="X85" s="110">
        <v>0</v>
      </c>
      <c r="Y85" s="110">
        <v>0</v>
      </c>
      <c r="Z85" s="109">
        <f>L85</f>
        <v>1659.5697</v>
      </c>
      <c r="AA85" s="110">
        <v>0</v>
      </c>
      <c r="AB85" s="122">
        <f t="shared" si="17"/>
        <v>385435.16701824073</v>
      </c>
    </row>
    <row r="86" spans="1:28" x14ac:dyDescent="0.25">
      <c r="A86" s="114">
        <v>8</v>
      </c>
      <c r="B86" s="120" t="s">
        <v>528</v>
      </c>
      <c r="C86" s="110">
        <f>VLOOKUP($A86,'Trip Switching Model Targets'!$AU$88:$BG$116,C$5,FALSE)</f>
        <v>0</v>
      </c>
      <c r="D86" s="110">
        <f>VLOOKUP($A86,'Trip Switching Model Targets'!$AU$88:$BG$116,D$5,FALSE)</f>
        <v>0</v>
      </c>
      <c r="E86" s="110">
        <f>VLOOKUP($A86,'Trip Switching Model Targets'!$AU$88:$BG$116,E$5,FALSE)</f>
        <v>0</v>
      </c>
      <c r="F86" s="110">
        <f>VLOOKUP($A86,'Trip Switching Model Targets'!$AU$88:$BG$116,F$5,FALSE)</f>
        <v>0</v>
      </c>
      <c r="G86" s="109">
        <f>VLOOKUP($A86,'Trip Switching Model Targets'!$AU$88:$BG$116,G$5,FALSE)</f>
        <v>53289.948550000001</v>
      </c>
      <c r="H86" s="110">
        <f>VLOOKUP($A86,'Trip Switching Model Targets'!$AU$88:$BG$116,H$5,FALSE)</f>
        <v>0</v>
      </c>
      <c r="I86" s="110">
        <f>VLOOKUP($A86,'Trip Switching Model Targets'!$AU$88:$BG$116,I$5,FALSE)</f>
        <v>0</v>
      </c>
      <c r="J86" s="110">
        <f>VLOOKUP($A86,'Trip Switching Model Targets'!$AU$88:$BG$116,J$5,FALSE)</f>
        <v>0</v>
      </c>
      <c r="K86" s="110">
        <f>VLOOKUP($A86,'Trip Switching Model Targets'!$AU$88:$BG$116,K$5,FALSE)</f>
        <v>199.57656</v>
      </c>
      <c r="L86" s="110">
        <f>VLOOKUP($A86,'Trip Switching Model Targets'!$AU$88:$BG$116,L$5,FALSE)</f>
        <v>0</v>
      </c>
      <c r="M86" s="110">
        <f>VLOOKUP($A86,'Trip Switching Model Targets'!$AU$88:$BG$116,M$5,FALSE)</f>
        <v>0</v>
      </c>
      <c r="N86" s="122">
        <f t="shared" si="16"/>
        <v>53489.525110000002</v>
      </c>
      <c r="P86" s="120" t="s">
        <v>528</v>
      </c>
      <c r="Q86" s="110">
        <v>0</v>
      </c>
      <c r="R86" s="110">
        <v>0</v>
      </c>
      <c r="S86" s="110">
        <v>0</v>
      </c>
      <c r="T86" s="110">
        <v>0</v>
      </c>
      <c r="U86" s="109">
        <f>C86+D86+E86+F86+G86+H86+I86+J86+K86+L86+M86</f>
        <v>53489.525110000002</v>
      </c>
      <c r="V86" s="110">
        <v>0</v>
      </c>
      <c r="W86" s="110">
        <v>0</v>
      </c>
      <c r="X86" s="110">
        <v>0</v>
      </c>
      <c r="Y86" s="110">
        <v>0</v>
      </c>
      <c r="Z86" s="110">
        <v>0</v>
      </c>
      <c r="AA86" s="110">
        <v>0</v>
      </c>
      <c r="AB86" s="122">
        <f t="shared" si="17"/>
        <v>53489.525110000002</v>
      </c>
    </row>
    <row r="87" spans="1:28" x14ac:dyDescent="0.25">
      <c r="A87" s="114">
        <v>9</v>
      </c>
      <c r="B87" s="120" t="s">
        <v>14</v>
      </c>
      <c r="C87" s="110">
        <f>VLOOKUP($A87,'Trip Switching Model Targets'!$AU$88:$BG$116,C$5,FALSE)</f>
        <v>0</v>
      </c>
      <c r="D87" s="110">
        <f>VLOOKUP($A87,'Trip Switching Model Targets'!$AU$88:$BG$116,D$5,FALSE)</f>
        <v>0</v>
      </c>
      <c r="E87" s="110">
        <f>VLOOKUP($A87,'Trip Switching Model Targets'!$AU$88:$BG$116,E$5,FALSE)</f>
        <v>0</v>
      </c>
      <c r="F87" s="110">
        <f>VLOOKUP($A87,'Trip Switching Model Targets'!$AU$88:$BG$116,F$5,FALSE)</f>
        <v>0</v>
      </c>
      <c r="G87" s="110">
        <f>VLOOKUP($A87,'Trip Switching Model Targets'!$AU$88:$BG$116,G$5,FALSE)</f>
        <v>0</v>
      </c>
      <c r="H87" s="111">
        <f>VLOOKUP($A87,'Trip Switching Model Targets'!$AU$88:$BG$116,H$5,FALSE)</f>
        <v>33105.916160161461</v>
      </c>
      <c r="I87" s="112">
        <f>VLOOKUP($A87,'Trip Switching Model Targets'!$AU$88:$BG$116,I$5,FALSE)</f>
        <v>0</v>
      </c>
      <c r="J87" s="112">
        <f>VLOOKUP($A87,'Trip Switching Model Targets'!$AU$88:$BG$116,J$5,FALSE)</f>
        <v>0</v>
      </c>
      <c r="K87" s="110">
        <f>VLOOKUP($A87,'Trip Switching Model Targets'!$AU$88:$BG$116,K$5,FALSE)</f>
        <v>0</v>
      </c>
      <c r="L87" s="110">
        <f>VLOOKUP($A87,'Trip Switching Model Targets'!$AU$88:$BG$116,L$5,FALSE)</f>
        <v>0</v>
      </c>
      <c r="M87" s="110">
        <f>VLOOKUP($A87,'Trip Switching Model Targets'!$AU$88:$BG$116,M$5,FALSE)</f>
        <v>0</v>
      </c>
      <c r="N87" s="122">
        <f t="shared" si="16"/>
        <v>33105.916160161461</v>
      </c>
      <c r="P87" s="120" t="s">
        <v>14</v>
      </c>
      <c r="Q87" s="110">
        <v>0</v>
      </c>
      <c r="R87" s="110">
        <v>0</v>
      </c>
      <c r="S87" s="110">
        <v>0</v>
      </c>
      <c r="T87" s="110">
        <v>0</v>
      </c>
      <c r="U87" s="110">
        <v>0</v>
      </c>
      <c r="V87" s="111">
        <f t="shared" ref="V87:V92" si="18">C87+D87+E87+F87+G87+H87+I87+J87+K87+L87+M87</f>
        <v>33105.916160161461</v>
      </c>
      <c r="W87" s="110">
        <v>0</v>
      </c>
      <c r="X87" s="110">
        <v>0</v>
      </c>
      <c r="Y87" s="110">
        <v>0</v>
      </c>
      <c r="Z87" s="110">
        <v>0</v>
      </c>
      <c r="AA87" s="110">
        <v>0</v>
      </c>
      <c r="AB87" s="122">
        <f t="shared" si="17"/>
        <v>33105.916160161461</v>
      </c>
    </row>
    <row r="88" spans="1:28" x14ac:dyDescent="0.25">
      <c r="A88" s="114">
        <v>10</v>
      </c>
      <c r="B88" s="120" t="s">
        <v>15</v>
      </c>
      <c r="C88" s="110">
        <f>VLOOKUP($A88,'Trip Switching Model Targets'!$AU$88:$BG$116,C$5,FALSE)</f>
        <v>0</v>
      </c>
      <c r="D88" s="110">
        <f>VLOOKUP($A88,'Trip Switching Model Targets'!$AU$88:$BG$116,D$5,FALSE)</f>
        <v>0</v>
      </c>
      <c r="E88" s="110">
        <f>VLOOKUP($A88,'Trip Switching Model Targets'!$AU$88:$BG$116,E$5,FALSE)</f>
        <v>0</v>
      </c>
      <c r="F88" s="110">
        <f>VLOOKUP($A88,'Trip Switching Model Targets'!$AU$88:$BG$116,F$5,FALSE)</f>
        <v>0</v>
      </c>
      <c r="G88" s="110">
        <f>VLOOKUP($A88,'Trip Switching Model Targets'!$AU$88:$BG$116,G$5,FALSE)</f>
        <v>0</v>
      </c>
      <c r="H88" s="111">
        <f>VLOOKUP($A88,'Trip Switching Model Targets'!$AU$88:$BG$116,H$5,FALSE)</f>
        <v>0</v>
      </c>
      <c r="I88" s="112">
        <f>VLOOKUP($A88,'Trip Switching Model Targets'!$AU$88:$BG$116,I$5,FALSE)</f>
        <v>0</v>
      </c>
      <c r="J88" s="112">
        <f>VLOOKUP($A88,'Trip Switching Model Targets'!$AU$88:$BG$116,J$5,FALSE)</f>
        <v>0</v>
      </c>
      <c r="K88" s="110">
        <f>VLOOKUP($A88,'Trip Switching Model Targets'!$AU$88:$BG$116,K$5,FALSE)</f>
        <v>0</v>
      </c>
      <c r="L88" s="110">
        <f>VLOOKUP($A88,'Trip Switching Model Targets'!$AU$88:$BG$116,L$5,FALSE)</f>
        <v>0</v>
      </c>
      <c r="M88" s="110">
        <f>VLOOKUP($A88,'Trip Switching Model Targets'!$AU$88:$BG$116,M$5,FALSE)</f>
        <v>0</v>
      </c>
      <c r="N88" s="122">
        <f t="shared" si="16"/>
        <v>0</v>
      </c>
      <c r="P88" s="120" t="s">
        <v>15</v>
      </c>
      <c r="Q88" s="110">
        <v>0</v>
      </c>
      <c r="R88" s="110">
        <v>0</v>
      </c>
      <c r="S88" s="110">
        <v>0</v>
      </c>
      <c r="T88" s="110">
        <v>0</v>
      </c>
      <c r="U88" s="110">
        <v>0</v>
      </c>
      <c r="V88" s="111">
        <f t="shared" si="18"/>
        <v>0</v>
      </c>
      <c r="W88" s="110">
        <v>0</v>
      </c>
      <c r="X88" s="110">
        <v>0</v>
      </c>
      <c r="Y88" s="110">
        <v>0</v>
      </c>
      <c r="Z88" s="110">
        <v>0</v>
      </c>
      <c r="AA88" s="110">
        <v>0</v>
      </c>
      <c r="AB88" s="122">
        <f t="shared" si="17"/>
        <v>0</v>
      </c>
    </row>
    <row r="89" spans="1:28" x14ac:dyDescent="0.25">
      <c r="A89" s="114">
        <v>11</v>
      </c>
      <c r="B89" s="120" t="s">
        <v>16</v>
      </c>
      <c r="C89" s="110">
        <f>VLOOKUP($A89,'Trip Switching Model Targets'!$AU$88:$BG$116,C$5,FALSE)</f>
        <v>0</v>
      </c>
      <c r="D89" s="110">
        <f>VLOOKUP($A89,'Trip Switching Model Targets'!$AU$88:$BG$116,D$5,FALSE)</f>
        <v>0</v>
      </c>
      <c r="E89" s="110">
        <f>VLOOKUP($A89,'Trip Switching Model Targets'!$AU$88:$BG$116,E$5,FALSE)</f>
        <v>0</v>
      </c>
      <c r="F89" s="110">
        <f>VLOOKUP($A89,'Trip Switching Model Targets'!$AU$88:$BG$116,F$5,FALSE)</f>
        <v>0</v>
      </c>
      <c r="G89" s="110">
        <f>VLOOKUP($A89,'Trip Switching Model Targets'!$AU$88:$BG$116,G$5,FALSE)</f>
        <v>0</v>
      </c>
      <c r="H89" s="111">
        <f>VLOOKUP($A89,'Trip Switching Model Targets'!$AU$88:$BG$116,H$5,FALSE)</f>
        <v>0</v>
      </c>
      <c r="I89" s="112">
        <f>VLOOKUP($A89,'Trip Switching Model Targets'!$AU$88:$BG$116,I$5,FALSE)</f>
        <v>0</v>
      </c>
      <c r="J89" s="112">
        <f>VLOOKUP($A89,'Trip Switching Model Targets'!$AU$88:$BG$116,J$5,FALSE)</f>
        <v>0</v>
      </c>
      <c r="K89" s="110">
        <f>VLOOKUP($A89,'Trip Switching Model Targets'!$AU$88:$BG$116,K$5,FALSE)</f>
        <v>0</v>
      </c>
      <c r="L89" s="110">
        <f>VLOOKUP($A89,'Trip Switching Model Targets'!$AU$88:$BG$116,L$5,FALSE)</f>
        <v>0</v>
      </c>
      <c r="M89" s="110">
        <f>VLOOKUP($A89,'Trip Switching Model Targets'!$AU$88:$BG$116,M$5,FALSE)</f>
        <v>0</v>
      </c>
      <c r="N89" s="122">
        <f t="shared" si="16"/>
        <v>0</v>
      </c>
      <c r="P89" s="120" t="s">
        <v>16</v>
      </c>
      <c r="Q89" s="110">
        <v>0</v>
      </c>
      <c r="R89" s="110">
        <v>0</v>
      </c>
      <c r="S89" s="110">
        <v>0</v>
      </c>
      <c r="T89" s="110">
        <v>0</v>
      </c>
      <c r="U89" s="110">
        <v>0</v>
      </c>
      <c r="V89" s="111">
        <f t="shared" si="18"/>
        <v>0</v>
      </c>
      <c r="W89" s="110">
        <v>0</v>
      </c>
      <c r="X89" s="110">
        <v>0</v>
      </c>
      <c r="Y89" s="110">
        <v>0</v>
      </c>
      <c r="Z89" s="110">
        <v>0</v>
      </c>
      <c r="AA89" s="110">
        <v>0</v>
      </c>
      <c r="AB89" s="122">
        <f t="shared" si="17"/>
        <v>0</v>
      </c>
    </row>
    <row r="90" spans="1:28" x14ac:dyDescent="0.25">
      <c r="A90" s="114">
        <v>12</v>
      </c>
      <c r="B90" s="120" t="s">
        <v>17</v>
      </c>
      <c r="C90" s="110">
        <f>VLOOKUP($A90,'Trip Switching Model Targets'!$AU$88:$BG$116,C$5,FALSE)</f>
        <v>0</v>
      </c>
      <c r="D90" s="110">
        <f>VLOOKUP($A90,'Trip Switching Model Targets'!$AU$88:$BG$116,D$5,FALSE)</f>
        <v>0</v>
      </c>
      <c r="E90" s="110">
        <f>VLOOKUP($A90,'Trip Switching Model Targets'!$AU$88:$BG$116,E$5,FALSE)</f>
        <v>0</v>
      </c>
      <c r="F90" s="110">
        <f>VLOOKUP($A90,'Trip Switching Model Targets'!$AU$88:$BG$116,F$5,FALSE)</f>
        <v>0</v>
      </c>
      <c r="G90" s="110">
        <f>VLOOKUP($A90,'Trip Switching Model Targets'!$AU$88:$BG$116,G$5,FALSE)</f>
        <v>0</v>
      </c>
      <c r="H90" s="111">
        <f>VLOOKUP($A90,'Trip Switching Model Targets'!$AU$88:$BG$116,H$5,FALSE)</f>
        <v>1369.538130836044</v>
      </c>
      <c r="I90" s="112">
        <f>VLOOKUP($A90,'Trip Switching Model Targets'!$AU$88:$BG$116,I$5,FALSE)</f>
        <v>0</v>
      </c>
      <c r="J90" s="112">
        <f>VLOOKUP($A90,'Trip Switching Model Targets'!$AU$88:$BG$116,J$5,FALSE)</f>
        <v>0</v>
      </c>
      <c r="K90" s="110">
        <f>VLOOKUP($A90,'Trip Switching Model Targets'!$AU$88:$BG$116,K$5,FALSE)</f>
        <v>0</v>
      </c>
      <c r="L90" s="110">
        <f>VLOOKUP($A90,'Trip Switching Model Targets'!$AU$88:$BG$116,L$5,FALSE)</f>
        <v>0</v>
      </c>
      <c r="M90" s="110">
        <f>VLOOKUP($A90,'Trip Switching Model Targets'!$AU$88:$BG$116,M$5,FALSE)</f>
        <v>0</v>
      </c>
      <c r="N90" s="122">
        <f t="shared" si="16"/>
        <v>1369.538130836044</v>
      </c>
      <c r="P90" s="120" t="s">
        <v>17</v>
      </c>
      <c r="Q90" s="110">
        <v>0</v>
      </c>
      <c r="R90" s="110">
        <v>0</v>
      </c>
      <c r="S90" s="110">
        <v>0</v>
      </c>
      <c r="T90" s="110">
        <v>0</v>
      </c>
      <c r="U90" s="110">
        <v>0</v>
      </c>
      <c r="V90" s="111">
        <f t="shared" si="18"/>
        <v>1369.538130836044</v>
      </c>
      <c r="W90" s="110">
        <v>0</v>
      </c>
      <c r="X90" s="110">
        <v>0</v>
      </c>
      <c r="Y90" s="110">
        <v>0</v>
      </c>
      <c r="Z90" s="110">
        <v>0</v>
      </c>
      <c r="AA90" s="110">
        <v>0</v>
      </c>
      <c r="AB90" s="122">
        <f t="shared" si="17"/>
        <v>1369.538130836044</v>
      </c>
    </row>
    <row r="91" spans="1:28" x14ac:dyDescent="0.25">
      <c r="A91" s="114">
        <v>24</v>
      </c>
      <c r="B91" s="120" t="s">
        <v>26</v>
      </c>
      <c r="C91" s="110">
        <f>VLOOKUP($A91,'Trip Switching Model Targets'!$AU$88:$BG$116,C$5,FALSE)</f>
        <v>0</v>
      </c>
      <c r="D91" s="110">
        <f>VLOOKUP($A91,'Trip Switching Model Targets'!$AU$88:$BG$116,D$5,FALSE)</f>
        <v>0</v>
      </c>
      <c r="E91" s="110">
        <f>VLOOKUP($A91,'Trip Switching Model Targets'!$AU$88:$BG$116,E$5,FALSE)</f>
        <v>0</v>
      </c>
      <c r="F91" s="110">
        <f>VLOOKUP($A91,'Trip Switching Model Targets'!$AU$88:$BG$116,F$5,FALSE)</f>
        <v>0</v>
      </c>
      <c r="G91" s="110">
        <f>VLOOKUP($A91,'Trip Switching Model Targets'!$AU$88:$BG$116,G$5,FALSE)</f>
        <v>0</v>
      </c>
      <c r="H91" s="111">
        <f>VLOOKUP($A91,'Trip Switching Model Targets'!$AU$88:$BG$116,H$5,FALSE)</f>
        <v>1405.451038268543</v>
      </c>
      <c r="I91" s="112">
        <f>VLOOKUP($A91,'Trip Switching Model Targets'!$AU$88:$BG$116,I$5,FALSE)</f>
        <v>0</v>
      </c>
      <c r="J91" s="112">
        <f>VLOOKUP($A91,'Trip Switching Model Targets'!$AU$88:$BG$116,J$5,FALSE)</f>
        <v>0</v>
      </c>
      <c r="K91" s="110">
        <f>VLOOKUP($A91,'Trip Switching Model Targets'!$AU$88:$BG$116,K$5,FALSE)</f>
        <v>0</v>
      </c>
      <c r="L91" s="110">
        <f>VLOOKUP($A91,'Trip Switching Model Targets'!$AU$88:$BG$116,L$5,FALSE)</f>
        <v>0</v>
      </c>
      <c r="M91" s="110">
        <f>VLOOKUP($A91,'Trip Switching Model Targets'!$AU$88:$BG$116,M$5,FALSE)</f>
        <v>0</v>
      </c>
      <c r="N91" s="122">
        <f t="shared" si="16"/>
        <v>1405.451038268543</v>
      </c>
      <c r="P91" s="120" t="s">
        <v>26</v>
      </c>
      <c r="Q91" s="110">
        <v>0</v>
      </c>
      <c r="R91" s="110">
        <v>0</v>
      </c>
      <c r="S91" s="110">
        <v>0</v>
      </c>
      <c r="T91" s="110">
        <v>0</v>
      </c>
      <c r="U91" s="110">
        <v>0</v>
      </c>
      <c r="V91" s="111">
        <f t="shared" si="18"/>
        <v>1405.451038268543</v>
      </c>
      <c r="W91" s="110">
        <v>0</v>
      </c>
      <c r="X91" s="110">
        <v>0</v>
      </c>
      <c r="Y91" s="110">
        <v>0</v>
      </c>
      <c r="Z91" s="110">
        <v>0</v>
      </c>
      <c r="AA91" s="110">
        <v>0</v>
      </c>
      <c r="AB91" s="122">
        <f t="shared" si="17"/>
        <v>1405.451038268543</v>
      </c>
    </row>
    <row r="92" spans="1:28" x14ac:dyDescent="0.25">
      <c r="A92" s="114">
        <v>25</v>
      </c>
      <c r="B92" s="120" t="s">
        <v>27</v>
      </c>
      <c r="C92" s="110">
        <f>VLOOKUP($A92,'Trip Switching Model Targets'!$AU$88:$BG$116,C$5,FALSE)</f>
        <v>0</v>
      </c>
      <c r="D92" s="110">
        <f>VLOOKUP($A92,'Trip Switching Model Targets'!$AU$88:$BG$116,D$5,FALSE)</f>
        <v>0</v>
      </c>
      <c r="E92" s="110">
        <f>VLOOKUP($A92,'Trip Switching Model Targets'!$AU$88:$BG$116,E$5,FALSE)</f>
        <v>0</v>
      </c>
      <c r="F92" s="110">
        <f>VLOOKUP($A92,'Trip Switching Model Targets'!$AU$88:$BG$116,F$5,FALSE)</f>
        <v>0</v>
      </c>
      <c r="G92" s="110">
        <f>VLOOKUP($A92,'Trip Switching Model Targets'!$AU$88:$BG$116,G$5,FALSE)</f>
        <v>0</v>
      </c>
      <c r="H92" s="111">
        <f>VLOOKUP($A92,'Trip Switching Model Targets'!$AU$88:$BG$116,H$5,FALSE)</f>
        <v>162.6302033850485</v>
      </c>
      <c r="I92" s="112">
        <f>VLOOKUP($A92,'Trip Switching Model Targets'!$AU$88:$BG$116,I$5,FALSE)</f>
        <v>0</v>
      </c>
      <c r="J92" s="112">
        <f>VLOOKUP($A92,'Trip Switching Model Targets'!$AU$88:$BG$116,J$5,FALSE)</f>
        <v>0</v>
      </c>
      <c r="K92" s="110">
        <f>VLOOKUP($A92,'Trip Switching Model Targets'!$AU$88:$BG$116,K$5,FALSE)</f>
        <v>0</v>
      </c>
      <c r="L92" s="110">
        <f>VLOOKUP($A92,'Trip Switching Model Targets'!$AU$88:$BG$116,L$5,FALSE)</f>
        <v>0</v>
      </c>
      <c r="M92" s="110">
        <f>VLOOKUP($A92,'Trip Switching Model Targets'!$AU$88:$BG$116,M$5,FALSE)</f>
        <v>0</v>
      </c>
      <c r="N92" s="122">
        <f t="shared" si="16"/>
        <v>162.6302033850485</v>
      </c>
      <c r="P92" s="120" t="s">
        <v>27</v>
      </c>
      <c r="Q92" s="110">
        <v>0</v>
      </c>
      <c r="R92" s="110">
        <v>0</v>
      </c>
      <c r="S92" s="110">
        <v>0</v>
      </c>
      <c r="T92" s="110">
        <v>0</v>
      </c>
      <c r="U92" s="110">
        <v>0</v>
      </c>
      <c r="V92" s="111">
        <f t="shared" si="18"/>
        <v>162.6302033850485</v>
      </c>
      <c r="W92" s="110">
        <v>0</v>
      </c>
      <c r="X92" s="110">
        <v>0</v>
      </c>
      <c r="Y92" s="110">
        <v>0</v>
      </c>
      <c r="Z92" s="110">
        <v>0</v>
      </c>
      <c r="AA92" s="110">
        <v>0</v>
      </c>
      <c r="AB92" s="122">
        <f t="shared" si="17"/>
        <v>162.6302033850485</v>
      </c>
    </row>
    <row r="93" spans="1:28" x14ac:dyDescent="0.25">
      <c r="A93" s="114">
        <v>13</v>
      </c>
      <c r="B93" s="120" t="s">
        <v>18</v>
      </c>
      <c r="C93" s="110">
        <f>VLOOKUP($A93,'Trip Switching Model Targets'!$AU$88:$BG$116,C$5,FALSE)</f>
        <v>0</v>
      </c>
      <c r="D93" s="110">
        <f>VLOOKUP($A93,'Trip Switching Model Targets'!$AU$88:$BG$116,D$5,FALSE)</f>
        <v>0</v>
      </c>
      <c r="E93" s="110">
        <f>VLOOKUP($A93,'Trip Switching Model Targets'!$AU$88:$BG$116,E$5,FALSE)</f>
        <v>0</v>
      </c>
      <c r="F93" s="110">
        <f>VLOOKUP($A93,'Trip Switching Model Targets'!$AU$88:$BG$116,F$5,FALSE)</f>
        <v>0</v>
      </c>
      <c r="G93" s="110">
        <f>VLOOKUP($A93,'Trip Switching Model Targets'!$AU$88:$BG$116,G$5,FALSE)</f>
        <v>0</v>
      </c>
      <c r="H93" s="112">
        <f>VLOOKUP($A93,'Trip Switching Model Targets'!$AU$88:$BG$116,H$5,FALSE)</f>
        <v>0</v>
      </c>
      <c r="I93" s="111">
        <f>VLOOKUP($A93,'Trip Switching Model Targets'!$AU$88:$BG$116,I$5,FALSE)</f>
        <v>147.69012233808309</v>
      </c>
      <c r="J93" s="112">
        <f>VLOOKUP($A93,'Trip Switching Model Targets'!$AU$88:$BG$116,J$5,FALSE)</f>
        <v>0</v>
      </c>
      <c r="K93" s="110">
        <f>VLOOKUP($A93,'Trip Switching Model Targets'!$AU$88:$BG$116,K$5,FALSE)</f>
        <v>0</v>
      </c>
      <c r="L93" s="110">
        <f>VLOOKUP($A93,'Trip Switching Model Targets'!$AU$88:$BG$116,L$5,FALSE)</f>
        <v>0</v>
      </c>
      <c r="M93" s="110">
        <f>VLOOKUP($A93,'Trip Switching Model Targets'!$AU$88:$BG$116,M$5,FALSE)</f>
        <v>0</v>
      </c>
      <c r="N93" s="122">
        <f t="shared" si="16"/>
        <v>147.69012233808309</v>
      </c>
      <c r="P93" s="120" t="s">
        <v>18</v>
      </c>
      <c r="Q93" s="110">
        <v>0</v>
      </c>
      <c r="R93" s="110">
        <v>0</v>
      </c>
      <c r="S93" s="110">
        <v>0</v>
      </c>
      <c r="T93" s="110">
        <v>0</v>
      </c>
      <c r="U93" s="110">
        <v>0</v>
      </c>
      <c r="V93" s="110">
        <v>0</v>
      </c>
      <c r="W93" s="111">
        <f t="shared" ref="W93:W98" si="19">C93+D93+E93+F93+G93+H93+I93+J93+K93+L93+M93</f>
        <v>147.69012233808309</v>
      </c>
      <c r="X93" s="110">
        <v>0</v>
      </c>
      <c r="Y93" s="110">
        <v>0</v>
      </c>
      <c r="Z93" s="110">
        <v>0</v>
      </c>
      <c r="AA93" s="110">
        <v>0</v>
      </c>
      <c r="AB93" s="122">
        <f t="shared" si="17"/>
        <v>147.69012233808309</v>
      </c>
    </row>
    <row r="94" spans="1:28" x14ac:dyDescent="0.25">
      <c r="A94" s="114">
        <v>14</v>
      </c>
      <c r="B94" s="120" t="s">
        <v>19</v>
      </c>
      <c r="C94" s="110">
        <f>VLOOKUP($A94,'Trip Switching Model Targets'!$AU$88:$BG$116,C$5,FALSE)</f>
        <v>0</v>
      </c>
      <c r="D94" s="110">
        <f>VLOOKUP($A94,'Trip Switching Model Targets'!$AU$88:$BG$116,D$5,FALSE)</f>
        <v>0</v>
      </c>
      <c r="E94" s="110">
        <f>VLOOKUP($A94,'Trip Switching Model Targets'!$AU$88:$BG$116,E$5,FALSE)</f>
        <v>0</v>
      </c>
      <c r="F94" s="110">
        <f>VLOOKUP($A94,'Trip Switching Model Targets'!$AU$88:$BG$116,F$5,FALSE)</f>
        <v>0</v>
      </c>
      <c r="G94" s="110">
        <f>VLOOKUP($A94,'Trip Switching Model Targets'!$AU$88:$BG$116,G$5,FALSE)</f>
        <v>0</v>
      </c>
      <c r="H94" s="112">
        <f>VLOOKUP($A94,'Trip Switching Model Targets'!$AU$88:$BG$116,H$5,FALSE)</f>
        <v>0</v>
      </c>
      <c r="I94" s="111">
        <f>VLOOKUP($A94,'Trip Switching Model Targets'!$AU$88:$BG$116,I$5,FALSE)</f>
        <v>18.559953680563702</v>
      </c>
      <c r="J94" s="112">
        <f>VLOOKUP($A94,'Trip Switching Model Targets'!$AU$88:$BG$116,J$5,FALSE)</f>
        <v>0</v>
      </c>
      <c r="K94" s="110">
        <f>VLOOKUP($A94,'Trip Switching Model Targets'!$AU$88:$BG$116,K$5,FALSE)</f>
        <v>0</v>
      </c>
      <c r="L94" s="110">
        <f>VLOOKUP($A94,'Trip Switching Model Targets'!$AU$88:$BG$116,L$5,FALSE)</f>
        <v>0</v>
      </c>
      <c r="M94" s="110">
        <f>VLOOKUP($A94,'Trip Switching Model Targets'!$AU$88:$BG$116,M$5,FALSE)</f>
        <v>0</v>
      </c>
      <c r="N94" s="122">
        <f t="shared" si="16"/>
        <v>18.559953680563702</v>
      </c>
      <c r="P94" s="120" t="s">
        <v>19</v>
      </c>
      <c r="Q94" s="110">
        <v>0</v>
      </c>
      <c r="R94" s="110">
        <v>0</v>
      </c>
      <c r="S94" s="110">
        <v>0</v>
      </c>
      <c r="T94" s="110">
        <v>0</v>
      </c>
      <c r="U94" s="110">
        <v>0</v>
      </c>
      <c r="V94" s="110">
        <v>0</v>
      </c>
      <c r="W94" s="111">
        <f t="shared" si="19"/>
        <v>18.559953680563702</v>
      </c>
      <c r="X94" s="110">
        <v>0</v>
      </c>
      <c r="Y94" s="110">
        <v>0</v>
      </c>
      <c r="Z94" s="110">
        <v>0</v>
      </c>
      <c r="AA94" s="110">
        <v>0</v>
      </c>
      <c r="AB94" s="122">
        <f t="shared" si="17"/>
        <v>18.559953680563702</v>
      </c>
    </row>
    <row r="95" spans="1:28" x14ac:dyDescent="0.25">
      <c r="A95" s="114">
        <v>15</v>
      </c>
      <c r="B95" s="120" t="s">
        <v>20</v>
      </c>
      <c r="C95" s="110">
        <f>VLOOKUP($A95,'Trip Switching Model Targets'!$AU$88:$BG$116,C$5,FALSE)</f>
        <v>0</v>
      </c>
      <c r="D95" s="110">
        <f>VLOOKUP($A95,'Trip Switching Model Targets'!$AU$88:$BG$116,D$5,FALSE)</f>
        <v>0</v>
      </c>
      <c r="E95" s="110">
        <f>VLOOKUP($A95,'Trip Switching Model Targets'!$AU$88:$BG$116,E$5,FALSE)</f>
        <v>0</v>
      </c>
      <c r="F95" s="110">
        <f>VLOOKUP($A95,'Trip Switching Model Targets'!$AU$88:$BG$116,F$5,FALSE)</f>
        <v>0</v>
      </c>
      <c r="G95" s="110">
        <f>VLOOKUP($A95,'Trip Switching Model Targets'!$AU$88:$BG$116,G$5,FALSE)</f>
        <v>0</v>
      </c>
      <c r="H95" s="112">
        <f>VLOOKUP($A95,'Trip Switching Model Targets'!$AU$88:$BG$116,H$5,FALSE)</f>
        <v>0</v>
      </c>
      <c r="I95" s="111">
        <f>VLOOKUP($A95,'Trip Switching Model Targets'!$AU$88:$BG$116,I$5,FALSE)</f>
        <v>0</v>
      </c>
      <c r="J95" s="112">
        <f>VLOOKUP($A95,'Trip Switching Model Targets'!$AU$88:$BG$116,J$5,FALSE)</f>
        <v>0</v>
      </c>
      <c r="K95" s="110">
        <f>VLOOKUP($A95,'Trip Switching Model Targets'!$AU$88:$BG$116,K$5,FALSE)</f>
        <v>0</v>
      </c>
      <c r="L95" s="110">
        <f>VLOOKUP($A95,'Trip Switching Model Targets'!$AU$88:$BG$116,L$5,FALSE)</f>
        <v>0</v>
      </c>
      <c r="M95" s="110">
        <f>VLOOKUP($A95,'Trip Switching Model Targets'!$AU$88:$BG$116,M$5,FALSE)</f>
        <v>0</v>
      </c>
      <c r="N95" s="122">
        <f t="shared" si="16"/>
        <v>0</v>
      </c>
      <c r="P95" s="120" t="s">
        <v>20</v>
      </c>
      <c r="Q95" s="110">
        <v>0</v>
      </c>
      <c r="R95" s="110">
        <v>0</v>
      </c>
      <c r="S95" s="110">
        <v>0</v>
      </c>
      <c r="T95" s="110">
        <v>0</v>
      </c>
      <c r="U95" s="110">
        <v>0</v>
      </c>
      <c r="V95" s="110">
        <v>0</v>
      </c>
      <c r="W95" s="111">
        <f t="shared" si="19"/>
        <v>0</v>
      </c>
      <c r="X95" s="110">
        <v>0</v>
      </c>
      <c r="Y95" s="110">
        <v>0</v>
      </c>
      <c r="Z95" s="110">
        <v>0</v>
      </c>
      <c r="AA95" s="110">
        <v>0</v>
      </c>
      <c r="AB95" s="122">
        <f t="shared" si="17"/>
        <v>0</v>
      </c>
    </row>
    <row r="96" spans="1:28" x14ac:dyDescent="0.25">
      <c r="A96" s="114">
        <v>16</v>
      </c>
      <c r="B96" s="120" t="s">
        <v>21</v>
      </c>
      <c r="C96" s="110">
        <f>VLOOKUP($A96,'Trip Switching Model Targets'!$AU$88:$BG$116,C$5,FALSE)</f>
        <v>0</v>
      </c>
      <c r="D96" s="110">
        <f>VLOOKUP($A96,'Trip Switching Model Targets'!$AU$88:$BG$116,D$5,FALSE)</f>
        <v>0</v>
      </c>
      <c r="E96" s="110">
        <f>VLOOKUP($A96,'Trip Switching Model Targets'!$AU$88:$BG$116,E$5,FALSE)</f>
        <v>0</v>
      </c>
      <c r="F96" s="110">
        <f>VLOOKUP($A96,'Trip Switching Model Targets'!$AU$88:$BG$116,F$5,FALSE)</f>
        <v>0</v>
      </c>
      <c r="G96" s="110">
        <f>VLOOKUP($A96,'Trip Switching Model Targets'!$AU$88:$BG$116,G$5,FALSE)</f>
        <v>0</v>
      </c>
      <c r="H96" s="112">
        <f>VLOOKUP($A96,'Trip Switching Model Targets'!$AU$88:$BG$116,H$5,FALSE)</f>
        <v>0</v>
      </c>
      <c r="I96" s="111">
        <f>VLOOKUP($A96,'Trip Switching Model Targets'!$AU$88:$BG$116,I$5,FALSE)</f>
        <v>36.056280174046499</v>
      </c>
      <c r="J96" s="112">
        <f>VLOOKUP($A96,'Trip Switching Model Targets'!$AU$88:$BG$116,J$5,FALSE)</f>
        <v>0</v>
      </c>
      <c r="K96" s="110">
        <f>VLOOKUP($A96,'Trip Switching Model Targets'!$AU$88:$BG$116,K$5,FALSE)</f>
        <v>0</v>
      </c>
      <c r="L96" s="110">
        <f>VLOOKUP($A96,'Trip Switching Model Targets'!$AU$88:$BG$116,L$5,FALSE)</f>
        <v>0</v>
      </c>
      <c r="M96" s="110">
        <f>VLOOKUP($A96,'Trip Switching Model Targets'!$AU$88:$BG$116,M$5,FALSE)</f>
        <v>0</v>
      </c>
      <c r="N96" s="122">
        <f t="shared" si="16"/>
        <v>36.056280174046499</v>
      </c>
      <c r="P96" s="120" t="s">
        <v>21</v>
      </c>
      <c r="Q96" s="110">
        <v>0</v>
      </c>
      <c r="R96" s="110">
        <v>0</v>
      </c>
      <c r="S96" s="110">
        <v>0</v>
      </c>
      <c r="T96" s="110">
        <v>0</v>
      </c>
      <c r="U96" s="110">
        <v>0</v>
      </c>
      <c r="V96" s="110">
        <v>0</v>
      </c>
      <c r="W96" s="111">
        <f t="shared" si="19"/>
        <v>36.056280174046499</v>
      </c>
      <c r="X96" s="110">
        <v>0</v>
      </c>
      <c r="Y96" s="110">
        <v>0</v>
      </c>
      <c r="Z96" s="110">
        <v>0</v>
      </c>
      <c r="AA96" s="110">
        <v>0</v>
      </c>
      <c r="AB96" s="122">
        <f t="shared" si="17"/>
        <v>36.056280174046499</v>
      </c>
    </row>
    <row r="97" spans="1:28" x14ac:dyDescent="0.25">
      <c r="A97" s="114">
        <v>26</v>
      </c>
      <c r="B97" s="120" t="s">
        <v>28</v>
      </c>
      <c r="C97" s="110">
        <f>VLOOKUP($A97,'Trip Switching Model Targets'!$AU$88:$BG$116,C$5,FALSE)</f>
        <v>0</v>
      </c>
      <c r="D97" s="110">
        <f>VLOOKUP($A97,'Trip Switching Model Targets'!$AU$88:$BG$116,D$5,FALSE)</f>
        <v>0</v>
      </c>
      <c r="E97" s="110">
        <f>VLOOKUP($A97,'Trip Switching Model Targets'!$AU$88:$BG$116,E$5,FALSE)</f>
        <v>0</v>
      </c>
      <c r="F97" s="110">
        <f>VLOOKUP($A97,'Trip Switching Model Targets'!$AU$88:$BG$116,F$5,FALSE)</f>
        <v>0</v>
      </c>
      <c r="G97" s="110">
        <f>VLOOKUP($A97,'Trip Switching Model Targets'!$AU$88:$BG$116,G$5,FALSE)</f>
        <v>0</v>
      </c>
      <c r="H97" s="112">
        <f>VLOOKUP($A97,'Trip Switching Model Targets'!$AU$88:$BG$116,H$5,FALSE)</f>
        <v>0</v>
      </c>
      <c r="I97" s="111">
        <f>VLOOKUP($A97,'Trip Switching Model Targets'!$AU$88:$BG$116,I$5,FALSE)</f>
        <v>102.05424932357641</v>
      </c>
      <c r="J97" s="112">
        <f>VLOOKUP($A97,'Trip Switching Model Targets'!$AU$88:$BG$116,J$5,FALSE)</f>
        <v>0</v>
      </c>
      <c r="K97" s="110">
        <f>VLOOKUP($A97,'Trip Switching Model Targets'!$AU$88:$BG$116,K$5,FALSE)</f>
        <v>0</v>
      </c>
      <c r="L97" s="110">
        <f>VLOOKUP($A97,'Trip Switching Model Targets'!$AU$88:$BG$116,L$5,FALSE)</f>
        <v>0</v>
      </c>
      <c r="M97" s="110">
        <f>VLOOKUP($A97,'Trip Switching Model Targets'!$AU$88:$BG$116,M$5,FALSE)</f>
        <v>0</v>
      </c>
      <c r="N97" s="122">
        <f t="shared" si="16"/>
        <v>102.05424932357641</v>
      </c>
      <c r="P97" s="120" t="s">
        <v>28</v>
      </c>
      <c r="Q97" s="110">
        <v>0</v>
      </c>
      <c r="R97" s="110">
        <v>0</v>
      </c>
      <c r="S97" s="110">
        <v>0</v>
      </c>
      <c r="T97" s="110">
        <v>0</v>
      </c>
      <c r="U97" s="110">
        <v>0</v>
      </c>
      <c r="V97" s="110">
        <v>0</v>
      </c>
      <c r="W97" s="111">
        <f t="shared" si="19"/>
        <v>102.05424932357641</v>
      </c>
      <c r="X97" s="110">
        <v>0</v>
      </c>
      <c r="Y97" s="110">
        <v>0</v>
      </c>
      <c r="Z97" s="110">
        <v>0</v>
      </c>
      <c r="AA97" s="110">
        <v>0</v>
      </c>
      <c r="AB97" s="122">
        <f t="shared" si="17"/>
        <v>102.05424932357641</v>
      </c>
    </row>
    <row r="98" spans="1:28" x14ac:dyDescent="0.25">
      <c r="A98" s="114">
        <v>27</v>
      </c>
      <c r="B98" s="120" t="s">
        <v>29</v>
      </c>
      <c r="C98" s="110">
        <f>VLOOKUP($A98,'Trip Switching Model Targets'!$AU$88:$BG$116,C$5,FALSE)</f>
        <v>0</v>
      </c>
      <c r="D98" s="110">
        <f>VLOOKUP($A98,'Trip Switching Model Targets'!$AU$88:$BG$116,D$5,FALSE)</f>
        <v>0</v>
      </c>
      <c r="E98" s="110">
        <f>VLOOKUP($A98,'Trip Switching Model Targets'!$AU$88:$BG$116,E$5,FALSE)</f>
        <v>0</v>
      </c>
      <c r="F98" s="110">
        <f>VLOOKUP($A98,'Trip Switching Model Targets'!$AU$88:$BG$116,F$5,FALSE)</f>
        <v>0</v>
      </c>
      <c r="G98" s="110">
        <f>VLOOKUP($A98,'Trip Switching Model Targets'!$AU$88:$BG$116,G$5,FALSE)</f>
        <v>0</v>
      </c>
      <c r="H98" s="112">
        <f>VLOOKUP($A98,'Trip Switching Model Targets'!$AU$88:$BG$116,H$5,FALSE)</f>
        <v>0</v>
      </c>
      <c r="I98" s="111">
        <f>VLOOKUP($A98,'Trip Switching Model Targets'!$AU$88:$BG$116,I$5,FALSE)</f>
        <v>51.946526717644801</v>
      </c>
      <c r="J98" s="112">
        <f>VLOOKUP($A98,'Trip Switching Model Targets'!$AU$88:$BG$116,J$5,FALSE)</f>
        <v>0</v>
      </c>
      <c r="K98" s="110">
        <f>VLOOKUP($A98,'Trip Switching Model Targets'!$AU$88:$BG$116,K$5,FALSE)</f>
        <v>0</v>
      </c>
      <c r="L98" s="110">
        <f>VLOOKUP($A98,'Trip Switching Model Targets'!$AU$88:$BG$116,L$5,FALSE)</f>
        <v>0</v>
      </c>
      <c r="M98" s="110">
        <f>VLOOKUP($A98,'Trip Switching Model Targets'!$AU$88:$BG$116,M$5,FALSE)</f>
        <v>0</v>
      </c>
      <c r="N98" s="122">
        <f t="shared" si="16"/>
        <v>51.946526717644801</v>
      </c>
      <c r="P98" s="120" t="s">
        <v>29</v>
      </c>
      <c r="Q98" s="110">
        <v>0</v>
      </c>
      <c r="R98" s="110">
        <v>0</v>
      </c>
      <c r="S98" s="110">
        <v>0</v>
      </c>
      <c r="T98" s="110">
        <v>0</v>
      </c>
      <c r="U98" s="110">
        <v>0</v>
      </c>
      <c r="V98" s="110">
        <v>0</v>
      </c>
      <c r="W98" s="111">
        <f t="shared" si="19"/>
        <v>51.946526717644801</v>
      </c>
      <c r="X98" s="110">
        <v>0</v>
      </c>
      <c r="Y98" s="110">
        <v>0</v>
      </c>
      <c r="Z98" s="110">
        <v>0</v>
      </c>
      <c r="AA98" s="110">
        <v>0</v>
      </c>
      <c r="AB98" s="122">
        <f t="shared" si="17"/>
        <v>51.946526717644801</v>
      </c>
    </row>
    <row r="99" spans="1:28" x14ac:dyDescent="0.25">
      <c r="A99" s="114">
        <v>17</v>
      </c>
      <c r="B99" s="120" t="s">
        <v>22</v>
      </c>
      <c r="C99" s="110">
        <f>VLOOKUP($A99,'Trip Switching Model Targets'!$AU$88:$BG$116,C$5,FALSE)</f>
        <v>0</v>
      </c>
      <c r="D99" s="110">
        <f>VLOOKUP($A99,'Trip Switching Model Targets'!$AU$88:$BG$116,D$5,FALSE)</f>
        <v>0</v>
      </c>
      <c r="E99" s="110">
        <f>VLOOKUP($A99,'Trip Switching Model Targets'!$AU$88:$BG$116,E$5,FALSE)</f>
        <v>0</v>
      </c>
      <c r="F99" s="110">
        <f>VLOOKUP($A99,'Trip Switching Model Targets'!$AU$88:$BG$116,F$5,FALSE)</f>
        <v>0</v>
      </c>
      <c r="G99" s="110">
        <f>VLOOKUP($A99,'Trip Switching Model Targets'!$AU$88:$BG$116,G$5,FALSE)</f>
        <v>0</v>
      </c>
      <c r="H99" s="112">
        <f>VLOOKUP($A99,'Trip Switching Model Targets'!$AU$88:$BG$116,H$5,FALSE)</f>
        <v>0</v>
      </c>
      <c r="I99" s="112">
        <f>VLOOKUP($A99,'Trip Switching Model Targets'!$AU$88:$BG$116,I$5,FALSE)</f>
        <v>0</v>
      </c>
      <c r="J99" s="111">
        <f>VLOOKUP($A99,'Trip Switching Model Targets'!$AU$88:$BG$116,J$5,FALSE)</f>
        <v>1489.8142540044842</v>
      </c>
      <c r="K99" s="110">
        <f>VLOOKUP($A99,'Trip Switching Model Targets'!$AU$88:$BG$116,K$5,FALSE)</f>
        <v>0</v>
      </c>
      <c r="L99" s="110">
        <f>VLOOKUP($A99,'Trip Switching Model Targets'!$AU$88:$BG$116,L$5,FALSE)</f>
        <v>0</v>
      </c>
      <c r="M99" s="110">
        <f>VLOOKUP($A99,'Trip Switching Model Targets'!$AU$88:$BG$116,M$5,FALSE)</f>
        <v>0</v>
      </c>
      <c r="N99" s="122">
        <f t="shared" si="16"/>
        <v>1489.8142540044842</v>
      </c>
      <c r="P99" s="120" t="s">
        <v>22</v>
      </c>
      <c r="Q99" s="110">
        <v>0</v>
      </c>
      <c r="R99" s="110">
        <v>0</v>
      </c>
      <c r="S99" s="110">
        <v>0</v>
      </c>
      <c r="T99" s="110">
        <v>0</v>
      </c>
      <c r="U99" s="110">
        <v>0</v>
      </c>
      <c r="V99" s="110">
        <v>0</v>
      </c>
      <c r="W99" s="110">
        <v>0</v>
      </c>
      <c r="X99" s="111">
        <f t="shared" ref="X99:X104" si="20">C99+D99+E99+F99+G99+H99+I99+J99+K99+L99+M99</f>
        <v>1489.8142540044842</v>
      </c>
      <c r="Y99" s="110">
        <v>0</v>
      </c>
      <c r="Z99" s="110">
        <v>0</v>
      </c>
      <c r="AA99" s="110">
        <v>0</v>
      </c>
      <c r="AB99" s="122">
        <f t="shared" si="17"/>
        <v>1489.8142540044842</v>
      </c>
    </row>
    <row r="100" spans="1:28" x14ac:dyDescent="0.25">
      <c r="A100" s="114">
        <v>18</v>
      </c>
      <c r="B100" s="120" t="s">
        <v>23</v>
      </c>
      <c r="C100" s="110">
        <f>VLOOKUP($A100,'Trip Switching Model Targets'!$AU$88:$BG$116,C$5,FALSE)</f>
        <v>0</v>
      </c>
      <c r="D100" s="110">
        <f>VLOOKUP($A100,'Trip Switching Model Targets'!$AU$88:$BG$116,D$5,FALSE)</f>
        <v>0</v>
      </c>
      <c r="E100" s="110">
        <f>VLOOKUP($A100,'Trip Switching Model Targets'!$AU$88:$BG$116,E$5,FALSE)</f>
        <v>0</v>
      </c>
      <c r="F100" s="110">
        <f>VLOOKUP($A100,'Trip Switching Model Targets'!$AU$88:$BG$116,F$5,FALSE)</f>
        <v>0</v>
      </c>
      <c r="G100" s="110">
        <f>VLOOKUP($A100,'Trip Switching Model Targets'!$AU$88:$BG$116,G$5,FALSE)</f>
        <v>0</v>
      </c>
      <c r="H100" s="112">
        <f>VLOOKUP($A100,'Trip Switching Model Targets'!$AU$88:$BG$116,H$5,FALSE)</f>
        <v>0</v>
      </c>
      <c r="I100" s="112">
        <f>VLOOKUP($A100,'Trip Switching Model Targets'!$AU$88:$BG$116,I$5,FALSE)</f>
        <v>0</v>
      </c>
      <c r="J100" s="111">
        <f>VLOOKUP($A100,'Trip Switching Model Targets'!$AU$88:$BG$116,J$5,FALSE)</f>
        <v>0</v>
      </c>
      <c r="K100" s="110">
        <f>VLOOKUP($A100,'Trip Switching Model Targets'!$AU$88:$BG$116,K$5,FALSE)</f>
        <v>0</v>
      </c>
      <c r="L100" s="110">
        <f>VLOOKUP($A100,'Trip Switching Model Targets'!$AU$88:$BG$116,L$5,FALSE)</f>
        <v>0</v>
      </c>
      <c r="M100" s="110">
        <f>VLOOKUP($A100,'Trip Switching Model Targets'!$AU$88:$BG$116,M$5,FALSE)</f>
        <v>0</v>
      </c>
      <c r="N100" s="122">
        <f t="shared" si="16"/>
        <v>0</v>
      </c>
      <c r="P100" s="120" t="s">
        <v>23</v>
      </c>
      <c r="Q100" s="110">
        <v>0</v>
      </c>
      <c r="R100" s="110">
        <v>0</v>
      </c>
      <c r="S100" s="110">
        <v>0</v>
      </c>
      <c r="T100" s="110">
        <v>0</v>
      </c>
      <c r="U100" s="110">
        <v>0</v>
      </c>
      <c r="V100" s="110">
        <v>0</v>
      </c>
      <c r="W100" s="110">
        <v>0</v>
      </c>
      <c r="X100" s="111">
        <f t="shared" si="20"/>
        <v>0</v>
      </c>
      <c r="Y100" s="110">
        <v>0</v>
      </c>
      <c r="Z100" s="110">
        <v>0</v>
      </c>
      <c r="AA100" s="110">
        <v>0</v>
      </c>
      <c r="AB100" s="122">
        <f t="shared" si="17"/>
        <v>0</v>
      </c>
    </row>
    <row r="101" spans="1:28" x14ac:dyDescent="0.25">
      <c r="A101" s="114">
        <v>19</v>
      </c>
      <c r="B101" s="120" t="s">
        <v>24</v>
      </c>
      <c r="C101" s="110">
        <f>VLOOKUP($A101,'Trip Switching Model Targets'!$AU$88:$BG$116,C$5,FALSE)</f>
        <v>0</v>
      </c>
      <c r="D101" s="110">
        <f>VLOOKUP($A101,'Trip Switching Model Targets'!$AU$88:$BG$116,D$5,FALSE)</f>
        <v>0</v>
      </c>
      <c r="E101" s="110">
        <f>VLOOKUP($A101,'Trip Switching Model Targets'!$AU$88:$BG$116,E$5,FALSE)</f>
        <v>0</v>
      </c>
      <c r="F101" s="110">
        <f>VLOOKUP($A101,'Trip Switching Model Targets'!$AU$88:$BG$116,F$5,FALSE)</f>
        <v>0</v>
      </c>
      <c r="G101" s="110">
        <f>VLOOKUP($A101,'Trip Switching Model Targets'!$AU$88:$BG$116,G$5,FALSE)</f>
        <v>0</v>
      </c>
      <c r="H101" s="112">
        <f>VLOOKUP($A101,'Trip Switching Model Targets'!$AU$88:$BG$116,H$5,FALSE)</f>
        <v>0</v>
      </c>
      <c r="I101" s="112">
        <f>VLOOKUP($A101,'Trip Switching Model Targets'!$AU$88:$BG$116,I$5,FALSE)</f>
        <v>0</v>
      </c>
      <c r="J101" s="111">
        <f>VLOOKUP($A101,'Trip Switching Model Targets'!$AU$88:$BG$116,J$5,FALSE)</f>
        <v>0</v>
      </c>
      <c r="K101" s="110">
        <f>VLOOKUP($A101,'Trip Switching Model Targets'!$AU$88:$BG$116,K$5,FALSE)</f>
        <v>0</v>
      </c>
      <c r="L101" s="110">
        <f>VLOOKUP($A101,'Trip Switching Model Targets'!$AU$88:$BG$116,L$5,FALSE)</f>
        <v>0</v>
      </c>
      <c r="M101" s="110">
        <f>VLOOKUP($A101,'Trip Switching Model Targets'!$AU$88:$BG$116,M$5,FALSE)</f>
        <v>0</v>
      </c>
      <c r="N101" s="122">
        <f t="shared" si="16"/>
        <v>0</v>
      </c>
      <c r="P101" s="120" t="s">
        <v>24</v>
      </c>
      <c r="Q101" s="110">
        <v>0</v>
      </c>
      <c r="R101" s="110">
        <v>0</v>
      </c>
      <c r="S101" s="110">
        <v>0</v>
      </c>
      <c r="T101" s="110">
        <v>0</v>
      </c>
      <c r="U101" s="110">
        <v>0</v>
      </c>
      <c r="V101" s="110">
        <v>0</v>
      </c>
      <c r="W101" s="110">
        <v>0</v>
      </c>
      <c r="X101" s="111">
        <f t="shared" si="20"/>
        <v>0</v>
      </c>
      <c r="Y101" s="110">
        <v>0</v>
      </c>
      <c r="Z101" s="110">
        <v>0</v>
      </c>
      <c r="AA101" s="110">
        <v>0</v>
      </c>
      <c r="AB101" s="122">
        <f t="shared" si="17"/>
        <v>0</v>
      </c>
    </row>
    <row r="102" spans="1:28" x14ac:dyDescent="0.25">
      <c r="A102" s="114">
        <v>20</v>
      </c>
      <c r="B102" s="120" t="s">
        <v>25</v>
      </c>
      <c r="C102" s="110">
        <f>VLOOKUP($A102,'Trip Switching Model Targets'!$AU$88:$BG$116,C$5,FALSE)</f>
        <v>0</v>
      </c>
      <c r="D102" s="110">
        <f>VLOOKUP($A102,'Trip Switching Model Targets'!$AU$88:$BG$116,D$5,FALSE)</f>
        <v>0</v>
      </c>
      <c r="E102" s="110">
        <f>VLOOKUP($A102,'Trip Switching Model Targets'!$AU$88:$BG$116,E$5,FALSE)</f>
        <v>0</v>
      </c>
      <c r="F102" s="110">
        <f>VLOOKUP($A102,'Trip Switching Model Targets'!$AU$88:$BG$116,F$5,FALSE)</f>
        <v>0</v>
      </c>
      <c r="G102" s="110">
        <f>VLOOKUP($A102,'Trip Switching Model Targets'!$AU$88:$BG$116,G$5,FALSE)</f>
        <v>0</v>
      </c>
      <c r="H102" s="112">
        <f>VLOOKUP($A102,'Trip Switching Model Targets'!$AU$88:$BG$116,H$5,FALSE)</f>
        <v>0</v>
      </c>
      <c r="I102" s="112">
        <f>VLOOKUP($A102,'Trip Switching Model Targets'!$AU$88:$BG$116,I$5,FALSE)</f>
        <v>0</v>
      </c>
      <c r="J102" s="111">
        <f>VLOOKUP($A102,'Trip Switching Model Targets'!$AU$88:$BG$116,J$5,FALSE)</f>
        <v>76.872459424769701</v>
      </c>
      <c r="K102" s="110">
        <f>VLOOKUP($A102,'Trip Switching Model Targets'!$AU$88:$BG$116,K$5,FALSE)</f>
        <v>0</v>
      </c>
      <c r="L102" s="110">
        <f>VLOOKUP($A102,'Trip Switching Model Targets'!$AU$88:$BG$116,L$5,FALSE)</f>
        <v>0</v>
      </c>
      <c r="M102" s="110">
        <f>VLOOKUP($A102,'Trip Switching Model Targets'!$AU$88:$BG$116,M$5,FALSE)</f>
        <v>0</v>
      </c>
      <c r="N102" s="122">
        <f t="shared" si="16"/>
        <v>76.872459424769701</v>
      </c>
      <c r="P102" s="120" t="s">
        <v>25</v>
      </c>
      <c r="Q102" s="110">
        <v>0</v>
      </c>
      <c r="R102" s="110">
        <v>0</v>
      </c>
      <c r="S102" s="110">
        <v>0</v>
      </c>
      <c r="T102" s="110">
        <v>0</v>
      </c>
      <c r="U102" s="110">
        <v>0</v>
      </c>
      <c r="V102" s="110">
        <v>0</v>
      </c>
      <c r="W102" s="110">
        <v>0</v>
      </c>
      <c r="X102" s="111">
        <f t="shared" si="20"/>
        <v>76.872459424769701</v>
      </c>
      <c r="Y102" s="110">
        <v>0</v>
      </c>
      <c r="Z102" s="110">
        <v>0</v>
      </c>
      <c r="AA102" s="110">
        <v>0</v>
      </c>
      <c r="AB102" s="122">
        <f t="shared" si="17"/>
        <v>76.872459424769701</v>
      </c>
    </row>
    <row r="103" spans="1:28" x14ac:dyDescent="0.25">
      <c r="A103" s="114">
        <v>28</v>
      </c>
      <c r="B103" s="120" t="s">
        <v>30</v>
      </c>
      <c r="C103" s="110">
        <f>VLOOKUP($A103,'Trip Switching Model Targets'!$AU$88:$BG$116,C$5,FALSE)</f>
        <v>0</v>
      </c>
      <c r="D103" s="110">
        <f>VLOOKUP($A103,'Trip Switching Model Targets'!$AU$88:$BG$116,D$5,FALSE)</f>
        <v>0</v>
      </c>
      <c r="E103" s="110">
        <f>VLOOKUP($A103,'Trip Switching Model Targets'!$AU$88:$BG$116,E$5,FALSE)</f>
        <v>0</v>
      </c>
      <c r="F103" s="110">
        <f>VLOOKUP($A103,'Trip Switching Model Targets'!$AU$88:$BG$116,F$5,FALSE)</f>
        <v>0</v>
      </c>
      <c r="G103" s="110">
        <f>VLOOKUP($A103,'Trip Switching Model Targets'!$AU$88:$BG$116,G$5,FALSE)</f>
        <v>0</v>
      </c>
      <c r="H103" s="112">
        <f>VLOOKUP($A103,'Trip Switching Model Targets'!$AU$88:$BG$116,H$5,FALSE)</f>
        <v>0</v>
      </c>
      <c r="I103" s="112">
        <f>VLOOKUP($A103,'Trip Switching Model Targets'!$AU$88:$BG$116,I$5,FALSE)</f>
        <v>0</v>
      </c>
      <c r="J103" s="111">
        <f>VLOOKUP($A103,'Trip Switching Model Targets'!$AU$88:$BG$116,J$5,FALSE)</f>
        <v>1219.4269982317808</v>
      </c>
      <c r="K103" s="110">
        <f>VLOOKUP($A103,'Trip Switching Model Targets'!$AU$88:$BG$116,K$5,FALSE)</f>
        <v>0</v>
      </c>
      <c r="L103" s="110">
        <f>VLOOKUP($A103,'Trip Switching Model Targets'!$AU$88:$BG$116,L$5,FALSE)</f>
        <v>0</v>
      </c>
      <c r="M103" s="110">
        <f>VLOOKUP($A103,'Trip Switching Model Targets'!$AU$88:$BG$116,M$5,FALSE)</f>
        <v>0</v>
      </c>
      <c r="N103" s="122">
        <f t="shared" si="16"/>
        <v>1219.4269982317808</v>
      </c>
      <c r="P103" s="120" t="s">
        <v>30</v>
      </c>
      <c r="Q103" s="110">
        <v>0</v>
      </c>
      <c r="R103" s="110">
        <v>0</v>
      </c>
      <c r="S103" s="110">
        <v>0</v>
      </c>
      <c r="T103" s="110">
        <v>0</v>
      </c>
      <c r="U103" s="110">
        <v>0</v>
      </c>
      <c r="V103" s="110">
        <v>0</v>
      </c>
      <c r="W103" s="110">
        <v>0</v>
      </c>
      <c r="X103" s="111">
        <f t="shared" si="20"/>
        <v>1219.4269982317808</v>
      </c>
      <c r="Y103" s="110">
        <v>0</v>
      </c>
      <c r="Z103" s="110">
        <v>0</v>
      </c>
      <c r="AA103" s="110">
        <v>0</v>
      </c>
      <c r="AB103" s="122">
        <f t="shared" si="17"/>
        <v>1219.4269982317808</v>
      </c>
    </row>
    <row r="104" spans="1:28" x14ac:dyDescent="0.25">
      <c r="A104" s="114">
        <v>29</v>
      </c>
      <c r="B104" s="120" t="s">
        <v>31</v>
      </c>
      <c r="C104" s="110">
        <f>VLOOKUP($A104,'Trip Switching Model Targets'!$AU$88:$BG$116,C$5,FALSE)</f>
        <v>0</v>
      </c>
      <c r="D104" s="110">
        <f>VLOOKUP($A104,'Trip Switching Model Targets'!$AU$88:$BG$116,D$5,FALSE)</f>
        <v>0</v>
      </c>
      <c r="E104" s="110">
        <f>VLOOKUP($A104,'Trip Switching Model Targets'!$AU$88:$BG$116,E$5,FALSE)</f>
        <v>0</v>
      </c>
      <c r="F104" s="110">
        <f>VLOOKUP($A104,'Trip Switching Model Targets'!$AU$88:$BG$116,F$5,FALSE)</f>
        <v>0</v>
      </c>
      <c r="G104" s="110">
        <f>VLOOKUP($A104,'Trip Switching Model Targets'!$AU$88:$BG$116,G$5,FALSE)</f>
        <v>0</v>
      </c>
      <c r="H104" s="112">
        <f>VLOOKUP($A104,'Trip Switching Model Targets'!$AU$88:$BG$116,H$5,FALSE)</f>
        <v>0</v>
      </c>
      <c r="I104" s="112">
        <f>VLOOKUP($A104,'Trip Switching Model Targets'!$AU$88:$BG$116,I$5,FALSE)</f>
        <v>0</v>
      </c>
      <c r="J104" s="111">
        <f>VLOOKUP($A104,'Trip Switching Model Targets'!$AU$88:$BG$116,J$5,FALSE)</f>
        <v>372.76076273602541</v>
      </c>
      <c r="K104" s="110">
        <f>VLOOKUP($A104,'Trip Switching Model Targets'!$AU$88:$BG$116,K$5,FALSE)</f>
        <v>0</v>
      </c>
      <c r="L104" s="110">
        <f>VLOOKUP($A104,'Trip Switching Model Targets'!$AU$88:$BG$116,L$5,FALSE)</f>
        <v>0</v>
      </c>
      <c r="M104" s="110">
        <f>VLOOKUP($A104,'Trip Switching Model Targets'!$AU$88:$BG$116,M$5,FALSE)</f>
        <v>0</v>
      </c>
      <c r="N104" s="122">
        <f t="shared" si="16"/>
        <v>372.76076273602541</v>
      </c>
      <c r="P104" s="120" t="s">
        <v>31</v>
      </c>
      <c r="Q104" s="110">
        <v>0</v>
      </c>
      <c r="R104" s="110">
        <v>0</v>
      </c>
      <c r="S104" s="110">
        <v>0</v>
      </c>
      <c r="T104" s="110">
        <v>0</v>
      </c>
      <c r="U104" s="110">
        <v>0</v>
      </c>
      <c r="V104" s="110">
        <v>0</v>
      </c>
      <c r="W104" s="110">
        <v>0</v>
      </c>
      <c r="X104" s="111">
        <f t="shared" si="20"/>
        <v>372.76076273602541</v>
      </c>
      <c r="Y104" s="110">
        <v>0</v>
      </c>
      <c r="Z104" s="110">
        <v>0</v>
      </c>
      <c r="AA104" s="110">
        <v>0</v>
      </c>
      <c r="AB104" s="122">
        <f t="shared" si="17"/>
        <v>372.76076273602541</v>
      </c>
    </row>
    <row r="105" spans="1:28" x14ac:dyDescent="0.25">
      <c r="A105" s="114">
        <v>21</v>
      </c>
      <c r="B105" s="120" t="s">
        <v>529</v>
      </c>
      <c r="C105" s="110">
        <f>VLOOKUP($A105,'Trip Switching Model Targets'!$AU$88:$BG$116,C$5,FALSE)</f>
        <v>0</v>
      </c>
      <c r="D105" s="110">
        <f>VLOOKUP($A105,'Trip Switching Model Targets'!$AU$88:$BG$116,D$5,FALSE)</f>
        <v>0</v>
      </c>
      <c r="E105" s="110">
        <f>VLOOKUP($A105,'Trip Switching Model Targets'!$AU$88:$BG$116,E$5,FALSE)</f>
        <v>0</v>
      </c>
      <c r="F105" s="110">
        <f>VLOOKUP($A105,'Trip Switching Model Targets'!$AU$88:$BG$116,F$5,FALSE)</f>
        <v>0</v>
      </c>
      <c r="G105" s="110">
        <f>VLOOKUP($A105,'Trip Switching Model Targets'!$AU$88:$BG$116,G$5,FALSE)</f>
        <v>0</v>
      </c>
      <c r="H105" s="112">
        <f>VLOOKUP($A105,'Trip Switching Model Targets'!$AU$88:$BG$116,H$5,FALSE)</f>
        <v>307.7462903559524</v>
      </c>
      <c r="I105" s="112">
        <f>VLOOKUP($A105,'Trip Switching Model Targets'!$AU$88:$BG$116,I$5,FALSE)</f>
        <v>0</v>
      </c>
      <c r="J105" s="112">
        <f>VLOOKUP($A105,'Trip Switching Model Targets'!$AU$88:$BG$116,J$5,FALSE)</f>
        <v>0</v>
      </c>
      <c r="K105" s="109">
        <f>VLOOKUP($A105,'Trip Switching Model Targets'!$AU$88:$BG$116,K$5,FALSE)</f>
        <v>93580.550729999988</v>
      </c>
      <c r="L105" s="110">
        <f>VLOOKUP($A105,'Trip Switching Model Targets'!$AU$88:$BG$116,L$5,FALSE)</f>
        <v>0</v>
      </c>
      <c r="M105" s="110">
        <f>VLOOKUP($A105,'Trip Switching Model Targets'!$AU$88:$BG$116,M$5,FALSE)</f>
        <v>0</v>
      </c>
      <c r="N105" s="122">
        <f t="shared" si="16"/>
        <v>93888.297020355938</v>
      </c>
      <c r="P105" s="120" t="s">
        <v>529</v>
      </c>
      <c r="Q105" s="110">
        <v>0</v>
      </c>
      <c r="R105" s="110">
        <v>0</v>
      </c>
      <c r="S105" s="110">
        <v>0</v>
      </c>
      <c r="T105" s="110">
        <v>0</v>
      </c>
      <c r="U105" s="110">
        <v>0</v>
      </c>
      <c r="V105" s="110">
        <v>0</v>
      </c>
      <c r="W105" s="110">
        <v>0</v>
      </c>
      <c r="X105" s="110">
        <v>0</v>
      </c>
      <c r="Y105" s="109">
        <f>C105+D105+E105+F105+G105+H105+I105+J105+K105+L105+M105</f>
        <v>93888.297020355938</v>
      </c>
      <c r="Z105" s="110">
        <v>0</v>
      </c>
      <c r="AA105" s="110">
        <v>0</v>
      </c>
      <c r="AB105" s="122">
        <f t="shared" si="17"/>
        <v>93888.297020355938</v>
      </c>
    </row>
    <row r="106" spans="1:28" x14ac:dyDescent="0.25">
      <c r="A106" s="114">
        <v>22</v>
      </c>
      <c r="B106" s="120" t="s">
        <v>530</v>
      </c>
      <c r="C106" s="110">
        <f>VLOOKUP($A106,'Trip Switching Model Targets'!$AU$88:$BG$116,C$5,FALSE)</f>
        <v>0</v>
      </c>
      <c r="D106" s="110">
        <f>VLOOKUP($A106,'Trip Switching Model Targets'!$AU$88:$BG$116,D$5,FALSE)</f>
        <v>0</v>
      </c>
      <c r="E106" s="110">
        <f>VLOOKUP($A106,'Trip Switching Model Targets'!$AU$88:$BG$116,E$5,FALSE)</f>
        <v>0</v>
      </c>
      <c r="F106" s="110">
        <f>VLOOKUP($A106,'Trip Switching Model Targets'!$AU$88:$BG$116,F$5,FALSE)</f>
        <v>0</v>
      </c>
      <c r="G106" s="110">
        <f>VLOOKUP($A106,'Trip Switching Model Targets'!$AU$88:$BG$116,G$5,FALSE)</f>
        <v>0</v>
      </c>
      <c r="H106" s="111">
        <f>VLOOKUP($A106,'Trip Switching Model Targets'!$AU$88:$BG$116,H$5,FALSE)</f>
        <v>0</v>
      </c>
      <c r="I106" s="111">
        <f>VLOOKUP($A106,'Trip Switching Model Targets'!$AU$88:$BG$116,I$5,FALSE)</f>
        <v>0</v>
      </c>
      <c r="J106" s="111">
        <f>VLOOKUP($A106,'Trip Switching Model Targets'!$AU$88:$BG$116,J$5,FALSE)</f>
        <v>0</v>
      </c>
      <c r="K106" s="110">
        <f>VLOOKUP($A106,'Trip Switching Model Targets'!$AU$88:$BG$116,K$5,FALSE)</f>
        <v>0</v>
      </c>
      <c r="L106" s="109">
        <f>VLOOKUP($A106,'Trip Switching Model Targets'!$AU$88:$BG$116,L$5,FALSE)</f>
        <v>1957.2547</v>
      </c>
      <c r="M106" s="110">
        <f>VLOOKUP($A106,'Trip Switching Model Targets'!$AU$88:$BG$116,M$5,FALSE)</f>
        <v>0</v>
      </c>
      <c r="N106" s="122">
        <f t="shared" si="16"/>
        <v>1957.2547</v>
      </c>
      <c r="P106" s="120" t="s">
        <v>530</v>
      </c>
      <c r="Q106" s="110">
        <v>0</v>
      </c>
      <c r="R106" s="110">
        <v>0</v>
      </c>
      <c r="S106" s="110">
        <v>0</v>
      </c>
      <c r="T106" s="110">
        <v>0</v>
      </c>
      <c r="U106" s="110">
        <v>0</v>
      </c>
      <c r="V106" s="111">
        <f t="shared" ref="V106:X107" si="21">H106</f>
        <v>0</v>
      </c>
      <c r="W106" s="111">
        <f t="shared" si="21"/>
        <v>0</v>
      </c>
      <c r="X106" s="111">
        <f t="shared" si="21"/>
        <v>0</v>
      </c>
      <c r="Y106" s="110">
        <v>0</v>
      </c>
      <c r="Z106" s="109">
        <f>C106+D106+E106+F106+G106+K106+M106+L106</f>
        <v>1957.2547</v>
      </c>
      <c r="AA106" s="110">
        <v>0</v>
      </c>
      <c r="AB106" s="122">
        <f t="shared" si="17"/>
        <v>1957.2547</v>
      </c>
    </row>
    <row r="107" spans="1:28" x14ac:dyDescent="0.25">
      <c r="A107" s="114">
        <v>23</v>
      </c>
      <c r="B107" s="120" t="s">
        <v>531</v>
      </c>
      <c r="C107" s="109">
        <f>VLOOKUP($A107,'Trip Switching Model Targets'!$AU$88:$BG$116,C$5,FALSE)</f>
        <v>0</v>
      </c>
      <c r="D107" s="109">
        <f>VLOOKUP($A107,'Trip Switching Model Targets'!$AU$88:$BG$116,D$5,FALSE)</f>
        <v>647.27475000000004</v>
      </c>
      <c r="E107" s="109">
        <f>VLOOKUP($A107,'Trip Switching Model Targets'!$AU$88:$BG$116,E$5,FALSE)</f>
        <v>2792.6332000000002</v>
      </c>
      <c r="F107" s="109">
        <f>VLOOKUP($A107,'Trip Switching Model Targets'!$AU$88:$BG$116,F$5,FALSE)</f>
        <v>678.88175999999999</v>
      </c>
      <c r="G107" s="109">
        <f>VLOOKUP($A107,'Trip Switching Model Targets'!$AU$88:$BG$116,G$5,FALSE)</f>
        <v>562.25580000000002</v>
      </c>
      <c r="H107" s="113">
        <f>VLOOKUP($A107,'Trip Switching Model Targets'!$AU$88:$BG$116,H$5,FALSE)</f>
        <v>0</v>
      </c>
      <c r="I107" s="113">
        <f>VLOOKUP($A107,'Trip Switching Model Targets'!$AU$88:$BG$116,I$5,FALSE)</f>
        <v>0</v>
      </c>
      <c r="J107" s="113">
        <f>VLOOKUP($A107,'Trip Switching Model Targets'!$AU$88:$BG$116,J$5,FALSE)</f>
        <v>0</v>
      </c>
      <c r="K107" s="109">
        <f>VLOOKUP($A107,'Trip Switching Model Targets'!$AU$88:$BG$116,K$5,FALSE)</f>
        <v>72.745829999999998</v>
      </c>
      <c r="L107" s="109">
        <f>VLOOKUP($A107,'Trip Switching Model Targets'!$AU$88:$BG$116,L$5,FALSE)</f>
        <v>0</v>
      </c>
      <c r="M107" s="109">
        <f>VLOOKUP($A107,'Trip Switching Model Targets'!$AU$88:$BG$116,M$5,FALSE)</f>
        <v>1120.01197</v>
      </c>
      <c r="N107" s="122">
        <f t="shared" si="16"/>
        <v>5873.8033099999993</v>
      </c>
      <c r="P107" s="120" t="s">
        <v>531</v>
      </c>
      <c r="Q107" s="109">
        <f>C107</f>
        <v>0</v>
      </c>
      <c r="R107" s="109">
        <f>D107</f>
        <v>647.27475000000004</v>
      </c>
      <c r="S107" s="109">
        <f>E107</f>
        <v>2792.6332000000002</v>
      </c>
      <c r="T107" s="109">
        <f>F107</f>
        <v>678.88175999999999</v>
      </c>
      <c r="U107" s="109">
        <f>G107</f>
        <v>562.25580000000002</v>
      </c>
      <c r="V107" s="113">
        <f t="shared" si="21"/>
        <v>0</v>
      </c>
      <c r="W107" s="113">
        <f t="shared" si="21"/>
        <v>0</v>
      </c>
      <c r="X107" s="113">
        <f t="shared" si="21"/>
        <v>0</v>
      </c>
      <c r="Y107" s="109">
        <f>K107</f>
        <v>72.745829999999998</v>
      </c>
      <c r="Z107" s="109">
        <f>L107</f>
        <v>0</v>
      </c>
      <c r="AA107" s="109">
        <f>M107</f>
        <v>1120.01197</v>
      </c>
      <c r="AB107" s="122">
        <f t="shared" si="17"/>
        <v>5873.8033099999993</v>
      </c>
    </row>
    <row r="108" spans="1:28" ht="15.75" thickBot="1" x14ac:dyDescent="0.3">
      <c r="B108" s="123" t="s">
        <v>5</v>
      </c>
      <c r="C108" s="124">
        <f t="shared" ref="C108:M108" si="22">SUM(C82:C107)</f>
        <v>47246.299099999997</v>
      </c>
      <c r="D108" s="125">
        <f t="shared" si="22"/>
        <v>402495.02583999996</v>
      </c>
      <c r="E108" s="125">
        <f t="shared" si="22"/>
        <v>1307249.2742400002</v>
      </c>
      <c r="F108" s="125">
        <f t="shared" si="22"/>
        <v>267145.03189000004</v>
      </c>
      <c r="G108" s="125">
        <f t="shared" si="22"/>
        <v>66137.116809999992</v>
      </c>
      <c r="H108" s="126">
        <f t="shared" si="22"/>
        <v>55244.145430151322</v>
      </c>
      <c r="I108" s="126">
        <f t="shared" si="22"/>
        <v>1425.228528935658</v>
      </c>
      <c r="J108" s="126">
        <f t="shared" si="22"/>
        <v>7030.8755145992245</v>
      </c>
      <c r="K108" s="125">
        <f t="shared" si="22"/>
        <v>142544.70585999999</v>
      </c>
      <c r="L108" s="125">
        <f t="shared" si="22"/>
        <v>6044.5362999999998</v>
      </c>
      <c r="M108" s="125">
        <f t="shared" si="22"/>
        <v>1120.01197</v>
      </c>
      <c r="N108" s="127">
        <f t="shared" si="16"/>
        <v>2303682.2514836858</v>
      </c>
      <c r="P108" s="123" t="s">
        <v>5</v>
      </c>
      <c r="Q108" s="124">
        <f t="shared" ref="Q108:AA108" si="23">SUM(Q82:Q107)</f>
        <v>47876.2143</v>
      </c>
      <c r="R108" s="125">
        <f t="shared" si="23"/>
        <v>431087.15405603847</v>
      </c>
      <c r="S108" s="125">
        <f t="shared" si="23"/>
        <v>1334381.5739010845</v>
      </c>
      <c r="T108" s="125">
        <f t="shared" si="23"/>
        <v>273065.71725000005</v>
      </c>
      <c r="U108" s="125">
        <f t="shared" si="23"/>
        <v>54051.780910000001</v>
      </c>
      <c r="V108" s="126">
        <f t="shared" si="23"/>
        <v>58579.038339576357</v>
      </c>
      <c r="W108" s="126">
        <f t="shared" si="23"/>
        <v>356.3071322339145</v>
      </c>
      <c r="X108" s="126">
        <f t="shared" si="23"/>
        <v>3158.8744743970597</v>
      </c>
      <c r="Y108" s="125">
        <f t="shared" si="23"/>
        <v>93961.042850355938</v>
      </c>
      <c r="Z108" s="125">
        <f t="shared" si="23"/>
        <v>6044.5362999999998</v>
      </c>
      <c r="AA108" s="125">
        <f t="shared" si="23"/>
        <v>1120.01197</v>
      </c>
      <c r="AB108" s="127">
        <f t="shared" si="17"/>
        <v>2303682.2514836858</v>
      </c>
    </row>
    <row r="109" spans="1:28" x14ac:dyDescent="0.25">
      <c r="B109" s="128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P109" s="128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</row>
    <row r="110" spans="1:28" x14ac:dyDescent="0.25">
      <c r="B110" s="128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P110" s="128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</row>
    <row r="111" spans="1:28" x14ac:dyDescent="0.25">
      <c r="B111" s="128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P111" s="128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</row>
    <row r="112" spans="1:28" x14ac:dyDescent="0.25">
      <c r="B112" s="128"/>
      <c r="C112" s="130"/>
      <c r="D112" s="130"/>
      <c r="E112" s="130"/>
      <c r="F112" s="130"/>
      <c r="G112" s="130"/>
      <c r="H112" s="130"/>
      <c r="I112" s="130"/>
      <c r="J112" s="130"/>
      <c r="K112" s="130"/>
      <c r="L112" s="130"/>
      <c r="M112" s="130"/>
      <c r="N112" s="129"/>
      <c r="P112" s="128"/>
      <c r="Q112" s="130"/>
      <c r="R112" s="130"/>
      <c r="S112" s="130"/>
      <c r="T112" s="130"/>
      <c r="U112" s="130"/>
      <c r="V112" s="130"/>
      <c r="W112" s="130"/>
      <c r="X112" s="130"/>
      <c r="Y112" s="130"/>
      <c r="Z112" s="130"/>
      <c r="AA112" s="130"/>
      <c r="AB112" s="129"/>
    </row>
    <row r="113" spans="1:28" x14ac:dyDescent="0.25">
      <c r="B113" s="128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P113" s="128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</row>
    <row r="114" spans="1:28" x14ac:dyDescent="0.25">
      <c r="B114" s="128"/>
      <c r="C114" s="129"/>
      <c r="D114" s="129"/>
      <c r="E114" s="129"/>
      <c r="F114" s="129"/>
      <c r="G114" s="129"/>
      <c r="H114" s="131"/>
      <c r="I114" s="131"/>
      <c r="J114" s="131"/>
      <c r="K114" s="129"/>
      <c r="L114" s="129"/>
      <c r="M114" s="129"/>
      <c r="N114" s="129"/>
      <c r="P114" s="128"/>
      <c r="Q114" s="129"/>
      <c r="R114" s="129"/>
      <c r="S114" s="129"/>
      <c r="T114" s="129"/>
      <c r="U114" s="129"/>
      <c r="V114" s="131"/>
      <c r="W114" s="131"/>
      <c r="X114" s="131"/>
      <c r="Y114" s="129"/>
      <c r="Z114" s="129"/>
      <c r="AA114" s="129"/>
      <c r="AB114" s="129"/>
    </row>
    <row r="117" spans="1:28" x14ac:dyDescent="0.25">
      <c r="B117" s="114" t="s">
        <v>544</v>
      </c>
      <c r="P117" s="114" t="s">
        <v>544</v>
      </c>
    </row>
    <row r="118" spans="1:28" ht="26.25" x14ac:dyDescent="0.25">
      <c r="B118" s="115" t="s">
        <v>524</v>
      </c>
      <c r="C118" s="116" t="s">
        <v>525</v>
      </c>
      <c r="D118" s="117" t="s">
        <v>526</v>
      </c>
      <c r="E118" s="117" t="s">
        <v>527</v>
      </c>
      <c r="F118" s="117" t="s">
        <v>465</v>
      </c>
      <c r="G118" s="117" t="s">
        <v>528</v>
      </c>
      <c r="H118" s="117" t="s">
        <v>14</v>
      </c>
      <c r="I118" s="117" t="s">
        <v>18</v>
      </c>
      <c r="J118" s="117" t="s">
        <v>22</v>
      </c>
      <c r="K118" s="117" t="s">
        <v>529</v>
      </c>
      <c r="L118" s="117" t="s">
        <v>530</v>
      </c>
      <c r="M118" s="118" t="s">
        <v>531</v>
      </c>
      <c r="N118" s="119" t="s">
        <v>5</v>
      </c>
      <c r="P118" s="115" t="s">
        <v>524</v>
      </c>
      <c r="Q118" s="116" t="s">
        <v>525</v>
      </c>
      <c r="R118" s="117" t="s">
        <v>526</v>
      </c>
      <c r="S118" s="117" t="s">
        <v>527</v>
      </c>
      <c r="T118" s="117" t="s">
        <v>465</v>
      </c>
      <c r="U118" s="117" t="s">
        <v>528</v>
      </c>
      <c r="V118" s="117" t="s">
        <v>14</v>
      </c>
      <c r="W118" s="117" t="s">
        <v>18</v>
      </c>
      <c r="X118" s="117" t="s">
        <v>22</v>
      </c>
      <c r="Y118" s="117" t="s">
        <v>529</v>
      </c>
      <c r="Z118" s="117" t="s">
        <v>530</v>
      </c>
      <c r="AA118" s="118" t="s">
        <v>531</v>
      </c>
      <c r="AB118" s="119" t="s">
        <v>5</v>
      </c>
    </row>
    <row r="119" spans="1:28" x14ac:dyDescent="0.25">
      <c r="A119" s="114">
        <v>1</v>
      </c>
      <c r="B119" s="120" t="s">
        <v>532</v>
      </c>
      <c r="C119" s="109">
        <f>VLOOKUP($A119,'Trip Switching Model Targets'!$AU$128:$BG$156,C$5,FALSE)</f>
        <v>1577301.6015300001</v>
      </c>
      <c r="D119" s="109">
        <f>VLOOKUP($A119,'Trip Switching Model Targets'!$AU$128:$BG$156,D$5,FALSE)</f>
        <v>648042.56258999999</v>
      </c>
      <c r="E119" s="109">
        <f>VLOOKUP($A119,'Trip Switching Model Targets'!$AU$128:$BG$156,E$5,FALSE)</f>
        <v>247909.27275999999</v>
      </c>
      <c r="F119" s="110">
        <f>VLOOKUP($A119,'Trip Switching Model Targets'!$AU$128:$BG$156,F$5,FALSE)</f>
        <v>0</v>
      </c>
      <c r="G119" s="110">
        <f>VLOOKUP($A119,'Trip Switching Model Targets'!$AU$128:$BG$156,G$5,FALSE)</f>
        <v>1502.9924000000001</v>
      </c>
      <c r="H119" s="110">
        <f>VLOOKUP($A119,'Trip Switching Model Targets'!$AU$128:$BG$156,H$5,FALSE)</f>
        <v>452.28285195782922</v>
      </c>
      <c r="I119" s="110">
        <f>VLOOKUP($A119,'Trip Switching Model Targets'!$AU$128:$BG$156,I$5,FALSE)</f>
        <v>8265.113549905569</v>
      </c>
      <c r="J119" s="110">
        <f>VLOOKUP($A119,'Trip Switching Model Targets'!$AU$128:$BG$156,J$5,FALSE)</f>
        <v>0</v>
      </c>
      <c r="K119" s="110">
        <f>VLOOKUP($A119,'Trip Switching Model Targets'!$AU$128:$BG$156,K$5,FALSE)</f>
        <v>0</v>
      </c>
      <c r="L119" s="110">
        <f>VLOOKUP($A119,'Trip Switching Model Targets'!$AU$128:$BG$156,L$5,FALSE)</f>
        <v>3101.3916300000001</v>
      </c>
      <c r="M119" s="110">
        <f>VLOOKUP($A119,'Trip Switching Model Targets'!$AU$128:$BG$156,M$5,FALSE)</f>
        <v>0</v>
      </c>
      <c r="N119" s="121">
        <f>SUM(C119:M119)</f>
        <v>2486575.2173118629</v>
      </c>
      <c r="P119" s="120" t="s">
        <v>532</v>
      </c>
      <c r="Q119" s="109">
        <f>C119+F119+G119+H119+I119+J119+K119+L119+M119</f>
        <v>1590623.3819618635</v>
      </c>
      <c r="R119" s="109">
        <f>D119</f>
        <v>648042.56258999999</v>
      </c>
      <c r="S119" s="109">
        <f>E119</f>
        <v>247909.27275999999</v>
      </c>
      <c r="T119" s="110">
        <v>0</v>
      </c>
      <c r="U119" s="110">
        <v>0</v>
      </c>
      <c r="V119" s="110">
        <v>0</v>
      </c>
      <c r="W119" s="110">
        <v>0</v>
      </c>
      <c r="X119" s="110">
        <v>0</v>
      </c>
      <c r="Y119" s="110">
        <v>0</v>
      </c>
      <c r="Z119" s="110">
        <v>0</v>
      </c>
      <c r="AA119" s="110">
        <v>0</v>
      </c>
      <c r="AB119" s="121">
        <f>SUM(Q119:AA119)</f>
        <v>2486575.2173118638</v>
      </c>
    </row>
    <row r="120" spans="1:28" x14ac:dyDescent="0.25">
      <c r="A120" s="114">
        <v>3</v>
      </c>
      <c r="B120" s="120" t="s">
        <v>526</v>
      </c>
      <c r="C120" s="110">
        <f>VLOOKUP($A120,'Trip Switching Model Targets'!$AU$128:$BG$156,C$5,FALSE)</f>
        <v>0</v>
      </c>
      <c r="D120" s="109">
        <f>VLOOKUP($A120,'Trip Switching Model Targets'!$AU$128:$BG$156,D$5,FALSE)</f>
        <v>834128.02116</v>
      </c>
      <c r="E120" s="109">
        <f>VLOOKUP($A120,'Trip Switching Model Targets'!$AU$128:$BG$156,E$5,FALSE)</f>
        <v>405436.06394000002</v>
      </c>
      <c r="F120" s="110">
        <f>VLOOKUP($A120,'Trip Switching Model Targets'!$AU$128:$BG$156,F$5,FALSE)</f>
        <v>0</v>
      </c>
      <c r="G120" s="110">
        <f>VLOOKUP($A120,'Trip Switching Model Targets'!$AU$128:$BG$156,G$5,FALSE)</f>
        <v>1420.2058999999999</v>
      </c>
      <c r="H120" s="109">
        <f>VLOOKUP($A120,'Trip Switching Model Targets'!$AU$128:$BG$156,H$5,FALSE)</f>
        <v>12716.285445336982</v>
      </c>
      <c r="I120" s="110">
        <f>VLOOKUP($A120,'Trip Switching Model Targets'!$AU$128:$BG$156,I$5,FALSE)</f>
        <v>2668.9181402981035</v>
      </c>
      <c r="J120" s="110">
        <f>VLOOKUP($A120,'Trip Switching Model Targets'!$AU$128:$BG$156,J$5,FALSE)</f>
        <v>11653.555364591381</v>
      </c>
      <c r="K120" s="110">
        <f>VLOOKUP($A120,'Trip Switching Model Targets'!$AU$128:$BG$156,K$5,FALSE)</f>
        <v>0</v>
      </c>
      <c r="L120" s="109">
        <f>VLOOKUP($A120,'Trip Switching Model Targets'!$AU$128:$BG$156,L$5,FALSE)</f>
        <v>719.90719999999999</v>
      </c>
      <c r="M120" s="110">
        <f>VLOOKUP($A120,'Trip Switching Model Targets'!$AU$128:$BG$156,M$5,FALSE)</f>
        <v>0</v>
      </c>
      <c r="N120" s="122">
        <f t="shared" ref="N120:N145" si="24">SUM(C120:M120)</f>
        <v>1268742.9571502262</v>
      </c>
      <c r="P120" s="120" t="s">
        <v>526</v>
      </c>
      <c r="Q120" s="110">
        <v>0</v>
      </c>
      <c r="R120" s="109">
        <f>D120+F120+G120+I120+J120+K120+M120</f>
        <v>849870.70056488947</v>
      </c>
      <c r="S120" s="109">
        <f>E120</f>
        <v>405436.06394000002</v>
      </c>
      <c r="T120" s="110">
        <v>0</v>
      </c>
      <c r="U120" s="110">
        <v>0</v>
      </c>
      <c r="V120" s="109">
        <f>H120</f>
        <v>12716.285445336982</v>
      </c>
      <c r="W120" s="110">
        <v>0</v>
      </c>
      <c r="X120" s="110">
        <v>0</v>
      </c>
      <c r="Y120" s="110">
        <v>0</v>
      </c>
      <c r="Z120" s="109">
        <f>L120</f>
        <v>719.90719999999999</v>
      </c>
      <c r="AA120" s="110">
        <v>0</v>
      </c>
      <c r="AB120" s="122">
        <f t="shared" ref="AB120:AB145" si="25">SUM(Q120:AA120)</f>
        <v>1268742.9571502265</v>
      </c>
    </row>
    <row r="121" spans="1:28" x14ac:dyDescent="0.25">
      <c r="A121" s="114">
        <v>5</v>
      </c>
      <c r="B121" s="120" t="s">
        <v>527</v>
      </c>
      <c r="C121" s="110">
        <f>VLOOKUP($A121,'Trip Switching Model Targets'!$AU$128:$BG$156,C$5,FALSE)</f>
        <v>0</v>
      </c>
      <c r="D121" s="110">
        <f>VLOOKUP($A121,'Trip Switching Model Targets'!$AU$128:$BG$156,D$5,FALSE)</f>
        <v>0</v>
      </c>
      <c r="E121" s="109">
        <f>VLOOKUP($A121,'Trip Switching Model Targets'!$AU$128:$BG$156,E$5,FALSE)</f>
        <v>798244.01564</v>
      </c>
      <c r="F121" s="110">
        <f>VLOOKUP($A121,'Trip Switching Model Targets'!$AU$128:$BG$156,F$5,FALSE)</f>
        <v>0</v>
      </c>
      <c r="G121" s="110">
        <f>VLOOKUP($A121,'Trip Switching Model Targets'!$AU$128:$BG$156,G$5,FALSE)</f>
        <v>0</v>
      </c>
      <c r="H121" s="109">
        <f>VLOOKUP($A121,'Trip Switching Model Targets'!$AU$128:$BG$156,H$5,FALSE)</f>
        <v>8240.3575201185304</v>
      </c>
      <c r="I121" s="110">
        <f>VLOOKUP($A121,'Trip Switching Model Targets'!$AU$128:$BG$156,I$5,FALSE)</f>
        <v>5712.5350647997238</v>
      </c>
      <c r="J121" s="110">
        <f>VLOOKUP($A121,'Trip Switching Model Targets'!$AU$128:$BG$156,J$5,FALSE)</f>
        <v>2171.1308839023577</v>
      </c>
      <c r="K121" s="110">
        <f>VLOOKUP($A121,'Trip Switching Model Targets'!$AU$128:$BG$156,K$5,FALSE)</f>
        <v>0</v>
      </c>
      <c r="L121" s="109">
        <f>VLOOKUP($A121,'Trip Switching Model Targets'!$AU$128:$BG$156,L$5,FALSE)</f>
        <v>0</v>
      </c>
      <c r="M121" s="110">
        <f>VLOOKUP($A121,'Trip Switching Model Targets'!$AU$128:$BG$156,M$5,FALSE)</f>
        <v>0</v>
      </c>
      <c r="N121" s="122">
        <f t="shared" si="24"/>
        <v>814368.03910882049</v>
      </c>
      <c r="P121" s="120" t="s">
        <v>527</v>
      </c>
      <c r="Q121" s="110">
        <v>0</v>
      </c>
      <c r="R121" s="110">
        <v>0</v>
      </c>
      <c r="S121" s="109">
        <f>E121+F121+G121+I121+J121+K121+M121</f>
        <v>806127.68158870202</v>
      </c>
      <c r="T121" s="110">
        <v>0</v>
      </c>
      <c r="U121" s="110">
        <v>0</v>
      </c>
      <c r="V121" s="109">
        <f>H121</f>
        <v>8240.3575201185304</v>
      </c>
      <c r="W121" s="110">
        <v>0</v>
      </c>
      <c r="X121" s="110">
        <v>0</v>
      </c>
      <c r="Y121" s="110">
        <v>0</v>
      </c>
      <c r="Z121" s="109">
        <f>L121</f>
        <v>0</v>
      </c>
      <c r="AA121" s="110">
        <v>0</v>
      </c>
      <c r="AB121" s="122">
        <f t="shared" si="25"/>
        <v>814368.03910882049</v>
      </c>
    </row>
    <row r="122" spans="1:28" x14ac:dyDescent="0.25">
      <c r="A122" s="114">
        <v>7</v>
      </c>
      <c r="B122" s="120" t="s">
        <v>465</v>
      </c>
      <c r="C122" s="110">
        <f>VLOOKUP($A122,'Trip Switching Model Targets'!$AU$128:$BG$156,C$5,FALSE)</f>
        <v>20353.20363</v>
      </c>
      <c r="D122" s="109">
        <f>VLOOKUP($A122,'Trip Switching Model Targets'!$AU$128:$BG$156,D$5,FALSE)</f>
        <v>22581.96919</v>
      </c>
      <c r="E122" s="109">
        <f>VLOOKUP($A122,'Trip Switching Model Targets'!$AU$128:$BG$156,E$5,FALSE)</f>
        <v>24248.994869999999</v>
      </c>
      <c r="F122" s="109">
        <f>VLOOKUP($A122,'Trip Switching Model Targets'!$AU$128:$BG$156,F$5,FALSE)</f>
        <v>648773.67368999997</v>
      </c>
      <c r="G122" s="110">
        <f>VLOOKUP($A122,'Trip Switching Model Targets'!$AU$128:$BG$156,G$5,FALSE)</f>
        <v>3239.24044</v>
      </c>
      <c r="H122" s="109">
        <f>VLOOKUP($A122,'Trip Switching Model Targets'!$AU$128:$BG$156,H$5,FALSE)</f>
        <v>99779.887264169331</v>
      </c>
      <c r="I122" s="110">
        <f>VLOOKUP($A122,'Trip Switching Model Targets'!$AU$128:$BG$156,I$5,FALSE)</f>
        <v>3076.2461807221903</v>
      </c>
      <c r="J122" s="110">
        <f>VLOOKUP($A122,'Trip Switching Model Targets'!$AU$128:$BG$156,J$5,FALSE)</f>
        <v>13138.123738579798</v>
      </c>
      <c r="K122" s="110">
        <f>VLOOKUP($A122,'Trip Switching Model Targets'!$AU$128:$BG$156,K$5,FALSE)</f>
        <v>0</v>
      </c>
      <c r="L122" s="109">
        <f>VLOOKUP($A122,'Trip Switching Model Targets'!$AU$128:$BG$156,L$5,FALSE)</f>
        <v>0</v>
      </c>
      <c r="M122" s="110">
        <f>VLOOKUP($A122,'Trip Switching Model Targets'!$AU$128:$BG$156,M$5,FALSE)</f>
        <v>0</v>
      </c>
      <c r="N122" s="122">
        <f t="shared" si="24"/>
        <v>835191.33900347119</v>
      </c>
      <c r="P122" s="120" t="s">
        <v>465</v>
      </c>
      <c r="Q122" s="110">
        <v>0</v>
      </c>
      <c r="R122" s="109">
        <f>D122</f>
        <v>22581.96919</v>
      </c>
      <c r="S122" s="109">
        <f>E122</f>
        <v>24248.994869999999</v>
      </c>
      <c r="T122" s="109">
        <f>C122+F122+G122</f>
        <v>672366.11775999994</v>
      </c>
      <c r="U122" s="110">
        <v>0</v>
      </c>
      <c r="V122" s="109">
        <f>H122+I122+J122+K122+M122</f>
        <v>115994.25718347132</v>
      </c>
      <c r="W122" s="110">
        <v>0</v>
      </c>
      <c r="X122" s="110">
        <v>0</v>
      </c>
      <c r="Y122" s="110">
        <v>0</v>
      </c>
      <c r="Z122" s="109">
        <f>L122</f>
        <v>0</v>
      </c>
      <c r="AA122" s="110">
        <v>0</v>
      </c>
      <c r="AB122" s="122">
        <f t="shared" si="25"/>
        <v>835191.33900347131</v>
      </c>
    </row>
    <row r="123" spans="1:28" x14ac:dyDescent="0.25">
      <c r="A123" s="114">
        <v>8</v>
      </c>
      <c r="B123" s="120" t="s">
        <v>528</v>
      </c>
      <c r="C123" s="110">
        <f>VLOOKUP($A123,'Trip Switching Model Targets'!$AU$128:$BG$156,C$5,FALSE)</f>
        <v>0</v>
      </c>
      <c r="D123" s="110">
        <f>VLOOKUP($A123,'Trip Switching Model Targets'!$AU$128:$BG$156,D$5,FALSE)</f>
        <v>0</v>
      </c>
      <c r="E123" s="110">
        <f>VLOOKUP($A123,'Trip Switching Model Targets'!$AU$128:$BG$156,E$5,FALSE)</f>
        <v>0</v>
      </c>
      <c r="F123" s="110">
        <f>VLOOKUP($A123,'Trip Switching Model Targets'!$AU$128:$BG$156,F$5,FALSE)</f>
        <v>0</v>
      </c>
      <c r="G123" s="109">
        <f>VLOOKUP($A123,'Trip Switching Model Targets'!$AU$128:$BG$156,G$5,FALSE)</f>
        <v>78380.826329999996</v>
      </c>
      <c r="H123" s="110">
        <f>VLOOKUP($A123,'Trip Switching Model Targets'!$AU$128:$BG$156,H$5,FALSE)</f>
        <v>0</v>
      </c>
      <c r="I123" s="110">
        <f>VLOOKUP($A123,'Trip Switching Model Targets'!$AU$128:$BG$156,I$5,FALSE)</f>
        <v>0</v>
      </c>
      <c r="J123" s="110">
        <f>VLOOKUP($A123,'Trip Switching Model Targets'!$AU$128:$BG$156,J$5,FALSE)</f>
        <v>0</v>
      </c>
      <c r="K123" s="110">
        <f>VLOOKUP($A123,'Trip Switching Model Targets'!$AU$128:$BG$156,K$5,FALSE)</f>
        <v>0</v>
      </c>
      <c r="L123" s="110">
        <f>VLOOKUP($A123,'Trip Switching Model Targets'!$AU$128:$BG$156,L$5,FALSE)</f>
        <v>0</v>
      </c>
      <c r="M123" s="110">
        <f>VLOOKUP($A123,'Trip Switching Model Targets'!$AU$128:$BG$156,M$5,FALSE)</f>
        <v>0</v>
      </c>
      <c r="N123" s="122">
        <f t="shared" si="24"/>
        <v>78380.826329999996</v>
      </c>
      <c r="P123" s="120" t="s">
        <v>528</v>
      </c>
      <c r="Q123" s="110">
        <v>0</v>
      </c>
      <c r="R123" s="110">
        <v>0</v>
      </c>
      <c r="S123" s="110">
        <v>0</v>
      </c>
      <c r="T123" s="110">
        <v>0</v>
      </c>
      <c r="U123" s="109">
        <f>C123+D123+E123+F123+G123+H123+I123+J123+K123+L123+M123</f>
        <v>78380.826329999996</v>
      </c>
      <c r="V123" s="110">
        <v>0</v>
      </c>
      <c r="W123" s="110">
        <v>0</v>
      </c>
      <c r="X123" s="110">
        <v>0</v>
      </c>
      <c r="Y123" s="110">
        <v>0</v>
      </c>
      <c r="Z123" s="110">
        <v>0</v>
      </c>
      <c r="AA123" s="110">
        <v>0</v>
      </c>
      <c r="AB123" s="122">
        <f t="shared" si="25"/>
        <v>78380.826329999996</v>
      </c>
    </row>
    <row r="124" spans="1:28" x14ac:dyDescent="0.25">
      <c r="A124" s="114">
        <v>9</v>
      </c>
      <c r="B124" s="120" t="s">
        <v>14</v>
      </c>
      <c r="C124" s="110">
        <f>VLOOKUP($A124,'Trip Switching Model Targets'!$AU$128:$BG$156,C$5,FALSE)</f>
        <v>0</v>
      </c>
      <c r="D124" s="110">
        <f>VLOOKUP($A124,'Trip Switching Model Targets'!$AU$128:$BG$156,D$5,FALSE)</f>
        <v>0</v>
      </c>
      <c r="E124" s="110">
        <f>VLOOKUP($A124,'Trip Switching Model Targets'!$AU$128:$BG$156,E$5,FALSE)</f>
        <v>0</v>
      </c>
      <c r="F124" s="110">
        <f>VLOOKUP($A124,'Trip Switching Model Targets'!$AU$128:$BG$156,F$5,FALSE)</f>
        <v>0</v>
      </c>
      <c r="G124" s="110">
        <f>VLOOKUP($A124,'Trip Switching Model Targets'!$AU$128:$BG$156,G$5,FALSE)</f>
        <v>0</v>
      </c>
      <c r="H124" s="111">
        <f>VLOOKUP($A124,'Trip Switching Model Targets'!$AU$128:$BG$156,H$5,FALSE)</f>
        <v>151437.7539010834</v>
      </c>
      <c r="I124" s="112">
        <f>VLOOKUP($A124,'Trip Switching Model Targets'!$AU$128:$BG$156,I$5,FALSE)</f>
        <v>0</v>
      </c>
      <c r="J124" s="112">
        <f>VLOOKUP($A124,'Trip Switching Model Targets'!$AU$128:$BG$156,J$5,FALSE)</f>
        <v>0</v>
      </c>
      <c r="K124" s="110">
        <f>VLOOKUP($A124,'Trip Switching Model Targets'!$AU$128:$BG$156,K$5,FALSE)</f>
        <v>0</v>
      </c>
      <c r="L124" s="110">
        <f>VLOOKUP($A124,'Trip Switching Model Targets'!$AU$128:$BG$156,L$5,FALSE)</f>
        <v>0</v>
      </c>
      <c r="M124" s="110">
        <f>VLOOKUP($A124,'Trip Switching Model Targets'!$AU$128:$BG$156,M$5,FALSE)</f>
        <v>0</v>
      </c>
      <c r="N124" s="122">
        <f t="shared" si="24"/>
        <v>151437.7539010834</v>
      </c>
      <c r="P124" s="120" t="s">
        <v>14</v>
      </c>
      <c r="Q124" s="110">
        <v>0</v>
      </c>
      <c r="R124" s="110">
        <v>0</v>
      </c>
      <c r="S124" s="110">
        <v>0</v>
      </c>
      <c r="T124" s="110">
        <v>0</v>
      </c>
      <c r="U124" s="110">
        <v>0</v>
      </c>
      <c r="V124" s="111">
        <f t="shared" ref="V124:V129" si="26">C124+D124+E124+F124+G124+H124+I124+J124+K124+L124+M124</f>
        <v>151437.7539010834</v>
      </c>
      <c r="W124" s="110">
        <v>0</v>
      </c>
      <c r="X124" s="110">
        <v>0</v>
      </c>
      <c r="Y124" s="110">
        <v>0</v>
      </c>
      <c r="Z124" s="110">
        <v>0</v>
      </c>
      <c r="AA124" s="110">
        <v>0</v>
      </c>
      <c r="AB124" s="122">
        <f t="shared" si="25"/>
        <v>151437.7539010834</v>
      </c>
    </row>
    <row r="125" spans="1:28" x14ac:dyDescent="0.25">
      <c r="A125" s="114">
        <v>10</v>
      </c>
      <c r="B125" s="120" t="s">
        <v>15</v>
      </c>
      <c r="C125" s="110">
        <f>VLOOKUP($A125,'Trip Switching Model Targets'!$AU$128:$BG$156,C$5,FALSE)</f>
        <v>0</v>
      </c>
      <c r="D125" s="110">
        <f>VLOOKUP($A125,'Trip Switching Model Targets'!$AU$128:$BG$156,D$5,FALSE)</f>
        <v>0</v>
      </c>
      <c r="E125" s="110">
        <f>VLOOKUP($A125,'Trip Switching Model Targets'!$AU$128:$BG$156,E$5,FALSE)</f>
        <v>0</v>
      </c>
      <c r="F125" s="110">
        <f>VLOOKUP($A125,'Trip Switching Model Targets'!$AU$128:$BG$156,F$5,FALSE)</f>
        <v>0</v>
      </c>
      <c r="G125" s="110">
        <f>VLOOKUP($A125,'Trip Switching Model Targets'!$AU$128:$BG$156,G$5,FALSE)</f>
        <v>0</v>
      </c>
      <c r="H125" s="111">
        <f>VLOOKUP($A125,'Trip Switching Model Targets'!$AU$128:$BG$156,H$5,FALSE)</f>
        <v>139.15545951659121</v>
      </c>
      <c r="I125" s="112">
        <f>VLOOKUP($A125,'Trip Switching Model Targets'!$AU$128:$BG$156,I$5,FALSE)</f>
        <v>0</v>
      </c>
      <c r="J125" s="112">
        <f>VLOOKUP($A125,'Trip Switching Model Targets'!$AU$128:$BG$156,J$5,FALSE)</f>
        <v>0</v>
      </c>
      <c r="K125" s="110">
        <f>VLOOKUP($A125,'Trip Switching Model Targets'!$AU$128:$BG$156,K$5,FALSE)</f>
        <v>0</v>
      </c>
      <c r="L125" s="110">
        <f>VLOOKUP($A125,'Trip Switching Model Targets'!$AU$128:$BG$156,L$5,FALSE)</f>
        <v>0</v>
      </c>
      <c r="M125" s="110">
        <f>VLOOKUP($A125,'Trip Switching Model Targets'!$AU$128:$BG$156,M$5,FALSE)</f>
        <v>0</v>
      </c>
      <c r="N125" s="122">
        <f t="shared" si="24"/>
        <v>139.15545951659121</v>
      </c>
      <c r="P125" s="120" t="s">
        <v>15</v>
      </c>
      <c r="Q125" s="110">
        <v>0</v>
      </c>
      <c r="R125" s="110">
        <v>0</v>
      </c>
      <c r="S125" s="110">
        <v>0</v>
      </c>
      <c r="T125" s="110">
        <v>0</v>
      </c>
      <c r="U125" s="110">
        <v>0</v>
      </c>
      <c r="V125" s="111">
        <f t="shared" si="26"/>
        <v>139.15545951659121</v>
      </c>
      <c r="W125" s="110">
        <v>0</v>
      </c>
      <c r="X125" s="110">
        <v>0</v>
      </c>
      <c r="Y125" s="110">
        <v>0</v>
      </c>
      <c r="Z125" s="110">
        <v>0</v>
      </c>
      <c r="AA125" s="110">
        <v>0</v>
      </c>
      <c r="AB125" s="122">
        <f t="shared" si="25"/>
        <v>139.15545951659121</v>
      </c>
    </row>
    <row r="126" spans="1:28" x14ac:dyDescent="0.25">
      <c r="A126" s="114">
        <v>11</v>
      </c>
      <c r="B126" s="120" t="s">
        <v>16</v>
      </c>
      <c r="C126" s="110">
        <f>VLOOKUP($A126,'Trip Switching Model Targets'!$AU$128:$BG$156,C$5,FALSE)</f>
        <v>0</v>
      </c>
      <c r="D126" s="110">
        <f>VLOOKUP($A126,'Trip Switching Model Targets'!$AU$128:$BG$156,D$5,FALSE)</f>
        <v>0</v>
      </c>
      <c r="E126" s="110">
        <f>VLOOKUP($A126,'Trip Switching Model Targets'!$AU$128:$BG$156,E$5,FALSE)</f>
        <v>0</v>
      </c>
      <c r="F126" s="110">
        <f>VLOOKUP($A126,'Trip Switching Model Targets'!$AU$128:$BG$156,F$5,FALSE)</f>
        <v>0</v>
      </c>
      <c r="G126" s="110">
        <f>VLOOKUP($A126,'Trip Switching Model Targets'!$AU$128:$BG$156,G$5,FALSE)</f>
        <v>0</v>
      </c>
      <c r="H126" s="111">
        <f>VLOOKUP($A126,'Trip Switching Model Targets'!$AU$128:$BG$156,H$5,FALSE)</f>
        <v>0</v>
      </c>
      <c r="I126" s="112">
        <f>VLOOKUP($A126,'Trip Switching Model Targets'!$AU$128:$BG$156,I$5,FALSE)</f>
        <v>0</v>
      </c>
      <c r="J126" s="112">
        <f>VLOOKUP($A126,'Trip Switching Model Targets'!$AU$128:$BG$156,J$5,FALSE)</f>
        <v>0</v>
      </c>
      <c r="K126" s="110">
        <f>VLOOKUP($A126,'Trip Switching Model Targets'!$AU$128:$BG$156,K$5,FALSE)</f>
        <v>0</v>
      </c>
      <c r="L126" s="110">
        <f>VLOOKUP($A126,'Trip Switching Model Targets'!$AU$128:$BG$156,L$5,FALSE)</f>
        <v>0</v>
      </c>
      <c r="M126" s="110">
        <f>VLOOKUP($A126,'Trip Switching Model Targets'!$AU$128:$BG$156,M$5,FALSE)</f>
        <v>0</v>
      </c>
      <c r="N126" s="122">
        <f t="shared" si="24"/>
        <v>0</v>
      </c>
      <c r="P126" s="120" t="s">
        <v>16</v>
      </c>
      <c r="Q126" s="110">
        <v>0</v>
      </c>
      <c r="R126" s="110">
        <v>0</v>
      </c>
      <c r="S126" s="110">
        <v>0</v>
      </c>
      <c r="T126" s="110">
        <v>0</v>
      </c>
      <c r="U126" s="110">
        <v>0</v>
      </c>
      <c r="V126" s="111">
        <f t="shared" si="26"/>
        <v>0</v>
      </c>
      <c r="W126" s="110">
        <v>0</v>
      </c>
      <c r="X126" s="110">
        <v>0</v>
      </c>
      <c r="Y126" s="110">
        <v>0</v>
      </c>
      <c r="Z126" s="110">
        <v>0</v>
      </c>
      <c r="AA126" s="110">
        <v>0</v>
      </c>
      <c r="AB126" s="122">
        <f t="shared" si="25"/>
        <v>0</v>
      </c>
    </row>
    <row r="127" spans="1:28" x14ac:dyDescent="0.25">
      <c r="A127" s="114">
        <v>12</v>
      </c>
      <c r="B127" s="120" t="s">
        <v>17</v>
      </c>
      <c r="C127" s="110">
        <f>VLOOKUP($A127,'Trip Switching Model Targets'!$AU$128:$BG$156,C$5,FALSE)</f>
        <v>0</v>
      </c>
      <c r="D127" s="110">
        <f>VLOOKUP($A127,'Trip Switching Model Targets'!$AU$128:$BG$156,D$5,FALSE)</f>
        <v>0</v>
      </c>
      <c r="E127" s="110">
        <f>VLOOKUP($A127,'Trip Switching Model Targets'!$AU$128:$BG$156,E$5,FALSE)</f>
        <v>0</v>
      </c>
      <c r="F127" s="110">
        <f>VLOOKUP($A127,'Trip Switching Model Targets'!$AU$128:$BG$156,F$5,FALSE)</f>
        <v>0</v>
      </c>
      <c r="G127" s="110">
        <f>VLOOKUP($A127,'Trip Switching Model Targets'!$AU$128:$BG$156,G$5,FALSE)</f>
        <v>0</v>
      </c>
      <c r="H127" s="111">
        <f>VLOOKUP($A127,'Trip Switching Model Targets'!$AU$128:$BG$156,H$5,FALSE)</f>
        <v>28613.072535082778</v>
      </c>
      <c r="I127" s="112">
        <f>VLOOKUP($A127,'Trip Switching Model Targets'!$AU$128:$BG$156,I$5,FALSE)</f>
        <v>0</v>
      </c>
      <c r="J127" s="112">
        <f>VLOOKUP($A127,'Trip Switching Model Targets'!$AU$128:$BG$156,J$5,FALSE)</f>
        <v>0</v>
      </c>
      <c r="K127" s="110">
        <f>VLOOKUP($A127,'Trip Switching Model Targets'!$AU$128:$BG$156,K$5,FALSE)</f>
        <v>0</v>
      </c>
      <c r="L127" s="110">
        <f>VLOOKUP($A127,'Trip Switching Model Targets'!$AU$128:$BG$156,L$5,FALSE)</f>
        <v>0</v>
      </c>
      <c r="M127" s="110">
        <f>VLOOKUP($A127,'Trip Switching Model Targets'!$AU$128:$BG$156,M$5,FALSE)</f>
        <v>0</v>
      </c>
      <c r="N127" s="122">
        <f t="shared" si="24"/>
        <v>28613.072535082778</v>
      </c>
      <c r="P127" s="120" t="s">
        <v>17</v>
      </c>
      <c r="Q127" s="110">
        <v>0</v>
      </c>
      <c r="R127" s="110">
        <v>0</v>
      </c>
      <c r="S127" s="110">
        <v>0</v>
      </c>
      <c r="T127" s="110">
        <v>0</v>
      </c>
      <c r="U127" s="110">
        <v>0</v>
      </c>
      <c r="V127" s="111">
        <f t="shared" si="26"/>
        <v>28613.072535082778</v>
      </c>
      <c r="W127" s="110">
        <v>0</v>
      </c>
      <c r="X127" s="110">
        <v>0</v>
      </c>
      <c r="Y127" s="110">
        <v>0</v>
      </c>
      <c r="Z127" s="110">
        <v>0</v>
      </c>
      <c r="AA127" s="110">
        <v>0</v>
      </c>
      <c r="AB127" s="122">
        <f t="shared" si="25"/>
        <v>28613.072535082778</v>
      </c>
    </row>
    <row r="128" spans="1:28" x14ac:dyDescent="0.25">
      <c r="A128" s="114">
        <v>24</v>
      </c>
      <c r="B128" s="120" t="s">
        <v>26</v>
      </c>
      <c r="C128" s="110">
        <f>VLOOKUP($A128,'Trip Switching Model Targets'!$AU$128:$BG$156,C$5,FALSE)</f>
        <v>0</v>
      </c>
      <c r="D128" s="110">
        <f>VLOOKUP($A128,'Trip Switching Model Targets'!$AU$128:$BG$156,D$5,FALSE)</f>
        <v>0</v>
      </c>
      <c r="E128" s="110">
        <f>VLOOKUP($A128,'Trip Switching Model Targets'!$AU$128:$BG$156,E$5,FALSE)</f>
        <v>0</v>
      </c>
      <c r="F128" s="110">
        <f>VLOOKUP($A128,'Trip Switching Model Targets'!$AU$128:$BG$156,F$5,FALSE)</f>
        <v>0</v>
      </c>
      <c r="G128" s="110">
        <f>VLOOKUP($A128,'Trip Switching Model Targets'!$AU$128:$BG$156,G$5,FALSE)</f>
        <v>0</v>
      </c>
      <c r="H128" s="111">
        <f>VLOOKUP($A128,'Trip Switching Model Targets'!$AU$128:$BG$156,H$5,FALSE)</f>
        <v>14026.333774508161</v>
      </c>
      <c r="I128" s="112">
        <f>VLOOKUP($A128,'Trip Switching Model Targets'!$AU$128:$BG$156,I$5,FALSE)</f>
        <v>0</v>
      </c>
      <c r="J128" s="112">
        <f>VLOOKUP($A128,'Trip Switching Model Targets'!$AU$128:$BG$156,J$5,FALSE)</f>
        <v>0</v>
      </c>
      <c r="K128" s="110">
        <f>VLOOKUP($A128,'Trip Switching Model Targets'!$AU$128:$BG$156,K$5,FALSE)</f>
        <v>0</v>
      </c>
      <c r="L128" s="110">
        <f>VLOOKUP($A128,'Trip Switching Model Targets'!$AU$128:$BG$156,L$5,FALSE)</f>
        <v>0</v>
      </c>
      <c r="M128" s="110">
        <f>VLOOKUP($A128,'Trip Switching Model Targets'!$AU$128:$BG$156,M$5,FALSE)</f>
        <v>0</v>
      </c>
      <c r="N128" s="122">
        <f t="shared" si="24"/>
        <v>14026.333774508161</v>
      </c>
      <c r="P128" s="120" t="s">
        <v>26</v>
      </c>
      <c r="Q128" s="110">
        <v>0</v>
      </c>
      <c r="R128" s="110">
        <v>0</v>
      </c>
      <c r="S128" s="110">
        <v>0</v>
      </c>
      <c r="T128" s="110">
        <v>0</v>
      </c>
      <c r="U128" s="110">
        <v>0</v>
      </c>
      <c r="V128" s="111">
        <f t="shared" si="26"/>
        <v>14026.333774508161</v>
      </c>
      <c r="W128" s="110">
        <v>0</v>
      </c>
      <c r="X128" s="110">
        <v>0</v>
      </c>
      <c r="Y128" s="110">
        <v>0</v>
      </c>
      <c r="Z128" s="110">
        <v>0</v>
      </c>
      <c r="AA128" s="110">
        <v>0</v>
      </c>
      <c r="AB128" s="122">
        <f t="shared" si="25"/>
        <v>14026.333774508161</v>
      </c>
    </row>
    <row r="129" spans="1:28" x14ac:dyDescent="0.25">
      <c r="A129" s="114">
        <v>25</v>
      </c>
      <c r="B129" s="120" t="s">
        <v>27</v>
      </c>
      <c r="C129" s="110">
        <f>VLOOKUP($A129,'Trip Switching Model Targets'!$AU$128:$BG$156,C$5,FALSE)</f>
        <v>0</v>
      </c>
      <c r="D129" s="110">
        <f>VLOOKUP($A129,'Trip Switching Model Targets'!$AU$128:$BG$156,D$5,FALSE)</f>
        <v>0</v>
      </c>
      <c r="E129" s="110">
        <f>VLOOKUP($A129,'Trip Switching Model Targets'!$AU$128:$BG$156,E$5,FALSE)</f>
        <v>0</v>
      </c>
      <c r="F129" s="110">
        <f>VLOOKUP($A129,'Trip Switching Model Targets'!$AU$128:$BG$156,F$5,FALSE)</f>
        <v>0</v>
      </c>
      <c r="G129" s="110">
        <f>VLOOKUP($A129,'Trip Switching Model Targets'!$AU$128:$BG$156,G$5,FALSE)</f>
        <v>0</v>
      </c>
      <c r="H129" s="111">
        <f>VLOOKUP($A129,'Trip Switching Model Targets'!$AU$128:$BG$156,H$5,FALSE)</f>
        <v>950.209388173207</v>
      </c>
      <c r="I129" s="112">
        <f>VLOOKUP($A129,'Trip Switching Model Targets'!$AU$128:$BG$156,I$5,FALSE)</f>
        <v>0</v>
      </c>
      <c r="J129" s="112">
        <f>VLOOKUP($A129,'Trip Switching Model Targets'!$AU$128:$BG$156,J$5,FALSE)</f>
        <v>0</v>
      </c>
      <c r="K129" s="110">
        <f>VLOOKUP($A129,'Trip Switching Model Targets'!$AU$128:$BG$156,K$5,FALSE)</f>
        <v>0</v>
      </c>
      <c r="L129" s="110">
        <f>VLOOKUP($A129,'Trip Switching Model Targets'!$AU$128:$BG$156,L$5,FALSE)</f>
        <v>0</v>
      </c>
      <c r="M129" s="110">
        <f>VLOOKUP($A129,'Trip Switching Model Targets'!$AU$128:$BG$156,M$5,FALSE)</f>
        <v>0</v>
      </c>
      <c r="N129" s="122">
        <f t="shared" si="24"/>
        <v>950.209388173207</v>
      </c>
      <c r="P129" s="120" t="s">
        <v>27</v>
      </c>
      <c r="Q129" s="110">
        <v>0</v>
      </c>
      <c r="R129" s="110">
        <v>0</v>
      </c>
      <c r="S129" s="110">
        <v>0</v>
      </c>
      <c r="T129" s="110">
        <v>0</v>
      </c>
      <c r="U129" s="110">
        <v>0</v>
      </c>
      <c r="V129" s="111">
        <f t="shared" si="26"/>
        <v>950.209388173207</v>
      </c>
      <c r="W129" s="110">
        <v>0</v>
      </c>
      <c r="X129" s="110">
        <v>0</v>
      </c>
      <c r="Y129" s="110">
        <v>0</v>
      </c>
      <c r="Z129" s="110">
        <v>0</v>
      </c>
      <c r="AA129" s="110">
        <v>0</v>
      </c>
      <c r="AB129" s="122">
        <f t="shared" si="25"/>
        <v>950.209388173207</v>
      </c>
    </row>
    <row r="130" spans="1:28" x14ac:dyDescent="0.25">
      <c r="A130" s="114">
        <v>13</v>
      </c>
      <c r="B130" s="120" t="s">
        <v>18</v>
      </c>
      <c r="C130" s="110">
        <f>VLOOKUP($A130,'Trip Switching Model Targets'!$AU$128:$BG$156,C$5,FALSE)</f>
        <v>0</v>
      </c>
      <c r="D130" s="110">
        <f>VLOOKUP($A130,'Trip Switching Model Targets'!$AU$128:$BG$156,D$5,FALSE)</f>
        <v>0</v>
      </c>
      <c r="E130" s="110">
        <f>VLOOKUP($A130,'Trip Switching Model Targets'!$AU$128:$BG$156,E$5,FALSE)</f>
        <v>0</v>
      </c>
      <c r="F130" s="110">
        <f>VLOOKUP($A130,'Trip Switching Model Targets'!$AU$128:$BG$156,F$5,FALSE)</f>
        <v>0</v>
      </c>
      <c r="G130" s="110">
        <f>VLOOKUP($A130,'Trip Switching Model Targets'!$AU$128:$BG$156,G$5,FALSE)</f>
        <v>0</v>
      </c>
      <c r="H130" s="112">
        <f>VLOOKUP($A130,'Trip Switching Model Targets'!$AU$128:$BG$156,H$5,FALSE)</f>
        <v>0</v>
      </c>
      <c r="I130" s="111">
        <f>VLOOKUP($A130,'Trip Switching Model Targets'!$AU$128:$BG$156,I$5,FALSE)</f>
        <v>1170.189095571583</v>
      </c>
      <c r="J130" s="112">
        <f>VLOOKUP($A130,'Trip Switching Model Targets'!$AU$128:$BG$156,J$5,FALSE)</f>
        <v>0</v>
      </c>
      <c r="K130" s="110">
        <f>VLOOKUP($A130,'Trip Switching Model Targets'!$AU$128:$BG$156,K$5,FALSE)</f>
        <v>0</v>
      </c>
      <c r="L130" s="110">
        <f>VLOOKUP($A130,'Trip Switching Model Targets'!$AU$128:$BG$156,L$5,FALSE)</f>
        <v>0</v>
      </c>
      <c r="M130" s="110">
        <f>VLOOKUP($A130,'Trip Switching Model Targets'!$AU$128:$BG$156,M$5,FALSE)</f>
        <v>0</v>
      </c>
      <c r="N130" s="122">
        <f t="shared" si="24"/>
        <v>1170.189095571583</v>
      </c>
      <c r="P130" s="120" t="s">
        <v>18</v>
      </c>
      <c r="Q130" s="110">
        <v>0</v>
      </c>
      <c r="R130" s="110">
        <v>0</v>
      </c>
      <c r="S130" s="110">
        <v>0</v>
      </c>
      <c r="T130" s="110">
        <v>0</v>
      </c>
      <c r="U130" s="110">
        <v>0</v>
      </c>
      <c r="V130" s="110">
        <v>0</v>
      </c>
      <c r="W130" s="111">
        <f t="shared" ref="W130:W135" si="27">C130+D130+E130+F130+G130+H130+I130+J130+K130+L130+M130</f>
        <v>1170.189095571583</v>
      </c>
      <c r="X130" s="110">
        <v>0</v>
      </c>
      <c r="Y130" s="110">
        <v>0</v>
      </c>
      <c r="Z130" s="110">
        <v>0</v>
      </c>
      <c r="AA130" s="110">
        <v>0</v>
      </c>
      <c r="AB130" s="122">
        <f t="shared" si="25"/>
        <v>1170.189095571583</v>
      </c>
    </row>
    <row r="131" spans="1:28" x14ac:dyDescent="0.25">
      <c r="A131" s="114">
        <v>14</v>
      </c>
      <c r="B131" s="120" t="s">
        <v>19</v>
      </c>
      <c r="C131" s="110">
        <f>VLOOKUP($A131,'Trip Switching Model Targets'!$AU$128:$BG$156,C$5,FALSE)</f>
        <v>0</v>
      </c>
      <c r="D131" s="110">
        <f>VLOOKUP($A131,'Trip Switching Model Targets'!$AU$128:$BG$156,D$5,FALSE)</f>
        <v>0</v>
      </c>
      <c r="E131" s="110">
        <f>VLOOKUP($A131,'Trip Switching Model Targets'!$AU$128:$BG$156,E$5,FALSE)</f>
        <v>0</v>
      </c>
      <c r="F131" s="110">
        <f>VLOOKUP($A131,'Trip Switching Model Targets'!$AU$128:$BG$156,F$5,FALSE)</f>
        <v>0</v>
      </c>
      <c r="G131" s="110">
        <f>VLOOKUP($A131,'Trip Switching Model Targets'!$AU$128:$BG$156,G$5,FALSE)</f>
        <v>0</v>
      </c>
      <c r="H131" s="112">
        <f>VLOOKUP($A131,'Trip Switching Model Targets'!$AU$128:$BG$156,H$5,FALSE)</f>
        <v>0</v>
      </c>
      <c r="I131" s="111">
        <f>VLOOKUP($A131,'Trip Switching Model Targets'!$AU$128:$BG$156,I$5,FALSE)</f>
        <v>265.01514319613307</v>
      </c>
      <c r="J131" s="112">
        <f>VLOOKUP($A131,'Trip Switching Model Targets'!$AU$128:$BG$156,J$5,FALSE)</f>
        <v>0</v>
      </c>
      <c r="K131" s="110">
        <f>VLOOKUP($A131,'Trip Switching Model Targets'!$AU$128:$BG$156,K$5,FALSE)</f>
        <v>0</v>
      </c>
      <c r="L131" s="110">
        <f>VLOOKUP($A131,'Trip Switching Model Targets'!$AU$128:$BG$156,L$5,FALSE)</f>
        <v>0</v>
      </c>
      <c r="M131" s="110">
        <f>VLOOKUP($A131,'Trip Switching Model Targets'!$AU$128:$BG$156,M$5,FALSE)</f>
        <v>0</v>
      </c>
      <c r="N131" s="122">
        <f t="shared" si="24"/>
        <v>265.01514319613307</v>
      </c>
      <c r="P131" s="120" t="s">
        <v>19</v>
      </c>
      <c r="Q131" s="110">
        <v>0</v>
      </c>
      <c r="R131" s="110">
        <v>0</v>
      </c>
      <c r="S131" s="110">
        <v>0</v>
      </c>
      <c r="T131" s="110">
        <v>0</v>
      </c>
      <c r="U131" s="110">
        <v>0</v>
      </c>
      <c r="V131" s="110">
        <v>0</v>
      </c>
      <c r="W131" s="111">
        <f t="shared" si="27"/>
        <v>265.01514319613307</v>
      </c>
      <c r="X131" s="110">
        <v>0</v>
      </c>
      <c r="Y131" s="110">
        <v>0</v>
      </c>
      <c r="Z131" s="110">
        <v>0</v>
      </c>
      <c r="AA131" s="110">
        <v>0</v>
      </c>
      <c r="AB131" s="122">
        <f t="shared" si="25"/>
        <v>265.01514319613307</v>
      </c>
    </row>
    <row r="132" spans="1:28" x14ac:dyDescent="0.25">
      <c r="A132" s="114">
        <v>15</v>
      </c>
      <c r="B132" s="120" t="s">
        <v>20</v>
      </c>
      <c r="C132" s="110">
        <f>VLOOKUP($A132,'Trip Switching Model Targets'!$AU$128:$BG$156,C$5,FALSE)</f>
        <v>0</v>
      </c>
      <c r="D132" s="110">
        <f>VLOOKUP($A132,'Trip Switching Model Targets'!$AU$128:$BG$156,D$5,FALSE)</f>
        <v>0</v>
      </c>
      <c r="E132" s="110">
        <f>VLOOKUP($A132,'Trip Switching Model Targets'!$AU$128:$BG$156,E$5,FALSE)</f>
        <v>0</v>
      </c>
      <c r="F132" s="110">
        <f>VLOOKUP($A132,'Trip Switching Model Targets'!$AU$128:$BG$156,F$5,FALSE)</f>
        <v>0</v>
      </c>
      <c r="G132" s="110">
        <f>VLOOKUP($A132,'Trip Switching Model Targets'!$AU$128:$BG$156,G$5,FALSE)</f>
        <v>0</v>
      </c>
      <c r="H132" s="112">
        <f>VLOOKUP($A132,'Trip Switching Model Targets'!$AU$128:$BG$156,H$5,FALSE)</f>
        <v>0</v>
      </c>
      <c r="I132" s="111">
        <f>VLOOKUP($A132,'Trip Switching Model Targets'!$AU$128:$BG$156,I$5,FALSE)</f>
        <v>0</v>
      </c>
      <c r="J132" s="112">
        <f>VLOOKUP($A132,'Trip Switching Model Targets'!$AU$128:$BG$156,J$5,FALSE)</f>
        <v>0</v>
      </c>
      <c r="K132" s="110">
        <f>VLOOKUP($A132,'Trip Switching Model Targets'!$AU$128:$BG$156,K$5,FALSE)</f>
        <v>0</v>
      </c>
      <c r="L132" s="110">
        <f>VLOOKUP($A132,'Trip Switching Model Targets'!$AU$128:$BG$156,L$5,FALSE)</f>
        <v>0</v>
      </c>
      <c r="M132" s="110">
        <f>VLOOKUP($A132,'Trip Switching Model Targets'!$AU$128:$BG$156,M$5,FALSE)</f>
        <v>0</v>
      </c>
      <c r="N132" s="122">
        <f t="shared" si="24"/>
        <v>0</v>
      </c>
      <c r="P132" s="120" t="s">
        <v>20</v>
      </c>
      <c r="Q132" s="110">
        <v>0</v>
      </c>
      <c r="R132" s="110">
        <v>0</v>
      </c>
      <c r="S132" s="110">
        <v>0</v>
      </c>
      <c r="T132" s="110">
        <v>0</v>
      </c>
      <c r="U132" s="110">
        <v>0</v>
      </c>
      <c r="V132" s="110">
        <v>0</v>
      </c>
      <c r="W132" s="111">
        <f t="shared" si="27"/>
        <v>0</v>
      </c>
      <c r="X132" s="110">
        <v>0</v>
      </c>
      <c r="Y132" s="110">
        <v>0</v>
      </c>
      <c r="Z132" s="110">
        <v>0</v>
      </c>
      <c r="AA132" s="110">
        <v>0</v>
      </c>
      <c r="AB132" s="122">
        <f t="shared" si="25"/>
        <v>0</v>
      </c>
    </row>
    <row r="133" spans="1:28" x14ac:dyDescent="0.25">
      <c r="A133" s="114">
        <v>16</v>
      </c>
      <c r="B133" s="120" t="s">
        <v>21</v>
      </c>
      <c r="C133" s="110">
        <f>VLOOKUP($A133,'Trip Switching Model Targets'!$AU$128:$BG$156,C$5,FALSE)</f>
        <v>0</v>
      </c>
      <c r="D133" s="110">
        <f>VLOOKUP($A133,'Trip Switching Model Targets'!$AU$128:$BG$156,D$5,FALSE)</f>
        <v>0</v>
      </c>
      <c r="E133" s="110">
        <f>VLOOKUP($A133,'Trip Switching Model Targets'!$AU$128:$BG$156,E$5,FALSE)</f>
        <v>0</v>
      </c>
      <c r="F133" s="110">
        <f>VLOOKUP($A133,'Trip Switching Model Targets'!$AU$128:$BG$156,F$5,FALSE)</f>
        <v>0</v>
      </c>
      <c r="G133" s="110">
        <f>VLOOKUP($A133,'Trip Switching Model Targets'!$AU$128:$BG$156,G$5,FALSE)</f>
        <v>0</v>
      </c>
      <c r="H133" s="112">
        <f>VLOOKUP($A133,'Trip Switching Model Targets'!$AU$128:$BG$156,H$5,FALSE)</f>
        <v>0</v>
      </c>
      <c r="I133" s="111">
        <f>VLOOKUP($A133,'Trip Switching Model Targets'!$AU$128:$BG$156,I$5,FALSE)</f>
        <v>530.05293067324249</v>
      </c>
      <c r="J133" s="112">
        <f>VLOOKUP($A133,'Trip Switching Model Targets'!$AU$128:$BG$156,J$5,FALSE)</f>
        <v>0</v>
      </c>
      <c r="K133" s="110">
        <f>VLOOKUP($A133,'Trip Switching Model Targets'!$AU$128:$BG$156,K$5,FALSE)</f>
        <v>0</v>
      </c>
      <c r="L133" s="110">
        <f>VLOOKUP($A133,'Trip Switching Model Targets'!$AU$128:$BG$156,L$5,FALSE)</f>
        <v>0</v>
      </c>
      <c r="M133" s="110">
        <f>VLOOKUP($A133,'Trip Switching Model Targets'!$AU$128:$BG$156,M$5,FALSE)</f>
        <v>0</v>
      </c>
      <c r="N133" s="122">
        <f t="shared" si="24"/>
        <v>530.05293067324249</v>
      </c>
      <c r="P133" s="120" t="s">
        <v>21</v>
      </c>
      <c r="Q133" s="110">
        <v>0</v>
      </c>
      <c r="R133" s="110">
        <v>0</v>
      </c>
      <c r="S133" s="110">
        <v>0</v>
      </c>
      <c r="T133" s="110">
        <v>0</v>
      </c>
      <c r="U133" s="110">
        <v>0</v>
      </c>
      <c r="V133" s="110">
        <v>0</v>
      </c>
      <c r="W133" s="111">
        <f t="shared" si="27"/>
        <v>530.05293067324249</v>
      </c>
      <c r="X133" s="110">
        <v>0</v>
      </c>
      <c r="Y133" s="110">
        <v>0</v>
      </c>
      <c r="Z133" s="110">
        <v>0</v>
      </c>
      <c r="AA133" s="110">
        <v>0</v>
      </c>
      <c r="AB133" s="122">
        <f t="shared" si="25"/>
        <v>530.05293067324249</v>
      </c>
    </row>
    <row r="134" spans="1:28" x14ac:dyDescent="0.25">
      <c r="A134" s="114">
        <v>26</v>
      </c>
      <c r="B134" s="120" t="s">
        <v>28</v>
      </c>
      <c r="C134" s="110">
        <f>VLOOKUP($A134,'Trip Switching Model Targets'!$AU$128:$BG$156,C$5,FALSE)</f>
        <v>0</v>
      </c>
      <c r="D134" s="110">
        <f>VLOOKUP($A134,'Trip Switching Model Targets'!$AU$128:$BG$156,D$5,FALSE)</f>
        <v>0</v>
      </c>
      <c r="E134" s="110">
        <f>VLOOKUP($A134,'Trip Switching Model Targets'!$AU$128:$BG$156,E$5,FALSE)</f>
        <v>0</v>
      </c>
      <c r="F134" s="110">
        <f>VLOOKUP($A134,'Trip Switching Model Targets'!$AU$128:$BG$156,F$5,FALSE)</f>
        <v>0</v>
      </c>
      <c r="G134" s="110">
        <f>VLOOKUP($A134,'Trip Switching Model Targets'!$AU$128:$BG$156,G$5,FALSE)</f>
        <v>0</v>
      </c>
      <c r="H134" s="112">
        <f>VLOOKUP($A134,'Trip Switching Model Targets'!$AU$128:$BG$156,H$5,FALSE)</f>
        <v>0</v>
      </c>
      <c r="I134" s="111">
        <f>VLOOKUP($A134,'Trip Switching Model Targets'!$AU$128:$BG$156,I$5,FALSE)</f>
        <v>6485.408727510985</v>
      </c>
      <c r="J134" s="112">
        <f>VLOOKUP($A134,'Trip Switching Model Targets'!$AU$128:$BG$156,J$5,FALSE)</f>
        <v>0</v>
      </c>
      <c r="K134" s="110">
        <f>VLOOKUP($A134,'Trip Switching Model Targets'!$AU$128:$BG$156,K$5,FALSE)</f>
        <v>0</v>
      </c>
      <c r="L134" s="110">
        <f>VLOOKUP($A134,'Trip Switching Model Targets'!$AU$128:$BG$156,L$5,FALSE)</f>
        <v>0</v>
      </c>
      <c r="M134" s="110">
        <f>VLOOKUP($A134,'Trip Switching Model Targets'!$AU$128:$BG$156,M$5,FALSE)</f>
        <v>0</v>
      </c>
      <c r="N134" s="122">
        <f t="shared" si="24"/>
        <v>6485.408727510985</v>
      </c>
      <c r="P134" s="120" t="s">
        <v>28</v>
      </c>
      <c r="Q134" s="110">
        <v>0</v>
      </c>
      <c r="R134" s="110">
        <v>0</v>
      </c>
      <c r="S134" s="110">
        <v>0</v>
      </c>
      <c r="T134" s="110">
        <v>0</v>
      </c>
      <c r="U134" s="110">
        <v>0</v>
      </c>
      <c r="V134" s="110">
        <v>0</v>
      </c>
      <c r="W134" s="111">
        <f t="shared" si="27"/>
        <v>6485.408727510985</v>
      </c>
      <c r="X134" s="110">
        <v>0</v>
      </c>
      <c r="Y134" s="110">
        <v>0</v>
      </c>
      <c r="Z134" s="110">
        <v>0</v>
      </c>
      <c r="AA134" s="110">
        <v>0</v>
      </c>
      <c r="AB134" s="122">
        <f t="shared" si="25"/>
        <v>6485.408727510985</v>
      </c>
    </row>
    <row r="135" spans="1:28" x14ac:dyDescent="0.25">
      <c r="A135" s="114">
        <v>27</v>
      </c>
      <c r="B135" s="120" t="s">
        <v>29</v>
      </c>
      <c r="C135" s="110">
        <f>VLOOKUP($A135,'Trip Switching Model Targets'!$AU$128:$BG$156,C$5,FALSE)</f>
        <v>0</v>
      </c>
      <c r="D135" s="110">
        <f>VLOOKUP($A135,'Trip Switching Model Targets'!$AU$128:$BG$156,D$5,FALSE)</f>
        <v>0</v>
      </c>
      <c r="E135" s="110">
        <f>VLOOKUP($A135,'Trip Switching Model Targets'!$AU$128:$BG$156,E$5,FALSE)</f>
        <v>0</v>
      </c>
      <c r="F135" s="110">
        <f>VLOOKUP($A135,'Trip Switching Model Targets'!$AU$128:$BG$156,F$5,FALSE)</f>
        <v>0</v>
      </c>
      <c r="G135" s="110">
        <f>VLOOKUP($A135,'Trip Switching Model Targets'!$AU$128:$BG$156,G$5,FALSE)</f>
        <v>0</v>
      </c>
      <c r="H135" s="112">
        <f>VLOOKUP($A135,'Trip Switching Model Targets'!$AU$128:$BG$156,H$5,FALSE)</f>
        <v>0</v>
      </c>
      <c r="I135" s="111">
        <f>VLOOKUP($A135,'Trip Switching Model Targets'!$AU$128:$BG$156,I$5,FALSE)</f>
        <v>589.19304261308912</v>
      </c>
      <c r="J135" s="112">
        <f>VLOOKUP($A135,'Trip Switching Model Targets'!$AU$128:$BG$156,J$5,FALSE)</f>
        <v>0</v>
      </c>
      <c r="K135" s="110">
        <f>VLOOKUP($A135,'Trip Switching Model Targets'!$AU$128:$BG$156,K$5,FALSE)</f>
        <v>0</v>
      </c>
      <c r="L135" s="110">
        <f>VLOOKUP($A135,'Trip Switching Model Targets'!$AU$128:$BG$156,L$5,FALSE)</f>
        <v>0</v>
      </c>
      <c r="M135" s="110">
        <f>VLOOKUP($A135,'Trip Switching Model Targets'!$AU$128:$BG$156,M$5,FALSE)</f>
        <v>0</v>
      </c>
      <c r="N135" s="122">
        <f t="shared" si="24"/>
        <v>589.19304261308912</v>
      </c>
      <c r="P135" s="120" t="s">
        <v>29</v>
      </c>
      <c r="Q135" s="110">
        <v>0</v>
      </c>
      <c r="R135" s="110">
        <v>0</v>
      </c>
      <c r="S135" s="110">
        <v>0</v>
      </c>
      <c r="T135" s="110">
        <v>0</v>
      </c>
      <c r="U135" s="110">
        <v>0</v>
      </c>
      <c r="V135" s="110">
        <v>0</v>
      </c>
      <c r="W135" s="111">
        <f t="shared" si="27"/>
        <v>589.19304261308912</v>
      </c>
      <c r="X135" s="110">
        <v>0</v>
      </c>
      <c r="Y135" s="110">
        <v>0</v>
      </c>
      <c r="Z135" s="110">
        <v>0</v>
      </c>
      <c r="AA135" s="110">
        <v>0</v>
      </c>
      <c r="AB135" s="122">
        <f t="shared" si="25"/>
        <v>589.19304261308912</v>
      </c>
    </row>
    <row r="136" spans="1:28" x14ac:dyDescent="0.25">
      <c r="A136" s="114">
        <v>17</v>
      </c>
      <c r="B136" s="120" t="s">
        <v>22</v>
      </c>
      <c r="C136" s="110">
        <f>VLOOKUP($A136,'Trip Switching Model Targets'!$AU$128:$BG$156,C$5,FALSE)</f>
        <v>0</v>
      </c>
      <c r="D136" s="110">
        <f>VLOOKUP($A136,'Trip Switching Model Targets'!$AU$128:$BG$156,D$5,FALSE)</f>
        <v>0</v>
      </c>
      <c r="E136" s="110">
        <f>VLOOKUP($A136,'Trip Switching Model Targets'!$AU$128:$BG$156,E$5,FALSE)</f>
        <v>0</v>
      </c>
      <c r="F136" s="110">
        <f>VLOOKUP($A136,'Trip Switching Model Targets'!$AU$128:$BG$156,F$5,FALSE)</f>
        <v>0</v>
      </c>
      <c r="G136" s="110">
        <f>VLOOKUP($A136,'Trip Switching Model Targets'!$AU$128:$BG$156,G$5,FALSE)</f>
        <v>0</v>
      </c>
      <c r="H136" s="112">
        <f>VLOOKUP($A136,'Trip Switching Model Targets'!$AU$128:$BG$156,H$5,FALSE)</f>
        <v>0</v>
      </c>
      <c r="I136" s="112">
        <f>VLOOKUP($A136,'Trip Switching Model Targets'!$AU$128:$BG$156,I$5,FALSE)</f>
        <v>0</v>
      </c>
      <c r="J136" s="111">
        <f>VLOOKUP($A136,'Trip Switching Model Targets'!$AU$128:$BG$156,J$5,FALSE)</f>
        <v>6385.0212608671409</v>
      </c>
      <c r="K136" s="110">
        <f>VLOOKUP($A136,'Trip Switching Model Targets'!$AU$128:$BG$156,K$5,FALSE)</f>
        <v>0</v>
      </c>
      <c r="L136" s="110">
        <f>VLOOKUP($A136,'Trip Switching Model Targets'!$AU$128:$BG$156,L$5,FALSE)</f>
        <v>0</v>
      </c>
      <c r="M136" s="110">
        <f>VLOOKUP($A136,'Trip Switching Model Targets'!$AU$128:$BG$156,M$5,FALSE)</f>
        <v>0</v>
      </c>
      <c r="N136" s="122">
        <f t="shared" si="24"/>
        <v>6385.0212608671409</v>
      </c>
      <c r="P136" s="120" t="s">
        <v>22</v>
      </c>
      <c r="Q136" s="110">
        <v>0</v>
      </c>
      <c r="R136" s="110">
        <v>0</v>
      </c>
      <c r="S136" s="110">
        <v>0</v>
      </c>
      <c r="T136" s="110">
        <v>0</v>
      </c>
      <c r="U136" s="110">
        <v>0</v>
      </c>
      <c r="V136" s="110">
        <v>0</v>
      </c>
      <c r="W136" s="110">
        <v>0</v>
      </c>
      <c r="X136" s="111">
        <f t="shared" ref="X136:X141" si="28">C136+D136+E136+F136+G136+H136+I136+J136+K136+L136+M136</f>
        <v>6385.0212608671409</v>
      </c>
      <c r="Y136" s="110">
        <v>0</v>
      </c>
      <c r="Z136" s="110">
        <v>0</v>
      </c>
      <c r="AA136" s="110">
        <v>0</v>
      </c>
      <c r="AB136" s="122">
        <f t="shared" si="25"/>
        <v>6385.0212608671409</v>
      </c>
    </row>
    <row r="137" spans="1:28" x14ac:dyDescent="0.25">
      <c r="A137" s="114">
        <v>18</v>
      </c>
      <c r="B137" s="120" t="s">
        <v>23</v>
      </c>
      <c r="C137" s="110">
        <f>VLOOKUP($A137,'Trip Switching Model Targets'!$AU$128:$BG$156,C$5,FALSE)</f>
        <v>0</v>
      </c>
      <c r="D137" s="110">
        <f>VLOOKUP($A137,'Trip Switching Model Targets'!$AU$128:$BG$156,D$5,FALSE)</f>
        <v>0</v>
      </c>
      <c r="E137" s="110">
        <f>VLOOKUP($A137,'Trip Switching Model Targets'!$AU$128:$BG$156,E$5,FALSE)</f>
        <v>0</v>
      </c>
      <c r="F137" s="110">
        <f>VLOOKUP($A137,'Trip Switching Model Targets'!$AU$128:$BG$156,F$5,FALSE)</f>
        <v>0</v>
      </c>
      <c r="G137" s="110">
        <f>VLOOKUP($A137,'Trip Switching Model Targets'!$AU$128:$BG$156,G$5,FALSE)</f>
        <v>0</v>
      </c>
      <c r="H137" s="112">
        <f>VLOOKUP($A137,'Trip Switching Model Targets'!$AU$128:$BG$156,H$5,FALSE)</f>
        <v>0</v>
      </c>
      <c r="I137" s="112">
        <f>VLOOKUP($A137,'Trip Switching Model Targets'!$AU$128:$BG$156,I$5,FALSE)</f>
        <v>0</v>
      </c>
      <c r="J137" s="111">
        <f>VLOOKUP($A137,'Trip Switching Model Targets'!$AU$128:$BG$156,J$5,FALSE)</f>
        <v>161.10228711298168</v>
      </c>
      <c r="K137" s="110">
        <f>VLOOKUP($A137,'Trip Switching Model Targets'!$AU$128:$BG$156,K$5,FALSE)</f>
        <v>0</v>
      </c>
      <c r="L137" s="110">
        <f>VLOOKUP($A137,'Trip Switching Model Targets'!$AU$128:$BG$156,L$5,FALSE)</f>
        <v>0</v>
      </c>
      <c r="M137" s="110">
        <f>VLOOKUP($A137,'Trip Switching Model Targets'!$AU$128:$BG$156,M$5,FALSE)</f>
        <v>0</v>
      </c>
      <c r="N137" s="122">
        <f t="shared" si="24"/>
        <v>161.10228711298168</v>
      </c>
      <c r="P137" s="120" t="s">
        <v>23</v>
      </c>
      <c r="Q137" s="110">
        <v>0</v>
      </c>
      <c r="R137" s="110">
        <v>0</v>
      </c>
      <c r="S137" s="110">
        <v>0</v>
      </c>
      <c r="T137" s="110">
        <v>0</v>
      </c>
      <c r="U137" s="110">
        <v>0</v>
      </c>
      <c r="V137" s="110">
        <v>0</v>
      </c>
      <c r="W137" s="110">
        <v>0</v>
      </c>
      <c r="X137" s="111">
        <f t="shared" si="28"/>
        <v>161.10228711298168</v>
      </c>
      <c r="Y137" s="110">
        <v>0</v>
      </c>
      <c r="Z137" s="110">
        <v>0</v>
      </c>
      <c r="AA137" s="110">
        <v>0</v>
      </c>
      <c r="AB137" s="122">
        <f t="shared" si="25"/>
        <v>161.10228711298168</v>
      </c>
    </row>
    <row r="138" spans="1:28" x14ac:dyDescent="0.25">
      <c r="A138" s="114">
        <v>19</v>
      </c>
      <c r="B138" s="120" t="s">
        <v>24</v>
      </c>
      <c r="C138" s="110">
        <f>VLOOKUP($A138,'Trip Switching Model Targets'!$AU$128:$BG$156,C$5,FALSE)</f>
        <v>0</v>
      </c>
      <c r="D138" s="110">
        <f>VLOOKUP($A138,'Trip Switching Model Targets'!$AU$128:$BG$156,D$5,FALSE)</f>
        <v>0</v>
      </c>
      <c r="E138" s="110">
        <f>VLOOKUP($A138,'Trip Switching Model Targets'!$AU$128:$BG$156,E$5,FALSE)</f>
        <v>0</v>
      </c>
      <c r="F138" s="110">
        <f>VLOOKUP($A138,'Trip Switching Model Targets'!$AU$128:$BG$156,F$5,FALSE)</f>
        <v>0</v>
      </c>
      <c r="G138" s="110">
        <f>VLOOKUP($A138,'Trip Switching Model Targets'!$AU$128:$BG$156,G$5,FALSE)</f>
        <v>0</v>
      </c>
      <c r="H138" s="112">
        <f>VLOOKUP($A138,'Trip Switching Model Targets'!$AU$128:$BG$156,H$5,FALSE)</f>
        <v>0</v>
      </c>
      <c r="I138" s="112">
        <f>VLOOKUP($A138,'Trip Switching Model Targets'!$AU$128:$BG$156,I$5,FALSE)</f>
        <v>0</v>
      </c>
      <c r="J138" s="111">
        <f>VLOOKUP($A138,'Trip Switching Model Targets'!$AU$128:$BG$156,J$5,FALSE)</f>
        <v>0</v>
      </c>
      <c r="K138" s="110">
        <f>VLOOKUP($A138,'Trip Switching Model Targets'!$AU$128:$BG$156,K$5,FALSE)</f>
        <v>0</v>
      </c>
      <c r="L138" s="110">
        <f>VLOOKUP($A138,'Trip Switching Model Targets'!$AU$128:$BG$156,L$5,FALSE)</f>
        <v>0</v>
      </c>
      <c r="M138" s="110">
        <f>VLOOKUP($A138,'Trip Switching Model Targets'!$AU$128:$BG$156,M$5,FALSE)</f>
        <v>0</v>
      </c>
      <c r="N138" s="122">
        <f t="shared" si="24"/>
        <v>0</v>
      </c>
      <c r="P138" s="120" t="s">
        <v>24</v>
      </c>
      <c r="Q138" s="110">
        <v>0</v>
      </c>
      <c r="R138" s="110">
        <v>0</v>
      </c>
      <c r="S138" s="110">
        <v>0</v>
      </c>
      <c r="T138" s="110">
        <v>0</v>
      </c>
      <c r="U138" s="110">
        <v>0</v>
      </c>
      <c r="V138" s="110">
        <v>0</v>
      </c>
      <c r="W138" s="110">
        <v>0</v>
      </c>
      <c r="X138" s="111">
        <f t="shared" si="28"/>
        <v>0</v>
      </c>
      <c r="Y138" s="110">
        <v>0</v>
      </c>
      <c r="Z138" s="110">
        <v>0</v>
      </c>
      <c r="AA138" s="110">
        <v>0</v>
      </c>
      <c r="AB138" s="122">
        <f t="shared" si="25"/>
        <v>0</v>
      </c>
    </row>
    <row r="139" spans="1:28" x14ac:dyDescent="0.25">
      <c r="A139" s="114">
        <v>20</v>
      </c>
      <c r="B139" s="120" t="s">
        <v>25</v>
      </c>
      <c r="C139" s="110">
        <f>VLOOKUP($A139,'Trip Switching Model Targets'!$AU$128:$BG$156,C$5,FALSE)</f>
        <v>0</v>
      </c>
      <c r="D139" s="110">
        <f>VLOOKUP($A139,'Trip Switching Model Targets'!$AU$128:$BG$156,D$5,FALSE)</f>
        <v>0</v>
      </c>
      <c r="E139" s="110">
        <f>VLOOKUP($A139,'Trip Switching Model Targets'!$AU$128:$BG$156,E$5,FALSE)</f>
        <v>0</v>
      </c>
      <c r="F139" s="110">
        <f>VLOOKUP($A139,'Trip Switching Model Targets'!$AU$128:$BG$156,F$5,FALSE)</f>
        <v>0</v>
      </c>
      <c r="G139" s="110">
        <f>VLOOKUP($A139,'Trip Switching Model Targets'!$AU$128:$BG$156,G$5,FALSE)</f>
        <v>0</v>
      </c>
      <c r="H139" s="112">
        <f>VLOOKUP($A139,'Trip Switching Model Targets'!$AU$128:$BG$156,H$5,FALSE)</f>
        <v>0</v>
      </c>
      <c r="I139" s="112">
        <f>VLOOKUP($A139,'Trip Switching Model Targets'!$AU$128:$BG$156,I$5,FALSE)</f>
        <v>0</v>
      </c>
      <c r="J139" s="111">
        <f>VLOOKUP($A139,'Trip Switching Model Targets'!$AU$128:$BG$156,J$5,FALSE)</f>
        <v>1487.0782290251491</v>
      </c>
      <c r="K139" s="110">
        <f>VLOOKUP($A139,'Trip Switching Model Targets'!$AU$128:$BG$156,K$5,FALSE)</f>
        <v>0</v>
      </c>
      <c r="L139" s="110">
        <f>VLOOKUP($A139,'Trip Switching Model Targets'!$AU$128:$BG$156,L$5,FALSE)</f>
        <v>0</v>
      </c>
      <c r="M139" s="110">
        <f>VLOOKUP($A139,'Trip Switching Model Targets'!$AU$128:$BG$156,M$5,FALSE)</f>
        <v>0</v>
      </c>
      <c r="N139" s="122">
        <f t="shared" si="24"/>
        <v>1487.0782290251491</v>
      </c>
      <c r="P139" s="120" t="s">
        <v>25</v>
      </c>
      <c r="Q139" s="110">
        <v>0</v>
      </c>
      <c r="R139" s="110">
        <v>0</v>
      </c>
      <c r="S139" s="110">
        <v>0</v>
      </c>
      <c r="T139" s="110">
        <v>0</v>
      </c>
      <c r="U139" s="110">
        <v>0</v>
      </c>
      <c r="V139" s="110">
        <v>0</v>
      </c>
      <c r="W139" s="110">
        <v>0</v>
      </c>
      <c r="X139" s="111">
        <f t="shared" si="28"/>
        <v>1487.0782290251491</v>
      </c>
      <c r="Y139" s="110">
        <v>0</v>
      </c>
      <c r="Z139" s="110">
        <v>0</v>
      </c>
      <c r="AA139" s="110">
        <v>0</v>
      </c>
      <c r="AB139" s="122">
        <f t="shared" si="25"/>
        <v>1487.0782290251491</v>
      </c>
    </row>
    <row r="140" spans="1:28" x14ac:dyDescent="0.25">
      <c r="A140" s="114">
        <v>28</v>
      </c>
      <c r="B140" s="120" t="s">
        <v>30</v>
      </c>
      <c r="C140" s="110">
        <f>VLOOKUP($A140,'Trip Switching Model Targets'!$AU$128:$BG$156,C$5,FALSE)</f>
        <v>0</v>
      </c>
      <c r="D140" s="110">
        <f>VLOOKUP($A140,'Trip Switching Model Targets'!$AU$128:$BG$156,D$5,FALSE)</f>
        <v>0</v>
      </c>
      <c r="E140" s="110">
        <f>VLOOKUP($A140,'Trip Switching Model Targets'!$AU$128:$BG$156,E$5,FALSE)</f>
        <v>0</v>
      </c>
      <c r="F140" s="110">
        <f>VLOOKUP($A140,'Trip Switching Model Targets'!$AU$128:$BG$156,F$5,FALSE)</f>
        <v>0</v>
      </c>
      <c r="G140" s="110">
        <f>VLOOKUP($A140,'Trip Switching Model Targets'!$AU$128:$BG$156,G$5,FALSE)</f>
        <v>0</v>
      </c>
      <c r="H140" s="112">
        <f>VLOOKUP($A140,'Trip Switching Model Targets'!$AU$128:$BG$156,H$5,FALSE)</f>
        <v>0</v>
      </c>
      <c r="I140" s="112">
        <f>VLOOKUP($A140,'Trip Switching Model Targets'!$AU$128:$BG$156,I$5,FALSE)</f>
        <v>0</v>
      </c>
      <c r="J140" s="111">
        <f>VLOOKUP($A140,'Trip Switching Model Targets'!$AU$128:$BG$156,J$5,FALSE)</f>
        <v>6148.3103649600589</v>
      </c>
      <c r="K140" s="110">
        <f>VLOOKUP($A140,'Trip Switching Model Targets'!$AU$128:$BG$156,K$5,FALSE)</f>
        <v>0</v>
      </c>
      <c r="L140" s="110">
        <f>VLOOKUP($A140,'Trip Switching Model Targets'!$AU$128:$BG$156,L$5,FALSE)</f>
        <v>0</v>
      </c>
      <c r="M140" s="110">
        <f>VLOOKUP($A140,'Trip Switching Model Targets'!$AU$128:$BG$156,M$5,FALSE)</f>
        <v>0</v>
      </c>
      <c r="N140" s="122">
        <f t="shared" si="24"/>
        <v>6148.3103649600589</v>
      </c>
      <c r="P140" s="120" t="s">
        <v>30</v>
      </c>
      <c r="Q140" s="110">
        <v>0</v>
      </c>
      <c r="R140" s="110">
        <v>0</v>
      </c>
      <c r="S140" s="110">
        <v>0</v>
      </c>
      <c r="T140" s="110">
        <v>0</v>
      </c>
      <c r="U140" s="110">
        <v>0</v>
      </c>
      <c r="V140" s="110">
        <v>0</v>
      </c>
      <c r="W140" s="110">
        <v>0</v>
      </c>
      <c r="X140" s="111">
        <f t="shared" si="28"/>
        <v>6148.3103649600589</v>
      </c>
      <c r="Y140" s="110">
        <v>0</v>
      </c>
      <c r="Z140" s="110">
        <v>0</v>
      </c>
      <c r="AA140" s="110">
        <v>0</v>
      </c>
      <c r="AB140" s="122">
        <f t="shared" si="25"/>
        <v>6148.3103649600589</v>
      </c>
    </row>
    <row r="141" spans="1:28" x14ac:dyDescent="0.25">
      <c r="A141" s="114">
        <v>29</v>
      </c>
      <c r="B141" s="120" t="s">
        <v>31</v>
      </c>
      <c r="C141" s="110">
        <f>VLOOKUP($A141,'Trip Switching Model Targets'!$AU$128:$BG$156,C$5,FALSE)</f>
        <v>0</v>
      </c>
      <c r="D141" s="110">
        <f>VLOOKUP($A141,'Trip Switching Model Targets'!$AU$128:$BG$156,D$5,FALSE)</f>
        <v>0</v>
      </c>
      <c r="E141" s="110">
        <f>VLOOKUP($A141,'Trip Switching Model Targets'!$AU$128:$BG$156,E$5,FALSE)</f>
        <v>0</v>
      </c>
      <c r="F141" s="110">
        <f>VLOOKUP($A141,'Trip Switching Model Targets'!$AU$128:$BG$156,F$5,FALSE)</f>
        <v>0</v>
      </c>
      <c r="G141" s="110">
        <f>VLOOKUP($A141,'Trip Switching Model Targets'!$AU$128:$BG$156,G$5,FALSE)</f>
        <v>0</v>
      </c>
      <c r="H141" s="112">
        <f>VLOOKUP($A141,'Trip Switching Model Targets'!$AU$128:$BG$156,H$5,FALSE)</f>
        <v>0</v>
      </c>
      <c r="I141" s="112">
        <f>VLOOKUP($A141,'Trip Switching Model Targets'!$AU$128:$BG$156,I$5,FALSE)</f>
        <v>0</v>
      </c>
      <c r="J141" s="111">
        <f>VLOOKUP($A141,'Trip Switching Model Targets'!$AU$128:$BG$156,J$5,FALSE)</f>
        <v>1664.5102291101439</v>
      </c>
      <c r="K141" s="110">
        <f>VLOOKUP($A141,'Trip Switching Model Targets'!$AU$128:$BG$156,K$5,FALSE)</f>
        <v>0</v>
      </c>
      <c r="L141" s="110">
        <f>VLOOKUP($A141,'Trip Switching Model Targets'!$AU$128:$BG$156,L$5,FALSE)</f>
        <v>0</v>
      </c>
      <c r="M141" s="110">
        <f>VLOOKUP($A141,'Trip Switching Model Targets'!$AU$128:$BG$156,M$5,FALSE)</f>
        <v>0</v>
      </c>
      <c r="N141" s="122">
        <f t="shared" si="24"/>
        <v>1664.5102291101439</v>
      </c>
      <c r="P141" s="120" t="s">
        <v>31</v>
      </c>
      <c r="Q141" s="110">
        <v>0</v>
      </c>
      <c r="R141" s="110">
        <v>0</v>
      </c>
      <c r="S141" s="110">
        <v>0</v>
      </c>
      <c r="T141" s="110">
        <v>0</v>
      </c>
      <c r="U141" s="110">
        <v>0</v>
      </c>
      <c r="V141" s="110">
        <v>0</v>
      </c>
      <c r="W141" s="110">
        <v>0</v>
      </c>
      <c r="X141" s="111">
        <f t="shared" si="28"/>
        <v>1664.5102291101439</v>
      </c>
      <c r="Y141" s="110">
        <v>0</v>
      </c>
      <c r="Z141" s="110">
        <v>0</v>
      </c>
      <c r="AA141" s="110">
        <v>0</v>
      </c>
      <c r="AB141" s="122">
        <f t="shared" si="25"/>
        <v>1664.5102291101439</v>
      </c>
    </row>
    <row r="142" spans="1:28" x14ac:dyDescent="0.25">
      <c r="A142" s="114">
        <v>21</v>
      </c>
      <c r="B142" s="120" t="s">
        <v>529</v>
      </c>
      <c r="C142" s="110">
        <f>VLOOKUP($A142,'Trip Switching Model Targets'!$AU$128:$BG$156,C$5,FALSE)</f>
        <v>0</v>
      </c>
      <c r="D142" s="110">
        <f>VLOOKUP($A142,'Trip Switching Model Targets'!$AU$128:$BG$156,D$5,FALSE)</f>
        <v>0</v>
      </c>
      <c r="E142" s="110">
        <f>VLOOKUP($A142,'Trip Switching Model Targets'!$AU$128:$BG$156,E$5,FALSE)</f>
        <v>0</v>
      </c>
      <c r="F142" s="110">
        <f>VLOOKUP($A142,'Trip Switching Model Targets'!$AU$128:$BG$156,F$5,FALSE)</f>
        <v>0</v>
      </c>
      <c r="G142" s="110">
        <f>VLOOKUP($A142,'Trip Switching Model Targets'!$AU$128:$BG$156,G$5,FALSE)</f>
        <v>0</v>
      </c>
      <c r="H142" s="112">
        <f>VLOOKUP($A142,'Trip Switching Model Targets'!$AU$128:$BG$156,H$5,FALSE)</f>
        <v>0</v>
      </c>
      <c r="I142" s="112">
        <f>VLOOKUP($A142,'Trip Switching Model Targets'!$AU$128:$BG$156,I$5,FALSE)</f>
        <v>0</v>
      </c>
      <c r="J142" s="112">
        <f>VLOOKUP($A142,'Trip Switching Model Targets'!$AU$128:$BG$156,J$5,FALSE)</f>
        <v>0</v>
      </c>
      <c r="K142" s="109">
        <f>VLOOKUP($A142,'Trip Switching Model Targets'!$AU$128:$BG$156,K$5,FALSE)</f>
        <v>0</v>
      </c>
      <c r="L142" s="110">
        <f>VLOOKUP($A142,'Trip Switching Model Targets'!$AU$128:$BG$156,L$5,FALSE)</f>
        <v>0</v>
      </c>
      <c r="M142" s="110">
        <f>VLOOKUP($A142,'Trip Switching Model Targets'!$AU$128:$BG$156,M$5,FALSE)</f>
        <v>0</v>
      </c>
      <c r="N142" s="122">
        <f t="shared" si="24"/>
        <v>0</v>
      </c>
      <c r="P142" s="120" t="s">
        <v>529</v>
      </c>
      <c r="Q142" s="110">
        <v>0</v>
      </c>
      <c r="R142" s="110">
        <v>0</v>
      </c>
      <c r="S142" s="110">
        <v>0</v>
      </c>
      <c r="T142" s="110">
        <v>0</v>
      </c>
      <c r="U142" s="110">
        <v>0</v>
      </c>
      <c r="V142" s="110">
        <v>0</v>
      </c>
      <c r="W142" s="110">
        <v>0</v>
      </c>
      <c r="X142" s="110">
        <v>0</v>
      </c>
      <c r="Y142" s="109">
        <f>C142+D142+E142+F142+G142+H142+I142+J142+K142+L142+M142</f>
        <v>0</v>
      </c>
      <c r="Z142" s="110">
        <v>0</v>
      </c>
      <c r="AA142" s="110">
        <v>0</v>
      </c>
      <c r="AB142" s="122">
        <f t="shared" si="25"/>
        <v>0</v>
      </c>
    </row>
    <row r="143" spans="1:28" x14ac:dyDescent="0.25">
      <c r="A143" s="114">
        <v>22</v>
      </c>
      <c r="B143" s="120" t="s">
        <v>530</v>
      </c>
      <c r="C143" s="110">
        <f>VLOOKUP($A143,'Trip Switching Model Targets'!$AU$128:$BG$156,C$5,FALSE)</f>
        <v>0</v>
      </c>
      <c r="D143" s="110">
        <f>VLOOKUP($A143,'Trip Switching Model Targets'!$AU$128:$BG$156,D$5,FALSE)</f>
        <v>0</v>
      </c>
      <c r="E143" s="110">
        <f>VLOOKUP($A143,'Trip Switching Model Targets'!$AU$128:$BG$156,E$5,FALSE)</f>
        <v>0</v>
      </c>
      <c r="F143" s="110">
        <f>VLOOKUP($A143,'Trip Switching Model Targets'!$AU$128:$BG$156,F$5,FALSE)</f>
        <v>0</v>
      </c>
      <c r="G143" s="110">
        <f>VLOOKUP($A143,'Trip Switching Model Targets'!$AU$128:$BG$156,G$5,FALSE)</f>
        <v>0</v>
      </c>
      <c r="H143" s="111">
        <f>VLOOKUP($A143,'Trip Switching Model Targets'!$AU$128:$BG$156,H$5,FALSE)</f>
        <v>3235.7611830647502</v>
      </c>
      <c r="I143" s="111">
        <f>VLOOKUP($A143,'Trip Switching Model Targets'!$AU$128:$BG$156,I$5,FALSE)</f>
        <v>0</v>
      </c>
      <c r="J143" s="111">
        <f>VLOOKUP($A143,'Trip Switching Model Targets'!$AU$128:$BG$156,J$5,FALSE)</f>
        <v>0</v>
      </c>
      <c r="K143" s="110">
        <f>VLOOKUP($A143,'Trip Switching Model Targets'!$AU$128:$BG$156,K$5,FALSE)</f>
        <v>0</v>
      </c>
      <c r="L143" s="109">
        <f>VLOOKUP($A143,'Trip Switching Model Targets'!$AU$128:$BG$156,L$5,FALSE)</f>
        <v>15861.57653</v>
      </c>
      <c r="M143" s="110">
        <f>VLOOKUP($A143,'Trip Switching Model Targets'!$AU$128:$BG$156,M$5,FALSE)</f>
        <v>0</v>
      </c>
      <c r="N143" s="122">
        <f t="shared" si="24"/>
        <v>19097.33771306475</v>
      </c>
      <c r="P143" s="120" t="s">
        <v>530</v>
      </c>
      <c r="Q143" s="110">
        <v>0</v>
      </c>
      <c r="R143" s="110">
        <v>0</v>
      </c>
      <c r="S143" s="110">
        <v>0</v>
      </c>
      <c r="T143" s="110">
        <v>0</v>
      </c>
      <c r="U143" s="110">
        <v>0</v>
      </c>
      <c r="V143" s="111">
        <f t="shared" ref="V143:X144" si="29">H143</f>
        <v>3235.7611830647502</v>
      </c>
      <c r="W143" s="111">
        <f t="shared" si="29"/>
        <v>0</v>
      </c>
      <c r="X143" s="111">
        <f t="shared" si="29"/>
        <v>0</v>
      </c>
      <c r="Y143" s="110">
        <v>0</v>
      </c>
      <c r="Z143" s="109">
        <f>C143+D143+E143+F143+G143+K143+M143+L143</f>
        <v>15861.57653</v>
      </c>
      <c r="AA143" s="110">
        <v>0</v>
      </c>
      <c r="AB143" s="122">
        <f t="shared" si="25"/>
        <v>19097.33771306475</v>
      </c>
    </row>
    <row r="144" spans="1:28" x14ac:dyDescent="0.25">
      <c r="A144" s="114">
        <v>23</v>
      </c>
      <c r="B144" s="120" t="s">
        <v>531</v>
      </c>
      <c r="C144" s="109">
        <f>VLOOKUP($A144,'Trip Switching Model Targets'!$AU$128:$BG$156,C$5,FALSE)</f>
        <v>396.34530000000001</v>
      </c>
      <c r="D144" s="109">
        <f>VLOOKUP($A144,'Trip Switching Model Targets'!$AU$128:$BG$156,D$5,FALSE)</f>
        <v>2067.6664000000001</v>
      </c>
      <c r="E144" s="109">
        <f>VLOOKUP($A144,'Trip Switching Model Targets'!$AU$128:$BG$156,E$5,FALSE)</f>
        <v>1053.306</v>
      </c>
      <c r="F144" s="109">
        <f>VLOOKUP($A144,'Trip Switching Model Targets'!$AU$128:$BG$156,F$5,FALSE)</f>
        <v>3945.3287999999998</v>
      </c>
      <c r="G144" s="109">
        <f>VLOOKUP($A144,'Trip Switching Model Targets'!$AU$128:$BG$156,G$5,FALSE)</f>
        <v>0</v>
      </c>
      <c r="H144" s="113">
        <f>VLOOKUP($A144,'Trip Switching Model Targets'!$AU$128:$BG$156,H$5,FALSE)</f>
        <v>6871.0543397553392</v>
      </c>
      <c r="I144" s="113">
        <f>VLOOKUP($A144,'Trip Switching Model Targets'!$AU$128:$BG$156,I$5,FALSE)</f>
        <v>0</v>
      </c>
      <c r="J144" s="113">
        <f>VLOOKUP($A144,'Trip Switching Model Targets'!$AU$128:$BG$156,J$5,FALSE)</f>
        <v>0</v>
      </c>
      <c r="K144" s="109">
        <f>VLOOKUP($A144,'Trip Switching Model Targets'!$AU$128:$BG$156,K$5,FALSE)</f>
        <v>0</v>
      </c>
      <c r="L144" s="109">
        <f>VLOOKUP($A144,'Trip Switching Model Targets'!$AU$128:$BG$156,L$5,FALSE)</f>
        <v>686.20849999999996</v>
      </c>
      <c r="M144" s="109">
        <f>VLOOKUP($A144,'Trip Switching Model Targets'!$AU$128:$BG$156,M$5,FALSE)</f>
        <v>13362.85656</v>
      </c>
      <c r="N144" s="122">
        <f t="shared" si="24"/>
        <v>28382.765899755341</v>
      </c>
      <c r="P144" s="120" t="s">
        <v>531</v>
      </c>
      <c r="Q144" s="109">
        <f>C144</f>
        <v>396.34530000000001</v>
      </c>
      <c r="R144" s="109">
        <f>D144</f>
        <v>2067.6664000000001</v>
      </c>
      <c r="S144" s="109">
        <f>E144</f>
        <v>1053.306</v>
      </c>
      <c r="T144" s="109">
        <f>F144</f>
        <v>3945.3287999999998</v>
      </c>
      <c r="U144" s="109">
        <f>G144</f>
        <v>0</v>
      </c>
      <c r="V144" s="113">
        <f t="shared" si="29"/>
        <v>6871.0543397553392</v>
      </c>
      <c r="W144" s="113">
        <f t="shared" si="29"/>
        <v>0</v>
      </c>
      <c r="X144" s="113">
        <f t="shared" si="29"/>
        <v>0</v>
      </c>
      <c r="Y144" s="109">
        <f>K144</f>
        <v>0</v>
      </c>
      <c r="Z144" s="109">
        <f>L144</f>
        <v>686.20849999999996</v>
      </c>
      <c r="AA144" s="109">
        <f>M144</f>
        <v>13362.85656</v>
      </c>
      <c r="AB144" s="122">
        <f t="shared" si="25"/>
        <v>28382.765899755341</v>
      </c>
    </row>
    <row r="145" spans="1:28" ht="15.75" thickBot="1" x14ac:dyDescent="0.3">
      <c r="B145" s="123" t="s">
        <v>5</v>
      </c>
      <c r="C145" s="124">
        <f t="shared" ref="C145:M145" si="30">SUM(C119:C144)</f>
        <v>1598051.1504599999</v>
      </c>
      <c r="D145" s="125">
        <f t="shared" si="30"/>
        <v>1506820.2193400001</v>
      </c>
      <c r="E145" s="125">
        <f t="shared" si="30"/>
        <v>1476891.6532100001</v>
      </c>
      <c r="F145" s="125">
        <f t="shared" si="30"/>
        <v>652719.00248999998</v>
      </c>
      <c r="G145" s="125">
        <f t="shared" si="30"/>
        <v>84543.265069999994</v>
      </c>
      <c r="H145" s="126">
        <f t="shared" si="30"/>
        <v>326462.1536627668</v>
      </c>
      <c r="I145" s="126">
        <f t="shared" si="30"/>
        <v>28762.67187529062</v>
      </c>
      <c r="J145" s="126">
        <f t="shared" si="30"/>
        <v>42808.832358149011</v>
      </c>
      <c r="K145" s="125">
        <f t="shared" si="30"/>
        <v>0</v>
      </c>
      <c r="L145" s="125">
        <f t="shared" si="30"/>
        <v>20369.083860000002</v>
      </c>
      <c r="M145" s="125">
        <f t="shared" si="30"/>
        <v>13362.85656</v>
      </c>
      <c r="N145" s="127">
        <f t="shared" si="24"/>
        <v>5750790.8888862068</v>
      </c>
      <c r="P145" s="123" t="s">
        <v>5</v>
      </c>
      <c r="Q145" s="124">
        <f t="shared" ref="Q145:AA145" si="31">SUM(Q119:Q144)</f>
        <v>1591019.7272618634</v>
      </c>
      <c r="R145" s="125">
        <f t="shared" si="31"/>
        <v>1522562.8987448895</v>
      </c>
      <c r="S145" s="125">
        <f t="shared" si="31"/>
        <v>1484775.3191587022</v>
      </c>
      <c r="T145" s="125">
        <f t="shared" si="31"/>
        <v>676311.44655999995</v>
      </c>
      <c r="U145" s="125">
        <f t="shared" si="31"/>
        <v>78380.826329999996</v>
      </c>
      <c r="V145" s="126">
        <f t="shared" si="31"/>
        <v>342224.24073011096</v>
      </c>
      <c r="W145" s="126">
        <f t="shared" si="31"/>
        <v>9039.8589395650324</v>
      </c>
      <c r="X145" s="126">
        <f t="shared" si="31"/>
        <v>15846.022371075473</v>
      </c>
      <c r="Y145" s="125">
        <f t="shared" si="31"/>
        <v>0</v>
      </c>
      <c r="Z145" s="125">
        <f t="shared" si="31"/>
        <v>17267.692230000001</v>
      </c>
      <c r="AA145" s="125">
        <f t="shared" si="31"/>
        <v>13362.85656</v>
      </c>
      <c r="AB145" s="127">
        <f t="shared" si="25"/>
        <v>5750790.8888862059</v>
      </c>
    </row>
    <row r="146" spans="1:28" x14ac:dyDescent="0.25">
      <c r="B146" s="128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P146" s="128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</row>
    <row r="147" spans="1:28" x14ac:dyDescent="0.25">
      <c r="B147" s="128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P147" s="128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</row>
    <row r="148" spans="1:28" x14ac:dyDescent="0.25">
      <c r="B148" s="128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P148" s="128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  <c r="AB148" s="129"/>
    </row>
    <row r="149" spans="1:28" x14ac:dyDescent="0.25">
      <c r="B149" s="128"/>
      <c r="C149" s="130"/>
      <c r="D149" s="130"/>
      <c r="E149" s="130"/>
      <c r="F149" s="130"/>
      <c r="G149" s="130"/>
      <c r="H149" s="130"/>
      <c r="I149" s="130"/>
      <c r="J149" s="130"/>
      <c r="K149" s="130"/>
      <c r="L149" s="130"/>
      <c r="M149" s="130"/>
      <c r="N149" s="129"/>
      <c r="P149" s="128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  <c r="AB149" s="129"/>
    </row>
    <row r="150" spans="1:28" x14ac:dyDescent="0.25">
      <c r="B150" s="128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P150" s="128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</row>
    <row r="151" spans="1:28" x14ac:dyDescent="0.25">
      <c r="B151" s="128"/>
      <c r="C151" s="129"/>
      <c r="D151" s="129"/>
      <c r="E151" s="129"/>
      <c r="F151" s="129"/>
      <c r="G151" s="129"/>
      <c r="H151" s="131"/>
      <c r="I151" s="131"/>
      <c r="J151" s="131"/>
      <c r="K151" s="129"/>
      <c r="L151" s="129"/>
      <c r="M151" s="129"/>
      <c r="N151" s="129"/>
      <c r="P151" s="128"/>
      <c r="Q151" s="129"/>
      <c r="R151" s="129"/>
      <c r="S151" s="129"/>
      <c r="T151" s="129"/>
      <c r="U151" s="129"/>
      <c r="V151" s="131"/>
      <c r="W151" s="131"/>
      <c r="X151" s="131"/>
      <c r="Y151" s="129"/>
      <c r="Z151" s="129"/>
      <c r="AA151" s="129"/>
      <c r="AB151" s="129"/>
    </row>
    <row r="154" spans="1:28" x14ac:dyDescent="0.25">
      <c r="B154" s="114" t="s">
        <v>545</v>
      </c>
      <c r="P154" s="114" t="s">
        <v>545</v>
      </c>
    </row>
    <row r="155" spans="1:28" ht="26.25" x14ac:dyDescent="0.25">
      <c r="B155" s="115" t="s">
        <v>524</v>
      </c>
      <c r="C155" s="116" t="s">
        <v>525</v>
      </c>
      <c r="D155" s="117" t="s">
        <v>526</v>
      </c>
      <c r="E155" s="117" t="s">
        <v>527</v>
      </c>
      <c r="F155" s="117" t="s">
        <v>465</v>
      </c>
      <c r="G155" s="117" t="s">
        <v>528</v>
      </c>
      <c r="H155" s="117" t="s">
        <v>14</v>
      </c>
      <c r="I155" s="117" t="s">
        <v>18</v>
      </c>
      <c r="J155" s="117" t="s">
        <v>22</v>
      </c>
      <c r="K155" s="117" t="s">
        <v>529</v>
      </c>
      <c r="L155" s="117" t="s">
        <v>530</v>
      </c>
      <c r="M155" s="118" t="s">
        <v>531</v>
      </c>
      <c r="N155" s="119" t="s">
        <v>5</v>
      </c>
      <c r="P155" s="115" t="s">
        <v>524</v>
      </c>
      <c r="Q155" s="116" t="s">
        <v>525</v>
      </c>
      <c r="R155" s="117" t="s">
        <v>526</v>
      </c>
      <c r="S155" s="117" t="s">
        <v>527</v>
      </c>
      <c r="T155" s="117" t="s">
        <v>465</v>
      </c>
      <c r="U155" s="117" t="s">
        <v>528</v>
      </c>
      <c r="V155" s="117" t="s">
        <v>14</v>
      </c>
      <c r="W155" s="117" t="s">
        <v>18</v>
      </c>
      <c r="X155" s="117" t="s">
        <v>22</v>
      </c>
      <c r="Y155" s="117" t="s">
        <v>529</v>
      </c>
      <c r="Z155" s="117" t="s">
        <v>530</v>
      </c>
      <c r="AA155" s="118" t="s">
        <v>531</v>
      </c>
      <c r="AB155" s="119" t="s">
        <v>5</v>
      </c>
    </row>
    <row r="156" spans="1:28" x14ac:dyDescent="0.25">
      <c r="A156" s="114">
        <v>1</v>
      </c>
      <c r="B156" s="120" t="s">
        <v>532</v>
      </c>
      <c r="C156" s="109">
        <f>VLOOKUP($A156,'Trip Switching Model Targets'!$AU$168:$BG$196,C$5,FALSE)</f>
        <v>1271087.2199899999</v>
      </c>
      <c r="D156" s="109">
        <f>VLOOKUP($A156,'Trip Switching Model Targets'!$AU$168:$BG$196,D$5,FALSE)</f>
        <v>215588.3823</v>
      </c>
      <c r="E156" s="109">
        <f>VLOOKUP($A156,'Trip Switching Model Targets'!$AU$168:$BG$196,E$5,FALSE)</f>
        <v>105635.24109</v>
      </c>
      <c r="F156" s="110">
        <f>VLOOKUP($A156,'Trip Switching Model Targets'!$AU$168:$BG$196,F$5,FALSE)</f>
        <v>0</v>
      </c>
      <c r="G156" s="110">
        <f>VLOOKUP($A156,'Trip Switching Model Targets'!$AU$168:$BG$196,G$5,FALSE)</f>
        <v>3338.4960799999999</v>
      </c>
      <c r="H156" s="110">
        <f>VLOOKUP($A156,'Trip Switching Model Targets'!$AU$168:$BG$196,H$5,FALSE)</f>
        <v>1975.906228594755</v>
      </c>
      <c r="I156" s="110">
        <f>VLOOKUP($A156,'Trip Switching Model Targets'!$AU$168:$BG$196,I$5,FALSE)</f>
        <v>3226.0211041117959</v>
      </c>
      <c r="J156" s="110">
        <f>VLOOKUP($A156,'Trip Switching Model Targets'!$AU$168:$BG$196,J$5,FALSE)</f>
        <v>0</v>
      </c>
      <c r="K156" s="110">
        <f>VLOOKUP($A156,'Trip Switching Model Targets'!$AU$168:$BG$196,K$5,FALSE)</f>
        <v>0</v>
      </c>
      <c r="L156" s="110">
        <f>VLOOKUP($A156,'Trip Switching Model Targets'!$AU$168:$BG$196,L$5,FALSE)</f>
        <v>0</v>
      </c>
      <c r="M156" s="110">
        <f>VLOOKUP($A156,'Trip Switching Model Targets'!$AU$168:$BG$196,M$5,FALSE)</f>
        <v>0</v>
      </c>
      <c r="N156" s="121">
        <f>SUM(C156:M156)</f>
        <v>1600851.2667927062</v>
      </c>
      <c r="P156" s="120" t="s">
        <v>532</v>
      </c>
      <c r="Q156" s="109">
        <f>C156+F156+G156+H156+I156+J156+K156+L156+M156</f>
        <v>1279627.6434027064</v>
      </c>
      <c r="R156" s="109">
        <f>D156</f>
        <v>215588.3823</v>
      </c>
      <c r="S156" s="109">
        <f>E156</f>
        <v>105635.24109</v>
      </c>
      <c r="T156" s="110">
        <v>0</v>
      </c>
      <c r="U156" s="110">
        <v>0</v>
      </c>
      <c r="V156" s="110">
        <v>0</v>
      </c>
      <c r="W156" s="110">
        <v>0</v>
      </c>
      <c r="X156" s="110">
        <v>0</v>
      </c>
      <c r="Y156" s="110">
        <v>0</v>
      </c>
      <c r="Z156" s="110">
        <v>0</v>
      </c>
      <c r="AA156" s="110">
        <v>0</v>
      </c>
      <c r="AB156" s="121">
        <f>SUM(Q156:AA156)</f>
        <v>1600851.2667927062</v>
      </c>
    </row>
    <row r="157" spans="1:28" x14ac:dyDescent="0.25">
      <c r="A157" s="114">
        <v>3</v>
      </c>
      <c r="B157" s="120" t="s">
        <v>526</v>
      </c>
      <c r="C157" s="110">
        <f>VLOOKUP($A157,'Trip Switching Model Targets'!$AU$168:$BG$196,C$5,FALSE)</f>
        <v>0</v>
      </c>
      <c r="D157" s="109">
        <f>VLOOKUP($A157,'Trip Switching Model Targets'!$AU$168:$BG$196,D$5,FALSE)</f>
        <v>530201.17821000004</v>
      </c>
      <c r="E157" s="109">
        <f>VLOOKUP($A157,'Trip Switching Model Targets'!$AU$168:$BG$196,E$5,FALSE)</f>
        <v>133619.11022</v>
      </c>
      <c r="F157" s="110">
        <f>VLOOKUP($A157,'Trip Switching Model Targets'!$AU$168:$BG$196,F$5,FALSE)</f>
        <v>0</v>
      </c>
      <c r="G157" s="110">
        <f>VLOOKUP($A157,'Trip Switching Model Targets'!$AU$168:$BG$196,G$5,FALSE)</f>
        <v>2421.4385299999999</v>
      </c>
      <c r="H157" s="109">
        <f>VLOOKUP($A157,'Trip Switching Model Targets'!$AU$168:$BG$196,H$5,FALSE)</f>
        <v>12435.245181671384</v>
      </c>
      <c r="I157" s="110">
        <f>VLOOKUP($A157,'Trip Switching Model Targets'!$AU$168:$BG$196,I$5,FALSE)</f>
        <v>639.43559000298285</v>
      </c>
      <c r="J157" s="110">
        <f>VLOOKUP($A157,'Trip Switching Model Targets'!$AU$168:$BG$196,J$5,FALSE)</f>
        <v>1870.6276966289488</v>
      </c>
      <c r="K157" s="110">
        <f>VLOOKUP($A157,'Trip Switching Model Targets'!$AU$168:$BG$196,K$5,FALSE)</f>
        <v>0</v>
      </c>
      <c r="L157" s="109">
        <f>VLOOKUP($A157,'Trip Switching Model Targets'!$AU$168:$BG$196,L$5,FALSE)</f>
        <v>228.36679000000001</v>
      </c>
      <c r="M157" s="110">
        <f>VLOOKUP($A157,'Trip Switching Model Targets'!$AU$168:$BG$196,M$5,FALSE)</f>
        <v>0</v>
      </c>
      <c r="N157" s="122">
        <f t="shared" ref="N157:N182" si="32">SUM(C157:M157)</f>
        <v>681415.40221830341</v>
      </c>
      <c r="P157" s="120" t="s">
        <v>526</v>
      </c>
      <c r="Q157" s="110">
        <v>0</v>
      </c>
      <c r="R157" s="109">
        <f>D157+F157+G157+I157+J157+K157+M157</f>
        <v>535132.68002663204</v>
      </c>
      <c r="S157" s="109">
        <f>E157</f>
        <v>133619.11022</v>
      </c>
      <c r="T157" s="110">
        <v>0</v>
      </c>
      <c r="U157" s="110">
        <v>0</v>
      </c>
      <c r="V157" s="109">
        <f>H157</f>
        <v>12435.245181671384</v>
      </c>
      <c r="W157" s="110">
        <v>0</v>
      </c>
      <c r="X157" s="110">
        <v>0</v>
      </c>
      <c r="Y157" s="110">
        <v>0</v>
      </c>
      <c r="Z157" s="109">
        <f>L157</f>
        <v>228.36679000000001</v>
      </c>
      <c r="AA157" s="110">
        <v>0</v>
      </c>
      <c r="AB157" s="122">
        <f t="shared" ref="AB157:AB182" si="33">SUM(Q157:AA157)</f>
        <v>681415.40221830341</v>
      </c>
    </row>
    <row r="158" spans="1:28" x14ac:dyDescent="0.25">
      <c r="A158" s="114">
        <v>5</v>
      </c>
      <c r="B158" s="120" t="s">
        <v>527</v>
      </c>
      <c r="C158" s="110">
        <f>VLOOKUP($A158,'Trip Switching Model Targets'!$AU$168:$BG$196,C$5,FALSE)</f>
        <v>0</v>
      </c>
      <c r="D158" s="110">
        <f>VLOOKUP($A158,'Trip Switching Model Targets'!$AU$168:$BG$196,D$5,FALSE)</f>
        <v>0</v>
      </c>
      <c r="E158" s="109">
        <f>VLOOKUP($A158,'Trip Switching Model Targets'!$AU$168:$BG$196,E$5,FALSE)</f>
        <v>398209.34201999998</v>
      </c>
      <c r="F158" s="110">
        <f>VLOOKUP($A158,'Trip Switching Model Targets'!$AU$168:$BG$196,F$5,FALSE)</f>
        <v>0</v>
      </c>
      <c r="G158" s="110">
        <f>VLOOKUP($A158,'Trip Switching Model Targets'!$AU$168:$BG$196,G$5,FALSE)</f>
        <v>1972.12691</v>
      </c>
      <c r="H158" s="109">
        <f>VLOOKUP($A158,'Trip Switching Model Targets'!$AU$168:$BG$196,H$5,FALSE)</f>
        <v>16725.940581402909</v>
      </c>
      <c r="I158" s="110">
        <f>VLOOKUP($A158,'Trip Switching Model Targets'!$AU$168:$BG$196,I$5,FALSE)</f>
        <v>487.89939748866323</v>
      </c>
      <c r="J158" s="110">
        <f>VLOOKUP($A158,'Trip Switching Model Targets'!$AU$168:$BG$196,J$5,FALSE)</f>
        <v>159.45949324676923</v>
      </c>
      <c r="K158" s="110">
        <f>VLOOKUP($A158,'Trip Switching Model Targets'!$AU$168:$BG$196,K$5,FALSE)</f>
        <v>0</v>
      </c>
      <c r="L158" s="109">
        <f>VLOOKUP($A158,'Trip Switching Model Targets'!$AU$168:$BG$196,L$5,FALSE)</f>
        <v>76.095960000000005</v>
      </c>
      <c r="M158" s="110">
        <f>VLOOKUP($A158,'Trip Switching Model Targets'!$AU$168:$BG$196,M$5,FALSE)</f>
        <v>0</v>
      </c>
      <c r="N158" s="122">
        <f t="shared" si="32"/>
        <v>417630.86436213832</v>
      </c>
      <c r="P158" s="120" t="s">
        <v>527</v>
      </c>
      <c r="Q158" s="110">
        <v>0</v>
      </c>
      <c r="R158" s="110">
        <v>0</v>
      </c>
      <c r="S158" s="109">
        <f>E158+F158+G158+I158+J158+K158+M158</f>
        <v>400828.8278207354</v>
      </c>
      <c r="T158" s="110">
        <v>0</v>
      </c>
      <c r="U158" s="110">
        <v>0</v>
      </c>
      <c r="V158" s="109">
        <f>H158</f>
        <v>16725.940581402909</v>
      </c>
      <c r="W158" s="110">
        <v>0</v>
      </c>
      <c r="X158" s="110">
        <v>0</v>
      </c>
      <c r="Y158" s="110">
        <v>0</v>
      </c>
      <c r="Z158" s="109">
        <f>L158</f>
        <v>76.095960000000005</v>
      </c>
      <c r="AA158" s="110">
        <v>0</v>
      </c>
      <c r="AB158" s="122">
        <f t="shared" si="33"/>
        <v>417630.86436213832</v>
      </c>
    </row>
    <row r="159" spans="1:28" x14ac:dyDescent="0.25">
      <c r="A159" s="114">
        <v>7</v>
      </c>
      <c r="B159" s="120" t="s">
        <v>465</v>
      </c>
      <c r="C159" s="110">
        <f>VLOOKUP($A159,'Trip Switching Model Targets'!$AU$168:$BG$196,C$5,FALSE)</f>
        <v>35088.3076</v>
      </c>
      <c r="D159" s="109">
        <f>VLOOKUP($A159,'Trip Switching Model Targets'!$AU$168:$BG$196,D$5,FALSE)</f>
        <v>29197.011429999999</v>
      </c>
      <c r="E159" s="109">
        <f>VLOOKUP($A159,'Trip Switching Model Targets'!$AU$168:$BG$196,E$5,FALSE)</f>
        <v>18612.28112</v>
      </c>
      <c r="F159" s="109">
        <f>VLOOKUP($A159,'Trip Switching Model Targets'!$AU$168:$BG$196,F$5,FALSE)</f>
        <v>674469.91888000001</v>
      </c>
      <c r="G159" s="110">
        <f>VLOOKUP($A159,'Trip Switching Model Targets'!$AU$168:$BG$196,G$5,FALSE)</f>
        <v>5813.3427300000003</v>
      </c>
      <c r="H159" s="109">
        <f>VLOOKUP($A159,'Trip Switching Model Targets'!$AU$168:$BG$196,H$5,FALSE)</f>
        <v>60857.334373667887</v>
      </c>
      <c r="I159" s="110">
        <f>VLOOKUP($A159,'Trip Switching Model Targets'!$AU$168:$BG$196,I$5,FALSE)</f>
        <v>1127.3543535277224</v>
      </c>
      <c r="J159" s="110">
        <f>VLOOKUP($A159,'Trip Switching Model Targets'!$AU$168:$BG$196,J$5,FALSE)</f>
        <v>8702.0009914448947</v>
      </c>
      <c r="K159" s="110">
        <f>VLOOKUP($A159,'Trip Switching Model Targets'!$AU$168:$BG$196,K$5,FALSE)</f>
        <v>0</v>
      </c>
      <c r="L159" s="109">
        <f>VLOOKUP($A159,'Trip Switching Model Targets'!$AU$168:$BG$196,L$5,FALSE)</f>
        <v>238.72499999999999</v>
      </c>
      <c r="M159" s="110">
        <f>VLOOKUP($A159,'Trip Switching Model Targets'!$AU$168:$BG$196,M$5,FALSE)</f>
        <v>0</v>
      </c>
      <c r="N159" s="122">
        <f t="shared" si="32"/>
        <v>834106.2764786405</v>
      </c>
      <c r="P159" s="120" t="s">
        <v>465</v>
      </c>
      <c r="Q159" s="110">
        <v>0</v>
      </c>
      <c r="R159" s="109">
        <f>D159</f>
        <v>29197.011429999999</v>
      </c>
      <c r="S159" s="109">
        <f>E159</f>
        <v>18612.28112</v>
      </c>
      <c r="T159" s="109">
        <f>C159+F159+G159</f>
        <v>715371.56920999999</v>
      </c>
      <c r="U159" s="110">
        <v>0</v>
      </c>
      <c r="V159" s="109">
        <f>H159+I159+J159+K159+M159</f>
        <v>70686.689718640497</v>
      </c>
      <c r="W159" s="110">
        <v>0</v>
      </c>
      <c r="X159" s="110">
        <v>0</v>
      </c>
      <c r="Y159" s="110">
        <v>0</v>
      </c>
      <c r="Z159" s="109">
        <f>L159</f>
        <v>238.72499999999999</v>
      </c>
      <c r="AA159" s="110">
        <v>0</v>
      </c>
      <c r="AB159" s="122">
        <f t="shared" si="33"/>
        <v>834106.2764786405</v>
      </c>
    </row>
    <row r="160" spans="1:28" x14ac:dyDescent="0.25">
      <c r="A160" s="114">
        <v>8</v>
      </c>
      <c r="B160" s="120" t="s">
        <v>528</v>
      </c>
      <c r="C160" s="110">
        <f>VLOOKUP($A160,'Trip Switching Model Targets'!$AU$168:$BG$196,C$5,FALSE)</f>
        <v>0</v>
      </c>
      <c r="D160" s="110">
        <f>VLOOKUP($A160,'Trip Switching Model Targets'!$AU$168:$BG$196,D$5,FALSE)</f>
        <v>0</v>
      </c>
      <c r="E160" s="110">
        <f>VLOOKUP($A160,'Trip Switching Model Targets'!$AU$168:$BG$196,E$5,FALSE)</f>
        <v>0</v>
      </c>
      <c r="F160" s="110">
        <f>VLOOKUP($A160,'Trip Switching Model Targets'!$AU$168:$BG$196,F$5,FALSE)</f>
        <v>0</v>
      </c>
      <c r="G160" s="109">
        <f>VLOOKUP($A160,'Trip Switching Model Targets'!$AU$168:$BG$196,G$5,FALSE)</f>
        <v>115740.55499999999</v>
      </c>
      <c r="H160" s="110">
        <f>VLOOKUP($A160,'Trip Switching Model Targets'!$AU$168:$BG$196,H$5,FALSE)</f>
        <v>1602.3594263172151</v>
      </c>
      <c r="I160" s="110">
        <f>VLOOKUP($A160,'Trip Switching Model Targets'!$AU$168:$BG$196,I$5,FALSE)</f>
        <v>0</v>
      </c>
      <c r="J160" s="110">
        <f>VLOOKUP($A160,'Trip Switching Model Targets'!$AU$168:$BG$196,J$5,FALSE)</f>
        <v>0</v>
      </c>
      <c r="K160" s="110">
        <f>VLOOKUP($A160,'Trip Switching Model Targets'!$AU$168:$BG$196,K$5,FALSE)</f>
        <v>0</v>
      </c>
      <c r="L160" s="110">
        <f>VLOOKUP($A160,'Trip Switching Model Targets'!$AU$168:$BG$196,L$5,FALSE)</f>
        <v>0</v>
      </c>
      <c r="M160" s="110">
        <f>VLOOKUP($A160,'Trip Switching Model Targets'!$AU$168:$BG$196,M$5,FALSE)</f>
        <v>0</v>
      </c>
      <c r="N160" s="122">
        <f t="shared" si="32"/>
        <v>117342.91442631721</v>
      </c>
      <c r="P160" s="120" t="s">
        <v>528</v>
      </c>
      <c r="Q160" s="110">
        <v>0</v>
      </c>
      <c r="R160" s="110">
        <v>0</v>
      </c>
      <c r="S160" s="110">
        <v>0</v>
      </c>
      <c r="T160" s="110">
        <v>0</v>
      </c>
      <c r="U160" s="109">
        <f>C160+D160+E160+F160+G160+H160+I160+J160+K160+L160+M160</f>
        <v>117342.91442631721</v>
      </c>
      <c r="V160" s="110">
        <v>0</v>
      </c>
      <c r="W160" s="110">
        <v>0</v>
      </c>
      <c r="X160" s="110">
        <v>0</v>
      </c>
      <c r="Y160" s="110">
        <v>0</v>
      </c>
      <c r="Z160" s="110">
        <v>0</v>
      </c>
      <c r="AA160" s="110">
        <v>0</v>
      </c>
      <c r="AB160" s="122">
        <f t="shared" si="33"/>
        <v>117342.91442631721</v>
      </c>
    </row>
    <row r="161" spans="1:28" x14ac:dyDescent="0.25">
      <c r="A161" s="114">
        <v>9</v>
      </c>
      <c r="B161" s="120" t="s">
        <v>14</v>
      </c>
      <c r="C161" s="110">
        <f>VLOOKUP($A161,'Trip Switching Model Targets'!$AU$168:$BG$196,C$5,FALSE)</f>
        <v>0</v>
      </c>
      <c r="D161" s="110">
        <f>VLOOKUP($A161,'Trip Switching Model Targets'!$AU$168:$BG$196,D$5,FALSE)</f>
        <v>0</v>
      </c>
      <c r="E161" s="110">
        <f>VLOOKUP($A161,'Trip Switching Model Targets'!$AU$168:$BG$196,E$5,FALSE)</f>
        <v>0</v>
      </c>
      <c r="F161" s="110">
        <f>VLOOKUP($A161,'Trip Switching Model Targets'!$AU$168:$BG$196,F$5,FALSE)</f>
        <v>0</v>
      </c>
      <c r="G161" s="110">
        <f>VLOOKUP($A161,'Trip Switching Model Targets'!$AU$168:$BG$196,G$5,FALSE)</f>
        <v>0</v>
      </c>
      <c r="H161" s="111">
        <f>VLOOKUP($A161,'Trip Switching Model Targets'!$AU$168:$BG$196,H$5,FALSE)</f>
        <v>122881.07873264333</v>
      </c>
      <c r="I161" s="112">
        <f>VLOOKUP($A161,'Trip Switching Model Targets'!$AU$168:$BG$196,I$5,FALSE)</f>
        <v>0</v>
      </c>
      <c r="J161" s="112">
        <f>VLOOKUP($A161,'Trip Switching Model Targets'!$AU$168:$BG$196,J$5,FALSE)</f>
        <v>0</v>
      </c>
      <c r="K161" s="110">
        <f>VLOOKUP($A161,'Trip Switching Model Targets'!$AU$168:$BG$196,K$5,FALSE)</f>
        <v>0</v>
      </c>
      <c r="L161" s="110">
        <f>VLOOKUP($A161,'Trip Switching Model Targets'!$AU$168:$BG$196,L$5,FALSE)</f>
        <v>0</v>
      </c>
      <c r="M161" s="110">
        <f>VLOOKUP($A161,'Trip Switching Model Targets'!$AU$168:$BG$196,M$5,FALSE)</f>
        <v>0</v>
      </c>
      <c r="N161" s="122">
        <f t="shared" si="32"/>
        <v>122881.07873264333</v>
      </c>
      <c r="P161" s="120" t="s">
        <v>14</v>
      </c>
      <c r="Q161" s="110">
        <v>0</v>
      </c>
      <c r="R161" s="110">
        <v>0</v>
      </c>
      <c r="S161" s="110">
        <v>0</v>
      </c>
      <c r="T161" s="110">
        <v>0</v>
      </c>
      <c r="U161" s="110">
        <v>0</v>
      </c>
      <c r="V161" s="111">
        <f t="shared" ref="V161:V166" si="34">C161+D161+E161+F161+G161+H161+I161+J161+K161+L161+M161</f>
        <v>122881.07873264333</v>
      </c>
      <c r="W161" s="110">
        <v>0</v>
      </c>
      <c r="X161" s="110">
        <v>0</v>
      </c>
      <c r="Y161" s="110">
        <v>0</v>
      </c>
      <c r="Z161" s="110">
        <v>0</v>
      </c>
      <c r="AA161" s="110">
        <v>0</v>
      </c>
      <c r="AB161" s="122">
        <f t="shared" si="33"/>
        <v>122881.07873264333</v>
      </c>
    </row>
    <row r="162" spans="1:28" x14ac:dyDescent="0.25">
      <c r="A162" s="114">
        <v>10</v>
      </c>
      <c r="B162" s="120" t="s">
        <v>15</v>
      </c>
      <c r="C162" s="110">
        <f>VLOOKUP($A162,'Trip Switching Model Targets'!$AU$168:$BG$196,C$5,FALSE)</f>
        <v>0</v>
      </c>
      <c r="D162" s="110">
        <f>VLOOKUP($A162,'Trip Switching Model Targets'!$AU$168:$BG$196,D$5,FALSE)</f>
        <v>0</v>
      </c>
      <c r="E162" s="110">
        <f>VLOOKUP($A162,'Trip Switching Model Targets'!$AU$168:$BG$196,E$5,FALSE)</f>
        <v>0</v>
      </c>
      <c r="F162" s="110">
        <f>VLOOKUP($A162,'Trip Switching Model Targets'!$AU$168:$BG$196,F$5,FALSE)</f>
        <v>0</v>
      </c>
      <c r="G162" s="110">
        <f>VLOOKUP($A162,'Trip Switching Model Targets'!$AU$168:$BG$196,G$5,FALSE)</f>
        <v>0</v>
      </c>
      <c r="H162" s="111">
        <f>VLOOKUP($A162,'Trip Switching Model Targets'!$AU$168:$BG$196,H$5,FALSE)</f>
        <v>376.98915776947291</v>
      </c>
      <c r="I162" s="112">
        <f>VLOOKUP($A162,'Trip Switching Model Targets'!$AU$168:$BG$196,I$5,FALSE)</f>
        <v>0</v>
      </c>
      <c r="J162" s="112">
        <f>VLOOKUP($A162,'Trip Switching Model Targets'!$AU$168:$BG$196,J$5,FALSE)</f>
        <v>0</v>
      </c>
      <c r="K162" s="110">
        <f>VLOOKUP($A162,'Trip Switching Model Targets'!$AU$168:$BG$196,K$5,FALSE)</f>
        <v>0</v>
      </c>
      <c r="L162" s="110">
        <f>VLOOKUP($A162,'Trip Switching Model Targets'!$AU$168:$BG$196,L$5,FALSE)</f>
        <v>0</v>
      </c>
      <c r="M162" s="110">
        <f>VLOOKUP($A162,'Trip Switching Model Targets'!$AU$168:$BG$196,M$5,FALSE)</f>
        <v>0</v>
      </c>
      <c r="N162" s="122">
        <f t="shared" si="32"/>
        <v>376.98915776947291</v>
      </c>
      <c r="P162" s="120" t="s">
        <v>15</v>
      </c>
      <c r="Q162" s="110">
        <v>0</v>
      </c>
      <c r="R162" s="110">
        <v>0</v>
      </c>
      <c r="S162" s="110">
        <v>0</v>
      </c>
      <c r="T162" s="110">
        <v>0</v>
      </c>
      <c r="U162" s="110">
        <v>0</v>
      </c>
      <c r="V162" s="111">
        <f t="shared" si="34"/>
        <v>376.98915776947291</v>
      </c>
      <c r="W162" s="110">
        <v>0</v>
      </c>
      <c r="X162" s="110">
        <v>0</v>
      </c>
      <c r="Y162" s="110">
        <v>0</v>
      </c>
      <c r="Z162" s="110">
        <v>0</v>
      </c>
      <c r="AA162" s="110">
        <v>0</v>
      </c>
      <c r="AB162" s="122">
        <f t="shared" si="33"/>
        <v>376.98915776947291</v>
      </c>
    </row>
    <row r="163" spans="1:28" x14ac:dyDescent="0.25">
      <c r="A163" s="114">
        <v>11</v>
      </c>
      <c r="B163" s="120" t="s">
        <v>16</v>
      </c>
      <c r="C163" s="110">
        <f>VLOOKUP($A163,'Trip Switching Model Targets'!$AU$168:$BG$196,C$5,FALSE)</f>
        <v>0</v>
      </c>
      <c r="D163" s="110">
        <f>VLOOKUP($A163,'Trip Switching Model Targets'!$AU$168:$BG$196,D$5,FALSE)</f>
        <v>0</v>
      </c>
      <c r="E163" s="110">
        <f>VLOOKUP($A163,'Trip Switching Model Targets'!$AU$168:$BG$196,E$5,FALSE)</f>
        <v>0</v>
      </c>
      <c r="F163" s="110">
        <f>VLOOKUP($A163,'Trip Switching Model Targets'!$AU$168:$BG$196,F$5,FALSE)</f>
        <v>0</v>
      </c>
      <c r="G163" s="110">
        <f>VLOOKUP($A163,'Trip Switching Model Targets'!$AU$168:$BG$196,G$5,FALSE)</f>
        <v>0</v>
      </c>
      <c r="H163" s="111">
        <f>VLOOKUP($A163,'Trip Switching Model Targets'!$AU$168:$BG$196,H$5,FALSE)</f>
        <v>0</v>
      </c>
      <c r="I163" s="112">
        <f>VLOOKUP($A163,'Trip Switching Model Targets'!$AU$168:$BG$196,I$5,FALSE)</f>
        <v>0</v>
      </c>
      <c r="J163" s="112">
        <f>VLOOKUP($A163,'Trip Switching Model Targets'!$AU$168:$BG$196,J$5,FALSE)</f>
        <v>0</v>
      </c>
      <c r="K163" s="110">
        <f>VLOOKUP($A163,'Trip Switching Model Targets'!$AU$168:$BG$196,K$5,FALSE)</f>
        <v>0</v>
      </c>
      <c r="L163" s="110">
        <f>VLOOKUP($A163,'Trip Switching Model Targets'!$AU$168:$BG$196,L$5,FALSE)</f>
        <v>0</v>
      </c>
      <c r="M163" s="110">
        <f>VLOOKUP($A163,'Trip Switching Model Targets'!$AU$168:$BG$196,M$5,FALSE)</f>
        <v>0</v>
      </c>
      <c r="N163" s="122">
        <f t="shared" si="32"/>
        <v>0</v>
      </c>
      <c r="P163" s="120" t="s">
        <v>16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1">
        <f t="shared" si="34"/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22">
        <f t="shared" si="33"/>
        <v>0</v>
      </c>
    </row>
    <row r="164" spans="1:28" x14ac:dyDescent="0.25">
      <c r="A164" s="114">
        <v>12</v>
      </c>
      <c r="B164" s="120" t="s">
        <v>17</v>
      </c>
      <c r="C164" s="110">
        <f>VLOOKUP($A164,'Trip Switching Model Targets'!$AU$168:$BG$196,C$5,FALSE)</f>
        <v>0</v>
      </c>
      <c r="D164" s="110">
        <f>VLOOKUP($A164,'Trip Switching Model Targets'!$AU$168:$BG$196,D$5,FALSE)</f>
        <v>0</v>
      </c>
      <c r="E164" s="110">
        <f>VLOOKUP($A164,'Trip Switching Model Targets'!$AU$168:$BG$196,E$5,FALSE)</f>
        <v>0</v>
      </c>
      <c r="F164" s="110">
        <f>VLOOKUP($A164,'Trip Switching Model Targets'!$AU$168:$BG$196,F$5,FALSE)</f>
        <v>0</v>
      </c>
      <c r="G164" s="110">
        <f>VLOOKUP($A164,'Trip Switching Model Targets'!$AU$168:$BG$196,G$5,FALSE)</f>
        <v>0</v>
      </c>
      <c r="H164" s="111">
        <f>VLOOKUP($A164,'Trip Switching Model Targets'!$AU$168:$BG$196,H$5,FALSE)</f>
        <v>32426.143841039953</v>
      </c>
      <c r="I164" s="112">
        <f>VLOOKUP($A164,'Trip Switching Model Targets'!$AU$168:$BG$196,I$5,FALSE)</f>
        <v>0</v>
      </c>
      <c r="J164" s="112">
        <f>VLOOKUP($A164,'Trip Switching Model Targets'!$AU$168:$BG$196,J$5,FALSE)</f>
        <v>0</v>
      </c>
      <c r="K164" s="110">
        <f>VLOOKUP($A164,'Trip Switching Model Targets'!$AU$168:$BG$196,K$5,FALSE)</f>
        <v>0</v>
      </c>
      <c r="L164" s="110">
        <f>VLOOKUP($A164,'Trip Switching Model Targets'!$AU$168:$BG$196,L$5,FALSE)</f>
        <v>0</v>
      </c>
      <c r="M164" s="110">
        <f>VLOOKUP($A164,'Trip Switching Model Targets'!$AU$168:$BG$196,M$5,FALSE)</f>
        <v>0</v>
      </c>
      <c r="N164" s="122">
        <f t="shared" si="32"/>
        <v>32426.143841039953</v>
      </c>
      <c r="P164" s="120" t="s">
        <v>17</v>
      </c>
      <c r="Q164" s="110">
        <v>0</v>
      </c>
      <c r="R164" s="110">
        <v>0</v>
      </c>
      <c r="S164" s="110">
        <v>0</v>
      </c>
      <c r="T164" s="110">
        <v>0</v>
      </c>
      <c r="U164" s="110">
        <v>0</v>
      </c>
      <c r="V164" s="111">
        <f t="shared" si="34"/>
        <v>32426.143841039953</v>
      </c>
      <c r="W164" s="110">
        <v>0</v>
      </c>
      <c r="X164" s="110">
        <v>0</v>
      </c>
      <c r="Y164" s="110">
        <v>0</v>
      </c>
      <c r="Z164" s="110">
        <v>0</v>
      </c>
      <c r="AA164" s="110">
        <v>0</v>
      </c>
      <c r="AB164" s="122">
        <f t="shared" si="33"/>
        <v>32426.143841039953</v>
      </c>
    </row>
    <row r="165" spans="1:28" x14ac:dyDescent="0.25">
      <c r="A165" s="114">
        <v>24</v>
      </c>
      <c r="B165" s="120" t="s">
        <v>26</v>
      </c>
      <c r="C165" s="110">
        <f>VLOOKUP($A165,'Trip Switching Model Targets'!$AU$168:$BG$196,C$5,FALSE)</f>
        <v>0</v>
      </c>
      <c r="D165" s="110">
        <f>VLOOKUP($A165,'Trip Switching Model Targets'!$AU$168:$BG$196,D$5,FALSE)</f>
        <v>0</v>
      </c>
      <c r="E165" s="110">
        <f>VLOOKUP($A165,'Trip Switching Model Targets'!$AU$168:$BG$196,E$5,FALSE)</f>
        <v>0</v>
      </c>
      <c r="F165" s="110">
        <f>VLOOKUP($A165,'Trip Switching Model Targets'!$AU$168:$BG$196,F$5,FALSE)</f>
        <v>0</v>
      </c>
      <c r="G165" s="110">
        <f>VLOOKUP($A165,'Trip Switching Model Targets'!$AU$168:$BG$196,G$5,FALSE)</f>
        <v>0</v>
      </c>
      <c r="H165" s="111">
        <f>VLOOKUP($A165,'Trip Switching Model Targets'!$AU$168:$BG$196,H$5,FALSE)</f>
        <v>23843.824101962946</v>
      </c>
      <c r="I165" s="112">
        <f>VLOOKUP($A165,'Trip Switching Model Targets'!$AU$168:$BG$196,I$5,FALSE)</f>
        <v>0</v>
      </c>
      <c r="J165" s="112">
        <f>VLOOKUP($A165,'Trip Switching Model Targets'!$AU$168:$BG$196,J$5,FALSE)</f>
        <v>0</v>
      </c>
      <c r="K165" s="110">
        <f>VLOOKUP($A165,'Trip Switching Model Targets'!$AU$168:$BG$196,K$5,FALSE)</f>
        <v>0</v>
      </c>
      <c r="L165" s="110">
        <f>VLOOKUP($A165,'Trip Switching Model Targets'!$AU$168:$BG$196,L$5,FALSE)</f>
        <v>0</v>
      </c>
      <c r="M165" s="110">
        <f>VLOOKUP($A165,'Trip Switching Model Targets'!$AU$168:$BG$196,M$5,FALSE)</f>
        <v>0</v>
      </c>
      <c r="N165" s="122">
        <f t="shared" si="32"/>
        <v>23843.824101962946</v>
      </c>
      <c r="P165" s="120" t="s">
        <v>26</v>
      </c>
      <c r="Q165" s="110">
        <v>0</v>
      </c>
      <c r="R165" s="110">
        <v>0</v>
      </c>
      <c r="S165" s="110">
        <v>0</v>
      </c>
      <c r="T165" s="110">
        <v>0</v>
      </c>
      <c r="U165" s="110">
        <v>0</v>
      </c>
      <c r="V165" s="111">
        <f t="shared" si="34"/>
        <v>23843.824101962946</v>
      </c>
      <c r="W165" s="110">
        <v>0</v>
      </c>
      <c r="X165" s="110">
        <v>0</v>
      </c>
      <c r="Y165" s="110">
        <v>0</v>
      </c>
      <c r="Z165" s="110">
        <v>0</v>
      </c>
      <c r="AA165" s="110">
        <v>0</v>
      </c>
      <c r="AB165" s="122">
        <f t="shared" si="33"/>
        <v>23843.824101962946</v>
      </c>
    </row>
    <row r="166" spans="1:28" x14ac:dyDescent="0.25">
      <c r="A166" s="114">
        <v>25</v>
      </c>
      <c r="B166" s="120" t="s">
        <v>27</v>
      </c>
      <c r="C166" s="110">
        <f>VLOOKUP($A166,'Trip Switching Model Targets'!$AU$168:$BG$196,C$5,FALSE)</f>
        <v>0</v>
      </c>
      <c r="D166" s="110">
        <f>VLOOKUP($A166,'Trip Switching Model Targets'!$AU$168:$BG$196,D$5,FALSE)</f>
        <v>0</v>
      </c>
      <c r="E166" s="110">
        <f>VLOOKUP($A166,'Trip Switching Model Targets'!$AU$168:$BG$196,E$5,FALSE)</f>
        <v>0</v>
      </c>
      <c r="F166" s="110">
        <f>VLOOKUP($A166,'Trip Switching Model Targets'!$AU$168:$BG$196,F$5,FALSE)</f>
        <v>0</v>
      </c>
      <c r="G166" s="110">
        <f>VLOOKUP($A166,'Trip Switching Model Targets'!$AU$168:$BG$196,G$5,FALSE)</f>
        <v>0</v>
      </c>
      <c r="H166" s="111">
        <f>VLOOKUP($A166,'Trip Switching Model Targets'!$AU$168:$BG$196,H$5,FALSE)</f>
        <v>1010.8771713404134</v>
      </c>
      <c r="I166" s="112">
        <f>VLOOKUP($A166,'Trip Switching Model Targets'!$AU$168:$BG$196,I$5,FALSE)</f>
        <v>0</v>
      </c>
      <c r="J166" s="112">
        <f>VLOOKUP($A166,'Trip Switching Model Targets'!$AU$168:$BG$196,J$5,FALSE)</f>
        <v>0</v>
      </c>
      <c r="K166" s="110">
        <f>VLOOKUP($A166,'Trip Switching Model Targets'!$AU$168:$BG$196,K$5,FALSE)</f>
        <v>0</v>
      </c>
      <c r="L166" s="110">
        <f>VLOOKUP($A166,'Trip Switching Model Targets'!$AU$168:$BG$196,L$5,FALSE)</f>
        <v>0</v>
      </c>
      <c r="M166" s="110">
        <f>VLOOKUP($A166,'Trip Switching Model Targets'!$AU$168:$BG$196,M$5,FALSE)</f>
        <v>0</v>
      </c>
      <c r="N166" s="122">
        <f t="shared" si="32"/>
        <v>1010.8771713404134</v>
      </c>
      <c r="P166" s="120" t="s">
        <v>27</v>
      </c>
      <c r="Q166" s="110">
        <v>0</v>
      </c>
      <c r="R166" s="110">
        <v>0</v>
      </c>
      <c r="S166" s="110">
        <v>0</v>
      </c>
      <c r="T166" s="110">
        <v>0</v>
      </c>
      <c r="U166" s="110">
        <v>0</v>
      </c>
      <c r="V166" s="111">
        <f t="shared" si="34"/>
        <v>1010.8771713404134</v>
      </c>
      <c r="W166" s="110">
        <v>0</v>
      </c>
      <c r="X166" s="110">
        <v>0</v>
      </c>
      <c r="Y166" s="110">
        <v>0</v>
      </c>
      <c r="Z166" s="110">
        <v>0</v>
      </c>
      <c r="AA166" s="110">
        <v>0</v>
      </c>
      <c r="AB166" s="122">
        <f t="shared" si="33"/>
        <v>1010.8771713404134</v>
      </c>
    </row>
    <row r="167" spans="1:28" x14ac:dyDescent="0.25">
      <c r="A167" s="114">
        <v>13</v>
      </c>
      <c r="B167" s="120" t="s">
        <v>18</v>
      </c>
      <c r="C167" s="110">
        <f>VLOOKUP($A167,'Trip Switching Model Targets'!$AU$168:$BG$196,C$5,FALSE)</f>
        <v>0</v>
      </c>
      <c r="D167" s="110">
        <f>VLOOKUP($A167,'Trip Switching Model Targets'!$AU$168:$BG$196,D$5,FALSE)</f>
        <v>0</v>
      </c>
      <c r="E167" s="110">
        <f>VLOOKUP($A167,'Trip Switching Model Targets'!$AU$168:$BG$196,E$5,FALSE)</f>
        <v>0</v>
      </c>
      <c r="F167" s="110">
        <f>VLOOKUP($A167,'Trip Switching Model Targets'!$AU$168:$BG$196,F$5,FALSE)</f>
        <v>0</v>
      </c>
      <c r="G167" s="110">
        <f>VLOOKUP($A167,'Trip Switching Model Targets'!$AU$168:$BG$196,G$5,FALSE)</f>
        <v>0</v>
      </c>
      <c r="H167" s="112">
        <f>VLOOKUP($A167,'Trip Switching Model Targets'!$AU$168:$BG$196,H$5,FALSE)</f>
        <v>0</v>
      </c>
      <c r="I167" s="111">
        <f>VLOOKUP($A167,'Trip Switching Model Targets'!$AU$168:$BG$196,I$5,FALSE)</f>
        <v>1207.488885990316</v>
      </c>
      <c r="J167" s="112">
        <f>VLOOKUP($A167,'Trip Switching Model Targets'!$AU$168:$BG$196,J$5,FALSE)</f>
        <v>0</v>
      </c>
      <c r="K167" s="110">
        <f>VLOOKUP($A167,'Trip Switching Model Targets'!$AU$168:$BG$196,K$5,FALSE)</f>
        <v>0</v>
      </c>
      <c r="L167" s="110">
        <f>VLOOKUP($A167,'Trip Switching Model Targets'!$AU$168:$BG$196,L$5,FALSE)</f>
        <v>0</v>
      </c>
      <c r="M167" s="110">
        <f>VLOOKUP($A167,'Trip Switching Model Targets'!$AU$168:$BG$196,M$5,FALSE)</f>
        <v>0</v>
      </c>
      <c r="N167" s="122">
        <f t="shared" si="32"/>
        <v>1207.488885990316</v>
      </c>
      <c r="P167" s="120" t="s">
        <v>18</v>
      </c>
      <c r="Q167" s="110">
        <v>0</v>
      </c>
      <c r="R167" s="110">
        <v>0</v>
      </c>
      <c r="S167" s="110">
        <v>0</v>
      </c>
      <c r="T167" s="110">
        <v>0</v>
      </c>
      <c r="U167" s="110">
        <v>0</v>
      </c>
      <c r="V167" s="110">
        <v>0</v>
      </c>
      <c r="W167" s="111">
        <f t="shared" ref="W167:W172" si="35">C167+D167+E167+F167+G167+H167+I167+J167+K167+L167+M167</f>
        <v>1207.488885990316</v>
      </c>
      <c r="X167" s="110">
        <v>0</v>
      </c>
      <c r="Y167" s="110">
        <v>0</v>
      </c>
      <c r="Z167" s="110">
        <v>0</v>
      </c>
      <c r="AA167" s="110">
        <v>0</v>
      </c>
      <c r="AB167" s="122">
        <f t="shared" si="33"/>
        <v>1207.488885990316</v>
      </c>
    </row>
    <row r="168" spans="1:28" x14ac:dyDescent="0.25">
      <c r="A168" s="114">
        <v>14</v>
      </c>
      <c r="B168" s="120" t="s">
        <v>19</v>
      </c>
      <c r="C168" s="110">
        <f>VLOOKUP($A168,'Trip Switching Model Targets'!$AU$168:$BG$196,C$5,FALSE)</f>
        <v>0</v>
      </c>
      <c r="D168" s="110">
        <f>VLOOKUP($A168,'Trip Switching Model Targets'!$AU$168:$BG$196,D$5,FALSE)</f>
        <v>0</v>
      </c>
      <c r="E168" s="110">
        <f>VLOOKUP($A168,'Trip Switching Model Targets'!$AU$168:$BG$196,E$5,FALSE)</f>
        <v>0</v>
      </c>
      <c r="F168" s="110">
        <f>VLOOKUP($A168,'Trip Switching Model Targets'!$AU$168:$BG$196,F$5,FALSE)</f>
        <v>0</v>
      </c>
      <c r="G168" s="110">
        <f>VLOOKUP($A168,'Trip Switching Model Targets'!$AU$168:$BG$196,G$5,FALSE)</f>
        <v>0</v>
      </c>
      <c r="H168" s="112">
        <f>VLOOKUP($A168,'Trip Switching Model Targets'!$AU$168:$BG$196,H$5,FALSE)</f>
        <v>0</v>
      </c>
      <c r="I168" s="111">
        <f>VLOOKUP($A168,'Trip Switching Model Targets'!$AU$168:$BG$196,I$5,FALSE)</f>
        <v>1593.5089271921631</v>
      </c>
      <c r="J168" s="112">
        <f>VLOOKUP($A168,'Trip Switching Model Targets'!$AU$168:$BG$196,J$5,FALSE)</f>
        <v>0</v>
      </c>
      <c r="K168" s="110">
        <f>VLOOKUP($A168,'Trip Switching Model Targets'!$AU$168:$BG$196,K$5,FALSE)</f>
        <v>0</v>
      </c>
      <c r="L168" s="110">
        <f>VLOOKUP($A168,'Trip Switching Model Targets'!$AU$168:$BG$196,L$5,FALSE)</f>
        <v>0</v>
      </c>
      <c r="M168" s="110">
        <f>VLOOKUP($A168,'Trip Switching Model Targets'!$AU$168:$BG$196,M$5,FALSE)</f>
        <v>0</v>
      </c>
      <c r="N168" s="122">
        <f t="shared" si="32"/>
        <v>1593.5089271921631</v>
      </c>
      <c r="P168" s="120" t="s">
        <v>19</v>
      </c>
      <c r="Q168" s="110">
        <v>0</v>
      </c>
      <c r="R168" s="110">
        <v>0</v>
      </c>
      <c r="S168" s="110">
        <v>0</v>
      </c>
      <c r="T168" s="110">
        <v>0</v>
      </c>
      <c r="U168" s="110">
        <v>0</v>
      </c>
      <c r="V168" s="110">
        <v>0</v>
      </c>
      <c r="W168" s="111">
        <f t="shared" si="35"/>
        <v>1593.5089271921631</v>
      </c>
      <c r="X168" s="110">
        <v>0</v>
      </c>
      <c r="Y168" s="110">
        <v>0</v>
      </c>
      <c r="Z168" s="110">
        <v>0</v>
      </c>
      <c r="AA168" s="110">
        <v>0</v>
      </c>
      <c r="AB168" s="122">
        <f t="shared" si="33"/>
        <v>1593.5089271921631</v>
      </c>
    </row>
    <row r="169" spans="1:28" x14ac:dyDescent="0.25">
      <c r="A169" s="114">
        <v>15</v>
      </c>
      <c r="B169" s="120" t="s">
        <v>20</v>
      </c>
      <c r="C169" s="110">
        <f>VLOOKUP($A169,'Trip Switching Model Targets'!$AU$168:$BG$196,C$5,FALSE)</f>
        <v>0</v>
      </c>
      <c r="D169" s="110">
        <f>VLOOKUP($A169,'Trip Switching Model Targets'!$AU$168:$BG$196,D$5,FALSE)</f>
        <v>0</v>
      </c>
      <c r="E169" s="110">
        <f>VLOOKUP($A169,'Trip Switching Model Targets'!$AU$168:$BG$196,E$5,FALSE)</f>
        <v>0</v>
      </c>
      <c r="F169" s="110">
        <f>VLOOKUP($A169,'Trip Switching Model Targets'!$AU$168:$BG$196,F$5,FALSE)</f>
        <v>0</v>
      </c>
      <c r="G169" s="110">
        <f>VLOOKUP($A169,'Trip Switching Model Targets'!$AU$168:$BG$196,G$5,FALSE)</f>
        <v>0</v>
      </c>
      <c r="H169" s="112">
        <f>VLOOKUP($A169,'Trip Switching Model Targets'!$AU$168:$BG$196,H$5,FALSE)</f>
        <v>0</v>
      </c>
      <c r="I169" s="111">
        <f>VLOOKUP($A169,'Trip Switching Model Targets'!$AU$168:$BG$196,I$5,FALSE)</f>
        <v>0</v>
      </c>
      <c r="J169" s="112">
        <f>VLOOKUP($A169,'Trip Switching Model Targets'!$AU$168:$BG$196,J$5,FALSE)</f>
        <v>0</v>
      </c>
      <c r="K169" s="110">
        <f>VLOOKUP($A169,'Trip Switching Model Targets'!$AU$168:$BG$196,K$5,FALSE)</f>
        <v>0</v>
      </c>
      <c r="L169" s="110">
        <f>VLOOKUP($A169,'Trip Switching Model Targets'!$AU$168:$BG$196,L$5,FALSE)</f>
        <v>0</v>
      </c>
      <c r="M169" s="110">
        <f>VLOOKUP($A169,'Trip Switching Model Targets'!$AU$168:$BG$196,M$5,FALSE)</f>
        <v>0</v>
      </c>
      <c r="N169" s="122">
        <f t="shared" si="32"/>
        <v>0</v>
      </c>
      <c r="P169" s="120" t="s">
        <v>20</v>
      </c>
      <c r="Q169" s="110">
        <v>0</v>
      </c>
      <c r="R169" s="110">
        <v>0</v>
      </c>
      <c r="S169" s="110">
        <v>0</v>
      </c>
      <c r="T169" s="110">
        <v>0</v>
      </c>
      <c r="U169" s="110">
        <v>0</v>
      </c>
      <c r="V169" s="110">
        <v>0</v>
      </c>
      <c r="W169" s="111">
        <f t="shared" si="35"/>
        <v>0</v>
      </c>
      <c r="X169" s="110">
        <v>0</v>
      </c>
      <c r="Y169" s="110">
        <v>0</v>
      </c>
      <c r="Z169" s="110">
        <v>0</v>
      </c>
      <c r="AA169" s="110">
        <v>0</v>
      </c>
      <c r="AB169" s="122">
        <f t="shared" si="33"/>
        <v>0</v>
      </c>
    </row>
    <row r="170" spans="1:28" x14ac:dyDescent="0.25">
      <c r="A170" s="114">
        <v>16</v>
      </c>
      <c r="B170" s="120" t="s">
        <v>21</v>
      </c>
      <c r="C170" s="110">
        <f>VLOOKUP($A170,'Trip Switching Model Targets'!$AU$168:$BG$196,C$5,FALSE)</f>
        <v>0</v>
      </c>
      <c r="D170" s="110">
        <f>VLOOKUP($A170,'Trip Switching Model Targets'!$AU$168:$BG$196,D$5,FALSE)</f>
        <v>0</v>
      </c>
      <c r="E170" s="110">
        <f>VLOOKUP($A170,'Trip Switching Model Targets'!$AU$168:$BG$196,E$5,FALSE)</f>
        <v>0</v>
      </c>
      <c r="F170" s="110">
        <f>VLOOKUP($A170,'Trip Switching Model Targets'!$AU$168:$BG$196,F$5,FALSE)</f>
        <v>0</v>
      </c>
      <c r="G170" s="110">
        <f>VLOOKUP($A170,'Trip Switching Model Targets'!$AU$168:$BG$196,G$5,FALSE)</f>
        <v>0</v>
      </c>
      <c r="H170" s="112">
        <f>VLOOKUP($A170,'Trip Switching Model Targets'!$AU$168:$BG$196,H$5,FALSE)</f>
        <v>0</v>
      </c>
      <c r="I170" s="111">
        <f>VLOOKUP($A170,'Trip Switching Model Targets'!$AU$168:$BG$196,I$5,FALSE)</f>
        <v>556.2119154886409</v>
      </c>
      <c r="J170" s="112">
        <f>VLOOKUP($A170,'Trip Switching Model Targets'!$AU$168:$BG$196,J$5,FALSE)</f>
        <v>0</v>
      </c>
      <c r="K170" s="110">
        <f>VLOOKUP($A170,'Trip Switching Model Targets'!$AU$168:$BG$196,K$5,FALSE)</f>
        <v>0</v>
      </c>
      <c r="L170" s="110">
        <f>VLOOKUP($A170,'Trip Switching Model Targets'!$AU$168:$BG$196,L$5,FALSE)</f>
        <v>0</v>
      </c>
      <c r="M170" s="110">
        <f>VLOOKUP($A170,'Trip Switching Model Targets'!$AU$168:$BG$196,M$5,FALSE)</f>
        <v>0</v>
      </c>
      <c r="N170" s="122">
        <f t="shared" si="32"/>
        <v>556.2119154886409</v>
      </c>
      <c r="P170" s="120" t="s">
        <v>21</v>
      </c>
      <c r="Q170" s="110">
        <v>0</v>
      </c>
      <c r="R170" s="110">
        <v>0</v>
      </c>
      <c r="S170" s="110">
        <v>0</v>
      </c>
      <c r="T170" s="110">
        <v>0</v>
      </c>
      <c r="U170" s="110">
        <v>0</v>
      </c>
      <c r="V170" s="110">
        <v>0</v>
      </c>
      <c r="W170" s="111">
        <f t="shared" si="35"/>
        <v>556.2119154886409</v>
      </c>
      <c r="X170" s="110">
        <v>0</v>
      </c>
      <c r="Y170" s="110">
        <v>0</v>
      </c>
      <c r="Z170" s="110">
        <v>0</v>
      </c>
      <c r="AA170" s="110">
        <v>0</v>
      </c>
      <c r="AB170" s="122">
        <f t="shared" si="33"/>
        <v>556.2119154886409</v>
      </c>
    </row>
    <row r="171" spans="1:28" x14ac:dyDescent="0.25">
      <c r="A171" s="114">
        <v>26</v>
      </c>
      <c r="B171" s="120" t="s">
        <v>28</v>
      </c>
      <c r="C171" s="110">
        <f>VLOOKUP($A171,'Trip Switching Model Targets'!$AU$168:$BG$196,C$5,FALSE)</f>
        <v>0</v>
      </c>
      <c r="D171" s="110">
        <f>VLOOKUP($A171,'Trip Switching Model Targets'!$AU$168:$BG$196,D$5,FALSE)</f>
        <v>0</v>
      </c>
      <c r="E171" s="110">
        <f>VLOOKUP($A171,'Trip Switching Model Targets'!$AU$168:$BG$196,E$5,FALSE)</f>
        <v>0</v>
      </c>
      <c r="F171" s="110">
        <f>VLOOKUP($A171,'Trip Switching Model Targets'!$AU$168:$BG$196,F$5,FALSE)</f>
        <v>0</v>
      </c>
      <c r="G171" s="110">
        <f>VLOOKUP($A171,'Trip Switching Model Targets'!$AU$168:$BG$196,G$5,FALSE)</f>
        <v>0</v>
      </c>
      <c r="H171" s="112">
        <f>VLOOKUP($A171,'Trip Switching Model Targets'!$AU$168:$BG$196,H$5,FALSE)</f>
        <v>0</v>
      </c>
      <c r="I171" s="111">
        <f>VLOOKUP($A171,'Trip Switching Model Targets'!$AU$168:$BG$196,I$5,FALSE)</f>
        <v>5895.3153390791495</v>
      </c>
      <c r="J171" s="112">
        <f>VLOOKUP($A171,'Trip Switching Model Targets'!$AU$168:$BG$196,J$5,FALSE)</f>
        <v>0</v>
      </c>
      <c r="K171" s="110">
        <f>VLOOKUP($A171,'Trip Switching Model Targets'!$AU$168:$BG$196,K$5,FALSE)</f>
        <v>0</v>
      </c>
      <c r="L171" s="110">
        <f>VLOOKUP($A171,'Trip Switching Model Targets'!$AU$168:$BG$196,L$5,FALSE)</f>
        <v>0</v>
      </c>
      <c r="M171" s="110">
        <f>VLOOKUP($A171,'Trip Switching Model Targets'!$AU$168:$BG$196,M$5,FALSE)</f>
        <v>0</v>
      </c>
      <c r="N171" s="122">
        <f t="shared" si="32"/>
        <v>5895.3153390791495</v>
      </c>
      <c r="P171" s="120" t="s">
        <v>28</v>
      </c>
      <c r="Q171" s="110">
        <v>0</v>
      </c>
      <c r="R171" s="110">
        <v>0</v>
      </c>
      <c r="S171" s="110">
        <v>0</v>
      </c>
      <c r="T171" s="110">
        <v>0</v>
      </c>
      <c r="U171" s="110">
        <v>0</v>
      </c>
      <c r="V171" s="110">
        <v>0</v>
      </c>
      <c r="W171" s="111">
        <f t="shared" si="35"/>
        <v>5895.3153390791495</v>
      </c>
      <c r="X171" s="110">
        <v>0</v>
      </c>
      <c r="Y171" s="110">
        <v>0</v>
      </c>
      <c r="Z171" s="110">
        <v>0</v>
      </c>
      <c r="AA171" s="110">
        <v>0</v>
      </c>
      <c r="AB171" s="122">
        <f t="shared" si="33"/>
        <v>5895.3153390791495</v>
      </c>
    </row>
    <row r="172" spans="1:28" x14ac:dyDescent="0.25">
      <c r="A172" s="114">
        <v>27</v>
      </c>
      <c r="B172" s="120" t="s">
        <v>29</v>
      </c>
      <c r="C172" s="110">
        <f>VLOOKUP($A172,'Trip Switching Model Targets'!$AU$168:$BG$196,C$5,FALSE)</f>
        <v>0</v>
      </c>
      <c r="D172" s="110">
        <f>VLOOKUP($A172,'Trip Switching Model Targets'!$AU$168:$BG$196,D$5,FALSE)</f>
        <v>0</v>
      </c>
      <c r="E172" s="110">
        <f>VLOOKUP($A172,'Trip Switching Model Targets'!$AU$168:$BG$196,E$5,FALSE)</f>
        <v>0</v>
      </c>
      <c r="F172" s="110">
        <f>VLOOKUP($A172,'Trip Switching Model Targets'!$AU$168:$BG$196,F$5,FALSE)</f>
        <v>0</v>
      </c>
      <c r="G172" s="110">
        <f>VLOOKUP($A172,'Trip Switching Model Targets'!$AU$168:$BG$196,G$5,FALSE)</f>
        <v>0</v>
      </c>
      <c r="H172" s="112">
        <f>VLOOKUP($A172,'Trip Switching Model Targets'!$AU$168:$BG$196,H$5,FALSE)</f>
        <v>0</v>
      </c>
      <c r="I172" s="111">
        <f>VLOOKUP($A172,'Trip Switching Model Targets'!$AU$168:$BG$196,I$5,FALSE)</f>
        <v>658.3750897804814</v>
      </c>
      <c r="J172" s="112">
        <f>VLOOKUP($A172,'Trip Switching Model Targets'!$AU$168:$BG$196,J$5,FALSE)</f>
        <v>0</v>
      </c>
      <c r="K172" s="110">
        <f>VLOOKUP($A172,'Trip Switching Model Targets'!$AU$168:$BG$196,K$5,FALSE)</f>
        <v>0</v>
      </c>
      <c r="L172" s="110">
        <f>VLOOKUP($A172,'Trip Switching Model Targets'!$AU$168:$BG$196,L$5,FALSE)</f>
        <v>0</v>
      </c>
      <c r="M172" s="110">
        <f>VLOOKUP($A172,'Trip Switching Model Targets'!$AU$168:$BG$196,M$5,FALSE)</f>
        <v>0</v>
      </c>
      <c r="N172" s="122">
        <f t="shared" si="32"/>
        <v>658.3750897804814</v>
      </c>
      <c r="P172" s="120" t="s">
        <v>29</v>
      </c>
      <c r="Q172" s="110">
        <v>0</v>
      </c>
      <c r="R172" s="110">
        <v>0</v>
      </c>
      <c r="S172" s="110">
        <v>0</v>
      </c>
      <c r="T172" s="110">
        <v>0</v>
      </c>
      <c r="U172" s="110">
        <v>0</v>
      </c>
      <c r="V172" s="110">
        <v>0</v>
      </c>
      <c r="W172" s="111">
        <f t="shared" si="35"/>
        <v>658.3750897804814</v>
      </c>
      <c r="X172" s="110">
        <v>0</v>
      </c>
      <c r="Y172" s="110">
        <v>0</v>
      </c>
      <c r="Z172" s="110">
        <v>0</v>
      </c>
      <c r="AA172" s="110">
        <v>0</v>
      </c>
      <c r="AB172" s="122">
        <f t="shared" si="33"/>
        <v>658.3750897804814</v>
      </c>
    </row>
    <row r="173" spans="1:28" x14ac:dyDescent="0.25">
      <c r="A173" s="114">
        <v>17</v>
      </c>
      <c r="B173" s="120" t="s">
        <v>22</v>
      </c>
      <c r="C173" s="110">
        <f>VLOOKUP($A173,'Trip Switching Model Targets'!$AU$168:$BG$196,C$5,FALSE)</f>
        <v>0</v>
      </c>
      <c r="D173" s="110">
        <f>VLOOKUP($A173,'Trip Switching Model Targets'!$AU$168:$BG$196,D$5,FALSE)</f>
        <v>0</v>
      </c>
      <c r="E173" s="110">
        <f>VLOOKUP($A173,'Trip Switching Model Targets'!$AU$168:$BG$196,E$5,FALSE)</f>
        <v>0</v>
      </c>
      <c r="F173" s="110">
        <f>VLOOKUP($A173,'Trip Switching Model Targets'!$AU$168:$BG$196,F$5,FALSE)</f>
        <v>0</v>
      </c>
      <c r="G173" s="110">
        <f>VLOOKUP($A173,'Trip Switching Model Targets'!$AU$168:$BG$196,G$5,FALSE)</f>
        <v>0</v>
      </c>
      <c r="H173" s="112">
        <f>VLOOKUP($A173,'Trip Switching Model Targets'!$AU$168:$BG$196,H$5,FALSE)</f>
        <v>0</v>
      </c>
      <c r="I173" s="112">
        <f>VLOOKUP($A173,'Trip Switching Model Targets'!$AU$168:$BG$196,I$5,FALSE)</f>
        <v>0</v>
      </c>
      <c r="J173" s="111">
        <f>VLOOKUP($A173,'Trip Switching Model Targets'!$AU$168:$BG$196,J$5,FALSE)</f>
        <v>5629.3398464484299</v>
      </c>
      <c r="K173" s="110">
        <f>VLOOKUP($A173,'Trip Switching Model Targets'!$AU$168:$BG$196,K$5,FALSE)</f>
        <v>0</v>
      </c>
      <c r="L173" s="110">
        <f>VLOOKUP($A173,'Trip Switching Model Targets'!$AU$168:$BG$196,L$5,FALSE)</f>
        <v>0</v>
      </c>
      <c r="M173" s="110">
        <f>VLOOKUP($A173,'Trip Switching Model Targets'!$AU$168:$BG$196,M$5,FALSE)</f>
        <v>0</v>
      </c>
      <c r="N173" s="122">
        <f t="shared" si="32"/>
        <v>5629.3398464484299</v>
      </c>
      <c r="P173" s="120" t="s">
        <v>22</v>
      </c>
      <c r="Q173" s="110">
        <v>0</v>
      </c>
      <c r="R173" s="110">
        <v>0</v>
      </c>
      <c r="S173" s="110">
        <v>0</v>
      </c>
      <c r="T173" s="110">
        <v>0</v>
      </c>
      <c r="U173" s="110">
        <v>0</v>
      </c>
      <c r="V173" s="110">
        <v>0</v>
      </c>
      <c r="W173" s="110">
        <v>0</v>
      </c>
      <c r="X173" s="111">
        <f t="shared" ref="X173:X178" si="36">C173+D173+E173+F173+G173+H173+I173+J173+K173+L173+M173</f>
        <v>5629.3398464484299</v>
      </c>
      <c r="Y173" s="110">
        <v>0</v>
      </c>
      <c r="Z173" s="110">
        <v>0</v>
      </c>
      <c r="AA173" s="110">
        <v>0</v>
      </c>
      <c r="AB173" s="122">
        <f t="shared" si="33"/>
        <v>5629.3398464484299</v>
      </c>
    </row>
    <row r="174" spans="1:28" x14ac:dyDescent="0.25">
      <c r="A174" s="114">
        <v>18</v>
      </c>
      <c r="B174" s="120" t="s">
        <v>23</v>
      </c>
      <c r="C174" s="110">
        <f>VLOOKUP($A174,'Trip Switching Model Targets'!$AU$168:$BG$196,C$5,FALSE)</f>
        <v>0</v>
      </c>
      <c r="D174" s="110">
        <f>VLOOKUP($A174,'Trip Switching Model Targets'!$AU$168:$BG$196,D$5,FALSE)</f>
        <v>0</v>
      </c>
      <c r="E174" s="110">
        <f>VLOOKUP($A174,'Trip Switching Model Targets'!$AU$168:$BG$196,E$5,FALSE)</f>
        <v>0</v>
      </c>
      <c r="F174" s="110">
        <f>VLOOKUP($A174,'Trip Switching Model Targets'!$AU$168:$BG$196,F$5,FALSE)</f>
        <v>0</v>
      </c>
      <c r="G174" s="110">
        <f>VLOOKUP($A174,'Trip Switching Model Targets'!$AU$168:$BG$196,G$5,FALSE)</f>
        <v>0</v>
      </c>
      <c r="H174" s="112">
        <f>VLOOKUP($A174,'Trip Switching Model Targets'!$AU$168:$BG$196,H$5,FALSE)</f>
        <v>0</v>
      </c>
      <c r="I174" s="112">
        <f>VLOOKUP($A174,'Trip Switching Model Targets'!$AU$168:$BG$196,I$5,FALSE)</f>
        <v>0</v>
      </c>
      <c r="J174" s="111">
        <f>VLOOKUP($A174,'Trip Switching Model Targets'!$AU$168:$BG$196,J$5,FALSE)</f>
        <v>418.21255923623119</v>
      </c>
      <c r="K174" s="110">
        <f>VLOOKUP($A174,'Trip Switching Model Targets'!$AU$168:$BG$196,K$5,FALSE)</f>
        <v>0</v>
      </c>
      <c r="L174" s="110">
        <f>VLOOKUP($A174,'Trip Switching Model Targets'!$AU$168:$BG$196,L$5,FALSE)</f>
        <v>0</v>
      </c>
      <c r="M174" s="110">
        <f>VLOOKUP($A174,'Trip Switching Model Targets'!$AU$168:$BG$196,M$5,FALSE)</f>
        <v>0</v>
      </c>
      <c r="N174" s="122">
        <f t="shared" si="32"/>
        <v>418.21255923623119</v>
      </c>
      <c r="P174" s="120" t="s">
        <v>23</v>
      </c>
      <c r="Q174" s="110">
        <v>0</v>
      </c>
      <c r="R174" s="110">
        <v>0</v>
      </c>
      <c r="S174" s="110">
        <v>0</v>
      </c>
      <c r="T174" s="110">
        <v>0</v>
      </c>
      <c r="U174" s="110">
        <v>0</v>
      </c>
      <c r="V174" s="110">
        <v>0</v>
      </c>
      <c r="W174" s="110">
        <v>0</v>
      </c>
      <c r="X174" s="111">
        <f t="shared" si="36"/>
        <v>418.21255923623119</v>
      </c>
      <c r="Y174" s="110">
        <v>0</v>
      </c>
      <c r="Z174" s="110">
        <v>0</v>
      </c>
      <c r="AA174" s="110">
        <v>0</v>
      </c>
      <c r="AB174" s="122">
        <f t="shared" si="33"/>
        <v>418.21255923623119</v>
      </c>
    </row>
    <row r="175" spans="1:28" x14ac:dyDescent="0.25">
      <c r="A175" s="114">
        <v>19</v>
      </c>
      <c r="B175" s="120" t="s">
        <v>24</v>
      </c>
      <c r="C175" s="110">
        <f>VLOOKUP($A175,'Trip Switching Model Targets'!$AU$168:$BG$196,C$5,FALSE)</f>
        <v>0</v>
      </c>
      <c r="D175" s="110">
        <f>VLOOKUP($A175,'Trip Switching Model Targets'!$AU$168:$BG$196,D$5,FALSE)</f>
        <v>0</v>
      </c>
      <c r="E175" s="110">
        <f>VLOOKUP($A175,'Trip Switching Model Targets'!$AU$168:$BG$196,E$5,FALSE)</f>
        <v>0</v>
      </c>
      <c r="F175" s="110">
        <f>VLOOKUP($A175,'Trip Switching Model Targets'!$AU$168:$BG$196,F$5,FALSE)</f>
        <v>0</v>
      </c>
      <c r="G175" s="110">
        <f>VLOOKUP($A175,'Trip Switching Model Targets'!$AU$168:$BG$196,G$5,FALSE)</f>
        <v>0</v>
      </c>
      <c r="H175" s="112">
        <f>VLOOKUP($A175,'Trip Switching Model Targets'!$AU$168:$BG$196,H$5,FALSE)</f>
        <v>0</v>
      </c>
      <c r="I175" s="112">
        <f>VLOOKUP($A175,'Trip Switching Model Targets'!$AU$168:$BG$196,I$5,FALSE)</f>
        <v>0</v>
      </c>
      <c r="J175" s="111">
        <f>VLOOKUP($A175,'Trip Switching Model Targets'!$AU$168:$BG$196,J$5,FALSE)</f>
        <v>0</v>
      </c>
      <c r="K175" s="110">
        <f>VLOOKUP($A175,'Trip Switching Model Targets'!$AU$168:$BG$196,K$5,FALSE)</f>
        <v>0</v>
      </c>
      <c r="L175" s="110">
        <f>VLOOKUP($A175,'Trip Switching Model Targets'!$AU$168:$BG$196,L$5,FALSE)</f>
        <v>0</v>
      </c>
      <c r="M175" s="110">
        <f>VLOOKUP($A175,'Trip Switching Model Targets'!$AU$168:$BG$196,M$5,FALSE)</f>
        <v>0</v>
      </c>
      <c r="N175" s="122">
        <f t="shared" si="32"/>
        <v>0</v>
      </c>
      <c r="P175" s="120" t="s">
        <v>24</v>
      </c>
      <c r="Q175" s="110">
        <v>0</v>
      </c>
      <c r="R175" s="110">
        <v>0</v>
      </c>
      <c r="S175" s="110">
        <v>0</v>
      </c>
      <c r="T175" s="110">
        <v>0</v>
      </c>
      <c r="U175" s="110">
        <v>0</v>
      </c>
      <c r="V175" s="110">
        <v>0</v>
      </c>
      <c r="W175" s="110">
        <v>0</v>
      </c>
      <c r="X175" s="111">
        <f t="shared" si="36"/>
        <v>0</v>
      </c>
      <c r="Y175" s="110">
        <v>0</v>
      </c>
      <c r="Z175" s="110">
        <v>0</v>
      </c>
      <c r="AA175" s="110">
        <v>0</v>
      </c>
      <c r="AB175" s="122">
        <f t="shared" si="33"/>
        <v>0</v>
      </c>
    </row>
    <row r="176" spans="1:28" x14ac:dyDescent="0.25">
      <c r="A176" s="114">
        <v>20</v>
      </c>
      <c r="B176" s="120" t="s">
        <v>25</v>
      </c>
      <c r="C176" s="110">
        <f>VLOOKUP($A176,'Trip Switching Model Targets'!$AU$168:$BG$196,C$5,FALSE)</f>
        <v>0</v>
      </c>
      <c r="D176" s="110">
        <f>VLOOKUP($A176,'Trip Switching Model Targets'!$AU$168:$BG$196,D$5,FALSE)</f>
        <v>0</v>
      </c>
      <c r="E176" s="110">
        <f>VLOOKUP($A176,'Trip Switching Model Targets'!$AU$168:$BG$196,E$5,FALSE)</f>
        <v>0</v>
      </c>
      <c r="F176" s="110">
        <f>VLOOKUP($A176,'Trip Switching Model Targets'!$AU$168:$BG$196,F$5,FALSE)</f>
        <v>0</v>
      </c>
      <c r="G176" s="110">
        <f>VLOOKUP($A176,'Trip Switching Model Targets'!$AU$168:$BG$196,G$5,FALSE)</f>
        <v>0</v>
      </c>
      <c r="H176" s="112">
        <f>VLOOKUP($A176,'Trip Switching Model Targets'!$AU$168:$BG$196,H$5,FALSE)</f>
        <v>0</v>
      </c>
      <c r="I176" s="112">
        <f>VLOOKUP($A176,'Trip Switching Model Targets'!$AU$168:$BG$196,I$5,FALSE)</f>
        <v>0</v>
      </c>
      <c r="J176" s="111">
        <f>VLOOKUP($A176,'Trip Switching Model Targets'!$AU$168:$BG$196,J$5,FALSE)</f>
        <v>1431.484546693149</v>
      </c>
      <c r="K176" s="110">
        <f>VLOOKUP($A176,'Trip Switching Model Targets'!$AU$168:$BG$196,K$5,FALSE)</f>
        <v>0</v>
      </c>
      <c r="L176" s="110">
        <f>VLOOKUP($A176,'Trip Switching Model Targets'!$AU$168:$BG$196,L$5,FALSE)</f>
        <v>0</v>
      </c>
      <c r="M176" s="110">
        <f>VLOOKUP($A176,'Trip Switching Model Targets'!$AU$168:$BG$196,M$5,FALSE)</f>
        <v>0</v>
      </c>
      <c r="N176" s="122">
        <f t="shared" si="32"/>
        <v>1431.484546693149</v>
      </c>
      <c r="P176" s="120" t="s">
        <v>25</v>
      </c>
      <c r="Q176" s="110">
        <v>0</v>
      </c>
      <c r="R176" s="110">
        <v>0</v>
      </c>
      <c r="S176" s="110">
        <v>0</v>
      </c>
      <c r="T176" s="110">
        <v>0</v>
      </c>
      <c r="U176" s="110">
        <v>0</v>
      </c>
      <c r="V176" s="110">
        <v>0</v>
      </c>
      <c r="W176" s="110">
        <v>0</v>
      </c>
      <c r="X176" s="111">
        <f t="shared" si="36"/>
        <v>1431.484546693149</v>
      </c>
      <c r="Y176" s="110">
        <v>0</v>
      </c>
      <c r="Z176" s="110">
        <v>0</v>
      </c>
      <c r="AA176" s="110">
        <v>0</v>
      </c>
      <c r="AB176" s="122">
        <f t="shared" si="33"/>
        <v>1431.484546693149</v>
      </c>
    </row>
    <row r="177" spans="1:28" x14ac:dyDescent="0.25">
      <c r="A177" s="114">
        <v>28</v>
      </c>
      <c r="B177" s="120" t="s">
        <v>30</v>
      </c>
      <c r="C177" s="110">
        <f>VLOOKUP($A177,'Trip Switching Model Targets'!$AU$168:$BG$196,C$5,FALSE)</f>
        <v>0</v>
      </c>
      <c r="D177" s="110">
        <f>VLOOKUP($A177,'Trip Switching Model Targets'!$AU$168:$BG$196,D$5,FALSE)</f>
        <v>0</v>
      </c>
      <c r="E177" s="110">
        <f>VLOOKUP($A177,'Trip Switching Model Targets'!$AU$168:$BG$196,E$5,FALSE)</f>
        <v>0</v>
      </c>
      <c r="F177" s="110">
        <f>VLOOKUP($A177,'Trip Switching Model Targets'!$AU$168:$BG$196,F$5,FALSE)</f>
        <v>0</v>
      </c>
      <c r="G177" s="110">
        <f>VLOOKUP($A177,'Trip Switching Model Targets'!$AU$168:$BG$196,G$5,FALSE)</f>
        <v>0</v>
      </c>
      <c r="H177" s="112">
        <f>VLOOKUP($A177,'Trip Switching Model Targets'!$AU$168:$BG$196,H$5,FALSE)</f>
        <v>0</v>
      </c>
      <c r="I177" s="112">
        <f>VLOOKUP($A177,'Trip Switching Model Targets'!$AU$168:$BG$196,I$5,FALSE)</f>
        <v>0</v>
      </c>
      <c r="J177" s="111">
        <f>VLOOKUP($A177,'Trip Switching Model Targets'!$AU$168:$BG$196,J$5,FALSE)</f>
        <v>14667.737285933725</v>
      </c>
      <c r="K177" s="110">
        <f>VLOOKUP($A177,'Trip Switching Model Targets'!$AU$168:$BG$196,K$5,FALSE)</f>
        <v>0</v>
      </c>
      <c r="L177" s="110">
        <f>VLOOKUP($A177,'Trip Switching Model Targets'!$AU$168:$BG$196,L$5,FALSE)</f>
        <v>0</v>
      </c>
      <c r="M177" s="110">
        <f>VLOOKUP($A177,'Trip Switching Model Targets'!$AU$168:$BG$196,M$5,FALSE)</f>
        <v>0</v>
      </c>
      <c r="N177" s="122">
        <f t="shared" si="32"/>
        <v>14667.737285933725</v>
      </c>
      <c r="P177" s="120" t="s">
        <v>30</v>
      </c>
      <c r="Q177" s="110">
        <v>0</v>
      </c>
      <c r="R177" s="110">
        <v>0</v>
      </c>
      <c r="S177" s="110">
        <v>0</v>
      </c>
      <c r="T177" s="110">
        <v>0</v>
      </c>
      <c r="U177" s="110">
        <v>0</v>
      </c>
      <c r="V177" s="110">
        <v>0</v>
      </c>
      <c r="W177" s="110">
        <v>0</v>
      </c>
      <c r="X177" s="111">
        <f t="shared" si="36"/>
        <v>14667.737285933725</v>
      </c>
      <c r="Y177" s="110">
        <v>0</v>
      </c>
      <c r="Z177" s="110">
        <v>0</v>
      </c>
      <c r="AA177" s="110">
        <v>0</v>
      </c>
      <c r="AB177" s="122">
        <f t="shared" si="33"/>
        <v>14667.737285933725</v>
      </c>
    </row>
    <row r="178" spans="1:28" x14ac:dyDescent="0.25">
      <c r="A178" s="114">
        <v>29</v>
      </c>
      <c r="B178" s="120" t="s">
        <v>31</v>
      </c>
      <c r="C178" s="110">
        <f>VLOOKUP($A178,'Trip Switching Model Targets'!$AU$168:$BG$196,C$5,FALSE)</f>
        <v>0</v>
      </c>
      <c r="D178" s="110">
        <f>VLOOKUP($A178,'Trip Switching Model Targets'!$AU$168:$BG$196,D$5,FALSE)</f>
        <v>0</v>
      </c>
      <c r="E178" s="110">
        <f>VLOOKUP($A178,'Trip Switching Model Targets'!$AU$168:$BG$196,E$5,FALSE)</f>
        <v>0</v>
      </c>
      <c r="F178" s="110">
        <f>VLOOKUP($A178,'Trip Switching Model Targets'!$AU$168:$BG$196,F$5,FALSE)</f>
        <v>0</v>
      </c>
      <c r="G178" s="110">
        <f>VLOOKUP($A178,'Trip Switching Model Targets'!$AU$168:$BG$196,G$5,FALSE)</f>
        <v>0</v>
      </c>
      <c r="H178" s="112">
        <f>VLOOKUP($A178,'Trip Switching Model Targets'!$AU$168:$BG$196,H$5,FALSE)</f>
        <v>0</v>
      </c>
      <c r="I178" s="112">
        <f>VLOOKUP($A178,'Trip Switching Model Targets'!$AU$168:$BG$196,I$5,FALSE)</f>
        <v>0</v>
      </c>
      <c r="J178" s="111">
        <f>VLOOKUP($A178,'Trip Switching Model Targets'!$AU$168:$BG$196,J$5,FALSE)</f>
        <v>1761.850539777804</v>
      </c>
      <c r="K178" s="110">
        <f>VLOOKUP($A178,'Trip Switching Model Targets'!$AU$168:$BG$196,K$5,FALSE)</f>
        <v>0</v>
      </c>
      <c r="L178" s="110">
        <f>VLOOKUP($A178,'Trip Switching Model Targets'!$AU$168:$BG$196,L$5,FALSE)</f>
        <v>0</v>
      </c>
      <c r="M178" s="110">
        <f>VLOOKUP($A178,'Trip Switching Model Targets'!$AU$168:$BG$196,M$5,FALSE)</f>
        <v>0</v>
      </c>
      <c r="N178" s="122">
        <f t="shared" si="32"/>
        <v>1761.850539777804</v>
      </c>
      <c r="P178" s="120" t="s">
        <v>31</v>
      </c>
      <c r="Q178" s="110">
        <v>0</v>
      </c>
      <c r="R178" s="110">
        <v>0</v>
      </c>
      <c r="S178" s="110">
        <v>0</v>
      </c>
      <c r="T178" s="110">
        <v>0</v>
      </c>
      <c r="U178" s="110">
        <v>0</v>
      </c>
      <c r="V178" s="110">
        <v>0</v>
      </c>
      <c r="W178" s="110">
        <v>0</v>
      </c>
      <c r="X178" s="111">
        <f t="shared" si="36"/>
        <v>1761.850539777804</v>
      </c>
      <c r="Y178" s="110">
        <v>0</v>
      </c>
      <c r="Z178" s="110">
        <v>0</v>
      </c>
      <c r="AA178" s="110">
        <v>0</v>
      </c>
      <c r="AB178" s="122">
        <f t="shared" si="33"/>
        <v>1761.850539777804</v>
      </c>
    </row>
    <row r="179" spans="1:28" x14ac:dyDescent="0.25">
      <c r="A179" s="114">
        <v>21</v>
      </c>
      <c r="B179" s="120" t="s">
        <v>529</v>
      </c>
      <c r="C179" s="110">
        <f>VLOOKUP($A179,'Trip Switching Model Targets'!$AU$168:$BG$196,C$5,FALSE)</f>
        <v>0</v>
      </c>
      <c r="D179" s="110">
        <f>VLOOKUP($A179,'Trip Switching Model Targets'!$AU$168:$BG$196,D$5,FALSE)</f>
        <v>0</v>
      </c>
      <c r="E179" s="110">
        <f>VLOOKUP($A179,'Trip Switching Model Targets'!$AU$168:$BG$196,E$5,FALSE)</f>
        <v>0</v>
      </c>
      <c r="F179" s="110">
        <f>VLOOKUP($A179,'Trip Switching Model Targets'!$AU$168:$BG$196,F$5,FALSE)</f>
        <v>0</v>
      </c>
      <c r="G179" s="110">
        <f>VLOOKUP($A179,'Trip Switching Model Targets'!$AU$168:$BG$196,G$5,FALSE)</f>
        <v>0</v>
      </c>
      <c r="H179" s="112">
        <f>VLOOKUP($A179,'Trip Switching Model Targets'!$AU$168:$BG$196,H$5,FALSE)</f>
        <v>517.89200242246761</v>
      </c>
      <c r="I179" s="112">
        <f>VLOOKUP($A179,'Trip Switching Model Targets'!$AU$168:$BG$196,I$5,FALSE)</f>
        <v>0</v>
      </c>
      <c r="J179" s="112">
        <f>VLOOKUP($A179,'Trip Switching Model Targets'!$AU$168:$BG$196,J$5,FALSE)</f>
        <v>0</v>
      </c>
      <c r="K179" s="109">
        <f>VLOOKUP($A179,'Trip Switching Model Targets'!$AU$168:$BG$196,K$5,FALSE)</f>
        <v>0</v>
      </c>
      <c r="L179" s="110">
        <f>VLOOKUP($A179,'Trip Switching Model Targets'!$AU$168:$BG$196,L$5,FALSE)</f>
        <v>0</v>
      </c>
      <c r="M179" s="110">
        <f>VLOOKUP($A179,'Trip Switching Model Targets'!$AU$168:$BG$196,M$5,FALSE)</f>
        <v>0</v>
      </c>
      <c r="N179" s="122">
        <f t="shared" si="32"/>
        <v>517.89200242246761</v>
      </c>
      <c r="P179" s="120" t="s">
        <v>529</v>
      </c>
      <c r="Q179" s="110">
        <v>0</v>
      </c>
      <c r="R179" s="110">
        <v>0</v>
      </c>
      <c r="S179" s="110">
        <v>0</v>
      </c>
      <c r="T179" s="110">
        <v>0</v>
      </c>
      <c r="U179" s="110">
        <v>0</v>
      </c>
      <c r="V179" s="110">
        <v>0</v>
      </c>
      <c r="W179" s="110">
        <v>0</v>
      </c>
      <c r="X179" s="110">
        <v>0</v>
      </c>
      <c r="Y179" s="109">
        <f>C179+D179+E179+F179+G179+H179+I179+J179+K179+L179+M179</f>
        <v>517.89200242246761</v>
      </c>
      <c r="Z179" s="110">
        <v>0</v>
      </c>
      <c r="AA179" s="110">
        <v>0</v>
      </c>
      <c r="AB179" s="122">
        <f t="shared" si="33"/>
        <v>517.89200242246761</v>
      </c>
    </row>
    <row r="180" spans="1:28" x14ac:dyDescent="0.25">
      <c r="A180" s="114">
        <v>22</v>
      </c>
      <c r="B180" s="120" t="s">
        <v>530</v>
      </c>
      <c r="C180" s="110">
        <f>VLOOKUP($A180,'Trip Switching Model Targets'!$AU$168:$BG$196,C$5,FALSE)</f>
        <v>0</v>
      </c>
      <c r="D180" s="110">
        <f>VLOOKUP($A180,'Trip Switching Model Targets'!$AU$168:$BG$196,D$5,FALSE)</f>
        <v>0</v>
      </c>
      <c r="E180" s="110">
        <f>VLOOKUP($A180,'Trip Switching Model Targets'!$AU$168:$BG$196,E$5,FALSE)</f>
        <v>0</v>
      </c>
      <c r="F180" s="110">
        <f>VLOOKUP($A180,'Trip Switching Model Targets'!$AU$168:$BG$196,F$5,FALSE)</f>
        <v>0</v>
      </c>
      <c r="G180" s="110">
        <f>VLOOKUP($A180,'Trip Switching Model Targets'!$AU$168:$BG$196,G$5,FALSE)</f>
        <v>145.49166</v>
      </c>
      <c r="H180" s="111">
        <f>VLOOKUP($A180,'Trip Switching Model Targets'!$AU$168:$BG$196,H$5,FALSE)</f>
        <v>337.07193045860737</v>
      </c>
      <c r="I180" s="111">
        <f>VLOOKUP($A180,'Trip Switching Model Targets'!$AU$168:$BG$196,I$5,FALSE)</f>
        <v>0</v>
      </c>
      <c r="J180" s="111">
        <f>VLOOKUP($A180,'Trip Switching Model Targets'!$AU$168:$BG$196,J$5,FALSE)</f>
        <v>0</v>
      </c>
      <c r="K180" s="110">
        <f>VLOOKUP($A180,'Trip Switching Model Targets'!$AU$168:$BG$196,K$5,FALSE)</f>
        <v>0</v>
      </c>
      <c r="L180" s="109">
        <f>VLOOKUP($A180,'Trip Switching Model Targets'!$AU$168:$BG$196,L$5,FALSE)</f>
        <v>3376.0700400000001</v>
      </c>
      <c r="M180" s="110">
        <f>VLOOKUP($A180,'Trip Switching Model Targets'!$AU$168:$BG$196,M$5,FALSE)</f>
        <v>0</v>
      </c>
      <c r="N180" s="122">
        <f t="shared" si="32"/>
        <v>3858.6336304586075</v>
      </c>
      <c r="P180" s="120" t="s">
        <v>530</v>
      </c>
      <c r="Q180" s="110">
        <v>0</v>
      </c>
      <c r="R180" s="110">
        <v>0</v>
      </c>
      <c r="S180" s="110">
        <v>0</v>
      </c>
      <c r="T180" s="110">
        <v>0</v>
      </c>
      <c r="U180" s="110">
        <v>0</v>
      </c>
      <c r="V180" s="111">
        <f t="shared" ref="V180:X181" si="37">H180</f>
        <v>337.07193045860737</v>
      </c>
      <c r="W180" s="111">
        <f t="shared" si="37"/>
        <v>0</v>
      </c>
      <c r="X180" s="111">
        <f t="shared" si="37"/>
        <v>0</v>
      </c>
      <c r="Y180" s="110">
        <v>0</v>
      </c>
      <c r="Z180" s="109">
        <f>C180+D180+E180+F180+G180+K180+M180+L180</f>
        <v>3521.5617000000002</v>
      </c>
      <c r="AA180" s="110">
        <v>0</v>
      </c>
      <c r="AB180" s="122">
        <f t="shared" si="33"/>
        <v>3858.6336304586075</v>
      </c>
    </row>
    <row r="181" spans="1:28" x14ac:dyDescent="0.25">
      <c r="A181" s="114">
        <v>23</v>
      </c>
      <c r="B181" s="120" t="s">
        <v>531</v>
      </c>
      <c r="C181" s="109">
        <f>VLOOKUP($A181,'Trip Switching Model Targets'!$AU$168:$BG$196,C$5,FALSE)</f>
        <v>1228.83566</v>
      </c>
      <c r="D181" s="109">
        <f>VLOOKUP($A181,'Trip Switching Model Targets'!$AU$168:$BG$196,D$5,FALSE)</f>
        <v>2945.3406</v>
      </c>
      <c r="E181" s="109">
        <f>VLOOKUP($A181,'Trip Switching Model Targets'!$AU$168:$BG$196,E$5,FALSE)</f>
        <v>711.77880000000005</v>
      </c>
      <c r="F181" s="109">
        <f>VLOOKUP($A181,'Trip Switching Model Targets'!$AU$168:$BG$196,F$5,FALSE)</f>
        <v>1422.6327000000001</v>
      </c>
      <c r="G181" s="109">
        <f>VLOOKUP($A181,'Trip Switching Model Targets'!$AU$168:$BG$196,G$5,FALSE)</f>
        <v>0</v>
      </c>
      <c r="H181" s="113">
        <f>VLOOKUP($A181,'Trip Switching Model Targets'!$AU$168:$BG$196,H$5,FALSE)</f>
        <v>1932.2139682873947</v>
      </c>
      <c r="I181" s="113">
        <f>VLOOKUP($A181,'Trip Switching Model Targets'!$AU$168:$BG$196,I$5,FALSE)</f>
        <v>0</v>
      </c>
      <c r="J181" s="113">
        <f>VLOOKUP($A181,'Trip Switching Model Targets'!$AU$168:$BG$196,J$5,FALSE)</f>
        <v>2139.7205848049298</v>
      </c>
      <c r="K181" s="109">
        <f>VLOOKUP($A181,'Trip Switching Model Targets'!$AU$168:$BG$196,K$5,FALSE)</f>
        <v>0</v>
      </c>
      <c r="L181" s="109">
        <f>VLOOKUP($A181,'Trip Switching Model Targets'!$AU$168:$BG$196,L$5,FALSE)</f>
        <v>298.2978</v>
      </c>
      <c r="M181" s="109">
        <f>VLOOKUP($A181,'Trip Switching Model Targets'!$AU$168:$BG$196,M$5,FALSE)</f>
        <v>18110.097409999998</v>
      </c>
      <c r="N181" s="122">
        <f t="shared" si="32"/>
        <v>28788.917523092325</v>
      </c>
      <c r="P181" s="120" t="s">
        <v>531</v>
      </c>
      <c r="Q181" s="109">
        <f>C181</f>
        <v>1228.83566</v>
      </c>
      <c r="R181" s="109">
        <f>D181</f>
        <v>2945.3406</v>
      </c>
      <c r="S181" s="109">
        <f>E181</f>
        <v>711.77880000000005</v>
      </c>
      <c r="T181" s="109">
        <f>F181</f>
        <v>1422.6327000000001</v>
      </c>
      <c r="U181" s="109">
        <f>G181</f>
        <v>0</v>
      </c>
      <c r="V181" s="113">
        <f t="shared" si="37"/>
        <v>1932.2139682873947</v>
      </c>
      <c r="W181" s="113">
        <f t="shared" si="37"/>
        <v>0</v>
      </c>
      <c r="X181" s="113">
        <f t="shared" si="37"/>
        <v>2139.7205848049298</v>
      </c>
      <c r="Y181" s="109">
        <f>K181</f>
        <v>0</v>
      </c>
      <c r="Z181" s="109">
        <f>L181</f>
        <v>298.2978</v>
      </c>
      <c r="AA181" s="109">
        <f>M181</f>
        <v>18110.097409999998</v>
      </c>
      <c r="AB181" s="122">
        <f t="shared" si="33"/>
        <v>28788.917523092325</v>
      </c>
    </row>
    <row r="182" spans="1:28" ht="15.75" thickBot="1" x14ac:dyDescent="0.3">
      <c r="B182" s="123" t="s">
        <v>5</v>
      </c>
      <c r="C182" s="124">
        <f t="shared" ref="C182:M182" si="38">SUM(C156:C181)</f>
        <v>1307404.3632499999</v>
      </c>
      <c r="D182" s="125">
        <f t="shared" si="38"/>
        <v>777931.91253999993</v>
      </c>
      <c r="E182" s="125">
        <f t="shared" si="38"/>
        <v>656787.75324999983</v>
      </c>
      <c r="F182" s="125">
        <f t="shared" si="38"/>
        <v>675892.55157999997</v>
      </c>
      <c r="G182" s="125">
        <f t="shared" si="38"/>
        <v>129431.45090999999</v>
      </c>
      <c r="H182" s="126">
        <f t="shared" si="38"/>
        <v>276922.8766975787</v>
      </c>
      <c r="I182" s="126">
        <f t="shared" si="38"/>
        <v>15391.610602661916</v>
      </c>
      <c r="J182" s="126">
        <f t="shared" si="38"/>
        <v>36780.43354421488</v>
      </c>
      <c r="K182" s="125">
        <f t="shared" si="38"/>
        <v>0</v>
      </c>
      <c r="L182" s="125">
        <f t="shared" si="38"/>
        <v>4217.5555899999999</v>
      </c>
      <c r="M182" s="125">
        <f t="shared" si="38"/>
        <v>18110.097409999998</v>
      </c>
      <c r="N182" s="127">
        <f t="shared" si="32"/>
        <v>3898870.6053744545</v>
      </c>
      <c r="P182" s="123" t="s">
        <v>5</v>
      </c>
      <c r="Q182" s="124">
        <f t="shared" ref="Q182:AA182" si="39">SUM(Q156:Q181)</f>
        <v>1280856.4790627065</v>
      </c>
      <c r="R182" s="125">
        <f t="shared" si="39"/>
        <v>782863.41435663193</v>
      </c>
      <c r="S182" s="125">
        <f t="shared" si="39"/>
        <v>659407.23905073525</v>
      </c>
      <c r="T182" s="125">
        <f t="shared" si="39"/>
        <v>716794.20190999995</v>
      </c>
      <c r="U182" s="125">
        <f t="shared" si="39"/>
        <v>117342.91442631721</v>
      </c>
      <c r="V182" s="126">
        <f t="shared" si="39"/>
        <v>282656.07438521687</v>
      </c>
      <c r="W182" s="126">
        <f t="shared" si="39"/>
        <v>9910.900157530752</v>
      </c>
      <c r="X182" s="126">
        <f t="shared" si="39"/>
        <v>26048.345362894266</v>
      </c>
      <c r="Y182" s="125">
        <f t="shared" si="39"/>
        <v>517.89200242246761</v>
      </c>
      <c r="Z182" s="125">
        <f t="shared" si="39"/>
        <v>4363.0472500000005</v>
      </c>
      <c r="AA182" s="125">
        <f t="shared" si="39"/>
        <v>18110.097409999998</v>
      </c>
      <c r="AB182" s="127">
        <f t="shared" si="33"/>
        <v>3898870.605374455</v>
      </c>
    </row>
    <row r="183" spans="1:28" x14ac:dyDescent="0.25">
      <c r="B183" s="128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P183" s="128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  <c r="AB183" s="129"/>
    </row>
    <row r="184" spans="1:28" x14ac:dyDescent="0.25">
      <c r="B184" s="128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P184" s="128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  <c r="AB184" s="129"/>
    </row>
    <row r="185" spans="1:28" x14ac:dyDescent="0.25">
      <c r="B185" s="128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P185" s="128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  <c r="AB185" s="129"/>
    </row>
    <row r="186" spans="1:28" x14ac:dyDescent="0.25">
      <c r="B186" s="128"/>
      <c r="C186" s="130"/>
      <c r="D186" s="130"/>
      <c r="E186" s="130"/>
      <c r="F186" s="130"/>
      <c r="G186" s="130"/>
      <c r="H186" s="130"/>
      <c r="I186" s="130"/>
      <c r="J186" s="130"/>
      <c r="K186" s="130"/>
      <c r="L186" s="130"/>
      <c r="M186" s="130"/>
      <c r="N186" s="129"/>
      <c r="P186" s="128"/>
      <c r="Q186" s="130"/>
      <c r="R186" s="130"/>
      <c r="S186" s="130"/>
      <c r="T186" s="130"/>
      <c r="U186" s="130"/>
      <c r="V186" s="130"/>
      <c r="W186" s="130"/>
      <c r="X186" s="130"/>
      <c r="Y186" s="130"/>
      <c r="Z186" s="130"/>
      <c r="AA186" s="130"/>
      <c r="AB186" s="129"/>
    </row>
    <row r="187" spans="1:28" x14ac:dyDescent="0.25">
      <c r="B187" s="128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P187" s="128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  <c r="AA187" s="129"/>
      <c r="AB187" s="129"/>
    </row>
    <row r="188" spans="1:28" x14ac:dyDescent="0.25">
      <c r="B188" s="128"/>
      <c r="C188" s="129"/>
      <c r="D188" s="129"/>
      <c r="E188" s="129"/>
      <c r="F188" s="129"/>
      <c r="G188" s="129"/>
      <c r="H188" s="131"/>
      <c r="I188" s="131"/>
      <c r="J188" s="131"/>
      <c r="K188" s="129"/>
      <c r="L188" s="129"/>
      <c r="M188" s="129"/>
      <c r="N188" s="129"/>
      <c r="P188" s="128"/>
      <c r="Q188" s="129"/>
      <c r="R188" s="129"/>
      <c r="S188" s="129"/>
      <c r="T188" s="129"/>
      <c r="U188" s="129"/>
      <c r="V188" s="131"/>
      <c r="W188" s="131"/>
      <c r="X188" s="131"/>
      <c r="Y188" s="129"/>
      <c r="Z188" s="129"/>
      <c r="AA188" s="129"/>
      <c r="AB188" s="129"/>
    </row>
    <row r="191" spans="1:28" x14ac:dyDescent="0.25">
      <c r="B191" s="114" t="s">
        <v>546</v>
      </c>
      <c r="P191" s="114" t="s">
        <v>546</v>
      </c>
    </row>
    <row r="192" spans="1:28" ht="26.25" x14ac:dyDescent="0.25">
      <c r="B192" s="115" t="s">
        <v>524</v>
      </c>
      <c r="C192" s="116" t="s">
        <v>525</v>
      </c>
      <c r="D192" s="117" t="s">
        <v>526</v>
      </c>
      <c r="E192" s="117" t="s">
        <v>527</v>
      </c>
      <c r="F192" s="117" t="s">
        <v>465</v>
      </c>
      <c r="G192" s="117" t="s">
        <v>528</v>
      </c>
      <c r="H192" s="117" t="s">
        <v>14</v>
      </c>
      <c r="I192" s="117" t="s">
        <v>18</v>
      </c>
      <c r="J192" s="117" t="s">
        <v>22</v>
      </c>
      <c r="K192" s="117" t="s">
        <v>529</v>
      </c>
      <c r="L192" s="117" t="s">
        <v>530</v>
      </c>
      <c r="M192" s="118" t="s">
        <v>531</v>
      </c>
      <c r="N192" s="119" t="s">
        <v>5</v>
      </c>
      <c r="P192" s="115" t="s">
        <v>524</v>
      </c>
      <c r="Q192" s="116" t="s">
        <v>525</v>
      </c>
      <c r="R192" s="117" t="s">
        <v>526</v>
      </c>
      <c r="S192" s="117" t="s">
        <v>527</v>
      </c>
      <c r="T192" s="117" t="s">
        <v>465</v>
      </c>
      <c r="U192" s="117" t="s">
        <v>528</v>
      </c>
      <c r="V192" s="117" t="s">
        <v>14</v>
      </c>
      <c r="W192" s="117" t="s">
        <v>18</v>
      </c>
      <c r="X192" s="117" t="s">
        <v>22</v>
      </c>
      <c r="Y192" s="117" t="s">
        <v>529</v>
      </c>
      <c r="Z192" s="117" t="s">
        <v>530</v>
      </c>
      <c r="AA192" s="118" t="s">
        <v>531</v>
      </c>
      <c r="AB192" s="119" t="s">
        <v>5</v>
      </c>
    </row>
    <row r="193" spans="1:28" x14ac:dyDescent="0.25">
      <c r="A193" s="114">
        <v>1</v>
      </c>
      <c r="B193" s="120" t="s">
        <v>532</v>
      </c>
      <c r="C193" s="109">
        <f>VLOOKUP($A193,'Trip Switching Model Targets'!$AU$208:$BG$236,C$5,FALSE)</f>
        <v>294.52524</v>
      </c>
      <c r="D193" s="109">
        <f>VLOOKUP($A193,'Trip Switching Model Targets'!$AU$208:$BG$236,D$5,FALSE)</f>
        <v>0</v>
      </c>
      <c r="E193" s="109">
        <f>VLOOKUP($A193,'Trip Switching Model Targets'!$AU$208:$BG$236,E$5,FALSE)</f>
        <v>374.37479999999999</v>
      </c>
      <c r="F193" s="110">
        <f>VLOOKUP($A193,'Trip Switching Model Targets'!$AU$208:$BG$236,F$5,FALSE)</f>
        <v>0</v>
      </c>
      <c r="G193" s="110">
        <f>VLOOKUP($A193,'Trip Switching Model Targets'!$AU$208:$BG$236,G$5,FALSE)</f>
        <v>0</v>
      </c>
      <c r="H193" s="110">
        <f>VLOOKUP($A193,'Trip Switching Model Targets'!$AU$208:$BG$236,H$5,FALSE)</f>
        <v>0</v>
      </c>
      <c r="I193" s="110">
        <f>VLOOKUP($A193,'Trip Switching Model Targets'!$AU$208:$BG$236,I$5,FALSE)</f>
        <v>0</v>
      </c>
      <c r="J193" s="110">
        <f>VLOOKUP($A193,'Trip Switching Model Targets'!$AU$208:$BG$236,J$5,FALSE)</f>
        <v>0</v>
      </c>
      <c r="K193" s="110">
        <f>VLOOKUP($A193,'Trip Switching Model Targets'!$AU$208:$BG$236,K$5,FALSE)</f>
        <v>0</v>
      </c>
      <c r="L193" s="110">
        <f>VLOOKUP($A193,'Trip Switching Model Targets'!$AU$208:$BG$236,L$5,FALSE)</f>
        <v>0</v>
      </c>
      <c r="M193" s="110">
        <f>VLOOKUP($A193,'Trip Switching Model Targets'!$AU$208:$BG$236,M$5,FALSE)</f>
        <v>0</v>
      </c>
      <c r="N193" s="121">
        <f>SUM(C193:M193)</f>
        <v>668.90003999999999</v>
      </c>
      <c r="P193" s="120" t="s">
        <v>532</v>
      </c>
      <c r="Q193" s="109">
        <f>C193+F193+G193+H193+I193+J193+K193+L193+M193</f>
        <v>294.52524</v>
      </c>
      <c r="R193" s="109">
        <f>D193</f>
        <v>0</v>
      </c>
      <c r="S193" s="109">
        <f>E193</f>
        <v>374.37479999999999</v>
      </c>
      <c r="T193" s="110">
        <v>0</v>
      </c>
      <c r="U193" s="110">
        <v>0</v>
      </c>
      <c r="V193" s="110">
        <v>0</v>
      </c>
      <c r="W193" s="110">
        <v>0</v>
      </c>
      <c r="X193" s="110">
        <v>0</v>
      </c>
      <c r="Y193" s="110">
        <v>0</v>
      </c>
      <c r="Z193" s="110">
        <v>0</v>
      </c>
      <c r="AA193" s="110">
        <v>0</v>
      </c>
      <c r="AB193" s="121">
        <f>SUM(Q193:AA193)</f>
        <v>668.90003999999999</v>
      </c>
    </row>
    <row r="194" spans="1:28" x14ac:dyDescent="0.25">
      <c r="A194" s="114">
        <v>3</v>
      </c>
      <c r="B194" s="120" t="s">
        <v>526</v>
      </c>
      <c r="C194" s="110">
        <f>VLOOKUP($A194,'Trip Switching Model Targets'!$AU$208:$BG$236,C$5,FALSE)</f>
        <v>0</v>
      </c>
      <c r="D194" s="109">
        <f>VLOOKUP($A194,'Trip Switching Model Targets'!$AU$208:$BG$236,D$5,FALSE)</f>
        <v>939676.10413999995</v>
      </c>
      <c r="E194" s="109">
        <f>VLOOKUP($A194,'Trip Switching Model Targets'!$AU$208:$BG$236,E$5,FALSE)</f>
        <v>43912.486519999999</v>
      </c>
      <c r="F194" s="110">
        <f>VLOOKUP($A194,'Trip Switching Model Targets'!$AU$208:$BG$236,F$5,FALSE)</f>
        <v>0</v>
      </c>
      <c r="G194" s="110">
        <f>VLOOKUP($A194,'Trip Switching Model Targets'!$AU$208:$BG$236,G$5,FALSE)</f>
        <v>0</v>
      </c>
      <c r="H194" s="109">
        <f>VLOOKUP($A194,'Trip Switching Model Targets'!$AU$208:$BG$236,H$5,FALSE)</f>
        <v>0</v>
      </c>
      <c r="I194" s="110">
        <f>VLOOKUP($A194,'Trip Switching Model Targets'!$AU$208:$BG$236,I$5,FALSE)</f>
        <v>0</v>
      </c>
      <c r="J194" s="110">
        <f>VLOOKUP($A194,'Trip Switching Model Targets'!$AU$208:$BG$236,J$5,FALSE)</f>
        <v>0</v>
      </c>
      <c r="K194" s="110">
        <f>VLOOKUP($A194,'Trip Switching Model Targets'!$AU$208:$BG$236,K$5,FALSE)</f>
        <v>0</v>
      </c>
      <c r="L194" s="109">
        <f>VLOOKUP($A194,'Trip Switching Model Targets'!$AU$208:$BG$236,L$5,FALSE)</f>
        <v>0</v>
      </c>
      <c r="M194" s="110">
        <f>VLOOKUP($A194,'Trip Switching Model Targets'!$AU$208:$BG$236,M$5,FALSE)</f>
        <v>0</v>
      </c>
      <c r="N194" s="122">
        <f t="shared" ref="N194:N219" si="40">SUM(C194:M194)</f>
        <v>983588.59065999999</v>
      </c>
      <c r="P194" s="120" t="s">
        <v>526</v>
      </c>
      <c r="Q194" s="110">
        <v>0</v>
      </c>
      <c r="R194" s="109">
        <f>D194+F194+G194+I194+J194+K194+M194</f>
        <v>939676.10413999995</v>
      </c>
      <c r="S194" s="109">
        <f>E194</f>
        <v>43912.486519999999</v>
      </c>
      <c r="T194" s="110">
        <v>0</v>
      </c>
      <c r="U194" s="110">
        <v>0</v>
      </c>
      <c r="V194" s="109">
        <f>H194</f>
        <v>0</v>
      </c>
      <c r="W194" s="110">
        <v>0</v>
      </c>
      <c r="X194" s="110">
        <v>0</v>
      </c>
      <c r="Y194" s="110">
        <v>0</v>
      </c>
      <c r="Z194" s="109">
        <f>L194</f>
        <v>0</v>
      </c>
      <c r="AA194" s="110">
        <v>0</v>
      </c>
      <c r="AB194" s="122">
        <f t="shared" ref="AB194:AB219" si="41">SUM(Q194:AA194)</f>
        <v>983588.59065999999</v>
      </c>
    </row>
    <row r="195" spans="1:28" x14ac:dyDescent="0.25">
      <c r="A195" s="114">
        <v>5</v>
      </c>
      <c r="B195" s="120" t="s">
        <v>527</v>
      </c>
      <c r="C195" s="110">
        <f>VLOOKUP($A195,'Trip Switching Model Targets'!$AU$208:$BG$236,C$5,FALSE)</f>
        <v>0</v>
      </c>
      <c r="D195" s="110">
        <f>VLOOKUP($A195,'Trip Switching Model Targets'!$AU$208:$BG$236,D$5,FALSE)</f>
        <v>0</v>
      </c>
      <c r="E195" s="109">
        <f>VLOOKUP($A195,'Trip Switching Model Targets'!$AU$208:$BG$236,E$5,FALSE)</f>
        <v>290171.03639999998</v>
      </c>
      <c r="F195" s="110">
        <f>VLOOKUP($A195,'Trip Switching Model Targets'!$AU$208:$BG$236,F$5,FALSE)</f>
        <v>0</v>
      </c>
      <c r="G195" s="110">
        <f>VLOOKUP($A195,'Trip Switching Model Targets'!$AU$208:$BG$236,G$5,FALSE)</f>
        <v>0</v>
      </c>
      <c r="H195" s="109">
        <f>VLOOKUP($A195,'Trip Switching Model Targets'!$AU$208:$BG$236,H$5,FALSE)</f>
        <v>0</v>
      </c>
      <c r="I195" s="110">
        <f>VLOOKUP($A195,'Trip Switching Model Targets'!$AU$208:$BG$236,I$5,FALSE)</f>
        <v>0</v>
      </c>
      <c r="J195" s="110">
        <f>VLOOKUP($A195,'Trip Switching Model Targets'!$AU$208:$BG$236,J$5,FALSE)</f>
        <v>0</v>
      </c>
      <c r="K195" s="110">
        <f>VLOOKUP($A195,'Trip Switching Model Targets'!$AU$208:$BG$236,K$5,FALSE)</f>
        <v>0</v>
      </c>
      <c r="L195" s="109">
        <f>VLOOKUP($A195,'Trip Switching Model Targets'!$AU$208:$BG$236,L$5,FALSE)</f>
        <v>0</v>
      </c>
      <c r="M195" s="110">
        <f>VLOOKUP($A195,'Trip Switching Model Targets'!$AU$208:$BG$236,M$5,FALSE)</f>
        <v>0</v>
      </c>
      <c r="N195" s="122">
        <f t="shared" si="40"/>
        <v>290171.03639999998</v>
      </c>
      <c r="P195" s="120" t="s">
        <v>527</v>
      </c>
      <c r="Q195" s="110">
        <v>0</v>
      </c>
      <c r="R195" s="110">
        <v>0</v>
      </c>
      <c r="S195" s="109">
        <f>E195+F195+G195+I195+J195+K195+M195</f>
        <v>290171.03639999998</v>
      </c>
      <c r="T195" s="110">
        <v>0</v>
      </c>
      <c r="U195" s="110">
        <v>0</v>
      </c>
      <c r="V195" s="109">
        <f>H195</f>
        <v>0</v>
      </c>
      <c r="W195" s="110">
        <v>0</v>
      </c>
      <c r="X195" s="110">
        <v>0</v>
      </c>
      <c r="Y195" s="110">
        <v>0</v>
      </c>
      <c r="Z195" s="109">
        <f>L195</f>
        <v>0</v>
      </c>
      <c r="AA195" s="110">
        <v>0</v>
      </c>
      <c r="AB195" s="122">
        <f t="shared" si="41"/>
        <v>290171.03639999998</v>
      </c>
    </row>
    <row r="196" spans="1:28" x14ac:dyDescent="0.25">
      <c r="A196" s="114">
        <v>7</v>
      </c>
      <c r="B196" s="120" t="s">
        <v>465</v>
      </c>
      <c r="C196" s="110">
        <f>VLOOKUP($A196,'Trip Switching Model Targets'!$AU$208:$BG$236,C$5,FALSE)</f>
        <v>0</v>
      </c>
      <c r="D196" s="109">
        <f>VLOOKUP($A196,'Trip Switching Model Targets'!$AU$208:$BG$236,D$5,FALSE)</f>
        <v>0</v>
      </c>
      <c r="E196" s="109">
        <f>VLOOKUP($A196,'Trip Switching Model Targets'!$AU$208:$BG$236,E$5,FALSE)</f>
        <v>0</v>
      </c>
      <c r="F196" s="109">
        <f>VLOOKUP($A196,'Trip Switching Model Targets'!$AU$208:$BG$236,F$5,FALSE)</f>
        <v>0</v>
      </c>
      <c r="G196" s="110">
        <f>VLOOKUP($A196,'Trip Switching Model Targets'!$AU$208:$BG$236,G$5,FALSE)</f>
        <v>0</v>
      </c>
      <c r="H196" s="109">
        <f>VLOOKUP($A196,'Trip Switching Model Targets'!$AU$208:$BG$236,H$5,FALSE)</f>
        <v>0</v>
      </c>
      <c r="I196" s="110">
        <f>VLOOKUP($A196,'Trip Switching Model Targets'!$AU$208:$BG$236,I$5,FALSE)</f>
        <v>0</v>
      </c>
      <c r="J196" s="110">
        <f>VLOOKUP($A196,'Trip Switching Model Targets'!$AU$208:$BG$236,J$5,FALSE)</f>
        <v>0</v>
      </c>
      <c r="K196" s="110">
        <f>VLOOKUP($A196,'Trip Switching Model Targets'!$AU$208:$BG$236,K$5,FALSE)</f>
        <v>0</v>
      </c>
      <c r="L196" s="109">
        <f>VLOOKUP($A196,'Trip Switching Model Targets'!$AU$208:$BG$236,L$5,FALSE)</f>
        <v>0</v>
      </c>
      <c r="M196" s="110">
        <f>VLOOKUP($A196,'Trip Switching Model Targets'!$AU$208:$BG$236,M$5,FALSE)</f>
        <v>0</v>
      </c>
      <c r="N196" s="122">
        <f t="shared" si="40"/>
        <v>0</v>
      </c>
      <c r="P196" s="120" t="s">
        <v>465</v>
      </c>
      <c r="Q196" s="110">
        <v>0</v>
      </c>
      <c r="R196" s="109">
        <f>D196</f>
        <v>0</v>
      </c>
      <c r="S196" s="109">
        <f>E196</f>
        <v>0</v>
      </c>
      <c r="T196" s="109">
        <f>C196+F196+G196</f>
        <v>0</v>
      </c>
      <c r="U196" s="110">
        <v>0</v>
      </c>
      <c r="V196" s="109">
        <f>H196+I196+J196+K196+M196</f>
        <v>0</v>
      </c>
      <c r="W196" s="110">
        <v>0</v>
      </c>
      <c r="X196" s="110">
        <v>0</v>
      </c>
      <c r="Y196" s="110">
        <v>0</v>
      </c>
      <c r="Z196" s="109">
        <f>L196</f>
        <v>0</v>
      </c>
      <c r="AA196" s="110">
        <v>0</v>
      </c>
      <c r="AB196" s="122">
        <f t="shared" si="41"/>
        <v>0</v>
      </c>
    </row>
    <row r="197" spans="1:28" x14ac:dyDescent="0.25">
      <c r="A197" s="114">
        <v>8</v>
      </c>
      <c r="B197" s="120" t="s">
        <v>528</v>
      </c>
      <c r="C197" s="110">
        <f>VLOOKUP($A197,'Trip Switching Model Targets'!$AU$208:$BG$236,C$5,FALSE)</f>
        <v>0</v>
      </c>
      <c r="D197" s="110">
        <f>VLOOKUP($A197,'Trip Switching Model Targets'!$AU$208:$BG$236,D$5,FALSE)</f>
        <v>0</v>
      </c>
      <c r="E197" s="110">
        <f>VLOOKUP($A197,'Trip Switching Model Targets'!$AU$208:$BG$236,E$5,FALSE)</f>
        <v>0</v>
      </c>
      <c r="F197" s="110">
        <f>VLOOKUP($A197,'Trip Switching Model Targets'!$AU$208:$BG$236,F$5,FALSE)</f>
        <v>0</v>
      </c>
      <c r="G197" s="109">
        <f>VLOOKUP($A197,'Trip Switching Model Targets'!$AU$208:$BG$236,G$5,FALSE)</f>
        <v>0</v>
      </c>
      <c r="H197" s="110">
        <f>VLOOKUP($A197,'Trip Switching Model Targets'!$AU$208:$BG$236,H$5,FALSE)</f>
        <v>0</v>
      </c>
      <c r="I197" s="110">
        <f>VLOOKUP($A197,'Trip Switching Model Targets'!$AU$208:$BG$236,I$5,FALSE)</f>
        <v>0</v>
      </c>
      <c r="J197" s="110">
        <f>VLOOKUP($A197,'Trip Switching Model Targets'!$AU$208:$BG$236,J$5,FALSE)</f>
        <v>0</v>
      </c>
      <c r="K197" s="110">
        <f>VLOOKUP($A197,'Trip Switching Model Targets'!$AU$208:$BG$236,K$5,FALSE)</f>
        <v>0</v>
      </c>
      <c r="L197" s="110">
        <f>VLOOKUP($A197,'Trip Switching Model Targets'!$AU$208:$BG$236,L$5,FALSE)</f>
        <v>0</v>
      </c>
      <c r="M197" s="110">
        <f>VLOOKUP($A197,'Trip Switching Model Targets'!$AU$208:$BG$236,M$5,FALSE)</f>
        <v>0</v>
      </c>
      <c r="N197" s="122">
        <f t="shared" si="40"/>
        <v>0</v>
      </c>
      <c r="P197" s="120" t="s">
        <v>528</v>
      </c>
      <c r="Q197" s="110">
        <v>0</v>
      </c>
      <c r="R197" s="110">
        <v>0</v>
      </c>
      <c r="S197" s="110">
        <v>0</v>
      </c>
      <c r="T197" s="110">
        <v>0</v>
      </c>
      <c r="U197" s="109">
        <f>C197+D197+E197+F197+G197+H197+I197+J197+K197+L197+M197</f>
        <v>0</v>
      </c>
      <c r="V197" s="110">
        <v>0</v>
      </c>
      <c r="W197" s="110">
        <v>0</v>
      </c>
      <c r="X197" s="110">
        <v>0</v>
      </c>
      <c r="Y197" s="110">
        <v>0</v>
      </c>
      <c r="Z197" s="110">
        <v>0</v>
      </c>
      <c r="AA197" s="110">
        <v>0</v>
      </c>
      <c r="AB197" s="122">
        <f t="shared" si="41"/>
        <v>0</v>
      </c>
    </row>
    <row r="198" spans="1:28" x14ac:dyDescent="0.25">
      <c r="A198" s="114">
        <v>9</v>
      </c>
      <c r="B198" s="120" t="s">
        <v>14</v>
      </c>
      <c r="C198" s="110">
        <f>VLOOKUP($A198,'Trip Switching Model Targets'!$AU$208:$BG$236,C$5,FALSE)</f>
        <v>0</v>
      </c>
      <c r="D198" s="110">
        <f>VLOOKUP($A198,'Trip Switching Model Targets'!$AU$208:$BG$236,D$5,FALSE)</f>
        <v>0</v>
      </c>
      <c r="E198" s="110">
        <f>VLOOKUP($A198,'Trip Switching Model Targets'!$AU$208:$BG$236,E$5,FALSE)</f>
        <v>0</v>
      </c>
      <c r="F198" s="110">
        <f>VLOOKUP($A198,'Trip Switching Model Targets'!$AU$208:$BG$236,F$5,FALSE)</f>
        <v>0</v>
      </c>
      <c r="G198" s="110">
        <f>VLOOKUP($A198,'Trip Switching Model Targets'!$AU$208:$BG$236,G$5,FALSE)</f>
        <v>0</v>
      </c>
      <c r="H198" s="111">
        <f>VLOOKUP($A198,'Trip Switching Model Targets'!$AU$208:$BG$236,H$5,FALSE)</f>
        <v>0</v>
      </c>
      <c r="I198" s="112">
        <f>VLOOKUP($A198,'Trip Switching Model Targets'!$AU$208:$BG$236,I$5,FALSE)</f>
        <v>0</v>
      </c>
      <c r="J198" s="112">
        <f>VLOOKUP($A198,'Trip Switching Model Targets'!$AU$208:$BG$236,J$5,FALSE)</f>
        <v>0</v>
      </c>
      <c r="K198" s="110">
        <f>VLOOKUP($A198,'Trip Switching Model Targets'!$AU$208:$BG$236,K$5,FALSE)</f>
        <v>0</v>
      </c>
      <c r="L198" s="110">
        <f>VLOOKUP($A198,'Trip Switching Model Targets'!$AU$208:$BG$236,L$5,FALSE)</f>
        <v>0</v>
      </c>
      <c r="M198" s="110">
        <f>VLOOKUP($A198,'Trip Switching Model Targets'!$AU$208:$BG$236,M$5,FALSE)</f>
        <v>0</v>
      </c>
      <c r="N198" s="122">
        <f t="shared" si="40"/>
        <v>0</v>
      </c>
      <c r="P198" s="120" t="s">
        <v>14</v>
      </c>
      <c r="Q198" s="110">
        <v>0</v>
      </c>
      <c r="R198" s="110">
        <v>0</v>
      </c>
      <c r="S198" s="110">
        <v>0</v>
      </c>
      <c r="T198" s="110">
        <v>0</v>
      </c>
      <c r="U198" s="110">
        <v>0</v>
      </c>
      <c r="V198" s="111">
        <f t="shared" ref="V198:V203" si="42">C198+D198+E198+F198+G198+H198+I198+J198+K198+L198+M198</f>
        <v>0</v>
      </c>
      <c r="W198" s="110">
        <v>0</v>
      </c>
      <c r="X198" s="110">
        <v>0</v>
      </c>
      <c r="Y198" s="110">
        <v>0</v>
      </c>
      <c r="Z198" s="110">
        <v>0</v>
      </c>
      <c r="AA198" s="110">
        <v>0</v>
      </c>
      <c r="AB198" s="122">
        <f t="shared" si="41"/>
        <v>0</v>
      </c>
    </row>
    <row r="199" spans="1:28" x14ac:dyDescent="0.25">
      <c r="A199" s="114">
        <v>10</v>
      </c>
      <c r="B199" s="120" t="s">
        <v>15</v>
      </c>
      <c r="C199" s="110">
        <f>VLOOKUP($A199,'Trip Switching Model Targets'!$AU$208:$BG$236,C$5,FALSE)</f>
        <v>0</v>
      </c>
      <c r="D199" s="110">
        <f>VLOOKUP($A199,'Trip Switching Model Targets'!$AU$208:$BG$236,D$5,FALSE)</f>
        <v>0</v>
      </c>
      <c r="E199" s="110">
        <f>VLOOKUP($A199,'Trip Switching Model Targets'!$AU$208:$BG$236,E$5,FALSE)</f>
        <v>0</v>
      </c>
      <c r="F199" s="110">
        <f>VLOOKUP($A199,'Trip Switching Model Targets'!$AU$208:$BG$236,F$5,FALSE)</f>
        <v>0</v>
      </c>
      <c r="G199" s="110">
        <f>VLOOKUP($A199,'Trip Switching Model Targets'!$AU$208:$BG$236,G$5,FALSE)</f>
        <v>0</v>
      </c>
      <c r="H199" s="111">
        <f>VLOOKUP($A199,'Trip Switching Model Targets'!$AU$208:$BG$236,H$5,FALSE)</f>
        <v>0</v>
      </c>
      <c r="I199" s="112">
        <f>VLOOKUP($A199,'Trip Switching Model Targets'!$AU$208:$BG$236,I$5,FALSE)</f>
        <v>0</v>
      </c>
      <c r="J199" s="112">
        <f>VLOOKUP($A199,'Trip Switching Model Targets'!$AU$208:$BG$236,J$5,FALSE)</f>
        <v>0</v>
      </c>
      <c r="K199" s="110">
        <f>VLOOKUP($A199,'Trip Switching Model Targets'!$AU$208:$BG$236,K$5,FALSE)</f>
        <v>0</v>
      </c>
      <c r="L199" s="110">
        <f>VLOOKUP($A199,'Trip Switching Model Targets'!$AU$208:$BG$236,L$5,FALSE)</f>
        <v>0</v>
      </c>
      <c r="M199" s="110">
        <f>VLOOKUP($A199,'Trip Switching Model Targets'!$AU$208:$BG$236,M$5,FALSE)</f>
        <v>0</v>
      </c>
      <c r="N199" s="122">
        <f t="shared" si="40"/>
        <v>0</v>
      </c>
      <c r="P199" s="120" t="s">
        <v>15</v>
      </c>
      <c r="Q199" s="110">
        <v>0</v>
      </c>
      <c r="R199" s="110">
        <v>0</v>
      </c>
      <c r="S199" s="110">
        <v>0</v>
      </c>
      <c r="T199" s="110">
        <v>0</v>
      </c>
      <c r="U199" s="110">
        <v>0</v>
      </c>
      <c r="V199" s="111">
        <f t="shared" si="42"/>
        <v>0</v>
      </c>
      <c r="W199" s="110">
        <v>0</v>
      </c>
      <c r="X199" s="110">
        <v>0</v>
      </c>
      <c r="Y199" s="110">
        <v>0</v>
      </c>
      <c r="Z199" s="110">
        <v>0</v>
      </c>
      <c r="AA199" s="110">
        <v>0</v>
      </c>
      <c r="AB199" s="122">
        <f t="shared" si="41"/>
        <v>0</v>
      </c>
    </row>
    <row r="200" spans="1:28" x14ac:dyDescent="0.25">
      <c r="A200" s="114">
        <v>11</v>
      </c>
      <c r="B200" s="120" t="s">
        <v>16</v>
      </c>
      <c r="C200" s="110">
        <f>VLOOKUP($A200,'Trip Switching Model Targets'!$AU$208:$BG$236,C$5,FALSE)</f>
        <v>0</v>
      </c>
      <c r="D200" s="110">
        <f>VLOOKUP($A200,'Trip Switching Model Targets'!$AU$208:$BG$236,D$5,FALSE)</f>
        <v>0</v>
      </c>
      <c r="E200" s="110">
        <f>VLOOKUP($A200,'Trip Switching Model Targets'!$AU$208:$BG$236,E$5,FALSE)</f>
        <v>0</v>
      </c>
      <c r="F200" s="110">
        <f>VLOOKUP($A200,'Trip Switching Model Targets'!$AU$208:$BG$236,F$5,FALSE)</f>
        <v>0</v>
      </c>
      <c r="G200" s="110">
        <f>VLOOKUP($A200,'Trip Switching Model Targets'!$AU$208:$BG$236,G$5,FALSE)</f>
        <v>0</v>
      </c>
      <c r="H200" s="111">
        <f>VLOOKUP($A200,'Trip Switching Model Targets'!$AU$208:$BG$236,H$5,FALSE)</f>
        <v>0</v>
      </c>
      <c r="I200" s="112">
        <f>VLOOKUP($A200,'Trip Switching Model Targets'!$AU$208:$BG$236,I$5,FALSE)</f>
        <v>0</v>
      </c>
      <c r="J200" s="112">
        <f>VLOOKUP($A200,'Trip Switching Model Targets'!$AU$208:$BG$236,J$5,FALSE)</f>
        <v>0</v>
      </c>
      <c r="K200" s="110">
        <f>VLOOKUP($A200,'Trip Switching Model Targets'!$AU$208:$BG$236,K$5,FALSE)</f>
        <v>0</v>
      </c>
      <c r="L200" s="110">
        <f>VLOOKUP($A200,'Trip Switching Model Targets'!$AU$208:$BG$236,L$5,FALSE)</f>
        <v>0</v>
      </c>
      <c r="M200" s="110">
        <f>VLOOKUP($A200,'Trip Switching Model Targets'!$AU$208:$BG$236,M$5,FALSE)</f>
        <v>0</v>
      </c>
      <c r="N200" s="122">
        <f t="shared" si="40"/>
        <v>0</v>
      </c>
      <c r="P200" s="120" t="s">
        <v>16</v>
      </c>
      <c r="Q200" s="110">
        <v>0</v>
      </c>
      <c r="R200" s="110">
        <v>0</v>
      </c>
      <c r="S200" s="110">
        <v>0</v>
      </c>
      <c r="T200" s="110">
        <v>0</v>
      </c>
      <c r="U200" s="110">
        <v>0</v>
      </c>
      <c r="V200" s="111">
        <f t="shared" si="42"/>
        <v>0</v>
      </c>
      <c r="W200" s="110">
        <v>0</v>
      </c>
      <c r="X200" s="110">
        <v>0</v>
      </c>
      <c r="Y200" s="110">
        <v>0</v>
      </c>
      <c r="Z200" s="110">
        <v>0</v>
      </c>
      <c r="AA200" s="110">
        <v>0</v>
      </c>
      <c r="AB200" s="122">
        <f t="shared" si="41"/>
        <v>0</v>
      </c>
    </row>
    <row r="201" spans="1:28" x14ac:dyDescent="0.25">
      <c r="A201" s="114">
        <v>12</v>
      </c>
      <c r="B201" s="120" t="s">
        <v>17</v>
      </c>
      <c r="C201" s="110">
        <f>VLOOKUP($A201,'Trip Switching Model Targets'!$AU$208:$BG$236,C$5,FALSE)</f>
        <v>0</v>
      </c>
      <c r="D201" s="110">
        <f>VLOOKUP($A201,'Trip Switching Model Targets'!$AU$208:$BG$236,D$5,FALSE)</f>
        <v>0</v>
      </c>
      <c r="E201" s="110">
        <f>VLOOKUP($A201,'Trip Switching Model Targets'!$AU$208:$BG$236,E$5,FALSE)</f>
        <v>0</v>
      </c>
      <c r="F201" s="110">
        <f>VLOOKUP($A201,'Trip Switching Model Targets'!$AU$208:$BG$236,F$5,FALSE)</f>
        <v>0</v>
      </c>
      <c r="G201" s="110">
        <f>VLOOKUP($A201,'Trip Switching Model Targets'!$AU$208:$BG$236,G$5,FALSE)</f>
        <v>0</v>
      </c>
      <c r="H201" s="111">
        <f>VLOOKUP($A201,'Trip Switching Model Targets'!$AU$208:$BG$236,H$5,FALSE)</f>
        <v>0</v>
      </c>
      <c r="I201" s="112">
        <f>VLOOKUP($A201,'Trip Switching Model Targets'!$AU$208:$BG$236,I$5,FALSE)</f>
        <v>0</v>
      </c>
      <c r="J201" s="112">
        <f>VLOOKUP($A201,'Trip Switching Model Targets'!$AU$208:$BG$236,J$5,FALSE)</f>
        <v>0</v>
      </c>
      <c r="K201" s="110">
        <f>VLOOKUP($A201,'Trip Switching Model Targets'!$AU$208:$BG$236,K$5,FALSE)</f>
        <v>0</v>
      </c>
      <c r="L201" s="110">
        <f>VLOOKUP($A201,'Trip Switching Model Targets'!$AU$208:$BG$236,L$5,FALSE)</f>
        <v>0</v>
      </c>
      <c r="M201" s="110">
        <f>VLOOKUP($A201,'Trip Switching Model Targets'!$AU$208:$BG$236,M$5,FALSE)</f>
        <v>0</v>
      </c>
      <c r="N201" s="122">
        <f t="shared" si="40"/>
        <v>0</v>
      </c>
      <c r="P201" s="120" t="s">
        <v>17</v>
      </c>
      <c r="Q201" s="110">
        <v>0</v>
      </c>
      <c r="R201" s="110">
        <v>0</v>
      </c>
      <c r="S201" s="110">
        <v>0</v>
      </c>
      <c r="T201" s="110">
        <v>0</v>
      </c>
      <c r="U201" s="110">
        <v>0</v>
      </c>
      <c r="V201" s="111">
        <f t="shared" si="42"/>
        <v>0</v>
      </c>
      <c r="W201" s="110">
        <v>0</v>
      </c>
      <c r="X201" s="110">
        <v>0</v>
      </c>
      <c r="Y201" s="110">
        <v>0</v>
      </c>
      <c r="Z201" s="110">
        <v>0</v>
      </c>
      <c r="AA201" s="110">
        <v>0</v>
      </c>
      <c r="AB201" s="122">
        <f t="shared" si="41"/>
        <v>0</v>
      </c>
    </row>
    <row r="202" spans="1:28" x14ac:dyDescent="0.25">
      <c r="A202" s="114">
        <v>24</v>
      </c>
      <c r="B202" s="120" t="s">
        <v>26</v>
      </c>
      <c r="C202" s="110">
        <f>VLOOKUP($A202,'Trip Switching Model Targets'!$AU$208:$BG$236,C$5,FALSE)</f>
        <v>0</v>
      </c>
      <c r="D202" s="110">
        <f>VLOOKUP($A202,'Trip Switching Model Targets'!$AU$208:$BG$236,D$5,FALSE)</f>
        <v>0</v>
      </c>
      <c r="E202" s="110">
        <f>VLOOKUP($A202,'Trip Switching Model Targets'!$AU$208:$BG$236,E$5,FALSE)</f>
        <v>0</v>
      </c>
      <c r="F202" s="110">
        <f>VLOOKUP($A202,'Trip Switching Model Targets'!$AU$208:$BG$236,F$5,FALSE)</f>
        <v>0</v>
      </c>
      <c r="G202" s="110">
        <f>VLOOKUP($A202,'Trip Switching Model Targets'!$AU$208:$BG$236,G$5,FALSE)</f>
        <v>0</v>
      </c>
      <c r="H202" s="111">
        <f>VLOOKUP($A202,'Trip Switching Model Targets'!$AU$208:$BG$236,H$5,FALSE)</f>
        <v>0</v>
      </c>
      <c r="I202" s="112">
        <f>VLOOKUP($A202,'Trip Switching Model Targets'!$AU$208:$BG$236,I$5,FALSE)</f>
        <v>0</v>
      </c>
      <c r="J202" s="112">
        <f>VLOOKUP($A202,'Trip Switching Model Targets'!$AU$208:$BG$236,J$5,FALSE)</f>
        <v>0</v>
      </c>
      <c r="K202" s="110">
        <f>VLOOKUP($A202,'Trip Switching Model Targets'!$AU$208:$BG$236,K$5,FALSE)</f>
        <v>0</v>
      </c>
      <c r="L202" s="110">
        <f>VLOOKUP($A202,'Trip Switching Model Targets'!$AU$208:$BG$236,L$5,FALSE)</f>
        <v>0</v>
      </c>
      <c r="M202" s="110">
        <f>VLOOKUP($A202,'Trip Switching Model Targets'!$AU$208:$BG$236,M$5,FALSE)</f>
        <v>0</v>
      </c>
      <c r="N202" s="122">
        <f t="shared" si="40"/>
        <v>0</v>
      </c>
      <c r="P202" s="120" t="s">
        <v>26</v>
      </c>
      <c r="Q202" s="110">
        <v>0</v>
      </c>
      <c r="R202" s="110">
        <v>0</v>
      </c>
      <c r="S202" s="110">
        <v>0</v>
      </c>
      <c r="T202" s="110">
        <v>0</v>
      </c>
      <c r="U202" s="110">
        <v>0</v>
      </c>
      <c r="V202" s="111">
        <f t="shared" si="42"/>
        <v>0</v>
      </c>
      <c r="W202" s="110">
        <v>0</v>
      </c>
      <c r="X202" s="110">
        <v>0</v>
      </c>
      <c r="Y202" s="110">
        <v>0</v>
      </c>
      <c r="Z202" s="110">
        <v>0</v>
      </c>
      <c r="AA202" s="110">
        <v>0</v>
      </c>
      <c r="AB202" s="122">
        <f t="shared" si="41"/>
        <v>0</v>
      </c>
    </row>
    <row r="203" spans="1:28" x14ac:dyDescent="0.25">
      <c r="A203" s="114">
        <v>25</v>
      </c>
      <c r="B203" s="120" t="s">
        <v>27</v>
      </c>
      <c r="C203" s="110">
        <f>VLOOKUP($A203,'Trip Switching Model Targets'!$AU$208:$BG$236,C$5,FALSE)</f>
        <v>0</v>
      </c>
      <c r="D203" s="110">
        <f>VLOOKUP($A203,'Trip Switching Model Targets'!$AU$208:$BG$236,D$5,FALSE)</f>
        <v>0</v>
      </c>
      <c r="E203" s="110">
        <f>VLOOKUP($A203,'Trip Switching Model Targets'!$AU$208:$BG$236,E$5,FALSE)</f>
        <v>0</v>
      </c>
      <c r="F203" s="110">
        <f>VLOOKUP($A203,'Trip Switching Model Targets'!$AU$208:$BG$236,F$5,FALSE)</f>
        <v>0</v>
      </c>
      <c r="G203" s="110">
        <f>VLOOKUP($A203,'Trip Switching Model Targets'!$AU$208:$BG$236,G$5,FALSE)</f>
        <v>0</v>
      </c>
      <c r="H203" s="111">
        <f>VLOOKUP($A203,'Trip Switching Model Targets'!$AU$208:$BG$236,H$5,FALSE)</f>
        <v>0</v>
      </c>
      <c r="I203" s="112">
        <f>VLOOKUP($A203,'Trip Switching Model Targets'!$AU$208:$BG$236,I$5,FALSE)</f>
        <v>0</v>
      </c>
      <c r="J203" s="112">
        <f>VLOOKUP($A203,'Trip Switching Model Targets'!$AU$208:$BG$236,J$5,FALSE)</f>
        <v>0</v>
      </c>
      <c r="K203" s="110">
        <f>VLOOKUP($A203,'Trip Switching Model Targets'!$AU$208:$BG$236,K$5,FALSE)</f>
        <v>0</v>
      </c>
      <c r="L203" s="110">
        <f>VLOOKUP($A203,'Trip Switching Model Targets'!$AU$208:$BG$236,L$5,FALSE)</f>
        <v>0</v>
      </c>
      <c r="M203" s="110">
        <f>VLOOKUP($A203,'Trip Switching Model Targets'!$AU$208:$BG$236,M$5,FALSE)</f>
        <v>0</v>
      </c>
      <c r="N203" s="122">
        <f t="shared" si="40"/>
        <v>0</v>
      </c>
      <c r="P203" s="120" t="s">
        <v>27</v>
      </c>
      <c r="Q203" s="110">
        <v>0</v>
      </c>
      <c r="R203" s="110">
        <v>0</v>
      </c>
      <c r="S203" s="110">
        <v>0</v>
      </c>
      <c r="T203" s="110">
        <v>0</v>
      </c>
      <c r="U203" s="110">
        <v>0</v>
      </c>
      <c r="V203" s="111">
        <f t="shared" si="42"/>
        <v>0</v>
      </c>
      <c r="W203" s="110">
        <v>0</v>
      </c>
      <c r="X203" s="110">
        <v>0</v>
      </c>
      <c r="Y203" s="110">
        <v>0</v>
      </c>
      <c r="Z203" s="110">
        <v>0</v>
      </c>
      <c r="AA203" s="110">
        <v>0</v>
      </c>
      <c r="AB203" s="122">
        <f t="shared" si="41"/>
        <v>0</v>
      </c>
    </row>
    <row r="204" spans="1:28" x14ac:dyDescent="0.25">
      <c r="A204" s="114">
        <v>13</v>
      </c>
      <c r="B204" s="120" t="s">
        <v>18</v>
      </c>
      <c r="C204" s="110">
        <f>VLOOKUP($A204,'Trip Switching Model Targets'!$AU$208:$BG$236,C$5,FALSE)</f>
        <v>0</v>
      </c>
      <c r="D204" s="110">
        <f>VLOOKUP($A204,'Trip Switching Model Targets'!$AU$208:$BG$236,D$5,FALSE)</f>
        <v>0</v>
      </c>
      <c r="E204" s="110">
        <f>VLOOKUP($A204,'Trip Switching Model Targets'!$AU$208:$BG$236,E$5,FALSE)</f>
        <v>0</v>
      </c>
      <c r="F204" s="110">
        <f>VLOOKUP($A204,'Trip Switching Model Targets'!$AU$208:$BG$236,F$5,FALSE)</f>
        <v>0</v>
      </c>
      <c r="G204" s="110">
        <f>VLOOKUP($A204,'Trip Switching Model Targets'!$AU$208:$BG$236,G$5,FALSE)</f>
        <v>0</v>
      </c>
      <c r="H204" s="112">
        <f>VLOOKUP($A204,'Trip Switching Model Targets'!$AU$208:$BG$236,H$5,FALSE)</f>
        <v>0</v>
      </c>
      <c r="I204" s="111">
        <f>VLOOKUP($A204,'Trip Switching Model Targets'!$AU$208:$BG$236,I$5,FALSE)</f>
        <v>0</v>
      </c>
      <c r="J204" s="112">
        <f>VLOOKUP($A204,'Trip Switching Model Targets'!$AU$208:$BG$236,J$5,FALSE)</f>
        <v>0</v>
      </c>
      <c r="K204" s="110">
        <f>VLOOKUP($A204,'Trip Switching Model Targets'!$AU$208:$BG$236,K$5,FALSE)</f>
        <v>0</v>
      </c>
      <c r="L204" s="110">
        <f>VLOOKUP($A204,'Trip Switching Model Targets'!$AU$208:$BG$236,L$5,FALSE)</f>
        <v>0</v>
      </c>
      <c r="M204" s="110">
        <f>VLOOKUP($A204,'Trip Switching Model Targets'!$AU$208:$BG$236,M$5,FALSE)</f>
        <v>0</v>
      </c>
      <c r="N204" s="122">
        <f t="shared" si="40"/>
        <v>0</v>
      </c>
      <c r="P204" s="120" t="s">
        <v>18</v>
      </c>
      <c r="Q204" s="110">
        <v>0</v>
      </c>
      <c r="R204" s="110">
        <v>0</v>
      </c>
      <c r="S204" s="110">
        <v>0</v>
      </c>
      <c r="T204" s="110">
        <v>0</v>
      </c>
      <c r="U204" s="110">
        <v>0</v>
      </c>
      <c r="V204" s="110">
        <v>0</v>
      </c>
      <c r="W204" s="111">
        <f t="shared" ref="W204:W209" si="43">C204+D204+E204+F204+G204+H204+I204+J204+K204+L204+M204</f>
        <v>0</v>
      </c>
      <c r="X204" s="110">
        <v>0</v>
      </c>
      <c r="Y204" s="110">
        <v>0</v>
      </c>
      <c r="Z204" s="110">
        <v>0</v>
      </c>
      <c r="AA204" s="110">
        <v>0</v>
      </c>
      <c r="AB204" s="122">
        <f t="shared" si="41"/>
        <v>0</v>
      </c>
    </row>
    <row r="205" spans="1:28" x14ac:dyDescent="0.25">
      <c r="A205" s="114">
        <v>14</v>
      </c>
      <c r="B205" s="120" t="s">
        <v>19</v>
      </c>
      <c r="C205" s="110">
        <f>VLOOKUP($A205,'Trip Switching Model Targets'!$AU$208:$BG$236,C$5,FALSE)</f>
        <v>0</v>
      </c>
      <c r="D205" s="110">
        <f>VLOOKUP($A205,'Trip Switching Model Targets'!$AU$208:$BG$236,D$5,FALSE)</f>
        <v>0</v>
      </c>
      <c r="E205" s="110">
        <f>VLOOKUP($A205,'Trip Switching Model Targets'!$AU$208:$BG$236,E$5,FALSE)</f>
        <v>0</v>
      </c>
      <c r="F205" s="110">
        <f>VLOOKUP($A205,'Trip Switching Model Targets'!$AU$208:$BG$236,F$5,FALSE)</f>
        <v>0</v>
      </c>
      <c r="G205" s="110">
        <f>VLOOKUP($A205,'Trip Switching Model Targets'!$AU$208:$BG$236,G$5,FALSE)</f>
        <v>0</v>
      </c>
      <c r="H205" s="112">
        <f>VLOOKUP($A205,'Trip Switching Model Targets'!$AU$208:$BG$236,H$5,FALSE)</f>
        <v>0</v>
      </c>
      <c r="I205" s="111">
        <f>VLOOKUP($A205,'Trip Switching Model Targets'!$AU$208:$BG$236,I$5,FALSE)</f>
        <v>0</v>
      </c>
      <c r="J205" s="112">
        <f>VLOOKUP($A205,'Trip Switching Model Targets'!$AU$208:$BG$236,J$5,FALSE)</f>
        <v>0</v>
      </c>
      <c r="K205" s="110">
        <f>VLOOKUP($A205,'Trip Switching Model Targets'!$AU$208:$BG$236,K$5,FALSE)</f>
        <v>0</v>
      </c>
      <c r="L205" s="110">
        <f>VLOOKUP($A205,'Trip Switching Model Targets'!$AU$208:$BG$236,L$5,FALSE)</f>
        <v>0</v>
      </c>
      <c r="M205" s="110">
        <f>VLOOKUP($A205,'Trip Switching Model Targets'!$AU$208:$BG$236,M$5,FALSE)</f>
        <v>0</v>
      </c>
      <c r="N205" s="122">
        <f t="shared" si="40"/>
        <v>0</v>
      </c>
      <c r="P205" s="120" t="s">
        <v>19</v>
      </c>
      <c r="Q205" s="110">
        <v>0</v>
      </c>
      <c r="R205" s="110">
        <v>0</v>
      </c>
      <c r="S205" s="110">
        <v>0</v>
      </c>
      <c r="T205" s="110">
        <v>0</v>
      </c>
      <c r="U205" s="110">
        <v>0</v>
      </c>
      <c r="V205" s="110">
        <v>0</v>
      </c>
      <c r="W205" s="111">
        <f t="shared" si="43"/>
        <v>0</v>
      </c>
      <c r="X205" s="110">
        <v>0</v>
      </c>
      <c r="Y205" s="110">
        <v>0</v>
      </c>
      <c r="Z205" s="110">
        <v>0</v>
      </c>
      <c r="AA205" s="110">
        <v>0</v>
      </c>
      <c r="AB205" s="122">
        <f t="shared" si="41"/>
        <v>0</v>
      </c>
    </row>
    <row r="206" spans="1:28" x14ac:dyDescent="0.25">
      <c r="A206" s="114">
        <v>15</v>
      </c>
      <c r="B206" s="120" t="s">
        <v>20</v>
      </c>
      <c r="C206" s="110">
        <f>VLOOKUP($A206,'Trip Switching Model Targets'!$AU$208:$BG$236,C$5,FALSE)</f>
        <v>0</v>
      </c>
      <c r="D206" s="110">
        <f>VLOOKUP($A206,'Trip Switching Model Targets'!$AU$208:$BG$236,D$5,FALSE)</f>
        <v>0</v>
      </c>
      <c r="E206" s="110">
        <f>VLOOKUP($A206,'Trip Switching Model Targets'!$AU$208:$BG$236,E$5,FALSE)</f>
        <v>0</v>
      </c>
      <c r="F206" s="110">
        <f>VLOOKUP($A206,'Trip Switching Model Targets'!$AU$208:$BG$236,F$5,FALSE)</f>
        <v>0</v>
      </c>
      <c r="G206" s="110">
        <f>VLOOKUP($A206,'Trip Switching Model Targets'!$AU$208:$BG$236,G$5,FALSE)</f>
        <v>0</v>
      </c>
      <c r="H206" s="112">
        <f>VLOOKUP($A206,'Trip Switching Model Targets'!$AU$208:$BG$236,H$5,FALSE)</f>
        <v>0</v>
      </c>
      <c r="I206" s="111">
        <f>VLOOKUP($A206,'Trip Switching Model Targets'!$AU$208:$BG$236,I$5,FALSE)</f>
        <v>0</v>
      </c>
      <c r="J206" s="112">
        <f>VLOOKUP($A206,'Trip Switching Model Targets'!$AU$208:$BG$236,J$5,FALSE)</f>
        <v>0</v>
      </c>
      <c r="K206" s="110">
        <f>VLOOKUP($A206,'Trip Switching Model Targets'!$AU$208:$BG$236,K$5,FALSE)</f>
        <v>0</v>
      </c>
      <c r="L206" s="110">
        <f>VLOOKUP($A206,'Trip Switching Model Targets'!$AU$208:$BG$236,L$5,FALSE)</f>
        <v>0</v>
      </c>
      <c r="M206" s="110">
        <f>VLOOKUP($A206,'Trip Switching Model Targets'!$AU$208:$BG$236,M$5,FALSE)</f>
        <v>0</v>
      </c>
      <c r="N206" s="122">
        <f t="shared" si="40"/>
        <v>0</v>
      </c>
      <c r="P206" s="120" t="s">
        <v>20</v>
      </c>
      <c r="Q206" s="110">
        <v>0</v>
      </c>
      <c r="R206" s="110">
        <v>0</v>
      </c>
      <c r="S206" s="110">
        <v>0</v>
      </c>
      <c r="T206" s="110">
        <v>0</v>
      </c>
      <c r="U206" s="110">
        <v>0</v>
      </c>
      <c r="V206" s="110">
        <v>0</v>
      </c>
      <c r="W206" s="111">
        <f t="shared" si="43"/>
        <v>0</v>
      </c>
      <c r="X206" s="110">
        <v>0</v>
      </c>
      <c r="Y206" s="110">
        <v>0</v>
      </c>
      <c r="Z206" s="110">
        <v>0</v>
      </c>
      <c r="AA206" s="110">
        <v>0</v>
      </c>
      <c r="AB206" s="122">
        <f t="shared" si="41"/>
        <v>0</v>
      </c>
    </row>
    <row r="207" spans="1:28" x14ac:dyDescent="0.25">
      <c r="A207" s="114">
        <v>16</v>
      </c>
      <c r="B207" s="120" t="s">
        <v>21</v>
      </c>
      <c r="C207" s="110">
        <f>VLOOKUP($A207,'Trip Switching Model Targets'!$AU$208:$BG$236,C$5,FALSE)</f>
        <v>0</v>
      </c>
      <c r="D207" s="110">
        <f>VLOOKUP($A207,'Trip Switching Model Targets'!$AU$208:$BG$236,D$5,FALSE)</f>
        <v>0</v>
      </c>
      <c r="E207" s="110">
        <f>VLOOKUP($A207,'Trip Switching Model Targets'!$AU$208:$BG$236,E$5,FALSE)</f>
        <v>0</v>
      </c>
      <c r="F207" s="110">
        <f>VLOOKUP($A207,'Trip Switching Model Targets'!$AU$208:$BG$236,F$5,FALSE)</f>
        <v>0</v>
      </c>
      <c r="G207" s="110">
        <f>VLOOKUP($A207,'Trip Switching Model Targets'!$AU$208:$BG$236,G$5,FALSE)</f>
        <v>0</v>
      </c>
      <c r="H207" s="112">
        <f>VLOOKUP($A207,'Trip Switching Model Targets'!$AU$208:$BG$236,H$5,FALSE)</f>
        <v>0</v>
      </c>
      <c r="I207" s="111">
        <f>VLOOKUP($A207,'Trip Switching Model Targets'!$AU$208:$BG$236,I$5,FALSE)</f>
        <v>0</v>
      </c>
      <c r="J207" s="112">
        <f>VLOOKUP($A207,'Trip Switching Model Targets'!$AU$208:$BG$236,J$5,FALSE)</f>
        <v>0</v>
      </c>
      <c r="K207" s="110">
        <f>VLOOKUP($A207,'Trip Switching Model Targets'!$AU$208:$BG$236,K$5,FALSE)</f>
        <v>0</v>
      </c>
      <c r="L207" s="110">
        <f>VLOOKUP($A207,'Trip Switching Model Targets'!$AU$208:$BG$236,L$5,FALSE)</f>
        <v>0</v>
      </c>
      <c r="M207" s="110">
        <f>VLOOKUP($A207,'Trip Switching Model Targets'!$AU$208:$BG$236,M$5,FALSE)</f>
        <v>0</v>
      </c>
      <c r="N207" s="122">
        <f t="shared" si="40"/>
        <v>0</v>
      </c>
      <c r="P207" s="120" t="s">
        <v>21</v>
      </c>
      <c r="Q207" s="110">
        <v>0</v>
      </c>
      <c r="R207" s="110">
        <v>0</v>
      </c>
      <c r="S207" s="110">
        <v>0</v>
      </c>
      <c r="T207" s="110">
        <v>0</v>
      </c>
      <c r="U207" s="110">
        <v>0</v>
      </c>
      <c r="V207" s="110">
        <v>0</v>
      </c>
      <c r="W207" s="111">
        <f t="shared" si="43"/>
        <v>0</v>
      </c>
      <c r="X207" s="110">
        <v>0</v>
      </c>
      <c r="Y207" s="110">
        <v>0</v>
      </c>
      <c r="Z207" s="110">
        <v>0</v>
      </c>
      <c r="AA207" s="110">
        <v>0</v>
      </c>
      <c r="AB207" s="122">
        <f t="shared" si="41"/>
        <v>0</v>
      </c>
    </row>
    <row r="208" spans="1:28" x14ac:dyDescent="0.25">
      <c r="A208" s="114">
        <v>26</v>
      </c>
      <c r="B208" s="120" t="s">
        <v>28</v>
      </c>
      <c r="C208" s="110">
        <f>VLOOKUP($A208,'Trip Switching Model Targets'!$AU$208:$BG$236,C$5,FALSE)</f>
        <v>0</v>
      </c>
      <c r="D208" s="110">
        <f>VLOOKUP($A208,'Trip Switching Model Targets'!$AU$208:$BG$236,D$5,FALSE)</f>
        <v>0</v>
      </c>
      <c r="E208" s="110">
        <f>VLOOKUP($A208,'Trip Switching Model Targets'!$AU$208:$BG$236,E$5,FALSE)</f>
        <v>0</v>
      </c>
      <c r="F208" s="110">
        <f>VLOOKUP($A208,'Trip Switching Model Targets'!$AU$208:$BG$236,F$5,FALSE)</f>
        <v>0</v>
      </c>
      <c r="G208" s="110">
        <f>VLOOKUP($A208,'Trip Switching Model Targets'!$AU$208:$BG$236,G$5,FALSE)</f>
        <v>0</v>
      </c>
      <c r="H208" s="112">
        <f>VLOOKUP($A208,'Trip Switching Model Targets'!$AU$208:$BG$236,H$5,FALSE)</f>
        <v>0</v>
      </c>
      <c r="I208" s="111">
        <f>VLOOKUP($A208,'Trip Switching Model Targets'!$AU$208:$BG$236,I$5,FALSE)</f>
        <v>0</v>
      </c>
      <c r="J208" s="112">
        <f>VLOOKUP($A208,'Trip Switching Model Targets'!$AU$208:$BG$236,J$5,FALSE)</f>
        <v>0</v>
      </c>
      <c r="K208" s="110">
        <f>VLOOKUP($A208,'Trip Switching Model Targets'!$AU$208:$BG$236,K$5,FALSE)</f>
        <v>0</v>
      </c>
      <c r="L208" s="110">
        <f>VLOOKUP($A208,'Trip Switching Model Targets'!$AU$208:$BG$236,L$5,FALSE)</f>
        <v>0</v>
      </c>
      <c r="M208" s="110">
        <f>VLOOKUP($A208,'Trip Switching Model Targets'!$AU$208:$BG$236,M$5,FALSE)</f>
        <v>0</v>
      </c>
      <c r="N208" s="122">
        <f t="shared" si="40"/>
        <v>0</v>
      </c>
      <c r="P208" s="120" t="s">
        <v>28</v>
      </c>
      <c r="Q208" s="110">
        <v>0</v>
      </c>
      <c r="R208" s="110">
        <v>0</v>
      </c>
      <c r="S208" s="110">
        <v>0</v>
      </c>
      <c r="T208" s="110">
        <v>0</v>
      </c>
      <c r="U208" s="110">
        <v>0</v>
      </c>
      <c r="V208" s="110">
        <v>0</v>
      </c>
      <c r="W208" s="111">
        <f t="shared" si="43"/>
        <v>0</v>
      </c>
      <c r="X208" s="110">
        <v>0</v>
      </c>
      <c r="Y208" s="110">
        <v>0</v>
      </c>
      <c r="Z208" s="110">
        <v>0</v>
      </c>
      <c r="AA208" s="110">
        <v>0</v>
      </c>
      <c r="AB208" s="122">
        <f t="shared" si="41"/>
        <v>0</v>
      </c>
    </row>
    <row r="209" spans="1:28" x14ac:dyDescent="0.25">
      <c r="A209" s="114">
        <v>27</v>
      </c>
      <c r="B209" s="120" t="s">
        <v>29</v>
      </c>
      <c r="C209" s="110">
        <f>VLOOKUP($A209,'Trip Switching Model Targets'!$AU$208:$BG$236,C$5,FALSE)</f>
        <v>0</v>
      </c>
      <c r="D209" s="110">
        <f>VLOOKUP($A209,'Trip Switching Model Targets'!$AU$208:$BG$236,D$5,FALSE)</f>
        <v>0</v>
      </c>
      <c r="E209" s="110">
        <f>VLOOKUP($A209,'Trip Switching Model Targets'!$AU$208:$BG$236,E$5,FALSE)</f>
        <v>0</v>
      </c>
      <c r="F209" s="110">
        <f>VLOOKUP($A209,'Trip Switching Model Targets'!$AU$208:$BG$236,F$5,FALSE)</f>
        <v>0</v>
      </c>
      <c r="G209" s="110">
        <f>VLOOKUP($A209,'Trip Switching Model Targets'!$AU$208:$BG$236,G$5,FALSE)</f>
        <v>0</v>
      </c>
      <c r="H209" s="112">
        <f>VLOOKUP($A209,'Trip Switching Model Targets'!$AU$208:$BG$236,H$5,FALSE)</f>
        <v>0</v>
      </c>
      <c r="I209" s="111">
        <f>VLOOKUP($A209,'Trip Switching Model Targets'!$AU$208:$BG$236,I$5,FALSE)</f>
        <v>0</v>
      </c>
      <c r="J209" s="112">
        <f>VLOOKUP($A209,'Trip Switching Model Targets'!$AU$208:$BG$236,J$5,FALSE)</f>
        <v>0</v>
      </c>
      <c r="K209" s="110">
        <f>VLOOKUP($A209,'Trip Switching Model Targets'!$AU$208:$BG$236,K$5,FALSE)</f>
        <v>0</v>
      </c>
      <c r="L209" s="110">
        <f>VLOOKUP($A209,'Trip Switching Model Targets'!$AU$208:$BG$236,L$5,FALSE)</f>
        <v>0</v>
      </c>
      <c r="M209" s="110">
        <f>VLOOKUP($A209,'Trip Switching Model Targets'!$AU$208:$BG$236,M$5,FALSE)</f>
        <v>0</v>
      </c>
      <c r="N209" s="122">
        <f t="shared" si="40"/>
        <v>0</v>
      </c>
      <c r="P209" s="120" t="s">
        <v>29</v>
      </c>
      <c r="Q209" s="110">
        <v>0</v>
      </c>
      <c r="R209" s="110">
        <v>0</v>
      </c>
      <c r="S209" s="110">
        <v>0</v>
      </c>
      <c r="T209" s="110">
        <v>0</v>
      </c>
      <c r="U209" s="110">
        <v>0</v>
      </c>
      <c r="V209" s="110">
        <v>0</v>
      </c>
      <c r="W209" s="111">
        <f t="shared" si="43"/>
        <v>0</v>
      </c>
      <c r="X209" s="110">
        <v>0</v>
      </c>
      <c r="Y209" s="110">
        <v>0</v>
      </c>
      <c r="Z209" s="110">
        <v>0</v>
      </c>
      <c r="AA209" s="110">
        <v>0</v>
      </c>
      <c r="AB209" s="122">
        <f t="shared" si="41"/>
        <v>0</v>
      </c>
    </row>
    <row r="210" spans="1:28" x14ac:dyDescent="0.25">
      <c r="A210" s="114">
        <v>17</v>
      </c>
      <c r="B210" s="120" t="s">
        <v>22</v>
      </c>
      <c r="C210" s="110">
        <f>VLOOKUP($A210,'Trip Switching Model Targets'!$AU$208:$BG$236,C$5,FALSE)</f>
        <v>0</v>
      </c>
      <c r="D210" s="110">
        <f>VLOOKUP($A210,'Trip Switching Model Targets'!$AU$208:$BG$236,D$5,FALSE)</f>
        <v>0</v>
      </c>
      <c r="E210" s="110">
        <f>VLOOKUP($A210,'Trip Switching Model Targets'!$AU$208:$BG$236,E$5,FALSE)</f>
        <v>0</v>
      </c>
      <c r="F210" s="110">
        <f>VLOOKUP($A210,'Trip Switching Model Targets'!$AU$208:$BG$236,F$5,FALSE)</f>
        <v>0</v>
      </c>
      <c r="G210" s="110">
        <f>VLOOKUP($A210,'Trip Switching Model Targets'!$AU$208:$BG$236,G$5,FALSE)</f>
        <v>0</v>
      </c>
      <c r="H210" s="112">
        <f>VLOOKUP($A210,'Trip Switching Model Targets'!$AU$208:$BG$236,H$5,FALSE)</f>
        <v>0</v>
      </c>
      <c r="I210" s="112">
        <f>VLOOKUP($A210,'Trip Switching Model Targets'!$AU$208:$BG$236,I$5,FALSE)</f>
        <v>0</v>
      </c>
      <c r="J210" s="111">
        <f>VLOOKUP($A210,'Trip Switching Model Targets'!$AU$208:$BG$236,J$5,FALSE)</f>
        <v>0</v>
      </c>
      <c r="K210" s="110">
        <f>VLOOKUP($A210,'Trip Switching Model Targets'!$AU$208:$BG$236,K$5,FALSE)</f>
        <v>0</v>
      </c>
      <c r="L210" s="110">
        <f>VLOOKUP($A210,'Trip Switching Model Targets'!$AU$208:$BG$236,L$5,FALSE)</f>
        <v>0</v>
      </c>
      <c r="M210" s="110">
        <f>VLOOKUP($A210,'Trip Switching Model Targets'!$AU$208:$BG$236,M$5,FALSE)</f>
        <v>0</v>
      </c>
      <c r="N210" s="122">
        <f t="shared" si="40"/>
        <v>0</v>
      </c>
      <c r="P210" s="120" t="s">
        <v>22</v>
      </c>
      <c r="Q210" s="110">
        <v>0</v>
      </c>
      <c r="R210" s="110">
        <v>0</v>
      </c>
      <c r="S210" s="110">
        <v>0</v>
      </c>
      <c r="T210" s="110">
        <v>0</v>
      </c>
      <c r="U210" s="110">
        <v>0</v>
      </c>
      <c r="V210" s="110">
        <v>0</v>
      </c>
      <c r="W210" s="110">
        <v>0</v>
      </c>
      <c r="X210" s="111">
        <f t="shared" ref="X210:X215" si="44">C210+D210+E210+F210+G210+H210+I210+J210+K210+L210+M210</f>
        <v>0</v>
      </c>
      <c r="Y210" s="110">
        <v>0</v>
      </c>
      <c r="Z210" s="110">
        <v>0</v>
      </c>
      <c r="AA210" s="110">
        <v>0</v>
      </c>
      <c r="AB210" s="122">
        <f t="shared" si="41"/>
        <v>0</v>
      </c>
    </row>
    <row r="211" spans="1:28" x14ac:dyDescent="0.25">
      <c r="A211" s="114">
        <v>18</v>
      </c>
      <c r="B211" s="120" t="s">
        <v>23</v>
      </c>
      <c r="C211" s="110">
        <f>VLOOKUP($A211,'Trip Switching Model Targets'!$AU$208:$BG$236,C$5,FALSE)</f>
        <v>0</v>
      </c>
      <c r="D211" s="110">
        <f>VLOOKUP($A211,'Trip Switching Model Targets'!$AU$208:$BG$236,D$5,FALSE)</f>
        <v>0</v>
      </c>
      <c r="E211" s="110">
        <f>VLOOKUP($A211,'Trip Switching Model Targets'!$AU$208:$BG$236,E$5,FALSE)</f>
        <v>0</v>
      </c>
      <c r="F211" s="110">
        <f>VLOOKUP($A211,'Trip Switching Model Targets'!$AU$208:$BG$236,F$5,FALSE)</f>
        <v>0</v>
      </c>
      <c r="G211" s="110">
        <f>VLOOKUP($A211,'Trip Switching Model Targets'!$AU$208:$BG$236,G$5,FALSE)</f>
        <v>0</v>
      </c>
      <c r="H211" s="112">
        <f>VLOOKUP($A211,'Trip Switching Model Targets'!$AU$208:$BG$236,H$5,FALSE)</f>
        <v>0</v>
      </c>
      <c r="I211" s="112">
        <f>VLOOKUP($A211,'Trip Switching Model Targets'!$AU$208:$BG$236,I$5,FALSE)</f>
        <v>0</v>
      </c>
      <c r="J211" s="111">
        <f>VLOOKUP($A211,'Trip Switching Model Targets'!$AU$208:$BG$236,J$5,FALSE)</f>
        <v>0</v>
      </c>
      <c r="K211" s="110">
        <f>VLOOKUP($A211,'Trip Switching Model Targets'!$AU$208:$BG$236,K$5,FALSE)</f>
        <v>0</v>
      </c>
      <c r="L211" s="110">
        <f>VLOOKUP($A211,'Trip Switching Model Targets'!$AU$208:$BG$236,L$5,FALSE)</f>
        <v>0</v>
      </c>
      <c r="M211" s="110">
        <f>VLOOKUP($A211,'Trip Switching Model Targets'!$AU$208:$BG$236,M$5,FALSE)</f>
        <v>0</v>
      </c>
      <c r="N211" s="122">
        <f t="shared" si="40"/>
        <v>0</v>
      </c>
      <c r="P211" s="120" t="s">
        <v>23</v>
      </c>
      <c r="Q211" s="110">
        <v>0</v>
      </c>
      <c r="R211" s="110">
        <v>0</v>
      </c>
      <c r="S211" s="110">
        <v>0</v>
      </c>
      <c r="T211" s="110">
        <v>0</v>
      </c>
      <c r="U211" s="110">
        <v>0</v>
      </c>
      <c r="V211" s="110">
        <v>0</v>
      </c>
      <c r="W211" s="110">
        <v>0</v>
      </c>
      <c r="X211" s="111">
        <f t="shared" si="44"/>
        <v>0</v>
      </c>
      <c r="Y211" s="110">
        <v>0</v>
      </c>
      <c r="Z211" s="110">
        <v>0</v>
      </c>
      <c r="AA211" s="110">
        <v>0</v>
      </c>
      <c r="AB211" s="122">
        <f t="shared" si="41"/>
        <v>0</v>
      </c>
    </row>
    <row r="212" spans="1:28" x14ac:dyDescent="0.25">
      <c r="A212" s="114">
        <v>19</v>
      </c>
      <c r="B212" s="120" t="s">
        <v>24</v>
      </c>
      <c r="C212" s="110">
        <f>VLOOKUP($A212,'Trip Switching Model Targets'!$AU$208:$BG$236,C$5,FALSE)</f>
        <v>0</v>
      </c>
      <c r="D212" s="110">
        <f>VLOOKUP($A212,'Trip Switching Model Targets'!$AU$208:$BG$236,D$5,FALSE)</f>
        <v>0</v>
      </c>
      <c r="E212" s="110">
        <f>VLOOKUP($A212,'Trip Switching Model Targets'!$AU$208:$BG$236,E$5,FALSE)</f>
        <v>0</v>
      </c>
      <c r="F212" s="110">
        <f>VLOOKUP($A212,'Trip Switching Model Targets'!$AU$208:$BG$236,F$5,FALSE)</f>
        <v>0</v>
      </c>
      <c r="G212" s="110">
        <f>VLOOKUP($A212,'Trip Switching Model Targets'!$AU$208:$BG$236,G$5,FALSE)</f>
        <v>0</v>
      </c>
      <c r="H212" s="112">
        <f>VLOOKUP($A212,'Trip Switching Model Targets'!$AU$208:$BG$236,H$5,FALSE)</f>
        <v>0</v>
      </c>
      <c r="I212" s="112">
        <f>VLOOKUP($A212,'Trip Switching Model Targets'!$AU$208:$BG$236,I$5,FALSE)</f>
        <v>0</v>
      </c>
      <c r="J212" s="111">
        <f>VLOOKUP($A212,'Trip Switching Model Targets'!$AU$208:$BG$236,J$5,FALSE)</f>
        <v>0</v>
      </c>
      <c r="K212" s="110">
        <f>VLOOKUP($A212,'Trip Switching Model Targets'!$AU$208:$BG$236,K$5,FALSE)</f>
        <v>0</v>
      </c>
      <c r="L212" s="110">
        <f>VLOOKUP($A212,'Trip Switching Model Targets'!$AU$208:$BG$236,L$5,FALSE)</f>
        <v>0</v>
      </c>
      <c r="M212" s="110">
        <f>VLOOKUP($A212,'Trip Switching Model Targets'!$AU$208:$BG$236,M$5,FALSE)</f>
        <v>0</v>
      </c>
      <c r="N212" s="122">
        <f t="shared" si="40"/>
        <v>0</v>
      </c>
      <c r="P212" s="120" t="s">
        <v>24</v>
      </c>
      <c r="Q212" s="110">
        <v>0</v>
      </c>
      <c r="R212" s="110">
        <v>0</v>
      </c>
      <c r="S212" s="110">
        <v>0</v>
      </c>
      <c r="T212" s="110">
        <v>0</v>
      </c>
      <c r="U212" s="110">
        <v>0</v>
      </c>
      <c r="V212" s="110">
        <v>0</v>
      </c>
      <c r="W212" s="110">
        <v>0</v>
      </c>
      <c r="X212" s="111">
        <f t="shared" si="44"/>
        <v>0</v>
      </c>
      <c r="Y212" s="110">
        <v>0</v>
      </c>
      <c r="Z212" s="110">
        <v>0</v>
      </c>
      <c r="AA212" s="110">
        <v>0</v>
      </c>
      <c r="AB212" s="122">
        <f t="shared" si="41"/>
        <v>0</v>
      </c>
    </row>
    <row r="213" spans="1:28" x14ac:dyDescent="0.25">
      <c r="A213" s="114">
        <v>20</v>
      </c>
      <c r="B213" s="120" t="s">
        <v>25</v>
      </c>
      <c r="C213" s="110">
        <f>VLOOKUP($A213,'Trip Switching Model Targets'!$AU$208:$BG$236,C$5,FALSE)</f>
        <v>0</v>
      </c>
      <c r="D213" s="110">
        <f>VLOOKUP($A213,'Trip Switching Model Targets'!$AU$208:$BG$236,D$5,FALSE)</f>
        <v>0</v>
      </c>
      <c r="E213" s="110">
        <f>VLOOKUP($A213,'Trip Switching Model Targets'!$AU$208:$BG$236,E$5,FALSE)</f>
        <v>0</v>
      </c>
      <c r="F213" s="110">
        <f>VLOOKUP($A213,'Trip Switching Model Targets'!$AU$208:$BG$236,F$5,FALSE)</f>
        <v>0</v>
      </c>
      <c r="G213" s="110">
        <f>VLOOKUP($A213,'Trip Switching Model Targets'!$AU$208:$BG$236,G$5,FALSE)</f>
        <v>0</v>
      </c>
      <c r="H213" s="112">
        <f>VLOOKUP($A213,'Trip Switching Model Targets'!$AU$208:$BG$236,H$5,FALSE)</f>
        <v>0</v>
      </c>
      <c r="I213" s="112">
        <f>VLOOKUP($A213,'Trip Switching Model Targets'!$AU$208:$BG$236,I$5,FALSE)</f>
        <v>0</v>
      </c>
      <c r="J213" s="111">
        <f>VLOOKUP($A213,'Trip Switching Model Targets'!$AU$208:$BG$236,J$5,FALSE)</f>
        <v>0</v>
      </c>
      <c r="K213" s="110">
        <f>VLOOKUP($A213,'Trip Switching Model Targets'!$AU$208:$BG$236,K$5,FALSE)</f>
        <v>0</v>
      </c>
      <c r="L213" s="110">
        <f>VLOOKUP($A213,'Trip Switching Model Targets'!$AU$208:$BG$236,L$5,FALSE)</f>
        <v>0</v>
      </c>
      <c r="M213" s="110">
        <f>VLOOKUP($A213,'Trip Switching Model Targets'!$AU$208:$BG$236,M$5,FALSE)</f>
        <v>0</v>
      </c>
      <c r="N213" s="122">
        <f t="shared" si="40"/>
        <v>0</v>
      </c>
      <c r="P213" s="120" t="s">
        <v>25</v>
      </c>
      <c r="Q213" s="110">
        <v>0</v>
      </c>
      <c r="R213" s="110">
        <v>0</v>
      </c>
      <c r="S213" s="110">
        <v>0</v>
      </c>
      <c r="T213" s="110">
        <v>0</v>
      </c>
      <c r="U213" s="110">
        <v>0</v>
      </c>
      <c r="V213" s="110">
        <v>0</v>
      </c>
      <c r="W213" s="110">
        <v>0</v>
      </c>
      <c r="X213" s="111">
        <f t="shared" si="44"/>
        <v>0</v>
      </c>
      <c r="Y213" s="110">
        <v>0</v>
      </c>
      <c r="Z213" s="110">
        <v>0</v>
      </c>
      <c r="AA213" s="110">
        <v>0</v>
      </c>
      <c r="AB213" s="122">
        <f t="shared" si="41"/>
        <v>0</v>
      </c>
    </row>
    <row r="214" spans="1:28" x14ac:dyDescent="0.25">
      <c r="A214" s="114">
        <v>28</v>
      </c>
      <c r="B214" s="120" t="s">
        <v>30</v>
      </c>
      <c r="C214" s="110">
        <f>VLOOKUP($A214,'Trip Switching Model Targets'!$AU$208:$BG$236,C$5,FALSE)</f>
        <v>0</v>
      </c>
      <c r="D214" s="110">
        <f>VLOOKUP($A214,'Trip Switching Model Targets'!$AU$208:$BG$236,D$5,FALSE)</f>
        <v>0</v>
      </c>
      <c r="E214" s="110">
        <f>VLOOKUP($A214,'Trip Switching Model Targets'!$AU$208:$BG$236,E$5,FALSE)</f>
        <v>0</v>
      </c>
      <c r="F214" s="110">
        <f>VLOOKUP($A214,'Trip Switching Model Targets'!$AU$208:$BG$236,F$5,FALSE)</f>
        <v>0</v>
      </c>
      <c r="G214" s="110">
        <f>VLOOKUP($A214,'Trip Switching Model Targets'!$AU$208:$BG$236,G$5,FALSE)</f>
        <v>0</v>
      </c>
      <c r="H214" s="112">
        <f>VLOOKUP($A214,'Trip Switching Model Targets'!$AU$208:$BG$236,H$5,FALSE)</f>
        <v>0</v>
      </c>
      <c r="I214" s="112">
        <f>VLOOKUP($A214,'Trip Switching Model Targets'!$AU$208:$BG$236,I$5,FALSE)</f>
        <v>0</v>
      </c>
      <c r="J214" s="111">
        <f>VLOOKUP($A214,'Trip Switching Model Targets'!$AU$208:$BG$236,J$5,FALSE)</f>
        <v>0</v>
      </c>
      <c r="K214" s="110">
        <f>VLOOKUP($A214,'Trip Switching Model Targets'!$AU$208:$BG$236,K$5,FALSE)</f>
        <v>0</v>
      </c>
      <c r="L214" s="110">
        <f>VLOOKUP($A214,'Trip Switching Model Targets'!$AU$208:$BG$236,L$5,FALSE)</f>
        <v>0</v>
      </c>
      <c r="M214" s="110">
        <f>VLOOKUP($A214,'Trip Switching Model Targets'!$AU$208:$BG$236,M$5,FALSE)</f>
        <v>0</v>
      </c>
      <c r="N214" s="122">
        <f t="shared" si="40"/>
        <v>0</v>
      </c>
      <c r="P214" s="120" t="s">
        <v>30</v>
      </c>
      <c r="Q214" s="110">
        <v>0</v>
      </c>
      <c r="R214" s="110">
        <v>0</v>
      </c>
      <c r="S214" s="110">
        <v>0</v>
      </c>
      <c r="T214" s="110">
        <v>0</v>
      </c>
      <c r="U214" s="110">
        <v>0</v>
      </c>
      <c r="V214" s="110">
        <v>0</v>
      </c>
      <c r="W214" s="110">
        <v>0</v>
      </c>
      <c r="X214" s="111">
        <f t="shared" si="44"/>
        <v>0</v>
      </c>
      <c r="Y214" s="110">
        <v>0</v>
      </c>
      <c r="Z214" s="110">
        <v>0</v>
      </c>
      <c r="AA214" s="110">
        <v>0</v>
      </c>
      <c r="AB214" s="122">
        <f t="shared" si="41"/>
        <v>0</v>
      </c>
    </row>
    <row r="215" spans="1:28" x14ac:dyDescent="0.25">
      <c r="A215" s="114">
        <v>29</v>
      </c>
      <c r="B215" s="120" t="s">
        <v>31</v>
      </c>
      <c r="C215" s="110">
        <f>VLOOKUP($A215,'Trip Switching Model Targets'!$AU$208:$BG$236,C$5,FALSE)</f>
        <v>0</v>
      </c>
      <c r="D215" s="110">
        <f>VLOOKUP($A215,'Trip Switching Model Targets'!$AU$208:$BG$236,D$5,FALSE)</f>
        <v>0</v>
      </c>
      <c r="E215" s="110">
        <f>VLOOKUP($A215,'Trip Switching Model Targets'!$AU$208:$BG$236,E$5,FALSE)</f>
        <v>0</v>
      </c>
      <c r="F215" s="110">
        <f>VLOOKUP($A215,'Trip Switching Model Targets'!$AU$208:$BG$236,F$5,FALSE)</f>
        <v>0</v>
      </c>
      <c r="G215" s="110">
        <f>VLOOKUP($A215,'Trip Switching Model Targets'!$AU$208:$BG$236,G$5,FALSE)</f>
        <v>0</v>
      </c>
      <c r="H215" s="112">
        <f>VLOOKUP($A215,'Trip Switching Model Targets'!$AU$208:$BG$236,H$5,FALSE)</f>
        <v>0</v>
      </c>
      <c r="I215" s="112">
        <f>VLOOKUP($A215,'Trip Switching Model Targets'!$AU$208:$BG$236,I$5,FALSE)</f>
        <v>0</v>
      </c>
      <c r="J215" s="111">
        <f>VLOOKUP($A215,'Trip Switching Model Targets'!$AU$208:$BG$236,J$5,FALSE)</f>
        <v>0</v>
      </c>
      <c r="K215" s="110">
        <f>VLOOKUP($A215,'Trip Switching Model Targets'!$AU$208:$BG$236,K$5,FALSE)</f>
        <v>0</v>
      </c>
      <c r="L215" s="110">
        <f>VLOOKUP($A215,'Trip Switching Model Targets'!$AU$208:$BG$236,L$5,FALSE)</f>
        <v>0</v>
      </c>
      <c r="M215" s="110">
        <f>VLOOKUP($A215,'Trip Switching Model Targets'!$AU$208:$BG$236,M$5,FALSE)</f>
        <v>0</v>
      </c>
      <c r="N215" s="122">
        <f t="shared" si="40"/>
        <v>0</v>
      </c>
      <c r="P215" s="120" t="s">
        <v>31</v>
      </c>
      <c r="Q215" s="110">
        <v>0</v>
      </c>
      <c r="R215" s="110">
        <v>0</v>
      </c>
      <c r="S215" s="110">
        <v>0</v>
      </c>
      <c r="T215" s="110">
        <v>0</v>
      </c>
      <c r="U215" s="110">
        <v>0</v>
      </c>
      <c r="V215" s="110">
        <v>0</v>
      </c>
      <c r="W215" s="110">
        <v>0</v>
      </c>
      <c r="X215" s="111">
        <f t="shared" si="44"/>
        <v>0</v>
      </c>
      <c r="Y215" s="110">
        <v>0</v>
      </c>
      <c r="Z215" s="110">
        <v>0</v>
      </c>
      <c r="AA215" s="110">
        <v>0</v>
      </c>
      <c r="AB215" s="122">
        <f t="shared" si="41"/>
        <v>0</v>
      </c>
    </row>
    <row r="216" spans="1:28" x14ac:dyDescent="0.25">
      <c r="A216" s="114">
        <v>21</v>
      </c>
      <c r="B216" s="120" t="s">
        <v>529</v>
      </c>
      <c r="C216" s="110">
        <f>VLOOKUP($A216,'Trip Switching Model Targets'!$AU$208:$BG$236,C$5,FALSE)</f>
        <v>0</v>
      </c>
      <c r="D216" s="110">
        <f>VLOOKUP($A216,'Trip Switching Model Targets'!$AU$208:$BG$236,D$5,FALSE)</f>
        <v>0</v>
      </c>
      <c r="E216" s="110">
        <f>VLOOKUP($A216,'Trip Switching Model Targets'!$AU$208:$BG$236,E$5,FALSE)</f>
        <v>0</v>
      </c>
      <c r="F216" s="110">
        <f>VLOOKUP($A216,'Trip Switching Model Targets'!$AU$208:$BG$236,F$5,FALSE)</f>
        <v>0</v>
      </c>
      <c r="G216" s="110">
        <f>VLOOKUP($A216,'Trip Switching Model Targets'!$AU$208:$BG$236,G$5,FALSE)</f>
        <v>0</v>
      </c>
      <c r="H216" s="112">
        <f>VLOOKUP($A216,'Trip Switching Model Targets'!$AU$208:$BG$236,H$5,FALSE)</f>
        <v>0</v>
      </c>
      <c r="I216" s="112">
        <f>VLOOKUP($A216,'Trip Switching Model Targets'!$AU$208:$BG$236,I$5,FALSE)</f>
        <v>0</v>
      </c>
      <c r="J216" s="112">
        <f>VLOOKUP($A216,'Trip Switching Model Targets'!$AU$208:$BG$236,J$5,FALSE)</f>
        <v>0</v>
      </c>
      <c r="K216" s="109">
        <f>VLOOKUP($A216,'Trip Switching Model Targets'!$AU$208:$BG$236,K$5,FALSE)</f>
        <v>0</v>
      </c>
      <c r="L216" s="110">
        <f>VLOOKUP($A216,'Trip Switching Model Targets'!$AU$208:$BG$236,L$5,FALSE)</f>
        <v>0</v>
      </c>
      <c r="M216" s="110">
        <f>VLOOKUP($A216,'Trip Switching Model Targets'!$AU$208:$BG$236,M$5,FALSE)</f>
        <v>0</v>
      </c>
      <c r="N216" s="122">
        <f t="shared" si="40"/>
        <v>0</v>
      </c>
      <c r="P216" s="120" t="s">
        <v>529</v>
      </c>
      <c r="Q216" s="110">
        <v>0</v>
      </c>
      <c r="R216" s="110">
        <v>0</v>
      </c>
      <c r="S216" s="110">
        <v>0</v>
      </c>
      <c r="T216" s="110">
        <v>0</v>
      </c>
      <c r="U216" s="110">
        <v>0</v>
      </c>
      <c r="V216" s="110">
        <v>0</v>
      </c>
      <c r="W216" s="110">
        <v>0</v>
      </c>
      <c r="X216" s="110">
        <v>0</v>
      </c>
      <c r="Y216" s="109">
        <f>C216+D216+E216+F216+G216+H216+I216+J216+K216+L216+M216</f>
        <v>0</v>
      </c>
      <c r="Z216" s="110">
        <v>0</v>
      </c>
      <c r="AA216" s="110">
        <v>0</v>
      </c>
      <c r="AB216" s="122">
        <f t="shared" si="41"/>
        <v>0</v>
      </c>
    </row>
    <row r="217" spans="1:28" x14ac:dyDescent="0.25">
      <c r="A217" s="114">
        <v>22</v>
      </c>
      <c r="B217" s="120" t="s">
        <v>530</v>
      </c>
      <c r="C217" s="110">
        <f>VLOOKUP($A217,'Trip Switching Model Targets'!$AU$208:$BG$236,C$5,FALSE)</f>
        <v>0</v>
      </c>
      <c r="D217" s="110">
        <f>VLOOKUP($A217,'Trip Switching Model Targets'!$AU$208:$BG$236,D$5,FALSE)</f>
        <v>0</v>
      </c>
      <c r="E217" s="110">
        <f>VLOOKUP($A217,'Trip Switching Model Targets'!$AU$208:$BG$236,E$5,FALSE)</f>
        <v>0</v>
      </c>
      <c r="F217" s="110">
        <f>VLOOKUP($A217,'Trip Switching Model Targets'!$AU$208:$BG$236,F$5,FALSE)</f>
        <v>0</v>
      </c>
      <c r="G217" s="110">
        <f>VLOOKUP($A217,'Trip Switching Model Targets'!$AU$208:$BG$236,G$5,FALSE)</f>
        <v>0</v>
      </c>
      <c r="H217" s="111">
        <f>VLOOKUP($A217,'Trip Switching Model Targets'!$AU$208:$BG$236,H$5,FALSE)</f>
        <v>0</v>
      </c>
      <c r="I217" s="111">
        <f>VLOOKUP($A217,'Trip Switching Model Targets'!$AU$208:$BG$236,I$5,FALSE)</f>
        <v>0</v>
      </c>
      <c r="J217" s="111">
        <f>VLOOKUP($A217,'Trip Switching Model Targets'!$AU$208:$BG$236,J$5,FALSE)</f>
        <v>0</v>
      </c>
      <c r="K217" s="110">
        <f>VLOOKUP($A217,'Trip Switching Model Targets'!$AU$208:$BG$236,K$5,FALSE)</f>
        <v>0</v>
      </c>
      <c r="L217" s="109">
        <f>VLOOKUP($A217,'Trip Switching Model Targets'!$AU$208:$BG$236,L$5,FALSE)</f>
        <v>0</v>
      </c>
      <c r="M217" s="110">
        <f>VLOOKUP($A217,'Trip Switching Model Targets'!$AU$208:$BG$236,M$5,FALSE)</f>
        <v>0</v>
      </c>
      <c r="N217" s="122">
        <f t="shared" si="40"/>
        <v>0</v>
      </c>
      <c r="P217" s="120" t="s">
        <v>530</v>
      </c>
      <c r="Q217" s="110">
        <v>0</v>
      </c>
      <c r="R217" s="110">
        <v>0</v>
      </c>
      <c r="S217" s="110">
        <v>0</v>
      </c>
      <c r="T217" s="110">
        <v>0</v>
      </c>
      <c r="U217" s="110">
        <v>0</v>
      </c>
      <c r="V217" s="111">
        <f t="shared" ref="V217:X218" si="45">H217</f>
        <v>0</v>
      </c>
      <c r="W217" s="111">
        <f t="shared" si="45"/>
        <v>0</v>
      </c>
      <c r="X217" s="111">
        <f t="shared" si="45"/>
        <v>0</v>
      </c>
      <c r="Y217" s="110">
        <v>0</v>
      </c>
      <c r="Z217" s="109">
        <f>C217+D217+E217+F217+G217+K217+M217+L217</f>
        <v>0</v>
      </c>
      <c r="AA217" s="110">
        <v>0</v>
      </c>
      <c r="AB217" s="122">
        <f t="shared" si="41"/>
        <v>0</v>
      </c>
    </row>
    <row r="218" spans="1:28" x14ac:dyDescent="0.25">
      <c r="A218" s="114">
        <v>23</v>
      </c>
      <c r="B218" s="120" t="s">
        <v>531</v>
      </c>
      <c r="C218" s="109">
        <f>VLOOKUP($A218,'Trip Switching Model Targets'!$AU$208:$BG$236,C$5,FALSE)</f>
        <v>0</v>
      </c>
      <c r="D218" s="109">
        <f>VLOOKUP($A218,'Trip Switching Model Targets'!$AU$208:$BG$236,D$5,FALSE)</f>
        <v>0</v>
      </c>
      <c r="E218" s="109">
        <f>VLOOKUP($A218,'Trip Switching Model Targets'!$AU$208:$BG$236,E$5,FALSE)</f>
        <v>0</v>
      </c>
      <c r="F218" s="109">
        <f>VLOOKUP($A218,'Trip Switching Model Targets'!$AU$208:$BG$236,F$5,FALSE)</f>
        <v>0</v>
      </c>
      <c r="G218" s="109">
        <f>VLOOKUP($A218,'Trip Switching Model Targets'!$AU$208:$BG$236,G$5,FALSE)</f>
        <v>0</v>
      </c>
      <c r="H218" s="113">
        <f>VLOOKUP($A218,'Trip Switching Model Targets'!$AU$208:$BG$236,H$5,FALSE)</f>
        <v>0</v>
      </c>
      <c r="I218" s="113">
        <f>VLOOKUP($A218,'Trip Switching Model Targets'!$AU$208:$BG$236,I$5,FALSE)</f>
        <v>0</v>
      </c>
      <c r="J218" s="113">
        <f>VLOOKUP($A218,'Trip Switching Model Targets'!$AU$208:$BG$236,J$5,FALSE)</f>
        <v>0</v>
      </c>
      <c r="K218" s="109">
        <f>VLOOKUP($A218,'Trip Switching Model Targets'!$AU$208:$BG$236,K$5,FALSE)</f>
        <v>0</v>
      </c>
      <c r="L218" s="109">
        <f>VLOOKUP($A218,'Trip Switching Model Targets'!$AU$208:$BG$236,L$5,FALSE)</f>
        <v>0</v>
      </c>
      <c r="M218" s="109">
        <f>VLOOKUP($A218,'Trip Switching Model Targets'!$AU$208:$BG$236,M$5,FALSE)</f>
        <v>0</v>
      </c>
      <c r="N218" s="122">
        <f t="shared" si="40"/>
        <v>0</v>
      </c>
      <c r="P218" s="120" t="s">
        <v>531</v>
      </c>
      <c r="Q218" s="109">
        <f>C218</f>
        <v>0</v>
      </c>
      <c r="R218" s="109">
        <f>D218</f>
        <v>0</v>
      </c>
      <c r="S218" s="109">
        <f>E218</f>
        <v>0</v>
      </c>
      <c r="T218" s="109">
        <f>F218</f>
        <v>0</v>
      </c>
      <c r="U218" s="109">
        <f>G218</f>
        <v>0</v>
      </c>
      <c r="V218" s="113">
        <f t="shared" si="45"/>
        <v>0</v>
      </c>
      <c r="W218" s="113">
        <f t="shared" si="45"/>
        <v>0</v>
      </c>
      <c r="X218" s="113">
        <f t="shared" si="45"/>
        <v>0</v>
      </c>
      <c r="Y218" s="109">
        <f>K218</f>
        <v>0</v>
      </c>
      <c r="Z218" s="109">
        <f>L218</f>
        <v>0</v>
      </c>
      <c r="AA218" s="109">
        <f>M218</f>
        <v>0</v>
      </c>
      <c r="AB218" s="122">
        <f t="shared" si="41"/>
        <v>0</v>
      </c>
    </row>
    <row r="219" spans="1:28" ht="15.75" thickBot="1" x14ac:dyDescent="0.3">
      <c r="B219" s="123" t="s">
        <v>5</v>
      </c>
      <c r="C219" s="124">
        <f t="shared" ref="C219:M219" si="46">SUM(C193:C218)</f>
        <v>294.52524</v>
      </c>
      <c r="D219" s="125">
        <f t="shared" si="46"/>
        <v>939676.10413999995</v>
      </c>
      <c r="E219" s="125">
        <f t="shared" si="46"/>
        <v>334457.89772000001</v>
      </c>
      <c r="F219" s="125">
        <f t="shared" si="46"/>
        <v>0</v>
      </c>
      <c r="G219" s="125">
        <f t="shared" si="46"/>
        <v>0</v>
      </c>
      <c r="H219" s="126">
        <f t="shared" si="46"/>
        <v>0</v>
      </c>
      <c r="I219" s="126">
        <f t="shared" si="46"/>
        <v>0</v>
      </c>
      <c r="J219" s="126">
        <f t="shared" si="46"/>
        <v>0</v>
      </c>
      <c r="K219" s="125">
        <f t="shared" si="46"/>
        <v>0</v>
      </c>
      <c r="L219" s="125">
        <f t="shared" si="46"/>
        <v>0</v>
      </c>
      <c r="M219" s="125">
        <f t="shared" si="46"/>
        <v>0</v>
      </c>
      <c r="N219" s="127">
        <f t="shared" si="40"/>
        <v>1274428.5271000001</v>
      </c>
      <c r="P219" s="123" t="s">
        <v>5</v>
      </c>
      <c r="Q219" s="124">
        <f t="shared" ref="Q219:AA219" si="47">SUM(Q193:Q218)</f>
        <v>294.52524</v>
      </c>
      <c r="R219" s="125">
        <f t="shared" si="47"/>
        <v>939676.10413999995</v>
      </c>
      <c r="S219" s="125">
        <f t="shared" si="47"/>
        <v>334457.89772000001</v>
      </c>
      <c r="T219" s="125">
        <f t="shared" si="47"/>
        <v>0</v>
      </c>
      <c r="U219" s="125">
        <f t="shared" si="47"/>
        <v>0</v>
      </c>
      <c r="V219" s="126">
        <f t="shared" si="47"/>
        <v>0</v>
      </c>
      <c r="W219" s="126">
        <f t="shared" si="47"/>
        <v>0</v>
      </c>
      <c r="X219" s="126">
        <f t="shared" si="47"/>
        <v>0</v>
      </c>
      <c r="Y219" s="125">
        <f t="shared" si="47"/>
        <v>0</v>
      </c>
      <c r="Z219" s="125">
        <f t="shared" si="47"/>
        <v>0</v>
      </c>
      <c r="AA219" s="125">
        <f t="shared" si="47"/>
        <v>0</v>
      </c>
      <c r="AB219" s="127">
        <f t="shared" si="41"/>
        <v>1274428.5271000001</v>
      </c>
    </row>
    <row r="220" spans="1:28" x14ac:dyDescent="0.25">
      <c r="B220" s="128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P220" s="128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  <c r="AB220" s="129"/>
    </row>
    <row r="221" spans="1:28" x14ac:dyDescent="0.25">
      <c r="B221" s="128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P221" s="128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  <c r="AB221" s="129"/>
    </row>
    <row r="222" spans="1:28" x14ac:dyDescent="0.25">
      <c r="B222" s="128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P222" s="128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  <c r="AB222" s="129"/>
    </row>
    <row r="223" spans="1:28" x14ac:dyDescent="0.25">
      <c r="B223" s="128"/>
      <c r="C223" s="130"/>
      <c r="D223" s="130"/>
      <c r="E223" s="130"/>
      <c r="F223" s="130"/>
      <c r="G223" s="130"/>
      <c r="H223" s="130"/>
      <c r="I223" s="130"/>
      <c r="J223" s="130"/>
      <c r="K223" s="130"/>
      <c r="L223" s="130"/>
      <c r="M223" s="130"/>
      <c r="N223" s="129"/>
      <c r="P223" s="128"/>
      <c r="Q223" s="130"/>
      <c r="R223" s="130"/>
      <c r="S223" s="130"/>
      <c r="T223" s="130"/>
      <c r="U223" s="130"/>
      <c r="V223" s="130"/>
      <c r="W223" s="130"/>
      <c r="X223" s="130"/>
      <c r="Y223" s="130"/>
      <c r="Z223" s="130"/>
      <c r="AA223" s="130"/>
      <c r="AB223" s="129"/>
    </row>
    <row r="224" spans="1:28" x14ac:dyDescent="0.25">
      <c r="B224" s="128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P224" s="128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  <c r="AB224" s="129"/>
    </row>
    <row r="225" spans="1:28" x14ac:dyDescent="0.25">
      <c r="B225" s="128"/>
      <c r="C225" s="129"/>
      <c r="D225" s="129"/>
      <c r="E225" s="129"/>
      <c r="F225" s="129"/>
      <c r="G225" s="129"/>
      <c r="H225" s="131"/>
      <c r="I225" s="131"/>
      <c r="J225" s="131"/>
      <c r="K225" s="129"/>
      <c r="L225" s="129"/>
      <c r="M225" s="129"/>
      <c r="N225" s="129"/>
      <c r="P225" s="128"/>
      <c r="Q225" s="129"/>
      <c r="R225" s="129"/>
      <c r="S225" s="129"/>
      <c r="T225" s="129"/>
      <c r="U225" s="129"/>
      <c r="V225" s="131"/>
      <c r="W225" s="131"/>
      <c r="X225" s="131"/>
      <c r="Y225" s="129"/>
      <c r="Z225" s="129"/>
      <c r="AA225" s="129"/>
      <c r="AB225" s="129"/>
    </row>
    <row r="228" spans="1:28" x14ac:dyDescent="0.25">
      <c r="B228" s="114" t="s">
        <v>547</v>
      </c>
      <c r="P228" s="114" t="s">
        <v>547</v>
      </c>
    </row>
    <row r="229" spans="1:28" ht="26.25" x14ac:dyDescent="0.25">
      <c r="B229" s="115" t="s">
        <v>524</v>
      </c>
      <c r="C229" s="116" t="s">
        <v>525</v>
      </c>
      <c r="D229" s="117" t="s">
        <v>526</v>
      </c>
      <c r="E229" s="117" t="s">
        <v>527</v>
      </c>
      <c r="F229" s="117" t="s">
        <v>465</v>
      </c>
      <c r="G229" s="117" t="s">
        <v>528</v>
      </c>
      <c r="H229" s="117" t="s">
        <v>14</v>
      </c>
      <c r="I229" s="117" t="s">
        <v>18</v>
      </c>
      <c r="J229" s="117" t="s">
        <v>22</v>
      </c>
      <c r="K229" s="117" t="s">
        <v>529</v>
      </c>
      <c r="L229" s="117" t="s">
        <v>530</v>
      </c>
      <c r="M229" s="118" t="s">
        <v>531</v>
      </c>
      <c r="N229" s="119" t="s">
        <v>5</v>
      </c>
      <c r="P229" s="115" t="s">
        <v>524</v>
      </c>
      <c r="Q229" s="116" t="s">
        <v>525</v>
      </c>
      <c r="R229" s="117" t="s">
        <v>526</v>
      </c>
      <c r="S229" s="117" t="s">
        <v>527</v>
      </c>
      <c r="T229" s="117" t="s">
        <v>465</v>
      </c>
      <c r="U229" s="117" t="s">
        <v>528</v>
      </c>
      <c r="V229" s="117" t="s">
        <v>14</v>
      </c>
      <c r="W229" s="117" t="s">
        <v>18</v>
      </c>
      <c r="X229" s="117" t="s">
        <v>22</v>
      </c>
      <c r="Y229" s="117" t="s">
        <v>529</v>
      </c>
      <c r="Z229" s="117" t="s">
        <v>530</v>
      </c>
      <c r="AA229" s="118" t="s">
        <v>531</v>
      </c>
      <c r="AB229" s="119" t="s">
        <v>5</v>
      </c>
    </row>
    <row r="230" spans="1:28" x14ac:dyDescent="0.25">
      <c r="A230" s="114">
        <v>1</v>
      </c>
      <c r="B230" s="120" t="s">
        <v>532</v>
      </c>
      <c r="C230" s="109">
        <f>VLOOKUP($A230,'Trip Switching Model Targets'!$AU$248:$BG$276,C$5,FALSE)</f>
        <v>0</v>
      </c>
      <c r="D230" s="109">
        <f>VLOOKUP($A230,'Trip Switching Model Targets'!$AU$248:$BG$276,D$5,FALSE)</f>
        <v>0</v>
      </c>
      <c r="E230" s="109">
        <f>VLOOKUP($A230,'Trip Switching Model Targets'!$AU$248:$BG$276,E$5,FALSE)</f>
        <v>0</v>
      </c>
      <c r="F230" s="110">
        <f>VLOOKUP($A230,'Trip Switching Model Targets'!$AU$248:$BG$276,F$5,FALSE)</f>
        <v>0</v>
      </c>
      <c r="G230" s="110">
        <f>VLOOKUP($A230,'Trip Switching Model Targets'!$AU$248:$BG$276,G$5,FALSE)</f>
        <v>0</v>
      </c>
      <c r="H230" s="110">
        <f>VLOOKUP($A230,'Trip Switching Model Targets'!$AU$248:$BG$276,H$5,FALSE)</f>
        <v>0</v>
      </c>
      <c r="I230" s="110">
        <f>VLOOKUP($A230,'Trip Switching Model Targets'!$AU$248:$BG$276,I$5,FALSE)</f>
        <v>0</v>
      </c>
      <c r="J230" s="110">
        <f>VLOOKUP($A230,'Trip Switching Model Targets'!$AU$248:$BG$276,J$5,FALSE)</f>
        <v>0</v>
      </c>
      <c r="K230" s="110">
        <f>VLOOKUP($A230,'Trip Switching Model Targets'!$AU$248:$BG$276,K$5,FALSE)</f>
        <v>0</v>
      </c>
      <c r="L230" s="110">
        <f>VLOOKUP($A230,'Trip Switching Model Targets'!$AU$248:$BG$276,L$5,FALSE)</f>
        <v>0</v>
      </c>
      <c r="M230" s="110">
        <f>VLOOKUP($A230,'Trip Switching Model Targets'!$AU$248:$BG$276,M$5,FALSE)</f>
        <v>0</v>
      </c>
      <c r="N230" s="121">
        <f>SUM(C230:M230)</f>
        <v>0</v>
      </c>
      <c r="P230" s="120" t="s">
        <v>532</v>
      </c>
      <c r="Q230" s="109">
        <f>C230+F230+G230+H230+I230+J230+K230+L230+M230</f>
        <v>0</v>
      </c>
      <c r="R230" s="109">
        <f>D230</f>
        <v>0</v>
      </c>
      <c r="S230" s="109">
        <f>E230</f>
        <v>0</v>
      </c>
      <c r="T230" s="110">
        <v>0</v>
      </c>
      <c r="U230" s="110">
        <v>0</v>
      </c>
      <c r="V230" s="110">
        <v>0</v>
      </c>
      <c r="W230" s="110">
        <v>0</v>
      </c>
      <c r="X230" s="110">
        <v>0</v>
      </c>
      <c r="Y230" s="110">
        <v>0</v>
      </c>
      <c r="Z230" s="110">
        <v>0</v>
      </c>
      <c r="AA230" s="110">
        <v>0</v>
      </c>
      <c r="AB230" s="121">
        <f>SUM(Q230:AA230)</f>
        <v>0</v>
      </c>
    </row>
    <row r="231" spans="1:28" x14ac:dyDescent="0.25">
      <c r="A231" s="114">
        <v>3</v>
      </c>
      <c r="B231" s="120" t="s">
        <v>526</v>
      </c>
      <c r="C231" s="110">
        <f>VLOOKUP($A231,'Trip Switching Model Targets'!$AU$248:$BG$276,C$5,FALSE)</f>
        <v>0</v>
      </c>
      <c r="D231" s="109">
        <f>VLOOKUP($A231,'Trip Switching Model Targets'!$AU$248:$BG$276,D$5,FALSE)</f>
        <v>506000.64107999997</v>
      </c>
      <c r="E231" s="109">
        <f>VLOOKUP($A231,'Trip Switching Model Targets'!$AU$248:$BG$276,E$5,FALSE)</f>
        <v>15367.959510000001</v>
      </c>
      <c r="F231" s="110">
        <f>VLOOKUP($A231,'Trip Switching Model Targets'!$AU$248:$BG$276,F$5,FALSE)</f>
        <v>0</v>
      </c>
      <c r="G231" s="110">
        <f>VLOOKUP($A231,'Trip Switching Model Targets'!$AU$248:$BG$276,G$5,FALSE)</f>
        <v>0</v>
      </c>
      <c r="H231" s="109">
        <f>VLOOKUP($A231,'Trip Switching Model Targets'!$AU$248:$BG$276,H$5,FALSE)</f>
        <v>0</v>
      </c>
      <c r="I231" s="110">
        <f>VLOOKUP($A231,'Trip Switching Model Targets'!$AU$248:$BG$276,I$5,FALSE)</f>
        <v>24.710581209348909</v>
      </c>
      <c r="J231" s="110">
        <f>VLOOKUP($A231,'Trip Switching Model Targets'!$AU$248:$BG$276,J$5,FALSE)</f>
        <v>59.610732102261629</v>
      </c>
      <c r="K231" s="110">
        <f>VLOOKUP($A231,'Trip Switching Model Targets'!$AU$248:$BG$276,K$5,FALSE)</f>
        <v>0</v>
      </c>
      <c r="L231" s="109">
        <f>VLOOKUP($A231,'Trip Switching Model Targets'!$AU$248:$BG$276,L$5,FALSE)</f>
        <v>0</v>
      </c>
      <c r="M231" s="110">
        <f>VLOOKUP($A231,'Trip Switching Model Targets'!$AU$248:$BG$276,M$5,FALSE)</f>
        <v>0</v>
      </c>
      <c r="N231" s="122">
        <f t="shared" ref="N231:N256" si="48">SUM(C231:M231)</f>
        <v>521452.92190331157</v>
      </c>
      <c r="P231" s="120" t="s">
        <v>526</v>
      </c>
      <c r="Q231" s="110">
        <v>0</v>
      </c>
      <c r="R231" s="109">
        <f>D231+F231+G231+I231+J231+K231+M231</f>
        <v>506084.96239331155</v>
      </c>
      <c r="S231" s="109">
        <f>E231</f>
        <v>15367.959510000001</v>
      </c>
      <c r="T231" s="110">
        <v>0</v>
      </c>
      <c r="U231" s="110">
        <v>0</v>
      </c>
      <c r="V231" s="109">
        <f>H231</f>
        <v>0</v>
      </c>
      <c r="W231" s="110">
        <v>0</v>
      </c>
      <c r="X231" s="110">
        <v>0</v>
      </c>
      <c r="Y231" s="110">
        <v>0</v>
      </c>
      <c r="Z231" s="109">
        <f>L231</f>
        <v>0</v>
      </c>
      <c r="AA231" s="110">
        <v>0</v>
      </c>
      <c r="AB231" s="122">
        <f t="shared" ref="AB231:AB256" si="49">SUM(Q231:AA231)</f>
        <v>521452.92190331157</v>
      </c>
    </row>
    <row r="232" spans="1:28" x14ac:dyDescent="0.25">
      <c r="A232" s="114">
        <v>5</v>
      </c>
      <c r="B232" s="120" t="s">
        <v>527</v>
      </c>
      <c r="C232" s="110">
        <f>VLOOKUP($A232,'Trip Switching Model Targets'!$AU$248:$BG$276,C$5,FALSE)</f>
        <v>0</v>
      </c>
      <c r="D232" s="110">
        <f>VLOOKUP($A232,'Trip Switching Model Targets'!$AU$248:$BG$276,D$5,FALSE)</f>
        <v>0</v>
      </c>
      <c r="E232" s="109">
        <f>VLOOKUP($A232,'Trip Switching Model Targets'!$AU$248:$BG$276,E$5,FALSE)</f>
        <v>441581.03</v>
      </c>
      <c r="F232" s="110">
        <f>VLOOKUP($A232,'Trip Switching Model Targets'!$AU$248:$BG$276,F$5,FALSE)</f>
        <v>0</v>
      </c>
      <c r="G232" s="110">
        <f>VLOOKUP($A232,'Trip Switching Model Targets'!$AU$248:$BG$276,G$5,FALSE)</f>
        <v>0</v>
      </c>
      <c r="H232" s="109">
        <f>VLOOKUP($A232,'Trip Switching Model Targets'!$AU$248:$BG$276,H$5,FALSE)</f>
        <v>0</v>
      </c>
      <c r="I232" s="110">
        <f>VLOOKUP($A232,'Trip Switching Model Targets'!$AU$248:$BG$276,I$5,FALSE)</f>
        <v>18.988065828977483</v>
      </c>
      <c r="J232" s="110">
        <f>VLOOKUP($A232,'Trip Switching Model Targets'!$AU$248:$BG$276,J$5,FALSE)</f>
        <v>45.805984718928791</v>
      </c>
      <c r="K232" s="110">
        <f>VLOOKUP($A232,'Trip Switching Model Targets'!$AU$248:$BG$276,K$5,FALSE)</f>
        <v>0</v>
      </c>
      <c r="L232" s="109">
        <f>VLOOKUP($A232,'Trip Switching Model Targets'!$AU$248:$BG$276,L$5,FALSE)</f>
        <v>0</v>
      </c>
      <c r="M232" s="110">
        <f>VLOOKUP($A232,'Trip Switching Model Targets'!$AU$248:$BG$276,M$5,FALSE)</f>
        <v>0</v>
      </c>
      <c r="N232" s="122">
        <f t="shared" si="48"/>
        <v>441645.8240505479</v>
      </c>
      <c r="P232" s="120" t="s">
        <v>527</v>
      </c>
      <c r="Q232" s="110">
        <v>0</v>
      </c>
      <c r="R232" s="110">
        <v>0</v>
      </c>
      <c r="S232" s="109">
        <f>E232+F232+G232+I232+J232+K232+M232</f>
        <v>441645.8240505479</v>
      </c>
      <c r="T232" s="110">
        <v>0</v>
      </c>
      <c r="U232" s="110">
        <v>0</v>
      </c>
      <c r="V232" s="109">
        <f>H232</f>
        <v>0</v>
      </c>
      <c r="W232" s="110">
        <v>0</v>
      </c>
      <c r="X232" s="110">
        <v>0</v>
      </c>
      <c r="Y232" s="110">
        <v>0</v>
      </c>
      <c r="Z232" s="109">
        <f>L232</f>
        <v>0</v>
      </c>
      <c r="AA232" s="110">
        <v>0</v>
      </c>
      <c r="AB232" s="122">
        <f t="shared" si="49"/>
        <v>441645.8240505479</v>
      </c>
    </row>
    <row r="233" spans="1:28" x14ac:dyDescent="0.25">
      <c r="A233" s="114">
        <v>7</v>
      </c>
      <c r="B233" s="120" t="s">
        <v>465</v>
      </c>
      <c r="C233" s="110">
        <f>VLOOKUP($A233,'Trip Switching Model Targets'!$AU$248:$BG$276,C$5,FALSE)</f>
        <v>0</v>
      </c>
      <c r="D233" s="109">
        <f>VLOOKUP($A233,'Trip Switching Model Targets'!$AU$248:$BG$276,D$5,FALSE)</f>
        <v>0</v>
      </c>
      <c r="E233" s="109">
        <f>VLOOKUP($A233,'Trip Switching Model Targets'!$AU$248:$BG$276,E$5,FALSE)</f>
        <v>0</v>
      </c>
      <c r="F233" s="109">
        <f>VLOOKUP($A233,'Trip Switching Model Targets'!$AU$248:$BG$276,F$5,FALSE)</f>
        <v>0</v>
      </c>
      <c r="G233" s="110">
        <f>VLOOKUP($A233,'Trip Switching Model Targets'!$AU$248:$BG$276,G$5,FALSE)</f>
        <v>0</v>
      </c>
      <c r="H233" s="109">
        <f>VLOOKUP($A233,'Trip Switching Model Targets'!$AU$248:$BG$276,H$5,FALSE)</f>
        <v>0</v>
      </c>
      <c r="I233" s="110">
        <f>VLOOKUP($A233,'Trip Switching Model Targets'!$AU$248:$BG$276,I$5,FALSE)</f>
        <v>0</v>
      </c>
      <c r="J233" s="110">
        <f>VLOOKUP($A233,'Trip Switching Model Targets'!$AU$248:$BG$276,J$5,FALSE)</f>
        <v>0</v>
      </c>
      <c r="K233" s="110">
        <f>VLOOKUP($A233,'Trip Switching Model Targets'!$AU$248:$BG$276,K$5,FALSE)</f>
        <v>0</v>
      </c>
      <c r="L233" s="109">
        <f>VLOOKUP($A233,'Trip Switching Model Targets'!$AU$248:$BG$276,L$5,FALSE)</f>
        <v>0</v>
      </c>
      <c r="M233" s="110">
        <f>VLOOKUP($A233,'Trip Switching Model Targets'!$AU$248:$BG$276,M$5,FALSE)</f>
        <v>0</v>
      </c>
      <c r="N233" s="122">
        <f t="shared" si="48"/>
        <v>0</v>
      </c>
      <c r="P233" s="120" t="s">
        <v>465</v>
      </c>
      <c r="Q233" s="110">
        <v>0</v>
      </c>
      <c r="R233" s="109">
        <f>D233</f>
        <v>0</v>
      </c>
      <c r="S233" s="109">
        <f>E233</f>
        <v>0</v>
      </c>
      <c r="T233" s="109">
        <f>C233+F233+G233</f>
        <v>0</v>
      </c>
      <c r="U233" s="110">
        <v>0</v>
      </c>
      <c r="V233" s="109">
        <f>H233+I233+J233+K233+M233</f>
        <v>0</v>
      </c>
      <c r="W233" s="110">
        <v>0</v>
      </c>
      <c r="X233" s="110">
        <v>0</v>
      </c>
      <c r="Y233" s="110">
        <v>0</v>
      </c>
      <c r="Z233" s="109">
        <f>L233</f>
        <v>0</v>
      </c>
      <c r="AA233" s="110">
        <v>0</v>
      </c>
      <c r="AB233" s="122">
        <f t="shared" si="49"/>
        <v>0</v>
      </c>
    </row>
    <row r="234" spans="1:28" x14ac:dyDescent="0.25">
      <c r="A234" s="114">
        <v>8</v>
      </c>
      <c r="B234" s="120" t="s">
        <v>528</v>
      </c>
      <c r="C234" s="110">
        <f>VLOOKUP($A234,'Trip Switching Model Targets'!$AU$248:$BG$276,C$5,FALSE)</f>
        <v>0</v>
      </c>
      <c r="D234" s="110">
        <f>VLOOKUP($A234,'Trip Switching Model Targets'!$AU$248:$BG$276,D$5,FALSE)</f>
        <v>0</v>
      </c>
      <c r="E234" s="110">
        <f>VLOOKUP($A234,'Trip Switching Model Targets'!$AU$248:$BG$276,E$5,FALSE)</f>
        <v>0</v>
      </c>
      <c r="F234" s="110">
        <f>VLOOKUP($A234,'Trip Switching Model Targets'!$AU$248:$BG$276,F$5,FALSE)</f>
        <v>0</v>
      </c>
      <c r="G234" s="109">
        <f>VLOOKUP($A234,'Trip Switching Model Targets'!$AU$248:$BG$276,G$5,FALSE)</f>
        <v>1202.8338000000001</v>
      </c>
      <c r="H234" s="110">
        <f>VLOOKUP($A234,'Trip Switching Model Targets'!$AU$248:$BG$276,H$5,FALSE)</f>
        <v>0</v>
      </c>
      <c r="I234" s="110">
        <f>VLOOKUP($A234,'Trip Switching Model Targets'!$AU$248:$BG$276,I$5,FALSE)</f>
        <v>0</v>
      </c>
      <c r="J234" s="110">
        <f>VLOOKUP($A234,'Trip Switching Model Targets'!$AU$248:$BG$276,J$5,FALSE)</f>
        <v>0</v>
      </c>
      <c r="K234" s="110">
        <f>VLOOKUP($A234,'Trip Switching Model Targets'!$AU$248:$BG$276,K$5,FALSE)</f>
        <v>0</v>
      </c>
      <c r="L234" s="110">
        <f>VLOOKUP($A234,'Trip Switching Model Targets'!$AU$248:$BG$276,L$5,FALSE)</f>
        <v>0</v>
      </c>
      <c r="M234" s="110">
        <f>VLOOKUP($A234,'Trip Switching Model Targets'!$AU$248:$BG$276,M$5,FALSE)</f>
        <v>0</v>
      </c>
      <c r="N234" s="122">
        <f t="shared" si="48"/>
        <v>1202.8338000000001</v>
      </c>
      <c r="P234" s="120" t="s">
        <v>528</v>
      </c>
      <c r="Q234" s="110">
        <v>0</v>
      </c>
      <c r="R234" s="110">
        <v>0</v>
      </c>
      <c r="S234" s="110">
        <v>0</v>
      </c>
      <c r="T234" s="110">
        <v>0</v>
      </c>
      <c r="U234" s="109">
        <f>C234+D234+E234+F234+G234+H234+I234+J234+K234+L234+M234</f>
        <v>1202.8338000000001</v>
      </c>
      <c r="V234" s="110">
        <v>0</v>
      </c>
      <c r="W234" s="110">
        <v>0</v>
      </c>
      <c r="X234" s="110">
        <v>0</v>
      </c>
      <c r="Y234" s="110">
        <v>0</v>
      </c>
      <c r="Z234" s="110">
        <v>0</v>
      </c>
      <c r="AA234" s="110">
        <v>0</v>
      </c>
      <c r="AB234" s="122">
        <f t="shared" si="49"/>
        <v>1202.8338000000001</v>
      </c>
    </row>
    <row r="235" spans="1:28" x14ac:dyDescent="0.25">
      <c r="A235" s="114">
        <v>9</v>
      </c>
      <c r="B235" s="120" t="s">
        <v>14</v>
      </c>
      <c r="C235" s="110">
        <f>VLOOKUP($A235,'Trip Switching Model Targets'!$AU$248:$BG$276,C$5,FALSE)</f>
        <v>0</v>
      </c>
      <c r="D235" s="110">
        <f>VLOOKUP($A235,'Trip Switching Model Targets'!$AU$248:$BG$276,D$5,FALSE)</f>
        <v>0</v>
      </c>
      <c r="E235" s="110">
        <f>VLOOKUP($A235,'Trip Switching Model Targets'!$AU$248:$BG$276,E$5,FALSE)</f>
        <v>0</v>
      </c>
      <c r="F235" s="110">
        <f>VLOOKUP($A235,'Trip Switching Model Targets'!$AU$248:$BG$276,F$5,FALSE)</f>
        <v>0</v>
      </c>
      <c r="G235" s="110">
        <f>VLOOKUP($A235,'Trip Switching Model Targets'!$AU$248:$BG$276,G$5,FALSE)</f>
        <v>0</v>
      </c>
      <c r="H235" s="111">
        <f>VLOOKUP($A235,'Trip Switching Model Targets'!$AU$248:$BG$276,H$5,FALSE)</f>
        <v>1526.2143823962429</v>
      </c>
      <c r="I235" s="112">
        <f>VLOOKUP($A235,'Trip Switching Model Targets'!$AU$248:$BG$276,I$5,FALSE)</f>
        <v>0</v>
      </c>
      <c r="J235" s="112">
        <f>VLOOKUP($A235,'Trip Switching Model Targets'!$AU$248:$BG$276,J$5,FALSE)</f>
        <v>0</v>
      </c>
      <c r="K235" s="110">
        <f>VLOOKUP($A235,'Trip Switching Model Targets'!$AU$248:$BG$276,K$5,FALSE)</f>
        <v>0</v>
      </c>
      <c r="L235" s="110">
        <f>VLOOKUP($A235,'Trip Switching Model Targets'!$AU$248:$BG$276,L$5,FALSE)</f>
        <v>0</v>
      </c>
      <c r="M235" s="110">
        <f>VLOOKUP($A235,'Trip Switching Model Targets'!$AU$248:$BG$276,M$5,FALSE)</f>
        <v>0</v>
      </c>
      <c r="N235" s="122">
        <f t="shared" si="48"/>
        <v>1526.2143823962429</v>
      </c>
      <c r="P235" s="120" t="s">
        <v>14</v>
      </c>
      <c r="Q235" s="110">
        <v>0</v>
      </c>
      <c r="R235" s="110">
        <v>0</v>
      </c>
      <c r="S235" s="110">
        <v>0</v>
      </c>
      <c r="T235" s="110">
        <v>0</v>
      </c>
      <c r="U235" s="110">
        <v>0</v>
      </c>
      <c r="V235" s="111">
        <f t="shared" ref="V235:V240" si="50">C235+D235+E235+F235+G235+H235+I235+J235+K235+L235+M235</f>
        <v>1526.2143823962429</v>
      </c>
      <c r="W235" s="110">
        <v>0</v>
      </c>
      <c r="X235" s="110">
        <v>0</v>
      </c>
      <c r="Y235" s="110">
        <v>0</v>
      </c>
      <c r="Z235" s="110">
        <v>0</v>
      </c>
      <c r="AA235" s="110">
        <v>0</v>
      </c>
      <c r="AB235" s="122">
        <f t="shared" si="49"/>
        <v>1526.2143823962429</v>
      </c>
    </row>
    <row r="236" spans="1:28" x14ac:dyDescent="0.25">
      <c r="A236" s="114">
        <v>10</v>
      </c>
      <c r="B236" s="120" t="s">
        <v>15</v>
      </c>
      <c r="C236" s="110">
        <f>VLOOKUP($A236,'Trip Switching Model Targets'!$AU$248:$BG$276,C$5,FALSE)</f>
        <v>0</v>
      </c>
      <c r="D236" s="110">
        <f>VLOOKUP($A236,'Trip Switching Model Targets'!$AU$248:$BG$276,D$5,FALSE)</f>
        <v>0</v>
      </c>
      <c r="E236" s="110">
        <f>VLOOKUP($A236,'Trip Switching Model Targets'!$AU$248:$BG$276,E$5,FALSE)</f>
        <v>0</v>
      </c>
      <c r="F236" s="110">
        <f>VLOOKUP($A236,'Trip Switching Model Targets'!$AU$248:$BG$276,F$5,FALSE)</f>
        <v>0</v>
      </c>
      <c r="G236" s="110">
        <f>VLOOKUP($A236,'Trip Switching Model Targets'!$AU$248:$BG$276,G$5,FALSE)</f>
        <v>0</v>
      </c>
      <c r="H236" s="111">
        <f>VLOOKUP($A236,'Trip Switching Model Targets'!$AU$248:$BG$276,H$5,FALSE)</f>
        <v>4.682301624703836</v>
      </c>
      <c r="I236" s="112">
        <f>VLOOKUP($A236,'Trip Switching Model Targets'!$AU$248:$BG$276,I$5,FALSE)</f>
        <v>0</v>
      </c>
      <c r="J236" s="112">
        <f>VLOOKUP($A236,'Trip Switching Model Targets'!$AU$248:$BG$276,J$5,FALSE)</f>
        <v>0</v>
      </c>
      <c r="K236" s="110">
        <f>VLOOKUP($A236,'Trip Switching Model Targets'!$AU$248:$BG$276,K$5,FALSE)</f>
        <v>0</v>
      </c>
      <c r="L236" s="110">
        <f>VLOOKUP($A236,'Trip Switching Model Targets'!$AU$248:$BG$276,L$5,FALSE)</f>
        <v>0</v>
      </c>
      <c r="M236" s="110">
        <f>VLOOKUP($A236,'Trip Switching Model Targets'!$AU$248:$BG$276,M$5,FALSE)</f>
        <v>0</v>
      </c>
      <c r="N236" s="122">
        <f t="shared" si="48"/>
        <v>4.682301624703836</v>
      </c>
      <c r="P236" s="120" t="s">
        <v>15</v>
      </c>
      <c r="Q236" s="110">
        <v>0</v>
      </c>
      <c r="R236" s="110">
        <v>0</v>
      </c>
      <c r="S236" s="110">
        <v>0</v>
      </c>
      <c r="T236" s="110">
        <v>0</v>
      </c>
      <c r="U236" s="110">
        <v>0</v>
      </c>
      <c r="V236" s="111">
        <f t="shared" si="50"/>
        <v>4.682301624703836</v>
      </c>
      <c r="W236" s="110">
        <v>0</v>
      </c>
      <c r="X236" s="110">
        <v>0</v>
      </c>
      <c r="Y236" s="110">
        <v>0</v>
      </c>
      <c r="Z236" s="110">
        <v>0</v>
      </c>
      <c r="AA236" s="110">
        <v>0</v>
      </c>
      <c r="AB236" s="122">
        <f t="shared" si="49"/>
        <v>4.682301624703836</v>
      </c>
    </row>
    <row r="237" spans="1:28" x14ac:dyDescent="0.25">
      <c r="A237" s="114">
        <v>11</v>
      </c>
      <c r="B237" s="120" t="s">
        <v>16</v>
      </c>
      <c r="C237" s="110">
        <f>VLOOKUP($A237,'Trip Switching Model Targets'!$AU$248:$BG$276,C$5,FALSE)</f>
        <v>0</v>
      </c>
      <c r="D237" s="110">
        <f>VLOOKUP($A237,'Trip Switching Model Targets'!$AU$248:$BG$276,D$5,FALSE)</f>
        <v>0</v>
      </c>
      <c r="E237" s="110">
        <f>VLOOKUP($A237,'Trip Switching Model Targets'!$AU$248:$BG$276,E$5,FALSE)</f>
        <v>0</v>
      </c>
      <c r="F237" s="110">
        <f>VLOOKUP($A237,'Trip Switching Model Targets'!$AU$248:$BG$276,F$5,FALSE)</f>
        <v>0</v>
      </c>
      <c r="G237" s="110">
        <f>VLOOKUP($A237,'Trip Switching Model Targets'!$AU$248:$BG$276,G$5,FALSE)</f>
        <v>0</v>
      </c>
      <c r="H237" s="111">
        <f>VLOOKUP($A237,'Trip Switching Model Targets'!$AU$248:$BG$276,H$5,FALSE)</f>
        <v>0</v>
      </c>
      <c r="I237" s="112">
        <f>VLOOKUP($A237,'Trip Switching Model Targets'!$AU$248:$BG$276,I$5,FALSE)</f>
        <v>0</v>
      </c>
      <c r="J237" s="112">
        <f>VLOOKUP($A237,'Trip Switching Model Targets'!$AU$248:$BG$276,J$5,FALSE)</f>
        <v>0</v>
      </c>
      <c r="K237" s="110">
        <f>VLOOKUP($A237,'Trip Switching Model Targets'!$AU$248:$BG$276,K$5,FALSE)</f>
        <v>0</v>
      </c>
      <c r="L237" s="110">
        <f>VLOOKUP($A237,'Trip Switching Model Targets'!$AU$248:$BG$276,L$5,FALSE)</f>
        <v>0</v>
      </c>
      <c r="M237" s="110">
        <f>VLOOKUP($A237,'Trip Switching Model Targets'!$AU$248:$BG$276,M$5,FALSE)</f>
        <v>0</v>
      </c>
      <c r="N237" s="122">
        <f t="shared" si="48"/>
        <v>0</v>
      </c>
      <c r="P237" s="120" t="s">
        <v>16</v>
      </c>
      <c r="Q237" s="110">
        <v>0</v>
      </c>
      <c r="R237" s="110">
        <v>0</v>
      </c>
      <c r="S237" s="110">
        <v>0</v>
      </c>
      <c r="T237" s="110">
        <v>0</v>
      </c>
      <c r="U237" s="110">
        <v>0</v>
      </c>
      <c r="V237" s="111">
        <f t="shared" si="50"/>
        <v>0</v>
      </c>
      <c r="W237" s="110">
        <v>0</v>
      </c>
      <c r="X237" s="110">
        <v>0</v>
      </c>
      <c r="Y237" s="110">
        <v>0</v>
      </c>
      <c r="Z237" s="110">
        <v>0</v>
      </c>
      <c r="AA237" s="110">
        <v>0</v>
      </c>
      <c r="AB237" s="122">
        <f t="shared" si="49"/>
        <v>0</v>
      </c>
    </row>
    <row r="238" spans="1:28" x14ac:dyDescent="0.25">
      <c r="A238" s="114">
        <v>12</v>
      </c>
      <c r="B238" s="120" t="s">
        <v>17</v>
      </c>
      <c r="C238" s="110">
        <f>VLOOKUP($A238,'Trip Switching Model Targets'!$AU$248:$BG$276,C$5,FALSE)</f>
        <v>0</v>
      </c>
      <c r="D238" s="110">
        <f>VLOOKUP($A238,'Trip Switching Model Targets'!$AU$248:$BG$276,D$5,FALSE)</f>
        <v>0</v>
      </c>
      <c r="E238" s="110">
        <f>VLOOKUP($A238,'Trip Switching Model Targets'!$AU$248:$BG$276,E$5,FALSE)</f>
        <v>0</v>
      </c>
      <c r="F238" s="110">
        <f>VLOOKUP($A238,'Trip Switching Model Targets'!$AU$248:$BG$276,F$5,FALSE)</f>
        <v>0</v>
      </c>
      <c r="G238" s="110">
        <f>VLOOKUP($A238,'Trip Switching Model Targets'!$AU$248:$BG$276,G$5,FALSE)</f>
        <v>0</v>
      </c>
      <c r="H238" s="111">
        <f>VLOOKUP($A238,'Trip Switching Model Targets'!$AU$248:$BG$276,H$5,FALSE)</f>
        <v>402.74098833002608</v>
      </c>
      <c r="I238" s="112">
        <f>VLOOKUP($A238,'Trip Switching Model Targets'!$AU$248:$BG$276,I$5,FALSE)</f>
        <v>0</v>
      </c>
      <c r="J238" s="112">
        <f>VLOOKUP($A238,'Trip Switching Model Targets'!$AU$248:$BG$276,J$5,FALSE)</f>
        <v>0</v>
      </c>
      <c r="K238" s="110">
        <f>VLOOKUP($A238,'Trip Switching Model Targets'!$AU$248:$BG$276,K$5,FALSE)</f>
        <v>0</v>
      </c>
      <c r="L238" s="110">
        <f>VLOOKUP($A238,'Trip Switching Model Targets'!$AU$248:$BG$276,L$5,FALSE)</f>
        <v>0</v>
      </c>
      <c r="M238" s="110">
        <f>VLOOKUP($A238,'Trip Switching Model Targets'!$AU$248:$BG$276,M$5,FALSE)</f>
        <v>0</v>
      </c>
      <c r="N238" s="122">
        <f t="shared" si="48"/>
        <v>402.74098833002608</v>
      </c>
      <c r="P238" s="120" t="s">
        <v>17</v>
      </c>
      <c r="Q238" s="110">
        <v>0</v>
      </c>
      <c r="R238" s="110">
        <v>0</v>
      </c>
      <c r="S238" s="110">
        <v>0</v>
      </c>
      <c r="T238" s="110">
        <v>0</v>
      </c>
      <c r="U238" s="110">
        <v>0</v>
      </c>
      <c r="V238" s="111">
        <f t="shared" si="50"/>
        <v>402.74098833002608</v>
      </c>
      <c r="W238" s="110">
        <v>0</v>
      </c>
      <c r="X238" s="110">
        <v>0</v>
      </c>
      <c r="Y238" s="110">
        <v>0</v>
      </c>
      <c r="Z238" s="110">
        <v>0</v>
      </c>
      <c r="AA238" s="110">
        <v>0</v>
      </c>
      <c r="AB238" s="122">
        <f t="shared" si="49"/>
        <v>402.74098833002608</v>
      </c>
    </row>
    <row r="239" spans="1:28" x14ac:dyDescent="0.25">
      <c r="A239" s="114">
        <v>24</v>
      </c>
      <c r="B239" s="120" t="s">
        <v>26</v>
      </c>
      <c r="C239" s="110">
        <f>VLOOKUP($A239,'Trip Switching Model Targets'!$AU$248:$BG$276,C$5,FALSE)</f>
        <v>0</v>
      </c>
      <c r="D239" s="110">
        <f>VLOOKUP($A239,'Trip Switching Model Targets'!$AU$248:$BG$276,D$5,FALSE)</f>
        <v>0</v>
      </c>
      <c r="E239" s="110">
        <f>VLOOKUP($A239,'Trip Switching Model Targets'!$AU$248:$BG$276,E$5,FALSE)</f>
        <v>0</v>
      </c>
      <c r="F239" s="110">
        <f>VLOOKUP($A239,'Trip Switching Model Targets'!$AU$248:$BG$276,F$5,FALSE)</f>
        <v>0</v>
      </c>
      <c r="G239" s="110">
        <f>VLOOKUP($A239,'Trip Switching Model Targets'!$AU$248:$BG$276,G$5,FALSE)</f>
        <v>0</v>
      </c>
      <c r="H239" s="111">
        <f>VLOOKUP($A239,'Trip Switching Model Targets'!$AU$248:$BG$276,H$5,FALSE)</f>
        <v>296.1463851966887</v>
      </c>
      <c r="I239" s="112">
        <f>VLOOKUP($A239,'Trip Switching Model Targets'!$AU$248:$BG$276,I$5,FALSE)</f>
        <v>0</v>
      </c>
      <c r="J239" s="112">
        <f>VLOOKUP($A239,'Trip Switching Model Targets'!$AU$248:$BG$276,J$5,FALSE)</f>
        <v>0</v>
      </c>
      <c r="K239" s="110">
        <f>VLOOKUP($A239,'Trip Switching Model Targets'!$AU$248:$BG$276,K$5,FALSE)</f>
        <v>0</v>
      </c>
      <c r="L239" s="110">
        <f>VLOOKUP($A239,'Trip Switching Model Targets'!$AU$248:$BG$276,L$5,FALSE)</f>
        <v>0</v>
      </c>
      <c r="M239" s="110">
        <f>VLOOKUP($A239,'Trip Switching Model Targets'!$AU$248:$BG$276,M$5,FALSE)</f>
        <v>0</v>
      </c>
      <c r="N239" s="122">
        <f t="shared" si="48"/>
        <v>296.1463851966887</v>
      </c>
      <c r="P239" s="120" t="s">
        <v>26</v>
      </c>
      <c r="Q239" s="110">
        <v>0</v>
      </c>
      <c r="R239" s="110">
        <v>0</v>
      </c>
      <c r="S239" s="110">
        <v>0</v>
      </c>
      <c r="T239" s="110">
        <v>0</v>
      </c>
      <c r="U239" s="110">
        <v>0</v>
      </c>
      <c r="V239" s="111">
        <f t="shared" si="50"/>
        <v>296.1463851966887</v>
      </c>
      <c r="W239" s="110">
        <v>0</v>
      </c>
      <c r="X239" s="110">
        <v>0</v>
      </c>
      <c r="Y239" s="110">
        <v>0</v>
      </c>
      <c r="Z239" s="110">
        <v>0</v>
      </c>
      <c r="AA239" s="110">
        <v>0</v>
      </c>
      <c r="AB239" s="122">
        <f t="shared" si="49"/>
        <v>296.1463851966887</v>
      </c>
    </row>
    <row r="240" spans="1:28" x14ac:dyDescent="0.25">
      <c r="A240" s="114">
        <v>25</v>
      </c>
      <c r="B240" s="120" t="s">
        <v>27</v>
      </c>
      <c r="C240" s="110">
        <f>VLOOKUP($A240,'Trip Switching Model Targets'!$AU$248:$BG$276,C$5,FALSE)</f>
        <v>0</v>
      </c>
      <c r="D240" s="110">
        <f>VLOOKUP($A240,'Trip Switching Model Targets'!$AU$248:$BG$276,D$5,FALSE)</f>
        <v>0</v>
      </c>
      <c r="E240" s="110">
        <f>VLOOKUP($A240,'Trip Switching Model Targets'!$AU$248:$BG$276,E$5,FALSE)</f>
        <v>0</v>
      </c>
      <c r="F240" s="110">
        <f>VLOOKUP($A240,'Trip Switching Model Targets'!$AU$248:$BG$276,F$5,FALSE)</f>
        <v>0</v>
      </c>
      <c r="G240" s="110">
        <f>VLOOKUP($A240,'Trip Switching Model Targets'!$AU$248:$BG$276,G$5,FALSE)</f>
        <v>0</v>
      </c>
      <c r="H240" s="111">
        <f>VLOOKUP($A240,'Trip Switching Model Targets'!$AU$248:$BG$276,H$5,FALSE)</f>
        <v>12.555352651912564</v>
      </c>
      <c r="I240" s="112">
        <f>VLOOKUP($A240,'Trip Switching Model Targets'!$AU$248:$BG$276,I$5,FALSE)</f>
        <v>0</v>
      </c>
      <c r="J240" s="112">
        <f>VLOOKUP($A240,'Trip Switching Model Targets'!$AU$248:$BG$276,J$5,FALSE)</f>
        <v>0</v>
      </c>
      <c r="K240" s="110">
        <f>VLOOKUP($A240,'Trip Switching Model Targets'!$AU$248:$BG$276,K$5,FALSE)</f>
        <v>0</v>
      </c>
      <c r="L240" s="110">
        <f>VLOOKUP($A240,'Trip Switching Model Targets'!$AU$248:$BG$276,L$5,FALSE)</f>
        <v>0</v>
      </c>
      <c r="M240" s="110">
        <f>VLOOKUP($A240,'Trip Switching Model Targets'!$AU$248:$BG$276,M$5,FALSE)</f>
        <v>0</v>
      </c>
      <c r="N240" s="122">
        <f t="shared" si="48"/>
        <v>12.555352651912564</v>
      </c>
      <c r="P240" s="120" t="s">
        <v>27</v>
      </c>
      <c r="Q240" s="110">
        <v>0</v>
      </c>
      <c r="R240" s="110">
        <v>0</v>
      </c>
      <c r="S240" s="110">
        <v>0</v>
      </c>
      <c r="T240" s="110">
        <v>0</v>
      </c>
      <c r="U240" s="110">
        <v>0</v>
      </c>
      <c r="V240" s="111">
        <f t="shared" si="50"/>
        <v>12.555352651912564</v>
      </c>
      <c r="W240" s="110">
        <v>0</v>
      </c>
      <c r="X240" s="110">
        <v>0</v>
      </c>
      <c r="Y240" s="110">
        <v>0</v>
      </c>
      <c r="Z240" s="110">
        <v>0</v>
      </c>
      <c r="AA240" s="110">
        <v>0</v>
      </c>
      <c r="AB240" s="122">
        <f t="shared" si="49"/>
        <v>12.555352651912564</v>
      </c>
    </row>
    <row r="241" spans="1:28" x14ac:dyDescent="0.25">
      <c r="A241" s="114">
        <v>13</v>
      </c>
      <c r="B241" s="120" t="s">
        <v>18</v>
      </c>
      <c r="C241" s="110">
        <f>VLOOKUP($A241,'Trip Switching Model Targets'!$AU$248:$BG$276,C$5,FALSE)</f>
        <v>0</v>
      </c>
      <c r="D241" s="110">
        <f>VLOOKUP($A241,'Trip Switching Model Targets'!$AU$248:$BG$276,D$5,FALSE)</f>
        <v>0</v>
      </c>
      <c r="E241" s="110">
        <f>VLOOKUP($A241,'Trip Switching Model Targets'!$AU$248:$BG$276,E$5,FALSE)</f>
        <v>0</v>
      </c>
      <c r="F241" s="110">
        <f>VLOOKUP($A241,'Trip Switching Model Targets'!$AU$248:$BG$276,F$5,FALSE)</f>
        <v>0</v>
      </c>
      <c r="G241" s="110">
        <f>VLOOKUP($A241,'Trip Switching Model Targets'!$AU$248:$BG$276,G$5,FALSE)</f>
        <v>0</v>
      </c>
      <c r="H241" s="112">
        <f>VLOOKUP($A241,'Trip Switching Model Targets'!$AU$248:$BG$276,H$5,FALSE)</f>
        <v>0</v>
      </c>
      <c r="I241" s="111">
        <f>VLOOKUP($A241,'Trip Switching Model Targets'!$AU$248:$BG$276,I$5,FALSE)</f>
        <v>14.997320363631173</v>
      </c>
      <c r="J241" s="112">
        <f>VLOOKUP($A241,'Trip Switching Model Targets'!$AU$248:$BG$276,J$5,FALSE)</f>
        <v>0</v>
      </c>
      <c r="K241" s="110">
        <f>VLOOKUP($A241,'Trip Switching Model Targets'!$AU$248:$BG$276,K$5,FALSE)</f>
        <v>0</v>
      </c>
      <c r="L241" s="110">
        <f>VLOOKUP($A241,'Trip Switching Model Targets'!$AU$248:$BG$276,L$5,FALSE)</f>
        <v>0</v>
      </c>
      <c r="M241" s="110">
        <f>VLOOKUP($A241,'Trip Switching Model Targets'!$AU$248:$BG$276,M$5,FALSE)</f>
        <v>0</v>
      </c>
      <c r="N241" s="122">
        <f t="shared" si="48"/>
        <v>14.997320363631173</v>
      </c>
      <c r="P241" s="120" t="s">
        <v>18</v>
      </c>
      <c r="Q241" s="110">
        <v>0</v>
      </c>
      <c r="R241" s="110">
        <v>0</v>
      </c>
      <c r="S241" s="110">
        <v>0</v>
      </c>
      <c r="T241" s="110">
        <v>0</v>
      </c>
      <c r="U241" s="110">
        <v>0</v>
      </c>
      <c r="V241" s="110">
        <v>0</v>
      </c>
      <c r="W241" s="111">
        <f t="shared" ref="W241:W246" si="51">C241+D241+E241+F241+G241+H241+I241+J241+K241+L241+M241</f>
        <v>14.997320363631173</v>
      </c>
      <c r="X241" s="110">
        <v>0</v>
      </c>
      <c r="Y241" s="110">
        <v>0</v>
      </c>
      <c r="Z241" s="110">
        <v>0</v>
      </c>
      <c r="AA241" s="110">
        <v>0</v>
      </c>
      <c r="AB241" s="122">
        <f t="shared" si="49"/>
        <v>14.997320363631173</v>
      </c>
    </row>
    <row r="242" spans="1:28" x14ac:dyDescent="0.25">
      <c r="A242" s="114">
        <v>14</v>
      </c>
      <c r="B242" s="120" t="s">
        <v>19</v>
      </c>
      <c r="C242" s="110">
        <f>VLOOKUP($A242,'Trip Switching Model Targets'!$AU$248:$BG$276,C$5,FALSE)</f>
        <v>0</v>
      </c>
      <c r="D242" s="110">
        <f>VLOOKUP($A242,'Trip Switching Model Targets'!$AU$248:$BG$276,D$5,FALSE)</f>
        <v>0</v>
      </c>
      <c r="E242" s="110">
        <f>VLOOKUP($A242,'Trip Switching Model Targets'!$AU$248:$BG$276,E$5,FALSE)</f>
        <v>0</v>
      </c>
      <c r="F242" s="110">
        <f>VLOOKUP($A242,'Trip Switching Model Targets'!$AU$248:$BG$276,F$5,FALSE)</f>
        <v>0</v>
      </c>
      <c r="G242" s="110">
        <f>VLOOKUP($A242,'Trip Switching Model Targets'!$AU$248:$BG$276,G$5,FALSE)</f>
        <v>0</v>
      </c>
      <c r="H242" s="112">
        <f>VLOOKUP($A242,'Trip Switching Model Targets'!$AU$248:$BG$276,H$5,FALSE)</f>
        <v>0</v>
      </c>
      <c r="I242" s="111">
        <f>VLOOKUP($A242,'Trip Switching Model Targets'!$AU$248:$BG$276,I$5,FALSE)</f>
        <v>19.791787867104855</v>
      </c>
      <c r="J242" s="112">
        <f>VLOOKUP($A242,'Trip Switching Model Targets'!$AU$248:$BG$276,J$5,FALSE)</f>
        <v>0</v>
      </c>
      <c r="K242" s="110">
        <f>VLOOKUP($A242,'Trip Switching Model Targets'!$AU$248:$BG$276,K$5,FALSE)</f>
        <v>0</v>
      </c>
      <c r="L242" s="110">
        <f>VLOOKUP($A242,'Trip Switching Model Targets'!$AU$248:$BG$276,L$5,FALSE)</f>
        <v>0</v>
      </c>
      <c r="M242" s="110">
        <f>VLOOKUP($A242,'Trip Switching Model Targets'!$AU$248:$BG$276,M$5,FALSE)</f>
        <v>0</v>
      </c>
      <c r="N242" s="122">
        <f t="shared" si="48"/>
        <v>19.791787867104855</v>
      </c>
      <c r="P242" s="120" t="s">
        <v>19</v>
      </c>
      <c r="Q242" s="110">
        <v>0</v>
      </c>
      <c r="R242" s="110">
        <v>0</v>
      </c>
      <c r="S242" s="110">
        <v>0</v>
      </c>
      <c r="T242" s="110">
        <v>0</v>
      </c>
      <c r="U242" s="110">
        <v>0</v>
      </c>
      <c r="V242" s="110">
        <v>0</v>
      </c>
      <c r="W242" s="111">
        <f t="shared" si="51"/>
        <v>19.791787867104855</v>
      </c>
      <c r="X242" s="110">
        <v>0</v>
      </c>
      <c r="Y242" s="110">
        <v>0</v>
      </c>
      <c r="Z242" s="110">
        <v>0</v>
      </c>
      <c r="AA242" s="110">
        <v>0</v>
      </c>
      <c r="AB242" s="122">
        <f t="shared" si="49"/>
        <v>19.791787867104855</v>
      </c>
    </row>
    <row r="243" spans="1:28" x14ac:dyDescent="0.25">
      <c r="A243" s="114">
        <v>15</v>
      </c>
      <c r="B243" s="120" t="s">
        <v>20</v>
      </c>
      <c r="C243" s="110">
        <f>VLOOKUP($A243,'Trip Switching Model Targets'!$AU$248:$BG$276,C$5,FALSE)</f>
        <v>0</v>
      </c>
      <c r="D243" s="110">
        <f>VLOOKUP($A243,'Trip Switching Model Targets'!$AU$248:$BG$276,D$5,FALSE)</f>
        <v>0</v>
      </c>
      <c r="E243" s="110">
        <f>VLOOKUP($A243,'Trip Switching Model Targets'!$AU$248:$BG$276,E$5,FALSE)</f>
        <v>0</v>
      </c>
      <c r="F243" s="110">
        <f>VLOOKUP($A243,'Trip Switching Model Targets'!$AU$248:$BG$276,F$5,FALSE)</f>
        <v>0</v>
      </c>
      <c r="G243" s="110">
        <f>VLOOKUP($A243,'Trip Switching Model Targets'!$AU$248:$BG$276,G$5,FALSE)</f>
        <v>0</v>
      </c>
      <c r="H243" s="112">
        <f>VLOOKUP($A243,'Trip Switching Model Targets'!$AU$248:$BG$276,H$5,FALSE)</f>
        <v>0</v>
      </c>
      <c r="I243" s="111">
        <f>VLOOKUP($A243,'Trip Switching Model Targets'!$AU$248:$BG$276,I$5,FALSE)</f>
        <v>0</v>
      </c>
      <c r="J243" s="112">
        <f>VLOOKUP($A243,'Trip Switching Model Targets'!$AU$248:$BG$276,J$5,FALSE)</f>
        <v>0</v>
      </c>
      <c r="K243" s="110">
        <f>VLOOKUP($A243,'Trip Switching Model Targets'!$AU$248:$BG$276,K$5,FALSE)</f>
        <v>0</v>
      </c>
      <c r="L243" s="110">
        <f>VLOOKUP($A243,'Trip Switching Model Targets'!$AU$248:$BG$276,L$5,FALSE)</f>
        <v>0</v>
      </c>
      <c r="M243" s="110">
        <f>VLOOKUP($A243,'Trip Switching Model Targets'!$AU$248:$BG$276,M$5,FALSE)</f>
        <v>0</v>
      </c>
      <c r="N243" s="122">
        <f t="shared" si="48"/>
        <v>0</v>
      </c>
      <c r="P243" s="120" t="s">
        <v>20</v>
      </c>
      <c r="Q243" s="110">
        <v>0</v>
      </c>
      <c r="R243" s="110">
        <v>0</v>
      </c>
      <c r="S243" s="110">
        <v>0</v>
      </c>
      <c r="T243" s="110">
        <v>0</v>
      </c>
      <c r="U243" s="110">
        <v>0</v>
      </c>
      <c r="V243" s="110">
        <v>0</v>
      </c>
      <c r="W243" s="111">
        <f t="shared" si="51"/>
        <v>0</v>
      </c>
      <c r="X243" s="110">
        <v>0</v>
      </c>
      <c r="Y243" s="110">
        <v>0</v>
      </c>
      <c r="Z243" s="110">
        <v>0</v>
      </c>
      <c r="AA243" s="110">
        <v>0</v>
      </c>
      <c r="AB243" s="122">
        <f t="shared" si="49"/>
        <v>0</v>
      </c>
    </row>
    <row r="244" spans="1:28" x14ac:dyDescent="0.25">
      <c r="A244" s="114">
        <v>16</v>
      </c>
      <c r="B244" s="120" t="s">
        <v>21</v>
      </c>
      <c r="C244" s="110">
        <f>VLOOKUP($A244,'Trip Switching Model Targets'!$AU$248:$BG$276,C$5,FALSE)</f>
        <v>0</v>
      </c>
      <c r="D244" s="110">
        <f>VLOOKUP($A244,'Trip Switching Model Targets'!$AU$248:$BG$276,D$5,FALSE)</f>
        <v>0</v>
      </c>
      <c r="E244" s="110">
        <f>VLOOKUP($A244,'Trip Switching Model Targets'!$AU$248:$BG$276,E$5,FALSE)</f>
        <v>0</v>
      </c>
      <c r="F244" s="110">
        <f>VLOOKUP($A244,'Trip Switching Model Targets'!$AU$248:$BG$276,F$5,FALSE)</f>
        <v>0</v>
      </c>
      <c r="G244" s="110">
        <f>VLOOKUP($A244,'Trip Switching Model Targets'!$AU$248:$BG$276,G$5,FALSE)</f>
        <v>0</v>
      </c>
      <c r="H244" s="112">
        <f>VLOOKUP($A244,'Trip Switching Model Targets'!$AU$248:$BG$276,H$5,FALSE)</f>
        <v>0</v>
      </c>
      <c r="I244" s="111">
        <f>VLOOKUP($A244,'Trip Switching Model Targets'!$AU$248:$BG$276,I$5,FALSE)</f>
        <v>6.9082940501027483</v>
      </c>
      <c r="J244" s="112">
        <f>VLOOKUP($A244,'Trip Switching Model Targets'!$AU$248:$BG$276,J$5,FALSE)</f>
        <v>0</v>
      </c>
      <c r="K244" s="110">
        <f>VLOOKUP($A244,'Trip Switching Model Targets'!$AU$248:$BG$276,K$5,FALSE)</f>
        <v>0</v>
      </c>
      <c r="L244" s="110">
        <f>VLOOKUP($A244,'Trip Switching Model Targets'!$AU$248:$BG$276,L$5,FALSE)</f>
        <v>0</v>
      </c>
      <c r="M244" s="110">
        <f>VLOOKUP($A244,'Trip Switching Model Targets'!$AU$248:$BG$276,M$5,FALSE)</f>
        <v>0</v>
      </c>
      <c r="N244" s="122">
        <f t="shared" si="48"/>
        <v>6.9082940501027483</v>
      </c>
      <c r="P244" s="120" t="s">
        <v>21</v>
      </c>
      <c r="Q244" s="110">
        <v>0</v>
      </c>
      <c r="R244" s="110">
        <v>0</v>
      </c>
      <c r="S244" s="110">
        <v>0</v>
      </c>
      <c r="T244" s="110">
        <v>0</v>
      </c>
      <c r="U244" s="110">
        <v>0</v>
      </c>
      <c r="V244" s="110">
        <v>0</v>
      </c>
      <c r="W244" s="111">
        <f t="shared" si="51"/>
        <v>6.9082940501027483</v>
      </c>
      <c r="X244" s="110">
        <v>0</v>
      </c>
      <c r="Y244" s="110">
        <v>0</v>
      </c>
      <c r="Z244" s="110">
        <v>0</v>
      </c>
      <c r="AA244" s="110">
        <v>0</v>
      </c>
      <c r="AB244" s="122">
        <f t="shared" si="49"/>
        <v>6.9082940501027483</v>
      </c>
    </row>
    <row r="245" spans="1:28" x14ac:dyDescent="0.25">
      <c r="A245" s="114">
        <v>26</v>
      </c>
      <c r="B245" s="120" t="s">
        <v>28</v>
      </c>
      <c r="C245" s="110">
        <f>VLOOKUP($A245,'Trip Switching Model Targets'!$AU$248:$BG$276,C$5,FALSE)</f>
        <v>0</v>
      </c>
      <c r="D245" s="110">
        <f>VLOOKUP($A245,'Trip Switching Model Targets'!$AU$248:$BG$276,D$5,FALSE)</f>
        <v>0</v>
      </c>
      <c r="E245" s="110">
        <f>VLOOKUP($A245,'Trip Switching Model Targets'!$AU$248:$BG$276,E$5,FALSE)</f>
        <v>0</v>
      </c>
      <c r="F245" s="110">
        <f>VLOOKUP($A245,'Trip Switching Model Targets'!$AU$248:$BG$276,F$5,FALSE)</f>
        <v>0</v>
      </c>
      <c r="G245" s="110">
        <f>VLOOKUP($A245,'Trip Switching Model Targets'!$AU$248:$BG$276,G$5,FALSE)</f>
        <v>0</v>
      </c>
      <c r="H245" s="112">
        <f>VLOOKUP($A245,'Trip Switching Model Targets'!$AU$248:$BG$276,H$5,FALSE)</f>
        <v>0</v>
      </c>
      <c r="I245" s="111">
        <f>VLOOKUP($A245,'Trip Switching Model Targets'!$AU$248:$BG$276,I$5,FALSE)</f>
        <v>73.221322208930061</v>
      </c>
      <c r="J245" s="112">
        <f>VLOOKUP($A245,'Trip Switching Model Targets'!$AU$248:$BG$276,J$5,FALSE)</f>
        <v>0</v>
      </c>
      <c r="K245" s="110">
        <f>VLOOKUP($A245,'Trip Switching Model Targets'!$AU$248:$BG$276,K$5,FALSE)</f>
        <v>0</v>
      </c>
      <c r="L245" s="110">
        <f>VLOOKUP($A245,'Trip Switching Model Targets'!$AU$248:$BG$276,L$5,FALSE)</f>
        <v>0</v>
      </c>
      <c r="M245" s="110">
        <f>VLOOKUP($A245,'Trip Switching Model Targets'!$AU$248:$BG$276,M$5,FALSE)</f>
        <v>0</v>
      </c>
      <c r="N245" s="122">
        <f t="shared" si="48"/>
        <v>73.221322208930061</v>
      </c>
      <c r="P245" s="120" t="s">
        <v>28</v>
      </c>
      <c r="Q245" s="110">
        <v>0</v>
      </c>
      <c r="R245" s="110">
        <v>0</v>
      </c>
      <c r="S245" s="110">
        <v>0</v>
      </c>
      <c r="T245" s="110">
        <v>0</v>
      </c>
      <c r="U245" s="110">
        <v>0</v>
      </c>
      <c r="V245" s="110">
        <v>0</v>
      </c>
      <c r="W245" s="111">
        <f t="shared" si="51"/>
        <v>73.221322208930061</v>
      </c>
      <c r="X245" s="110">
        <v>0</v>
      </c>
      <c r="Y245" s="110">
        <v>0</v>
      </c>
      <c r="Z245" s="110">
        <v>0</v>
      </c>
      <c r="AA245" s="110">
        <v>0</v>
      </c>
      <c r="AB245" s="122">
        <f t="shared" si="49"/>
        <v>73.221322208930061</v>
      </c>
    </row>
    <row r="246" spans="1:28" x14ac:dyDescent="0.25">
      <c r="A246" s="114">
        <v>27</v>
      </c>
      <c r="B246" s="120" t="s">
        <v>29</v>
      </c>
      <c r="C246" s="110">
        <f>VLOOKUP($A246,'Trip Switching Model Targets'!$AU$248:$BG$276,C$5,FALSE)</f>
        <v>0</v>
      </c>
      <c r="D246" s="110">
        <f>VLOOKUP($A246,'Trip Switching Model Targets'!$AU$248:$BG$276,D$5,FALSE)</f>
        <v>0</v>
      </c>
      <c r="E246" s="110">
        <f>VLOOKUP($A246,'Trip Switching Model Targets'!$AU$248:$BG$276,E$5,FALSE)</f>
        <v>0</v>
      </c>
      <c r="F246" s="110">
        <f>VLOOKUP($A246,'Trip Switching Model Targets'!$AU$248:$BG$276,F$5,FALSE)</f>
        <v>0</v>
      </c>
      <c r="G246" s="110">
        <f>VLOOKUP($A246,'Trip Switching Model Targets'!$AU$248:$BG$276,G$5,FALSE)</f>
        <v>0</v>
      </c>
      <c r="H246" s="112">
        <f>VLOOKUP($A246,'Trip Switching Model Targets'!$AU$248:$BG$276,H$5,FALSE)</f>
        <v>0</v>
      </c>
      <c r="I246" s="111">
        <f>VLOOKUP($A246,'Trip Switching Model Targets'!$AU$248:$BG$276,I$5,FALSE)</f>
        <v>8.1771867678718362</v>
      </c>
      <c r="J246" s="112">
        <f>VLOOKUP($A246,'Trip Switching Model Targets'!$AU$248:$BG$276,J$5,FALSE)</f>
        <v>0</v>
      </c>
      <c r="K246" s="110">
        <f>VLOOKUP($A246,'Trip Switching Model Targets'!$AU$248:$BG$276,K$5,FALSE)</f>
        <v>0</v>
      </c>
      <c r="L246" s="110">
        <f>VLOOKUP($A246,'Trip Switching Model Targets'!$AU$248:$BG$276,L$5,FALSE)</f>
        <v>0</v>
      </c>
      <c r="M246" s="110">
        <f>VLOOKUP($A246,'Trip Switching Model Targets'!$AU$248:$BG$276,M$5,FALSE)</f>
        <v>0</v>
      </c>
      <c r="N246" s="122">
        <f t="shared" si="48"/>
        <v>8.1771867678718362</v>
      </c>
      <c r="P246" s="120" t="s">
        <v>29</v>
      </c>
      <c r="Q246" s="110">
        <v>0</v>
      </c>
      <c r="R246" s="110">
        <v>0</v>
      </c>
      <c r="S246" s="110">
        <v>0</v>
      </c>
      <c r="T246" s="110">
        <v>0</v>
      </c>
      <c r="U246" s="110">
        <v>0</v>
      </c>
      <c r="V246" s="110">
        <v>0</v>
      </c>
      <c r="W246" s="111">
        <f t="shared" si="51"/>
        <v>8.1771867678718362</v>
      </c>
      <c r="X246" s="110">
        <v>0</v>
      </c>
      <c r="Y246" s="110">
        <v>0</v>
      </c>
      <c r="Z246" s="110">
        <v>0</v>
      </c>
      <c r="AA246" s="110">
        <v>0</v>
      </c>
      <c r="AB246" s="122">
        <f t="shared" si="49"/>
        <v>8.1771867678718362</v>
      </c>
    </row>
    <row r="247" spans="1:28" x14ac:dyDescent="0.25">
      <c r="A247" s="114">
        <v>17</v>
      </c>
      <c r="B247" s="120" t="s">
        <v>22</v>
      </c>
      <c r="C247" s="110">
        <f>VLOOKUP($A247,'Trip Switching Model Targets'!$AU$248:$BG$276,C$5,FALSE)</f>
        <v>0</v>
      </c>
      <c r="D247" s="110">
        <f>VLOOKUP($A247,'Trip Switching Model Targets'!$AU$248:$BG$276,D$5,FALSE)</f>
        <v>0</v>
      </c>
      <c r="E247" s="110">
        <f>VLOOKUP($A247,'Trip Switching Model Targets'!$AU$248:$BG$276,E$5,FALSE)</f>
        <v>0</v>
      </c>
      <c r="F247" s="110">
        <f>VLOOKUP($A247,'Trip Switching Model Targets'!$AU$248:$BG$276,F$5,FALSE)</f>
        <v>0</v>
      </c>
      <c r="G247" s="110">
        <f>VLOOKUP($A247,'Trip Switching Model Targets'!$AU$248:$BG$276,G$5,FALSE)</f>
        <v>0</v>
      </c>
      <c r="H247" s="112">
        <f>VLOOKUP($A247,'Trip Switching Model Targets'!$AU$248:$BG$276,H$5,FALSE)</f>
        <v>0</v>
      </c>
      <c r="I247" s="112">
        <f>VLOOKUP($A247,'Trip Switching Model Targets'!$AU$248:$BG$276,I$5,FALSE)</f>
        <v>0</v>
      </c>
      <c r="J247" s="111">
        <f>VLOOKUP($A247,'Trip Switching Model Targets'!$AU$248:$BG$276,J$5,FALSE)</f>
        <v>69.917838658780411</v>
      </c>
      <c r="K247" s="110">
        <f>VLOOKUP($A247,'Trip Switching Model Targets'!$AU$248:$BG$276,K$5,FALSE)</f>
        <v>0</v>
      </c>
      <c r="L247" s="110">
        <f>VLOOKUP($A247,'Trip Switching Model Targets'!$AU$248:$BG$276,L$5,FALSE)</f>
        <v>0</v>
      </c>
      <c r="M247" s="110">
        <f>VLOOKUP($A247,'Trip Switching Model Targets'!$AU$248:$BG$276,M$5,FALSE)</f>
        <v>0</v>
      </c>
      <c r="N247" s="122">
        <f t="shared" si="48"/>
        <v>69.917838658780411</v>
      </c>
      <c r="P247" s="120" t="s">
        <v>22</v>
      </c>
      <c r="Q247" s="110">
        <v>0</v>
      </c>
      <c r="R247" s="110">
        <v>0</v>
      </c>
      <c r="S247" s="110">
        <v>0</v>
      </c>
      <c r="T247" s="110">
        <v>0</v>
      </c>
      <c r="U247" s="110">
        <v>0</v>
      </c>
      <c r="V247" s="110">
        <v>0</v>
      </c>
      <c r="W247" s="110">
        <v>0</v>
      </c>
      <c r="X247" s="111">
        <f t="shared" ref="X247:X252" si="52">C247+D247+E247+F247+G247+H247+I247+J247+K247+L247+M247</f>
        <v>69.917838658780411</v>
      </c>
      <c r="Y247" s="110">
        <v>0</v>
      </c>
      <c r="Z247" s="110">
        <v>0</v>
      </c>
      <c r="AA247" s="110">
        <v>0</v>
      </c>
      <c r="AB247" s="122">
        <f t="shared" si="49"/>
        <v>69.917838658780411</v>
      </c>
    </row>
    <row r="248" spans="1:28" x14ac:dyDescent="0.25">
      <c r="A248" s="114">
        <v>18</v>
      </c>
      <c r="B248" s="120" t="s">
        <v>23</v>
      </c>
      <c r="C248" s="110">
        <f>VLOOKUP($A248,'Trip Switching Model Targets'!$AU$248:$BG$276,C$5,FALSE)</f>
        <v>0</v>
      </c>
      <c r="D248" s="110">
        <f>VLOOKUP($A248,'Trip Switching Model Targets'!$AU$248:$BG$276,D$5,FALSE)</f>
        <v>0</v>
      </c>
      <c r="E248" s="110">
        <f>VLOOKUP($A248,'Trip Switching Model Targets'!$AU$248:$BG$276,E$5,FALSE)</f>
        <v>0</v>
      </c>
      <c r="F248" s="110">
        <f>VLOOKUP($A248,'Trip Switching Model Targets'!$AU$248:$BG$276,F$5,FALSE)</f>
        <v>0</v>
      </c>
      <c r="G248" s="110">
        <f>VLOOKUP($A248,'Trip Switching Model Targets'!$AU$248:$BG$276,G$5,FALSE)</f>
        <v>0</v>
      </c>
      <c r="H248" s="112">
        <f>VLOOKUP($A248,'Trip Switching Model Targets'!$AU$248:$BG$276,H$5,FALSE)</f>
        <v>0</v>
      </c>
      <c r="I248" s="112">
        <f>VLOOKUP($A248,'Trip Switching Model Targets'!$AU$248:$BG$276,I$5,FALSE)</f>
        <v>0</v>
      </c>
      <c r="J248" s="111">
        <f>VLOOKUP($A248,'Trip Switching Model Targets'!$AU$248:$BG$276,J$5,FALSE)</f>
        <v>5.1943067996156618</v>
      </c>
      <c r="K248" s="110">
        <f>VLOOKUP($A248,'Trip Switching Model Targets'!$AU$248:$BG$276,K$5,FALSE)</f>
        <v>0</v>
      </c>
      <c r="L248" s="110">
        <f>VLOOKUP($A248,'Trip Switching Model Targets'!$AU$248:$BG$276,L$5,FALSE)</f>
        <v>0</v>
      </c>
      <c r="M248" s="110">
        <f>VLOOKUP($A248,'Trip Switching Model Targets'!$AU$248:$BG$276,M$5,FALSE)</f>
        <v>0</v>
      </c>
      <c r="N248" s="122">
        <f t="shared" si="48"/>
        <v>5.1943067996156618</v>
      </c>
      <c r="P248" s="120" t="s">
        <v>23</v>
      </c>
      <c r="Q248" s="110">
        <v>0</v>
      </c>
      <c r="R248" s="110">
        <v>0</v>
      </c>
      <c r="S248" s="110">
        <v>0</v>
      </c>
      <c r="T248" s="110">
        <v>0</v>
      </c>
      <c r="U248" s="110">
        <v>0</v>
      </c>
      <c r="V248" s="110">
        <v>0</v>
      </c>
      <c r="W248" s="110">
        <v>0</v>
      </c>
      <c r="X248" s="111">
        <f t="shared" si="52"/>
        <v>5.1943067996156618</v>
      </c>
      <c r="Y248" s="110">
        <v>0</v>
      </c>
      <c r="Z248" s="110">
        <v>0</v>
      </c>
      <c r="AA248" s="110">
        <v>0</v>
      </c>
      <c r="AB248" s="122">
        <f t="shared" si="49"/>
        <v>5.1943067996156618</v>
      </c>
    </row>
    <row r="249" spans="1:28" x14ac:dyDescent="0.25">
      <c r="A249" s="114">
        <v>19</v>
      </c>
      <c r="B249" s="120" t="s">
        <v>24</v>
      </c>
      <c r="C249" s="110">
        <f>VLOOKUP($A249,'Trip Switching Model Targets'!$AU$248:$BG$276,C$5,FALSE)</f>
        <v>0</v>
      </c>
      <c r="D249" s="110">
        <f>VLOOKUP($A249,'Trip Switching Model Targets'!$AU$248:$BG$276,D$5,FALSE)</f>
        <v>0</v>
      </c>
      <c r="E249" s="110">
        <f>VLOOKUP($A249,'Trip Switching Model Targets'!$AU$248:$BG$276,E$5,FALSE)</f>
        <v>0</v>
      </c>
      <c r="F249" s="110">
        <f>VLOOKUP($A249,'Trip Switching Model Targets'!$AU$248:$BG$276,F$5,FALSE)</f>
        <v>0</v>
      </c>
      <c r="G249" s="110">
        <f>VLOOKUP($A249,'Trip Switching Model Targets'!$AU$248:$BG$276,G$5,FALSE)</f>
        <v>0</v>
      </c>
      <c r="H249" s="112">
        <f>VLOOKUP($A249,'Trip Switching Model Targets'!$AU$248:$BG$276,H$5,FALSE)</f>
        <v>0</v>
      </c>
      <c r="I249" s="112">
        <f>VLOOKUP($A249,'Trip Switching Model Targets'!$AU$248:$BG$276,I$5,FALSE)</f>
        <v>0</v>
      </c>
      <c r="J249" s="111">
        <f>VLOOKUP($A249,'Trip Switching Model Targets'!$AU$248:$BG$276,J$5,FALSE)</f>
        <v>0</v>
      </c>
      <c r="K249" s="110">
        <f>VLOOKUP($A249,'Trip Switching Model Targets'!$AU$248:$BG$276,K$5,FALSE)</f>
        <v>0</v>
      </c>
      <c r="L249" s="110">
        <f>VLOOKUP($A249,'Trip Switching Model Targets'!$AU$248:$BG$276,L$5,FALSE)</f>
        <v>0</v>
      </c>
      <c r="M249" s="110">
        <f>VLOOKUP($A249,'Trip Switching Model Targets'!$AU$248:$BG$276,M$5,FALSE)</f>
        <v>0</v>
      </c>
      <c r="N249" s="122">
        <f t="shared" si="48"/>
        <v>0</v>
      </c>
      <c r="P249" s="120" t="s">
        <v>24</v>
      </c>
      <c r="Q249" s="110">
        <v>0</v>
      </c>
      <c r="R249" s="110">
        <v>0</v>
      </c>
      <c r="S249" s="110">
        <v>0</v>
      </c>
      <c r="T249" s="110">
        <v>0</v>
      </c>
      <c r="U249" s="110">
        <v>0</v>
      </c>
      <c r="V249" s="110">
        <v>0</v>
      </c>
      <c r="W249" s="110">
        <v>0</v>
      </c>
      <c r="X249" s="111">
        <f t="shared" si="52"/>
        <v>0</v>
      </c>
      <c r="Y249" s="110">
        <v>0</v>
      </c>
      <c r="Z249" s="110">
        <v>0</v>
      </c>
      <c r="AA249" s="110">
        <v>0</v>
      </c>
      <c r="AB249" s="122">
        <f t="shared" si="49"/>
        <v>0</v>
      </c>
    </row>
    <row r="250" spans="1:28" x14ac:dyDescent="0.25">
      <c r="A250" s="114">
        <v>20</v>
      </c>
      <c r="B250" s="120" t="s">
        <v>25</v>
      </c>
      <c r="C250" s="110">
        <f>VLOOKUP($A250,'Trip Switching Model Targets'!$AU$248:$BG$276,C$5,FALSE)</f>
        <v>0</v>
      </c>
      <c r="D250" s="110">
        <f>VLOOKUP($A250,'Trip Switching Model Targets'!$AU$248:$BG$276,D$5,FALSE)</f>
        <v>0</v>
      </c>
      <c r="E250" s="110">
        <f>VLOOKUP($A250,'Trip Switching Model Targets'!$AU$248:$BG$276,E$5,FALSE)</f>
        <v>0</v>
      </c>
      <c r="F250" s="110">
        <f>VLOOKUP($A250,'Trip Switching Model Targets'!$AU$248:$BG$276,F$5,FALSE)</f>
        <v>0</v>
      </c>
      <c r="G250" s="110">
        <f>VLOOKUP($A250,'Trip Switching Model Targets'!$AU$248:$BG$276,G$5,FALSE)</f>
        <v>0</v>
      </c>
      <c r="H250" s="112">
        <f>VLOOKUP($A250,'Trip Switching Model Targets'!$AU$248:$BG$276,H$5,FALSE)</f>
        <v>0</v>
      </c>
      <c r="I250" s="112">
        <f>VLOOKUP($A250,'Trip Switching Model Targets'!$AU$248:$BG$276,I$5,FALSE)</f>
        <v>0</v>
      </c>
      <c r="J250" s="111">
        <f>VLOOKUP($A250,'Trip Switching Model Targets'!$AU$248:$BG$276,J$5,FALSE)</f>
        <v>17.779403679345069</v>
      </c>
      <c r="K250" s="110">
        <f>VLOOKUP($A250,'Trip Switching Model Targets'!$AU$248:$BG$276,K$5,FALSE)</f>
        <v>0</v>
      </c>
      <c r="L250" s="110">
        <f>VLOOKUP($A250,'Trip Switching Model Targets'!$AU$248:$BG$276,L$5,FALSE)</f>
        <v>0</v>
      </c>
      <c r="M250" s="110">
        <f>VLOOKUP($A250,'Trip Switching Model Targets'!$AU$248:$BG$276,M$5,FALSE)</f>
        <v>0</v>
      </c>
      <c r="N250" s="122">
        <f t="shared" si="48"/>
        <v>17.779403679345069</v>
      </c>
      <c r="P250" s="120" t="s">
        <v>25</v>
      </c>
      <c r="Q250" s="110">
        <v>0</v>
      </c>
      <c r="R250" s="110">
        <v>0</v>
      </c>
      <c r="S250" s="110">
        <v>0</v>
      </c>
      <c r="T250" s="110">
        <v>0</v>
      </c>
      <c r="U250" s="110">
        <v>0</v>
      </c>
      <c r="V250" s="110">
        <v>0</v>
      </c>
      <c r="W250" s="110">
        <v>0</v>
      </c>
      <c r="X250" s="111">
        <f t="shared" si="52"/>
        <v>17.779403679345069</v>
      </c>
      <c r="Y250" s="110">
        <v>0</v>
      </c>
      <c r="Z250" s="110">
        <v>0</v>
      </c>
      <c r="AA250" s="110">
        <v>0</v>
      </c>
      <c r="AB250" s="122">
        <f t="shared" si="49"/>
        <v>17.779403679345069</v>
      </c>
    </row>
    <row r="251" spans="1:28" x14ac:dyDescent="0.25">
      <c r="A251" s="114">
        <v>28</v>
      </c>
      <c r="B251" s="120" t="s">
        <v>30</v>
      </c>
      <c r="C251" s="110">
        <f>VLOOKUP($A251,'Trip Switching Model Targets'!$AU$248:$BG$276,C$5,FALSE)</f>
        <v>0</v>
      </c>
      <c r="D251" s="110">
        <f>VLOOKUP($A251,'Trip Switching Model Targets'!$AU$248:$BG$276,D$5,FALSE)</f>
        <v>0</v>
      </c>
      <c r="E251" s="110">
        <f>VLOOKUP($A251,'Trip Switching Model Targets'!$AU$248:$BG$276,E$5,FALSE)</f>
        <v>0</v>
      </c>
      <c r="F251" s="110">
        <f>VLOOKUP($A251,'Trip Switching Model Targets'!$AU$248:$BG$276,F$5,FALSE)</f>
        <v>0</v>
      </c>
      <c r="G251" s="110">
        <f>VLOOKUP($A251,'Trip Switching Model Targets'!$AU$248:$BG$276,G$5,FALSE)</f>
        <v>0</v>
      </c>
      <c r="H251" s="112">
        <f>VLOOKUP($A251,'Trip Switching Model Targets'!$AU$248:$BG$276,H$5,FALSE)</f>
        <v>0</v>
      </c>
      <c r="I251" s="112">
        <f>VLOOKUP($A251,'Trip Switching Model Targets'!$AU$248:$BG$276,I$5,FALSE)</f>
        <v>0</v>
      </c>
      <c r="J251" s="111">
        <f>VLOOKUP($A251,'Trip Switching Model Targets'!$AU$248:$BG$276,J$5,FALSE)</f>
        <v>182.177043316066</v>
      </c>
      <c r="K251" s="110">
        <f>VLOOKUP($A251,'Trip Switching Model Targets'!$AU$248:$BG$276,K$5,FALSE)</f>
        <v>0</v>
      </c>
      <c r="L251" s="110">
        <f>VLOOKUP($A251,'Trip Switching Model Targets'!$AU$248:$BG$276,L$5,FALSE)</f>
        <v>0</v>
      </c>
      <c r="M251" s="110">
        <f>VLOOKUP($A251,'Trip Switching Model Targets'!$AU$248:$BG$276,M$5,FALSE)</f>
        <v>0</v>
      </c>
      <c r="N251" s="122">
        <f t="shared" si="48"/>
        <v>182.177043316066</v>
      </c>
      <c r="P251" s="120" t="s">
        <v>30</v>
      </c>
      <c r="Q251" s="110">
        <v>0</v>
      </c>
      <c r="R251" s="110">
        <v>0</v>
      </c>
      <c r="S251" s="110">
        <v>0</v>
      </c>
      <c r="T251" s="110">
        <v>0</v>
      </c>
      <c r="U251" s="110">
        <v>0</v>
      </c>
      <c r="V251" s="110">
        <v>0</v>
      </c>
      <c r="W251" s="110">
        <v>0</v>
      </c>
      <c r="X251" s="111">
        <f t="shared" si="52"/>
        <v>182.177043316066</v>
      </c>
      <c r="Y251" s="110">
        <v>0</v>
      </c>
      <c r="Z251" s="110">
        <v>0</v>
      </c>
      <c r="AA251" s="110">
        <v>0</v>
      </c>
      <c r="AB251" s="122">
        <f t="shared" si="49"/>
        <v>182.177043316066</v>
      </c>
    </row>
    <row r="252" spans="1:28" x14ac:dyDescent="0.25">
      <c r="A252" s="114">
        <v>29</v>
      </c>
      <c r="B252" s="120" t="s">
        <v>31</v>
      </c>
      <c r="C252" s="110">
        <f>VLOOKUP($A252,'Trip Switching Model Targets'!$AU$248:$BG$276,C$5,FALSE)</f>
        <v>0</v>
      </c>
      <c r="D252" s="110">
        <f>VLOOKUP($A252,'Trip Switching Model Targets'!$AU$248:$BG$276,D$5,FALSE)</f>
        <v>0</v>
      </c>
      <c r="E252" s="110">
        <f>VLOOKUP($A252,'Trip Switching Model Targets'!$AU$248:$BG$276,E$5,FALSE)</f>
        <v>0</v>
      </c>
      <c r="F252" s="110">
        <f>VLOOKUP($A252,'Trip Switching Model Targets'!$AU$248:$BG$276,F$5,FALSE)</f>
        <v>0</v>
      </c>
      <c r="G252" s="110">
        <f>VLOOKUP($A252,'Trip Switching Model Targets'!$AU$248:$BG$276,G$5,FALSE)</f>
        <v>0</v>
      </c>
      <c r="H252" s="112">
        <f>VLOOKUP($A252,'Trip Switching Model Targets'!$AU$248:$BG$276,H$5,FALSE)</f>
        <v>0</v>
      </c>
      <c r="I252" s="112">
        <f>VLOOKUP($A252,'Trip Switching Model Targets'!$AU$248:$BG$276,I$5,FALSE)</f>
        <v>0</v>
      </c>
      <c r="J252" s="111">
        <f>VLOOKUP($A252,'Trip Switching Model Targets'!$AU$248:$BG$276,J$5,FALSE)</f>
        <v>21.882633690838084</v>
      </c>
      <c r="K252" s="110">
        <f>VLOOKUP($A252,'Trip Switching Model Targets'!$AU$248:$BG$276,K$5,FALSE)</f>
        <v>0</v>
      </c>
      <c r="L252" s="110">
        <f>VLOOKUP($A252,'Trip Switching Model Targets'!$AU$248:$BG$276,L$5,FALSE)</f>
        <v>0</v>
      </c>
      <c r="M252" s="110">
        <f>VLOOKUP($A252,'Trip Switching Model Targets'!$AU$248:$BG$276,M$5,FALSE)</f>
        <v>0</v>
      </c>
      <c r="N252" s="122">
        <f t="shared" si="48"/>
        <v>21.882633690838084</v>
      </c>
      <c r="P252" s="120" t="s">
        <v>31</v>
      </c>
      <c r="Q252" s="110">
        <v>0</v>
      </c>
      <c r="R252" s="110">
        <v>0</v>
      </c>
      <c r="S252" s="110">
        <v>0</v>
      </c>
      <c r="T252" s="110">
        <v>0</v>
      </c>
      <c r="U252" s="110">
        <v>0</v>
      </c>
      <c r="V252" s="110">
        <v>0</v>
      </c>
      <c r="W252" s="110">
        <v>0</v>
      </c>
      <c r="X252" s="111">
        <f t="shared" si="52"/>
        <v>21.882633690838084</v>
      </c>
      <c r="Y252" s="110">
        <v>0</v>
      </c>
      <c r="Z252" s="110">
        <v>0</v>
      </c>
      <c r="AA252" s="110">
        <v>0</v>
      </c>
      <c r="AB252" s="122">
        <f t="shared" si="49"/>
        <v>21.882633690838084</v>
      </c>
    </row>
    <row r="253" spans="1:28" x14ac:dyDescent="0.25">
      <c r="A253" s="114">
        <v>21</v>
      </c>
      <c r="B253" s="120" t="s">
        <v>529</v>
      </c>
      <c r="C253" s="110">
        <f>VLOOKUP($A253,'Trip Switching Model Targets'!$AU$248:$BG$276,C$5,FALSE)</f>
        <v>0</v>
      </c>
      <c r="D253" s="110">
        <f>VLOOKUP($A253,'Trip Switching Model Targets'!$AU$248:$BG$276,D$5,FALSE)</f>
        <v>0</v>
      </c>
      <c r="E253" s="110">
        <f>VLOOKUP($A253,'Trip Switching Model Targets'!$AU$248:$BG$276,E$5,FALSE)</f>
        <v>0</v>
      </c>
      <c r="F253" s="110">
        <f>VLOOKUP($A253,'Trip Switching Model Targets'!$AU$248:$BG$276,F$5,FALSE)</f>
        <v>0</v>
      </c>
      <c r="G253" s="110">
        <f>VLOOKUP($A253,'Trip Switching Model Targets'!$AU$248:$BG$276,G$5,FALSE)</f>
        <v>0</v>
      </c>
      <c r="H253" s="112">
        <f>VLOOKUP($A253,'Trip Switching Model Targets'!$AU$248:$BG$276,H$5,FALSE)</f>
        <v>0</v>
      </c>
      <c r="I253" s="112">
        <f>VLOOKUP($A253,'Trip Switching Model Targets'!$AU$248:$BG$276,I$5,FALSE)</f>
        <v>0</v>
      </c>
      <c r="J253" s="112">
        <f>VLOOKUP($A253,'Trip Switching Model Targets'!$AU$248:$BG$276,J$5,FALSE)</f>
        <v>0</v>
      </c>
      <c r="K253" s="109">
        <f>VLOOKUP($A253,'Trip Switching Model Targets'!$AU$248:$BG$276,K$5,FALSE)</f>
        <v>0</v>
      </c>
      <c r="L253" s="110">
        <f>VLOOKUP($A253,'Trip Switching Model Targets'!$AU$248:$BG$276,L$5,FALSE)</f>
        <v>0</v>
      </c>
      <c r="M253" s="110">
        <f>VLOOKUP($A253,'Trip Switching Model Targets'!$AU$248:$BG$276,M$5,FALSE)</f>
        <v>0</v>
      </c>
      <c r="N253" s="122">
        <f t="shared" si="48"/>
        <v>0</v>
      </c>
      <c r="P253" s="120" t="s">
        <v>529</v>
      </c>
      <c r="Q253" s="110">
        <v>0</v>
      </c>
      <c r="R253" s="110">
        <v>0</v>
      </c>
      <c r="S253" s="110">
        <v>0</v>
      </c>
      <c r="T253" s="110">
        <v>0</v>
      </c>
      <c r="U253" s="110">
        <v>0</v>
      </c>
      <c r="V253" s="110">
        <v>0</v>
      </c>
      <c r="W253" s="110">
        <v>0</v>
      </c>
      <c r="X253" s="110">
        <v>0</v>
      </c>
      <c r="Y253" s="109">
        <f>C253+D253+E253+F253+G253+H253+I253+J253+K253+L253+M253</f>
        <v>0</v>
      </c>
      <c r="Z253" s="110">
        <v>0</v>
      </c>
      <c r="AA253" s="110">
        <v>0</v>
      </c>
      <c r="AB253" s="122">
        <f t="shared" si="49"/>
        <v>0</v>
      </c>
    </row>
    <row r="254" spans="1:28" x14ac:dyDescent="0.25">
      <c r="A254" s="114">
        <v>22</v>
      </c>
      <c r="B254" s="120" t="s">
        <v>530</v>
      </c>
      <c r="C254" s="110">
        <f>VLOOKUP($A254,'Trip Switching Model Targets'!$AU$248:$BG$276,C$5,FALSE)</f>
        <v>0</v>
      </c>
      <c r="D254" s="110">
        <f>VLOOKUP($A254,'Trip Switching Model Targets'!$AU$248:$BG$276,D$5,FALSE)</f>
        <v>0</v>
      </c>
      <c r="E254" s="110">
        <f>VLOOKUP($A254,'Trip Switching Model Targets'!$AU$248:$BG$276,E$5,FALSE)</f>
        <v>0</v>
      </c>
      <c r="F254" s="110">
        <f>VLOOKUP($A254,'Trip Switching Model Targets'!$AU$248:$BG$276,F$5,FALSE)</f>
        <v>0</v>
      </c>
      <c r="G254" s="110">
        <f>VLOOKUP($A254,'Trip Switching Model Targets'!$AU$248:$BG$276,G$5,FALSE)</f>
        <v>0</v>
      </c>
      <c r="H254" s="111">
        <f>VLOOKUP($A254,'Trip Switching Model Targets'!$AU$248:$BG$276,H$5,FALSE)</f>
        <v>0</v>
      </c>
      <c r="I254" s="111">
        <f>VLOOKUP($A254,'Trip Switching Model Targets'!$AU$248:$BG$276,I$5,FALSE)</f>
        <v>0</v>
      </c>
      <c r="J254" s="111">
        <f>VLOOKUP($A254,'Trip Switching Model Targets'!$AU$248:$BG$276,J$5,FALSE)</f>
        <v>0</v>
      </c>
      <c r="K254" s="110">
        <f>VLOOKUP($A254,'Trip Switching Model Targets'!$AU$248:$BG$276,K$5,FALSE)</f>
        <v>0</v>
      </c>
      <c r="L254" s="109">
        <f>VLOOKUP($A254,'Trip Switching Model Targets'!$AU$248:$BG$276,L$5,FALSE)</f>
        <v>0</v>
      </c>
      <c r="M254" s="110">
        <f>VLOOKUP($A254,'Trip Switching Model Targets'!$AU$248:$BG$276,M$5,FALSE)</f>
        <v>0</v>
      </c>
      <c r="N254" s="122">
        <f t="shared" si="48"/>
        <v>0</v>
      </c>
      <c r="P254" s="120" t="s">
        <v>530</v>
      </c>
      <c r="Q254" s="110">
        <v>0</v>
      </c>
      <c r="R254" s="110">
        <v>0</v>
      </c>
      <c r="S254" s="110">
        <v>0</v>
      </c>
      <c r="T254" s="110">
        <v>0</v>
      </c>
      <c r="U254" s="110">
        <v>0</v>
      </c>
      <c r="V254" s="111">
        <f t="shared" ref="V254:X255" si="53">H254</f>
        <v>0</v>
      </c>
      <c r="W254" s="111">
        <f t="shared" si="53"/>
        <v>0</v>
      </c>
      <c r="X254" s="111">
        <f t="shared" si="53"/>
        <v>0</v>
      </c>
      <c r="Y254" s="110">
        <v>0</v>
      </c>
      <c r="Z254" s="109">
        <f>C254+D254+E254+F254+G254+K254+M254+L254</f>
        <v>0</v>
      </c>
      <c r="AA254" s="110">
        <v>0</v>
      </c>
      <c r="AB254" s="122">
        <f t="shared" si="49"/>
        <v>0</v>
      </c>
    </row>
    <row r="255" spans="1:28" x14ac:dyDescent="0.25">
      <c r="A255" s="114">
        <v>23</v>
      </c>
      <c r="B255" s="120" t="s">
        <v>531</v>
      </c>
      <c r="C255" s="109">
        <f>VLOOKUP($A255,'Trip Switching Model Targets'!$AU$248:$BG$276,C$5,FALSE)</f>
        <v>0</v>
      </c>
      <c r="D255" s="109">
        <f>VLOOKUP($A255,'Trip Switching Model Targets'!$AU$248:$BG$276,D$5,FALSE)</f>
        <v>0</v>
      </c>
      <c r="E255" s="109">
        <f>VLOOKUP($A255,'Trip Switching Model Targets'!$AU$248:$BG$276,E$5,FALSE)</f>
        <v>0</v>
      </c>
      <c r="F255" s="109">
        <f>VLOOKUP($A255,'Trip Switching Model Targets'!$AU$248:$BG$276,F$5,FALSE)</f>
        <v>0</v>
      </c>
      <c r="G255" s="109">
        <f>VLOOKUP($A255,'Trip Switching Model Targets'!$AU$248:$BG$276,G$5,FALSE)</f>
        <v>0</v>
      </c>
      <c r="H255" s="113">
        <f>VLOOKUP($A255,'Trip Switching Model Targets'!$AU$248:$BG$276,H$5,FALSE)</f>
        <v>0</v>
      </c>
      <c r="I255" s="113">
        <f>VLOOKUP($A255,'Trip Switching Model Targets'!$AU$248:$BG$276,I$5,FALSE)</f>
        <v>0</v>
      </c>
      <c r="J255" s="113">
        <f>VLOOKUP($A255,'Trip Switching Model Targets'!$AU$248:$BG$276,J$5,FALSE)</f>
        <v>0</v>
      </c>
      <c r="K255" s="109">
        <f>VLOOKUP($A255,'Trip Switching Model Targets'!$AU$248:$BG$276,K$5,FALSE)</f>
        <v>0</v>
      </c>
      <c r="L255" s="109">
        <f>VLOOKUP($A255,'Trip Switching Model Targets'!$AU$248:$BG$276,L$5,FALSE)</f>
        <v>0</v>
      </c>
      <c r="M255" s="109">
        <f>VLOOKUP($A255,'Trip Switching Model Targets'!$AU$248:$BG$276,M$5,FALSE)</f>
        <v>457.04921999999999</v>
      </c>
      <c r="N255" s="122">
        <f t="shared" si="48"/>
        <v>457.04921999999999</v>
      </c>
      <c r="P255" s="120" t="s">
        <v>531</v>
      </c>
      <c r="Q255" s="109">
        <f>C255</f>
        <v>0</v>
      </c>
      <c r="R255" s="109">
        <f>D255</f>
        <v>0</v>
      </c>
      <c r="S255" s="109">
        <f>E255</f>
        <v>0</v>
      </c>
      <c r="T255" s="109">
        <f>F255</f>
        <v>0</v>
      </c>
      <c r="U255" s="109">
        <f>G255</f>
        <v>0</v>
      </c>
      <c r="V255" s="113">
        <f t="shared" si="53"/>
        <v>0</v>
      </c>
      <c r="W255" s="113">
        <f t="shared" si="53"/>
        <v>0</v>
      </c>
      <c r="X255" s="113">
        <f t="shared" si="53"/>
        <v>0</v>
      </c>
      <c r="Y255" s="109">
        <f>K255</f>
        <v>0</v>
      </c>
      <c r="Z255" s="109">
        <f>L255</f>
        <v>0</v>
      </c>
      <c r="AA255" s="109">
        <f>M255</f>
        <v>457.04921999999999</v>
      </c>
      <c r="AB255" s="122">
        <f t="shared" si="49"/>
        <v>457.04921999999999</v>
      </c>
    </row>
    <row r="256" spans="1:28" ht="15.75" thickBot="1" x14ac:dyDescent="0.3">
      <c r="B256" s="123" t="s">
        <v>5</v>
      </c>
      <c r="C256" s="124">
        <f t="shared" ref="C256:M256" si="54">SUM(C230:C255)</f>
        <v>0</v>
      </c>
      <c r="D256" s="125">
        <f t="shared" si="54"/>
        <v>506000.64107999997</v>
      </c>
      <c r="E256" s="125">
        <f t="shared" si="54"/>
        <v>456948.98951000004</v>
      </c>
      <c r="F256" s="125">
        <f t="shared" si="54"/>
        <v>0</v>
      </c>
      <c r="G256" s="125">
        <f t="shared" si="54"/>
        <v>1202.8338000000001</v>
      </c>
      <c r="H256" s="126">
        <f t="shared" si="54"/>
        <v>2242.3394101995736</v>
      </c>
      <c r="I256" s="126">
        <f t="shared" si="54"/>
        <v>166.79455829596708</v>
      </c>
      <c r="J256" s="126">
        <f t="shared" si="54"/>
        <v>402.36794296583565</v>
      </c>
      <c r="K256" s="125">
        <f t="shared" si="54"/>
        <v>0</v>
      </c>
      <c r="L256" s="125">
        <f t="shared" si="54"/>
        <v>0</v>
      </c>
      <c r="M256" s="125">
        <f t="shared" si="54"/>
        <v>457.04921999999999</v>
      </c>
      <c r="N256" s="127">
        <f t="shared" si="48"/>
        <v>967421.01552146138</v>
      </c>
      <c r="P256" s="123" t="s">
        <v>5</v>
      </c>
      <c r="Q256" s="124">
        <f t="shared" ref="Q256:AA256" si="55">SUM(Q230:Q255)</f>
        <v>0</v>
      </c>
      <c r="R256" s="125">
        <f t="shared" si="55"/>
        <v>506084.96239331155</v>
      </c>
      <c r="S256" s="125">
        <f t="shared" si="55"/>
        <v>457013.78356054792</v>
      </c>
      <c r="T256" s="125">
        <f t="shared" si="55"/>
        <v>0</v>
      </c>
      <c r="U256" s="125">
        <f t="shared" si="55"/>
        <v>1202.8338000000001</v>
      </c>
      <c r="V256" s="126">
        <f t="shared" si="55"/>
        <v>2242.3394101995736</v>
      </c>
      <c r="W256" s="126">
        <f t="shared" si="55"/>
        <v>123.09591125764067</v>
      </c>
      <c r="X256" s="126">
        <f t="shared" si="55"/>
        <v>296.9512261446452</v>
      </c>
      <c r="Y256" s="125">
        <f t="shared" si="55"/>
        <v>0</v>
      </c>
      <c r="Z256" s="125">
        <f t="shared" si="55"/>
        <v>0</v>
      </c>
      <c r="AA256" s="125">
        <f t="shared" si="55"/>
        <v>457.04921999999999</v>
      </c>
      <c r="AB256" s="127">
        <f t="shared" si="49"/>
        <v>967421.01552146149</v>
      </c>
    </row>
    <row r="257" spans="1:28" x14ac:dyDescent="0.25">
      <c r="B257" s="128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P257" s="128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</row>
    <row r="258" spans="1:28" x14ac:dyDescent="0.25">
      <c r="B258" s="128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P258" s="128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</row>
    <row r="259" spans="1:28" x14ac:dyDescent="0.25">
      <c r="B259" s="128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P259" s="128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29"/>
    </row>
    <row r="260" spans="1:28" x14ac:dyDescent="0.25">
      <c r="B260" s="128"/>
      <c r="C260" s="130"/>
      <c r="D260" s="130"/>
      <c r="E260" s="130"/>
      <c r="F260" s="130"/>
      <c r="G260" s="130"/>
      <c r="H260" s="130"/>
      <c r="I260" s="130"/>
      <c r="J260" s="130"/>
      <c r="K260" s="130"/>
      <c r="L260" s="130"/>
      <c r="M260" s="130"/>
      <c r="N260" s="129"/>
      <c r="P260" s="128"/>
      <c r="Q260" s="130"/>
      <c r="R260" s="130"/>
      <c r="S260" s="130"/>
      <c r="T260" s="130"/>
      <c r="U260" s="130"/>
      <c r="V260" s="130"/>
      <c r="W260" s="130"/>
      <c r="X260" s="130"/>
      <c r="Y260" s="130"/>
      <c r="Z260" s="130"/>
      <c r="AA260" s="130"/>
      <c r="AB260" s="129"/>
    </row>
    <row r="261" spans="1:28" x14ac:dyDescent="0.25">
      <c r="B261" s="128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P261" s="128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29"/>
    </row>
    <row r="262" spans="1:28" x14ac:dyDescent="0.25">
      <c r="B262" s="128"/>
      <c r="C262" s="129"/>
      <c r="D262" s="129"/>
      <c r="E262" s="129"/>
      <c r="F262" s="129"/>
      <c r="G262" s="129"/>
      <c r="H262" s="131"/>
      <c r="I262" s="131"/>
      <c r="J262" s="131"/>
      <c r="K262" s="129"/>
      <c r="L262" s="129"/>
      <c r="M262" s="129"/>
      <c r="N262" s="129"/>
      <c r="P262" s="128"/>
      <c r="Q262" s="129"/>
      <c r="R262" s="129"/>
      <c r="S262" s="129"/>
      <c r="T262" s="129"/>
      <c r="U262" s="129"/>
      <c r="V262" s="131"/>
      <c r="W262" s="131"/>
      <c r="X262" s="131"/>
      <c r="Y262" s="129"/>
      <c r="Z262" s="129"/>
      <c r="AA262" s="129"/>
      <c r="AB262" s="129"/>
    </row>
    <row r="265" spans="1:28" x14ac:dyDescent="0.25">
      <c r="B265" s="114" t="s">
        <v>548</v>
      </c>
      <c r="P265" s="114" t="s">
        <v>548</v>
      </c>
    </row>
    <row r="266" spans="1:28" ht="26.25" x14ac:dyDescent="0.25">
      <c r="B266" s="115" t="s">
        <v>524</v>
      </c>
      <c r="C266" s="116" t="s">
        <v>525</v>
      </c>
      <c r="D266" s="117" t="s">
        <v>526</v>
      </c>
      <c r="E266" s="117" t="s">
        <v>527</v>
      </c>
      <c r="F266" s="117" t="s">
        <v>465</v>
      </c>
      <c r="G266" s="117" t="s">
        <v>528</v>
      </c>
      <c r="H266" s="117" t="s">
        <v>14</v>
      </c>
      <c r="I266" s="117" t="s">
        <v>18</v>
      </c>
      <c r="J266" s="117" t="s">
        <v>22</v>
      </c>
      <c r="K266" s="117" t="s">
        <v>529</v>
      </c>
      <c r="L266" s="117" t="s">
        <v>530</v>
      </c>
      <c r="M266" s="118" t="s">
        <v>531</v>
      </c>
      <c r="N266" s="119" t="s">
        <v>5</v>
      </c>
      <c r="P266" s="115" t="s">
        <v>524</v>
      </c>
      <c r="Q266" s="116" t="s">
        <v>525</v>
      </c>
      <c r="R266" s="117" t="s">
        <v>526</v>
      </c>
      <c r="S266" s="117" t="s">
        <v>527</v>
      </c>
      <c r="T266" s="117" t="s">
        <v>465</v>
      </c>
      <c r="U266" s="117" t="s">
        <v>528</v>
      </c>
      <c r="V266" s="117" t="s">
        <v>14</v>
      </c>
      <c r="W266" s="117" t="s">
        <v>18</v>
      </c>
      <c r="X266" s="117" t="s">
        <v>22</v>
      </c>
      <c r="Y266" s="117" t="s">
        <v>529</v>
      </c>
      <c r="Z266" s="117" t="s">
        <v>530</v>
      </c>
      <c r="AA266" s="118" t="s">
        <v>531</v>
      </c>
      <c r="AB266" s="119" t="s">
        <v>5</v>
      </c>
    </row>
    <row r="267" spans="1:28" x14ac:dyDescent="0.25">
      <c r="A267" s="114">
        <v>1</v>
      </c>
      <c r="B267" s="120" t="s">
        <v>532</v>
      </c>
      <c r="C267" s="109">
        <f>VLOOKUP($A267,'Trip Switching Model Targets'!$AU$288:$BG$316,C$5,FALSE)</f>
        <v>417653.51582999999</v>
      </c>
      <c r="D267" s="109">
        <f>VLOOKUP($A267,'Trip Switching Model Targets'!$AU$288:$BG$316,D$5,FALSE)</f>
        <v>33561.357380000001</v>
      </c>
      <c r="E267" s="109">
        <f>VLOOKUP($A267,'Trip Switching Model Targets'!$AU$288:$BG$316,E$5,FALSE)</f>
        <v>10223.696</v>
      </c>
      <c r="F267" s="110">
        <f>VLOOKUP($A267,'Trip Switching Model Targets'!$AU$288:$BG$316,F$5,FALSE)</f>
        <v>0</v>
      </c>
      <c r="G267" s="110">
        <f>VLOOKUP($A267,'Trip Switching Model Targets'!$AU$288:$BG$316,G$5,FALSE)</f>
        <v>0</v>
      </c>
      <c r="H267" s="110">
        <f>VLOOKUP($A267,'Trip Switching Model Targets'!$AU$288:$BG$316,H$5,FALSE)</f>
        <v>1342.4155460978241</v>
      </c>
      <c r="I267" s="110">
        <f>VLOOKUP($A267,'Trip Switching Model Targets'!$AU$288:$BG$316,I$5,FALSE)</f>
        <v>0</v>
      </c>
      <c r="J267" s="110">
        <f>VLOOKUP($A267,'Trip Switching Model Targets'!$AU$288:$BG$316,J$5,FALSE)</f>
        <v>0</v>
      </c>
      <c r="K267" s="110">
        <f>VLOOKUP($A267,'Trip Switching Model Targets'!$AU$288:$BG$316,K$5,FALSE)</f>
        <v>0</v>
      </c>
      <c r="L267" s="110">
        <f>VLOOKUP($A267,'Trip Switching Model Targets'!$AU$288:$BG$316,L$5,FALSE)</f>
        <v>0</v>
      </c>
      <c r="M267" s="110">
        <f>VLOOKUP($A267,'Trip Switching Model Targets'!$AU$288:$BG$316,M$5,FALSE)</f>
        <v>0</v>
      </c>
      <c r="N267" s="121">
        <f>SUM(C267:M267)</f>
        <v>462780.98475609784</v>
      </c>
      <c r="P267" s="120" t="s">
        <v>532</v>
      </c>
      <c r="Q267" s="109">
        <f>C267+F267+G267+H267+I267+J267+K267+L267+M267</f>
        <v>418995.93137609784</v>
      </c>
      <c r="R267" s="109">
        <f>D267</f>
        <v>33561.357380000001</v>
      </c>
      <c r="S267" s="109">
        <f>E267</f>
        <v>10223.696</v>
      </c>
      <c r="T267" s="110">
        <v>0</v>
      </c>
      <c r="U267" s="110">
        <v>0</v>
      </c>
      <c r="V267" s="110">
        <v>0</v>
      </c>
      <c r="W267" s="110">
        <v>0</v>
      </c>
      <c r="X267" s="110">
        <v>0</v>
      </c>
      <c r="Y267" s="110">
        <v>0</v>
      </c>
      <c r="Z267" s="110">
        <v>0</v>
      </c>
      <c r="AA267" s="110">
        <v>0</v>
      </c>
      <c r="AB267" s="121">
        <f>SUM(Q267:AA267)</f>
        <v>462780.98475609784</v>
      </c>
    </row>
    <row r="268" spans="1:28" x14ac:dyDescent="0.25">
      <c r="A268" s="114">
        <v>3</v>
      </c>
      <c r="B268" s="120" t="s">
        <v>526</v>
      </c>
      <c r="C268" s="110">
        <f>VLOOKUP($A268,'Trip Switching Model Targets'!$AU$288:$BG$316,C$5,FALSE)</f>
        <v>0</v>
      </c>
      <c r="D268" s="109">
        <f>VLOOKUP($A268,'Trip Switching Model Targets'!$AU$288:$BG$316,D$5,FALSE)</f>
        <v>130331.12891</v>
      </c>
      <c r="E268" s="109">
        <f>VLOOKUP($A268,'Trip Switching Model Targets'!$AU$288:$BG$316,E$5,FALSE)</f>
        <v>2576.3114999999998</v>
      </c>
      <c r="F268" s="110">
        <f>VLOOKUP($A268,'Trip Switching Model Targets'!$AU$288:$BG$316,F$5,FALSE)</f>
        <v>0</v>
      </c>
      <c r="G268" s="110">
        <f>VLOOKUP($A268,'Trip Switching Model Targets'!$AU$288:$BG$316,G$5,FALSE)</f>
        <v>0</v>
      </c>
      <c r="H268" s="109">
        <f>VLOOKUP($A268,'Trip Switching Model Targets'!$AU$288:$BG$316,H$5,FALSE)</f>
        <v>1342.4155460978241</v>
      </c>
      <c r="I268" s="110">
        <f>VLOOKUP($A268,'Trip Switching Model Targets'!$AU$288:$BG$316,I$5,FALSE)</f>
        <v>0</v>
      </c>
      <c r="J268" s="110">
        <f>VLOOKUP($A268,'Trip Switching Model Targets'!$AU$288:$BG$316,J$5,FALSE)</f>
        <v>0</v>
      </c>
      <c r="K268" s="110">
        <f>VLOOKUP($A268,'Trip Switching Model Targets'!$AU$288:$BG$316,K$5,FALSE)</f>
        <v>0</v>
      </c>
      <c r="L268" s="109">
        <f>VLOOKUP($A268,'Trip Switching Model Targets'!$AU$288:$BG$316,L$5,FALSE)</f>
        <v>163.74590000000001</v>
      </c>
      <c r="M268" s="110">
        <f>VLOOKUP($A268,'Trip Switching Model Targets'!$AU$288:$BG$316,M$5,FALSE)</f>
        <v>0</v>
      </c>
      <c r="N268" s="122">
        <f t="shared" ref="N268:N293" si="56">SUM(C268:M268)</f>
        <v>134413.60185609784</v>
      </c>
      <c r="P268" s="120" t="s">
        <v>526</v>
      </c>
      <c r="Q268" s="110">
        <v>0</v>
      </c>
      <c r="R268" s="109">
        <f>D268+F268+G268+I268+J268+K268+M268</f>
        <v>130331.12891</v>
      </c>
      <c r="S268" s="109">
        <f>E268</f>
        <v>2576.3114999999998</v>
      </c>
      <c r="T268" s="110">
        <v>0</v>
      </c>
      <c r="U268" s="110">
        <v>0</v>
      </c>
      <c r="V268" s="109">
        <f>H268</f>
        <v>1342.4155460978241</v>
      </c>
      <c r="W268" s="110">
        <v>0</v>
      </c>
      <c r="X268" s="110">
        <v>0</v>
      </c>
      <c r="Y268" s="110">
        <v>0</v>
      </c>
      <c r="Z268" s="109">
        <f>L268</f>
        <v>163.74590000000001</v>
      </c>
      <c r="AA268" s="110">
        <v>0</v>
      </c>
      <c r="AB268" s="122">
        <f t="shared" ref="AB268:AB293" si="57">SUM(Q268:AA268)</f>
        <v>134413.60185609784</v>
      </c>
    </row>
    <row r="269" spans="1:28" x14ac:dyDescent="0.25">
      <c r="A269" s="114">
        <v>5</v>
      </c>
      <c r="B269" s="120" t="s">
        <v>527</v>
      </c>
      <c r="C269" s="110">
        <f>VLOOKUP($A269,'Trip Switching Model Targets'!$AU$288:$BG$316,C$5,FALSE)</f>
        <v>0</v>
      </c>
      <c r="D269" s="110">
        <f>VLOOKUP($A269,'Trip Switching Model Targets'!$AU$288:$BG$316,D$5,FALSE)</f>
        <v>0</v>
      </c>
      <c r="E269" s="109">
        <f>VLOOKUP($A269,'Trip Switching Model Targets'!$AU$288:$BG$316,E$5,FALSE)</f>
        <v>45629.561470000001</v>
      </c>
      <c r="F269" s="110">
        <f>VLOOKUP($A269,'Trip Switching Model Targets'!$AU$288:$BG$316,F$5,FALSE)</f>
        <v>0</v>
      </c>
      <c r="G269" s="110">
        <f>VLOOKUP($A269,'Trip Switching Model Targets'!$AU$288:$BG$316,G$5,FALSE)</f>
        <v>0</v>
      </c>
      <c r="H269" s="109">
        <f>VLOOKUP($A269,'Trip Switching Model Targets'!$AU$288:$BG$316,H$5,FALSE)</f>
        <v>0</v>
      </c>
      <c r="I269" s="110">
        <f>VLOOKUP($A269,'Trip Switching Model Targets'!$AU$288:$BG$316,I$5,FALSE)</f>
        <v>0</v>
      </c>
      <c r="J269" s="110">
        <f>VLOOKUP($A269,'Trip Switching Model Targets'!$AU$288:$BG$316,J$5,FALSE)</f>
        <v>0</v>
      </c>
      <c r="K269" s="110">
        <f>VLOOKUP($A269,'Trip Switching Model Targets'!$AU$288:$BG$316,K$5,FALSE)</f>
        <v>0</v>
      </c>
      <c r="L269" s="109">
        <f>VLOOKUP($A269,'Trip Switching Model Targets'!$AU$288:$BG$316,L$5,FALSE)</f>
        <v>0</v>
      </c>
      <c r="M269" s="110">
        <f>VLOOKUP($A269,'Trip Switching Model Targets'!$AU$288:$BG$316,M$5,FALSE)</f>
        <v>0</v>
      </c>
      <c r="N269" s="122">
        <f t="shared" si="56"/>
        <v>45629.561470000001</v>
      </c>
      <c r="P269" s="120" t="s">
        <v>527</v>
      </c>
      <c r="Q269" s="110">
        <v>0</v>
      </c>
      <c r="R269" s="110">
        <v>0</v>
      </c>
      <c r="S269" s="109">
        <f>E269+F269+G269+I269+J269+K269+M269</f>
        <v>45629.561470000001</v>
      </c>
      <c r="T269" s="110">
        <v>0</v>
      </c>
      <c r="U269" s="110">
        <v>0</v>
      </c>
      <c r="V269" s="109">
        <f>H269</f>
        <v>0</v>
      </c>
      <c r="W269" s="110">
        <v>0</v>
      </c>
      <c r="X269" s="110">
        <v>0</v>
      </c>
      <c r="Y269" s="110">
        <v>0</v>
      </c>
      <c r="Z269" s="109">
        <f>L269</f>
        <v>0</v>
      </c>
      <c r="AA269" s="110">
        <v>0</v>
      </c>
      <c r="AB269" s="122">
        <f t="shared" si="57"/>
        <v>45629.561470000001</v>
      </c>
    </row>
    <row r="270" spans="1:28" x14ac:dyDescent="0.25">
      <c r="A270" s="114">
        <v>7</v>
      </c>
      <c r="B270" s="120" t="s">
        <v>465</v>
      </c>
      <c r="C270" s="110">
        <f>VLOOKUP($A270,'Trip Switching Model Targets'!$AU$288:$BG$316,C$5,FALSE)</f>
        <v>4121.5253199999997</v>
      </c>
      <c r="D270" s="109">
        <f>VLOOKUP($A270,'Trip Switching Model Targets'!$AU$288:$BG$316,D$5,FALSE)</f>
        <v>313.57398999999998</v>
      </c>
      <c r="E270" s="109">
        <f>VLOOKUP($A270,'Trip Switching Model Targets'!$AU$288:$BG$316,E$5,FALSE)</f>
        <v>138.14750000000001</v>
      </c>
      <c r="F270" s="109">
        <f>VLOOKUP($A270,'Trip Switching Model Targets'!$AU$288:$BG$316,F$5,FALSE)</f>
        <v>283095.01062999998</v>
      </c>
      <c r="G270" s="110">
        <f>VLOOKUP($A270,'Trip Switching Model Targets'!$AU$288:$BG$316,G$5,FALSE)</f>
        <v>152.34974</v>
      </c>
      <c r="H270" s="109">
        <f>VLOOKUP($A270,'Trip Switching Model Targets'!$AU$288:$BG$316,H$5,FALSE)</f>
        <v>1066.5138292747295</v>
      </c>
      <c r="I270" s="110">
        <f>VLOOKUP($A270,'Trip Switching Model Targets'!$AU$288:$BG$316,I$5,FALSE)</f>
        <v>0</v>
      </c>
      <c r="J270" s="110">
        <f>VLOOKUP($A270,'Trip Switching Model Targets'!$AU$288:$BG$316,J$5,FALSE)</f>
        <v>0</v>
      </c>
      <c r="K270" s="110">
        <f>VLOOKUP($A270,'Trip Switching Model Targets'!$AU$288:$BG$316,K$5,FALSE)</f>
        <v>0</v>
      </c>
      <c r="L270" s="109">
        <f>VLOOKUP($A270,'Trip Switching Model Targets'!$AU$288:$BG$316,L$5,FALSE)</f>
        <v>229.96451999999999</v>
      </c>
      <c r="M270" s="110">
        <f>VLOOKUP($A270,'Trip Switching Model Targets'!$AU$288:$BG$316,M$5,FALSE)</f>
        <v>0</v>
      </c>
      <c r="N270" s="122">
        <f t="shared" si="56"/>
        <v>289117.08552927466</v>
      </c>
      <c r="P270" s="120" t="s">
        <v>465</v>
      </c>
      <c r="Q270" s="110">
        <v>0</v>
      </c>
      <c r="R270" s="109">
        <f>D270</f>
        <v>313.57398999999998</v>
      </c>
      <c r="S270" s="109">
        <f>E270</f>
        <v>138.14750000000001</v>
      </c>
      <c r="T270" s="109">
        <f>C270+F270+G270</f>
        <v>287368.88568999997</v>
      </c>
      <c r="U270" s="110">
        <v>0</v>
      </c>
      <c r="V270" s="109">
        <f>H270+I270+J270+K270+M270</f>
        <v>1066.5138292747295</v>
      </c>
      <c r="W270" s="110">
        <v>0</v>
      </c>
      <c r="X270" s="110">
        <v>0</v>
      </c>
      <c r="Y270" s="110">
        <v>0</v>
      </c>
      <c r="Z270" s="109">
        <f>L270</f>
        <v>229.96451999999999</v>
      </c>
      <c r="AA270" s="110">
        <v>0</v>
      </c>
      <c r="AB270" s="122">
        <f t="shared" si="57"/>
        <v>289117.08552927471</v>
      </c>
    </row>
    <row r="271" spans="1:28" x14ac:dyDescent="0.25">
      <c r="A271" s="114">
        <v>8</v>
      </c>
      <c r="B271" s="120" t="s">
        <v>528</v>
      </c>
      <c r="C271" s="110">
        <f>VLOOKUP($A271,'Trip Switching Model Targets'!$AU$288:$BG$316,C$5,FALSE)</f>
        <v>0</v>
      </c>
      <c r="D271" s="110">
        <f>VLOOKUP($A271,'Trip Switching Model Targets'!$AU$288:$BG$316,D$5,FALSE)</f>
        <v>0</v>
      </c>
      <c r="E271" s="110">
        <f>VLOOKUP($A271,'Trip Switching Model Targets'!$AU$288:$BG$316,E$5,FALSE)</f>
        <v>0</v>
      </c>
      <c r="F271" s="110">
        <f>VLOOKUP($A271,'Trip Switching Model Targets'!$AU$288:$BG$316,F$5,FALSE)</f>
        <v>0</v>
      </c>
      <c r="G271" s="109">
        <f>VLOOKUP($A271,'Trip Switching Model Targets'!$AU$288:$BG$316,G$5,FALSE)</f>
        <v>20110.177749999999</v>
      </c>
      <c r="H271" s="110">
        <f>VLOOKUP($A271,'Trip Switching Model Targets'!$AU$288:$BG$316,H$5,FALSE)</f>
        <v>0</v>
      </c>
      <c r="I271" s="110">
        <f>VLOOKUP($A271,'Trip Switching Model Targets'!$AU$288:$BG$316,I$5,FALSE)</f>
        <v>0</v>
      </c>
      <c r="J271" s="110">
        <f>VLOOKUP($A271,'Trip Switching Model Targets'!$AU$288:$BG$316,J$5,FALSE)</f>
        <v>0</v>
      </c>
      <c r="K271" s="110">
        <f>VLOOKUP($A271,'Trip Switching Model Targets'!$AU$288:$BG$316,K$5,FALSE)</f>
        <v>0</v>
      </c>
      <c r="L271" s="110">
        <f>VLOOKUP($A271,'Trip Switching Model Targets'!$AU$288:$BG$316,L$5,FALSE)</f>
        <v>0</v>
      </c>
      <c r="M271" s="110">
        <f>VLOOKUP($A271,'Trip Switching Model Targets'!$AU$288:$BG$316,M$5,FALSE)</f>
        <v>0</v>
      </c>
      <c r="N271" s="122">
        <f t="shared" si="56"/>
        <v>20110.177749999999</v>
      </c>
      <c r="P271" s="120" t="s">
        <v>528</v>
      </c>
      <c r="Q271" s="110">
        <v>0</v>
      </c>
      <c r="R271" s="110">
        <v>0</v>
      </c>
      <c r="S271" s="110">
        <v>0</v>
      </c>
      <c r="T271" s="110">
        <v>0</v>
      </c>
      <c r="U271" s="109">
        <f>C271+D271+E271+F271+G271+H271+I271+J271+K271+L271+M271</f>
        <v>20110.177749999999</v>
      </c>
      <c r="V271" s="110">
        <v>0</v>
      </c>
      <c r="W271" s="110">
        <v>0</v>
      </c>
      <c r="X271" s="110">
        <v>0</v>
      </c>
      <c r="Y271" s="110">
        <v>0</v>
      </c>
      <c r="Z271" s="110">
        <v>0</v>
      </c>
      <c r="AA271" s="110">
        <v>0</v>
      </c>
      <c r="AB271" s="122">
        <f t="shared" si="57"/>
        <v>20110.177749999999</v>
      </c>
    </row>
    <row r="272" spans="1:28" x14ac:dyDescent="0.25">
      <c r="A272" s="114">
        <v>9</v>
      </c>
      <c r="B272" s="120" t="s">
        <v>14</v>
      </c>
      <c r="C272" s="110">
        <f>VLOOKUP($A272,'Trip Switching Model Targets'!$AU$288:$BG$316,C$5,FALSE)</f>
        <v>0</v>
      </c>
      <c r="D272" s="110">
        <f>VLOOKUP($A272,'Trip Switching Model Targets'!$AU$288:$BG$316,D$5,FALSE)</f>
        <v>0</v>
      </c>
      <c r="E272" s="110">
        <f>VLOOKUP($A272,'Trip Switching Model Targets'!$AU$288:$BG$316,E$5,FALSE)</f>
        <v>0</v>
      </c>
      <c r="F272" s="110">
        <f>VLOOKUP($A272,'Trip Switching Model Targets'!$AU$288:$BG$316,F$5,FALSE)</f>
        <v>0</v>
      </c>
      <c r="G272" s="110">
        <f>VLOOKUP($A272,'Trip Switching Model Targets'!$AU$288:$BG$316,G$5,FALSE)</f>
        <v>0</v>
      </c>
      <c r="H272" s="111">
        <f>VLOOKUP($A272,'Trip Switching Model Targets'!$AU$288:$BG$316,H$5,FALSE)</f>
        <v>8036.4144099070108</v>
      </c>
      <c r="I272" s="112">
        <f>VLOOKUP($A272,'Trip Switching Model Targets'!$AU$288:$BG$316,I$5,FALSE)</f>
        <v>0</v>
      </c>
      <c r="J272" s="112">
        <f>VLOOKUP($A272,'Trip Switching Model Targets'!$AU$288:$BG$316,J$5,FALSE)</f>
        <v>0</v>
      </c>
      <c r="K272" s="110">
        <f>VLOOKUP($A272,'Trip Switching Model Targets'!$AU$288:$BG$316,K$5,FALSE)</f>
        <v>0</v>
      </c>
      <c r="L272" s="110">
        <f>VLOOKUP($A272,'Trip Switching Model Targets'!$AU$288:$BG$316,L$5,FALSE)</f>
        <v>0</v>
      </c>
      <c r="M272" s="110">
        <f>VLOOKUP($A272,'Trip Switching Model Targets'!$AU$288:$BG$316,M$5,FALSE)</f>
        <v>0</v>
      </c>
      <c r="N272" s="122">
        <f t="shared" si="56"/>
        <v>8036.4144099070108</v>
      </c>
      <c r="P272" s="120" t="s">
        <v>14</v>
      </c>
      <c r="Q272" s="110">
        <v>0</v>
      </c>
      <c r="R272" s="110">
        <v>0</v>
      </c>
      <c r="S272" s="110">
        <v>0</v>
      </c>
      <c r="T272" s="110">
        <v>0</v>
      </c>
      <c r="U272" s="110">
        <v>0</v>
      </c>
      <c r="V272" s="111">
        <f t="shared" ref="V272:V277" si="58">C272+D272+E272+F272+G272+H272+I272+J272+K272+L272+M272</f>
        <v>8036.4144099070108</v>
      </c>
      <c r="W272" s="110">
        <v>0</v>
      </c>
      <c r="X272" s="110">
        <v>0</v>
      </c>
      <c r="Y272" s="110">
        <v>0</v>
      </c>
      <c r="Z272" s="110">
        <v>0</v>
      </c>
      <c r="AA272" s="110">
        <v>0</v>
      </c>
      <c r="AB272" s="122">
        <f t="shared" si="57"/>
        <v>8036.4144099070108</v>
      </c>
    </row>
    <row r="273" spans="1:28" x14ac:dyDescent="0.25">
      <c r="A273" s="114">
        <v>10</v>
      </c>
      <c r="B273" s="120" t="s">
        <v>15</v>
      </c>
      <c r="C273" s="110">
        <f>VLOOKUP($A273,'Trip Switching Model Targets'!$AU$288:$BG$316,C$5,FALSE)</f>
        <v>0</v>
      </c>
      <c r="D273" s="110">
        <f>VLOOKUP($A273,'Trip Switching Model Targets'!$AU$288:$BG$316,D$5,FALSE)</f>
        <v>0</v>
      </c>
      <c r="E273" s="110">
        <f>VLOOKUP($A273,'Trip Switching Model Targets'!$AU$288:$BG$316,E$5,FALSE)</f>
        <v>0</v>
      </c>
      <c r="F273" s="110">
        <f>VLOOKUP($A273,'Trip Switching Model Targets'!$AU$288:$BG$316,F$5,FALSE)</f>
        <v>0</v>
      </c>
      <c r="G273" s="110">
        <f>VLOOKUP($A273,'Trip Switching Model Targets'!$AU$288:$BG$316,G$5,FALSE)</f>
        <v>0</v>
      </c>
      <c r="H273" s="111">
        <f>VLOOKUP($A273,'Trip Switching Model Targets'!$AU$288:$BG$316,H$5,FALSE)</f>
        <v>34.646019026452215</v>
      </c>
      <c r="I273" s="112">
        <f>VLOOKUP($A273,'Trip Switching Model Targets'!$AU$288:$BG$316,I$5,FALSE)</f>
        <v>0</v>
      </c>
      <c r="J273" s="112">
        <f>VLOOKUP($A273,'Trip Switching Model Targets'!$AU$288:$BG$316,J$5,FALSE)</f>
        <v>0</v>
      </c>
      <c r="K273" s="110">
        <f>VLOOKUP($A273,'Trip Switching Model Targets'!$AU$288:$BG$316,K$5,FALSE)</f>
        <v>0</v>
      </c>
      <c r="L273" s="110">
        <f>VLOOKUP($A273,'Trip Switching Model Targets'!$AU$288:$BG$316,L$5,FALSE)</f>
        <v>0</v>
      </c>
      <c r="M273" s="110">
        <f>VLOOKUP($A273,'Trip Switching Model Targets'!$AU$288:$BG$316,M$5,FALSE)</f>
        <v>0</v>
      </c>
      <c r="N273" s="122">
        <f t="shared" si="56"/>
        <v>34.646019026452215</v>
      </c>
      <c r="P273" s="120" t="s">
        <v>15</v>
      </c>
      <c r="Q273" s="110">
        <v>0</v>
      </c>
      <c r="R273" s="110">
        <v>0</v>
      </c>
      <c r="S273" s="110">
        <v>0</v>
      </c>
      <c r="T273" s="110">
        <v>0</v>
      </c>
      <c r="U273" s="110">
        <v>0</v>
      </c>
      <c r="V273" s="111">
        <f t="shared" si="58"/>
        <v>34.646019026452215</v>
      </c>
      <c r="W273" s="110">
        <v>0</v>
      </c>
      <c r="X273" s="110">
        <v>0</v>
      </c>
      <c r="Y273" s="110">
        <v>0</v>
      </c>
      <c r="Z273" s="110">
        <v>0</v>
      </c>
      <c r="AA273" s="110">
        <v>0</v>
      </c>
      <c r="AB273" s="122">
        <f t="shared" si="57"/>
        <v>34.646019026452215</v>
      </c>
    </row>
    <row r="274" spans="1:28" x14ac:dyDescent="0.25">
      <c r="A274" s="114">
        <v>11</v>
      </c>
      <c r="B274" s="120" t="s">
        <v>16</v>
      </c>
      <c r="C274" s="110">
        <f>VLOOKUP($A274,'Trip Switching Model Targets'!$AU$288:$BG$316,C$5,FALSE)</f>
        <v>0</v>
      </c>
      <c r="D274" s="110">
        <f>VLOOKUP($A274,'Trip Switching Model Targets'!$AU$288:$BG$316,D$5,FALSE)</f>
        <v>0</v>
      </c>
      <c r="E274" s="110">
        <f>VLOOKUP($A274,'Trip Switching Model Targets'!$AU$288:$BG$316,E$5,FALSE)</f>
        <v>0</v>
      </c>
      <c r="F274" s="110">
        <f>VLOOKUP($A274,'Trip Switching Model Targets'!$AU$288:$BG$316,F$5,FALSE)</f>
        <v>0</v>
      </c>
      <c r="G274" s="110">
        <f>VLOOKUP($A274,'Trip Switching Model Targets'!$AU$288:$BG$316,G$5,FALSE)</f>
        <v>0</v>
      </c>
      <c r="H274" s="111">
        <f>VLOOKUP($A274,'Trip Switching Model Targets'!$AU$288:$BG$316,H$5,FALSE)</f>
        <v>0</v>
      </c>
      <c r="I274" s="112">
        <f>VLOOKUP($A274,'Trip Switching Model Targets'!$AU$288:$BG$316,I$5,FALSE)</f>
        <v>0</v>
      </c>
      <c r="J274" s="112">
        <f>VLOOKUP($A274,'Trip Switching Model Targets'!$AU$288:$BG$316,J$5,FALSE)</f>
        <v>0</v>
      </c>
      <c r="K274" s="110">
        <f>VLOOKUP($A274,'Trip Switching Model Targets'!$AU$288:$BG$316,K$5,FALSE)</f>
        <v>0</v>
      </c>
      <c r="L274" s="110">
        <f>VLOOKUP($A274,'Trip Switching Model Targets'!$AU$288:$BG$316,L$5,FALSE)</f>
        <v>0</v>
      </c>
      <c r="M274" s="110">
        <f>VLOOKUP($A274,'Trip Switching Model Targets'!$AU$288:$BG$316,M$5,FALSE)</f>
        <v>0</v>
      </c>
      <c r="N274" s="122">
        <f t="shared" si="56"/>
        <v>0</v>
      </c>
      <c r="P274" s="120" t="s">
        <v>16</v>
      </c>
      <c r="Q274" s="110">
        <v>0</v>
      </c>
      <c r="R274" s="110">
        <v>0</v>
      </c>
      <c r="S274" s="110">
        <v>0</v>
      </c>
      <c r="T274" s="110">
        <v>0</v>
      </c>
      <c r="U274" s="110">
        <v>0</v>
      </c>
      <c r="V274" s="111">
        <f t="shared" si="58"/>
        <v>0</v>
      </c>
      <c r="W274" s="110">
        <v>0</v>
      </c>
      <c r="X274" s="110">
        <v>0</v>
      </c>
      <c r="Y274" s="110">
        <v>0</v>
      </c>
      <c r="Z274" s="110">
        <v>0</v>
      </c>
      <c r="AA274" s="110">
        <v>0</v>
      </c>
      <c r="AB274" s="122">
        <f t="shared" si="57"/>
        <v>0</v>
      </c>
    </row>
    <row r="275" spans="1:28" x14ac:dyDescent="0.25">
      <c r="A275" s="114">
        <v>12</v>
      </c>
      <c r="B275" s="120" t="s">
        <v>17</v>
      </c>
      <c r="C275" s="110">
        <f>VLOOKUP($A275,'Trip Switching Model Targets'!$AU$288:$BG$316,C$5,FALSE)</f>
        <v>0</v>
      </c>
      <c r="D275" s="110">
        <f>VLOOKUP($A275,'Trip Switching Model Targets'!$AU$288:$BG$316,D$5,FALSE)</f>
        <v>0</v>
      </c>
      <c r="E275" s="110">
        <f>VLOOKUP($A275,'Trip Switching Model Targets'!$AU$288:$BG$316,E$5,FALSE)</f>
        <v>0</v>
      </c>
      <c r="F275" s="110">
        <f>VLOOKUP($A275,'Trip Switching Model Targets'!$AU$288:$BG$316,F$5,FALSE)</f>
        <v>0</v>
      </c>
      <c r="G275" s="110">
        <f>VLOOKUP($A275,'Trip Switching Model Targets'!$AU$288:$BG$316,G$5,FALSE)</f>
        <v>0</v>
      </c>
      <c r="H275" s="111">
        <f>VLOOKUP($A275,'Trip Switching Model Targets'!$AU$288:$BG$316,H$5,FALSE)</f>
        <v>5785.0335489346999</v>
      </c>
      <c r="I275" s="112">
        <f>VLOOKUP($A275,'Trip Switching Model Targets'!$AU$288:$BG$316,I$5,FALSE)</f>
        <v>0</v>
      </c>
      <c r="J275" s="112">
        <f>VLOOKUP($A275,'Trip Switching Model Targets'!$AU$288:$BG$316,J$5,FALSE)</f>
        <v>0</v>
      </c>
      <c r="K275" s="110">
        <f>VLOOKUP($A275,'Trip Switching Model Targets'!$AU$288:$BG$316,K$5,FALSE)</f>
        <v>0</v>
      </c>
      <c r="L275" s="110">
        <f>VLOOKUP($A275,'Trip Switching Model Targets'!$AU$288:$BG$316,L$5,FALSE)</f>
        <v>0</v>
      </c>
      <c r="M275" s="110">
        <f>VLOOKUP($A275,'Trip Switching Model Targets'!$AU$288:$BG$316,M$5,FALSE)</f>
        <v>0</v>
      </c>
      <c r="N275" s="122">
        <f t="shared" si="56"/>
        <v>5785.0335489346999</v>
      </c>
      <c r="P275" s="120" t="s">
        <v>17</v>
      </c>
      <c r="Q275" s="110">
        <v>0</v>
      </c>
      <c r="R275" s="110">
        <v>0</v>
      </c>
      <c r="S275" s="110">
        <v>0</v>
      </c>
      <c r="T275" s="110">
        <v>0</v>
      </c>
      <c r="U275" s="110">
        <v>0</v>
      </c>
      <c r="V275" s="111">
        <f t="shared" si="58"/>
        <v>5785.0335489346999</v>
      </c>
      <c r="W275" s="110">
        <v>0</v>
      </c>
      <c r="X275" s="110">
        <v>0</v>
      </c>
      <c r="Y275" s="110">
        <v>0</v>
      </c>
      <c r="Z275" s="110">
        <v>0</v>
      </c>
      <c r="AA275" s="110">
        <v>0</v>
      </c>
      <c r="AB275" s="122">
        <f t="shared" si="57"/>
        <v>5785.0335489346999</v>
      </c>
    </row>
    <row r="276" spans="1:28" x14ac:dyDescent="0.25">
      <c r="A276" s="114">
        <v>24</v>
      </c>
      <c r="B276" s="120" t="s">
        <v>26</v>
      </c>
      <c r="C276" s="110">
        <f>VLOOKUP($A276,'Trip Switching Model Targets'!$AU$288:$BG$316,C$5,FALSE)</f>
        <v>0</v>
      </c>
      <c r="D276" s="110">
        <f>VLOOKUP($A276,'Trip Switching Model Targets'!$AU$288:$BG$316,D$5,FALSE)</f>
        <v>0</v>
      </c>
      <c r="E276" s="110">
        <f>VLOOKUP($A276,'Trip Switching Model Targets'!$AU$288:$BG$316,E$5,FALSE)</f>
        <v>0</v>
      </c>
      <c r="F276" s="110">
        <f>VLOOKUP($A276,'Trip Switching Model Targets'!$AU$288:$BG$316,F$5,FALSE)</f>
        <v>0</v>
      </c>
      <c r="G276" s="110">
        <f>VLOOKUP($A276,'Trip Switching Model Targets'!$AU$288:$BG$316,G$5,FALSE)</f>
        <v>0</v>
      </c>
      <c r="H276" s="111">
        <f>VLOOKUP($A276,'Trip Switching Model Targets'!$AU$288:$BG$316,H$5,FALSE)</f>
        <v>3617.280965401058</v>
      </c>
      <c r="I276" s="112">
        <f>VLOOKUP($A276,'Trip Switching Model Targets'!$AU$288:$BG$316,I$5,FALSE)</f>
        <v>0</v>
      </c>
      <c r="J276" s="112">
        <f>VLOOKUP($A276,'Trip Switching Model Targets'!$AU$288:$BG$316,J$5,FALSE)</f>
        <v>0</v>
      </c>
      <c r="K276" s="110">
        <f>VLOOKUP($A276,'Trip Switching Model Targets'!$AU$288:$BG$316,K$5,FALSE)</f>
        <v>0</v>
      </c>
      <c r="L276" s="110">
        <f>VLOOKUP($A276,'Trip Switching Model Targets'!$AU$288:$BG$316,L$5,FALSE)</f>
        <v>0</v>
      </c>
      <c r="M276" s="110">
        <f>VLOOKUP($A276,'Trip Switching Model Targets'!$AU$288:$BG$316,M$5,FALSE)</f>
        <v>0</v>
      </c>
      <c r="N276" s="122">
        <f t="shared" si="56"/>
        <v>3617.280965401058</v>
      </c>
      <c r="P276" s="120" t="s">
        <v>26</v>
      </c>
      <c r="Q276" s="110">
        <v>0</v>
      </c>
      <c r="R276" s="110">
        <v>0</v>
      </c>
      <c r="S276" s="110">
        <v>0</v>
      </c>
      <c r="T276" s="110">
        <v>0</v>
      </c>
      <c r="U276" s="110">
        <v>0</v>
      </c>
      <c r="V276" s="111">
        <f t="shared" si="58"/>
        <v>3617.280965401058</v>
      </c>
      <c r="W276" s="110">
        <v>0</v>
      </c>
      <c r="X276" s="110">
        <v>0</v>
      </c>
      <c r="Y276" s="110">
        <v>0</v>
      </c>
      <c r="Z276" s="110">
        <v>0</v>
      </c>
      <c r="AA276" s="110">
        <v>0</v>
      </c>
      <c r="AB276" s="122">
        <f t="shared" si="57"/>
        <v>3617.280965401058</v>
      </c>
    </row>
    <row r="277" spans="1:28" x14ac:dyDescent="0.25">
      <c r="A277" s="114">
        <v>25</v>
      </c>
      <c r="B277" s="120" t="s">
        <v>27</v>
      </c>
      <c r="C277" s="110">
        <f>VLOOKUP($A277,'Trip Switching Model Targets'!$AU$288:$BG$316,C$5,FALSE)</f>
        <v>0</v>
      </c>
      <c r="D277" s="110">
        <f>VLOOKUP($A277,'Trip Switching Model Targets'!$AU$288:$BG$316,D$5,FALSE)</f>
        <v>0</v>
      </c>
      <c r="E277" s="110">
        <f>VLOOKUP($A277,'Trip Switching Model Targets'!$AU$288:$BG$316,E$5,FALSE)</f>
        <v>0</v>
      </c>
      <c r="F277" s="110">
        <f>VLOOKUP($A277,'Trip Switching Model Targets'!$AU$288:$BG$316,F$5,FALSE)</f>
        <v>0</v>
      </c>
      <c r="G277" s="110">
        <f>VLOOKUP($A277,'Trip Switching Model Targets'!$AU$288:$BG$316,G$5,FALSE)</f>
        <v>0</v>
      </c>
      <c r="H277" s="111">
        <f>VLOOKUP($A277,'Trip Switching Model Targets'!$AU$288:$BG$316,H$5,FALSE)</f>
        <v>236.3635655702999</v>
      </c>
      <c r="I277" s="112">
        <f>VLOOKUP($A277,'Trip Switching Model Targets'!$AU$288:$BG$316,I$5,FALSE)</f>
        <v>0</v>
      </c>
      <c r="J277" s="112">
        <f>VLOOKUP($A277,'Trip Switching Model Targets'!$AU$288:$BG$316,J$5,FALSE)</f>
        <v>0</v>
      </c>
      <c r="K277" s="110">
        <f>VLOOKUP($A277,'Trip Switching Model Targets'!$AU$288:$BG$316,K$5,FALSE)</f>
        <v>0</v>
      </c>
      <c r="L277" s="110">
        <f>VLOOKUP($A277,'Trip Switching Model Targets'!$AU$288:$BG$316,L$5,FALSE)</f>
        <v>0</v>
      </c>
      <c r="M277" s="110">
        <f>VLOOKUP($A277,'Trip Switching Model Targets'!$AU$288:$BG$316,M$5,FALSE)</f>
        <v>0</v>
      </c>
      <c r="N277" s="122">
        <f t="shared" si="56"/>
        <v>236.3635655702999</v>
      </c>
      <c r="P277" s="120" t="s">
        <v>27</v>
      </c>
      <c r="Q277" s="110">
        <v>0</v>
      </c>
      <c r="R277" s="110">
        <v>0</v>
      </c>
      <c r="S277" s="110">
        <v>0</v>
      </c>
      <c r="T277" s="110">
        <v>0</v>
      </c>
      <c r="U277" s="110">
        <v>0</v>
      </c>
      <c r="V277" s="111">
        <f t="shared" si="58"/>
        <v>236.3635655702999</v>
      </c>
      <c r="W277" s="110">
        <v>0</v>
      </c>
      <c r="X277" s="110">
        <v>0</v>
      </c>
      <c r="Y277" s="110">
        <v>0</v>
      </c>
      <c r="Z277" s="110">
        <v>0</v>
      </c>
      <c r="AA277" s="110">
        <v>0</v>
      </c>
      <c r="AB277" s="122">
        <f t="shared" si="57"/>
        <v>236.3635655702999</v>
      </c>
    </row>
    <row r="278" spans="1:28" x14ac:dyDescent="0.25">
      <c r="A278" s="114">
        <v>13</v>
      </c>
      <c r="B278" s="120" t="s">
        <v>18</v>
      </c>
      <c r="C278" s="110">
        <f>VLOOKUP($A278,'Trip Switching Model Targets'!$AU$288:$BG$316,C$5,FALSE)</f>
        <v>0</v>
      </c>
      <c r="D278" s="110">
        <f>VLOOKUP($A278,'Trip Switching Model Targets'!$AU$288:$BG$316,D$5,FALSE)</f>
        <v>0</v>
      </c>
      <c r="E278" s="110">
        <f>VLOOKUP($A278,'Trip Switching Model Targets'!$AU$288:$BG$316,E$5,FALSE)</f>
        <v>0</v>
      </c>
      <c r="F278" s="110">
        <f>VLOOKUP($A278,'Trip Switching Model Targets'!$AU$288:$BG$316,F$5,FALSE)</f>
        <v>0</v>
      </c>
      <c r="G278" s="110">
        <f>VLOOKUP($A278,'Trip Switching Model Targets'!$AU$288:$BG$316,G$5,FALSE)</f>
        <v>0</v>
      </c>
      <c r="H278" s="112">
        <f>VLOOKUP($A278,'Trip Switching Model Targets'!$AU$288:$BG$316,H$5,FALSE)</f>
        <v>0</v>
      </c>
      <c r="I278" s="111">
        <f>VLOOKUP($A278,'Trip Switching Model Targets'!$AU$288:$BG$316,I$5,FALSE)</f>
        <v>0</v>
      </c>
      <c r="J278" s="112">
        <f>VLOOKUP($A278,'Trip Switching Model Targets'!$AU$288:$BG$316,J$5,FALSE)</f>
        <v>0</v>
      </c>
      <c r="K278" s="110">
        <f>VLOOKUP($A278,'Trip Switching Model Targets'!$AU$288:$BG$316,K$5,FALSE)</f>
        <v>0</v>
      </c>
      <c r="L278" s="110">
        <f>VLOOKUP($A278,'Trip Switching Model Targets'!$AU$288:$BG$316,L$5,FALSE)</f>
        <v>0</v>
      </c>
      <c r="M278" s="110">
        <f>VLOOKUP($A278,'Trip Switching Model Targets'!$AU$288:$BG$316,M$5,FALSE)</f>
        <v>0</v>
      </c>
      <c r="N278" s="122">
        <f t="shared" si="56"/>
        <v>0</v>
      </c>
      <c r="P278" s="120" t="s">
        <v>18</v>
      </c>
      <c r="Q278" s="110">
        <v>0</v>
      </c>
      <c r="R278" s="110">
        <v>0</v>
      </c>
      <c r="S278" s="110">
        <v>0</v>
      </c>
      <c r="T278" s="110">
        <v>0</v>
      </c>
      <c r="U278" s="110">
        <v>0</v>
      </c>
      <c r="V278" s="110">
        <v>0</v>
      </c>
      <c r="W278" s="111">
        <f t="shared" ref="W278:W283" si="59">C278+D278+E278+F278+G278+H278+I278+J278+K278+L278+M278</f>
        <v>0</v>
      </c>
      <c r="X278" s="110">
        <v>0</v>
      </c>
      <c r="Y278" s="110">
        <v>0</v>
      </c>
      <c r="Z278" s="110">
        <v>0</v>
      </c>
      <c r="AA278" s="110">
        <v>0</v>
      </c>
      <c r="AB278" s="122">
        <f t="shared" si="57"/>
        <v>0</v>
      </c>
    </row>
    <row r="279" spans="1:28" x14ac:dyDescent="0.25">
      <c r="A279" s="114">
        <v>14</v>
      </c>
      <c r="B279" s="120" t="s">
        <v>19</v>
      </c>
      <c r="C279" s="110">
        <f>VLOOKUP($A279,'Trip Switching Model Targets'!$AU$288:$BG$316,C$5,FALSE)</f>
        <v>0</v>
      </c>
      <c r="D279" s="110">
        <f>VLOOKUP($A279,'Trip Switching Model Targets'!$AU$288:$BG$316,D$5,FALSE)</f>
        <v>0</v>
      </c>
      <c r="E279" s="110">
        <f>VLOOKUP($A279,'Trip Switching Model Targets'!$AU$288:$BG$316,E$5,FALSE)</f>
        <v>0</v>
      </c>
      <c r="F279" s="110">
        <f>VLOOKUP($A279,'Trip Switching Model Targets'!$AU$288:$BG$316,F$5,FALSE)</f>
        <v>0</v>
      </c>
      <c r="G279" s="110">
        <f>VLOOKUP($A279,'Trip Switching Model Targets'!$AU$288:$BG$316,G$5,FALSE)</f>
        <v>0</v>
      </c>
      <c r="H279" s="112">
        <f>VLOOKUP($A279,'Trip Switching Model Targets'!$AU$288:$BG$316,H$5,FALSE)</f>
        <v>0</v>
      </c>
      <c r="I279" s="111">
        <f>VLOOKUP($A279,'Trip Switching Model Targets'!$AU$288:$BG$316,I$5,FALSE)</f>
        <v>0</v>
      </c>
      <c r="J279" s="112">
        <f>VLOOKUP($A279,'Trip Switching Model Targets'!$AU$288:$BG$316,J$5,FALSE)</f>
        <v>0</v>
      </c>
      <c r="K279" s="110">
        <f>VLOOKUP($A279,'Trip Switching Model Targets'!$AU$288:$BG$316,K$5,FALSE)</f>
        <v>0</v>
      </c>
      <c r="L279" s="110">
        <f>VLOOKUP($A279,'Trip Switching Model Targets'!$AU$288:$BG$316,L$5,FALSE)</f>
        <v>0</v>
      </c>
      <c r="M279" s="110">
        <f>VLOOKUP($A279,'Trip Switching Model Targets'!$AU$288:$BG$316,M$5,FALSE)</f>
        <v>0</v>
      </c>
      <c r="N279" s="122">
        <f t="shared" si="56"/>
        <v>0</v>
      </c>
      <c r="P279" s="120" t="s">
        <v>19</v>
      </c>
      <c r="Q279" s="110">
        <v>0</v>
      </c>
      <c r="R279" s="110">
        <v>0</v>
      </c>
      <c r="S279" s="110">
        <v>0</v>
      </c>
      <c r="T279" s="110">
        <v>0</v>
      </c>
      <c r="U279" s="110">
        <v>0</v>
      </c>
      <c r="V279" s="110">
        <v>0</v>
      </c>
      <c r="W279" s="111">
        <f t="shared" si="59"/>
        <v>0</v>
      </c>
      <c r="X279" s="110">
        <v>0</v>
      </c>
      <c r="Y279" s="110">
        <v>0</v>
      </c>
      <c r="Z279" s="110">
        <v>0</v>
      </c>
      <c r="AA279" s="110">
        <v>0</v>
      </c>
      <c r="AB279" s="122">
        <f t="shared" si="57"/>
        <v>0</v>
      </c>
    </row>
    <row r="280" spans="1:28" x14ac:dyDescent="0.25">
      <c r="A280" s="114">
        <v>15</v>
      </c>
      <c r="B280" s="120" t="s">
        <v>20</v>
      </c>
      <c r="C280" s="110">
        <f>VLOOKUP($A280,'Trip Switching Model Targets'!$AU$288:$BG$316,C$5,FALSE)</f>
        <v>0</v>
      </c>
      <c r="D280" s="110">
        <f>VLOOKUP($A280,'Trip Switching Model Targets'!$AU$288:$BG$316,D$5,FALSE)</f>
        <v>0</v>
      </c>
      <c r="E280" s="110">
        <f>VLOOKUP($A280,'Trip Switching Model Targets'!$AU$288:$BG$316,E$5,FALSE)</f>
        <v>0</v>
      </c>
      <c r="F280" s="110">
        <f>VLOOKUP($A280,'Trip Switching Model Targets'!$AU$288:$BG$316,F$5,FALSE)</f>
        <v>0</v>
      </c>
      <c r="G280" s="110">
        <f>VLOOKUP($A280,'Trip Switching Model Targets'!$AU$288:$BG$316,G$5,FALSE)</f>
        <v>0</v>
      </c>
      <c r="H280" s="112">
        <f>VLOOKUP($A280,'Trip Switching Model Targets'!$AU$288:$BG$316,H$5,FALSE)</f>
        <v>0</v>
      </c>
      <c r="I280" s="111">
        <f>VLOOKUP($A280,'Trip Switching Model Targets'!$AU$288:$BG$316,I$5,FALSE)</f>
        <v>0</v>
      </c>
      <c r="J280" s="112">
        <f>VLOOKUP($A280,'Trip Switching Model Targets'!$AU$288:$BG$316,J$5,FALSE)</f>
        <v>0</v>
      </c>
      <c r="K280" s="110">
        <f>VLOOKUP($A280,'Trip Switching Model Targets'!$AU$288:$BG$316,K$5,FALSE)</f>
        <v>0</v>
      </c>
      <c r="L280" s="110">
        <f>VLOOKUP($A280,'Trip Switching Model Targets'!$AU$288:$BG$316,L$5,FALSE)</f>
        <v>0</v>
      </c>
      <c r="M280" s="110">
        <f>VLOOKUP($A280,'Trip Switching Model Targets'!$AU$288:$BG$316,M$5,FALSE)</f>
        <v>0</v>
      </c>
      <c r="N280" s="122">
        <f t="shared" si="56"/>
        <v>0</v>
      </c>
      <c r="P280" s="120" t="s">
        <v>20</v>
      </c>
      <c r="Q280" s="110">
        <v>0</v>
      </c>
      <c r="R280" s="110">
        <v>0</v>
      </c>
      <c r="S280" s="110">
        <v>0</v>
      </c>
      <c r="T280" s="110">
        <v>0</v>
      </c>
      <c r="U280" s="110">
        <v>0</v>
      </c>
      <c r="V280" s="110">
        <v>0</v>
      </c>
      <c r="W280" s="111">
        <f t="shared" si="59"/>
        <v>0</v>
      </c>
      <c r="X280" s="110">
        <v>0</v>
      </c>
      <c r="Y280" s="110">
        <v>0</v>
      </c>
      <c r="Z280" s="110">
        <v>0</v>
      </c>
      <c r="AA280" s="110">
        <v>0</v>
      </c>
      <c r="AB280" s="122">
        <f t="shared" si="57"/>
        <v>0</v>
      </c>
    </row>
    <row r="281" spans="1:28" x14ac:dyDescent="0.25">
      <c r="A281" s="114">
        <v>16</v>
      </c>
      <c r="B281" s="120" t="s">
        <v>21</v>
      </c>
      <c r="C281" s="110">
        <f>VLOOKUP($A281,'Trip Switching Model Targets'!$AU$288:$BG$316,C$5,FALSE)</f>
        <v>0</v>
      </c>
      <c r="D281" s="110">
        <f>VLOOKUP($A281,'Trip Switching Model Targets'!$AU$288:$BG$316,D$5,FALSE)</f>
        <v>0</v>
      </c>
      <c r="E281" s="110">
        <f>VLOOKUP($A281,'Trip Switching Model Targets'!$AU$288:$BG$316,E$5,FALSE)</f>
        <v>0</v>
      </c>
      <c r="F281" s="110">
        <f>VLOOKUP($A281,'Trip Switching Model Targets'!$AU$288:$BG$316,F$5,FALSE)</f>
        <v>0</v>
      </c>
      <c r="G281" s="110">
        <f>VLOOKUP($A281,'Trip Switching Model Targets'!$AU$288:$BG$316,G$5,FALSE)</f>
        <v>0</v>
      </c>
      <c r="H281" s="112">
        <f>VLOOKUP($A281,'Trip Switching Model Targets'!$AU$288:$BG$316,H$5,FALSE)</f>
        <v>0</v>
      </c>
      <c r="I281" s="111">
        <f>VLOOKUP($A281,'Trip Switching Model Targets'!$AU$288:$BG$316,I$5,FALSE)</f>
        <v>0</v>
      </c>
      <c r="J281" s="112">
        <f>VLOOKUP($A281,'Trip Switching Model Targets'!$AU$288:$BG$316,J$5,FALSE)</f>
        <v>0</v>
      </c>
      <c r="K281" s="110">
        <f>VLOOKUP($A281,'Trip Switching Model Targets'!$AU$288:$BG$316,K$5,FALSE)</f>
        <v>0</v>
      </c>
      <c r="L281" s="110">
        <f>VLOOKUP($A281,'Trip Switching Model Targets'!$AU$288:$BG$316,L$5,FALSE)</f>
        <v>0</v>
      </c>
      <c r="M281" s="110">
        <f>VLOOKUP($A281,'Trip Switching Model Targets'!$AU$288:$BG$316,M$5,FALSE)</f>
        <v>0</v>
      </c>
      <c r="N281" s="122">
        <f t="shared" si="56"/>
        <v>0</v>
      </c>
      <c r="P281" s="120" t="s">
        <v>21</v>
      </c>
      <c r="Q281" s="110">
        <v>0</v>
      </c>
      <c r="R281" s="110">
        <v>0</v>
      </c>
      <c r="S281" s="110">
        <v>0</v>
      </c>
      <c r="T281" s="110">
        <v>0</v>
      </c>
      <c r="U281" s="110">
        <v>0</v>
      </c>
      <c r="V281" s="110">
        <v>0</v>
      </c>
      <c r="W281" s="111">
        <f t="shared" si="59"/>
        <v>0</v>
      </c>
      <c r="X281" s="110">
        <v>0</v>
      </c>
      <c r="Y281" s="110">
        <v>0</v>
      </c>
      <c r="Z281" s="110">
        <v>0</v>
      </c>
      <c r="AA281" s="110">
        <v>0</v>
      </c>
      <c r="AB281" s="122">
        <f t="shared" si="57"/>
        <v>0</v>
      </c>
    </row>
    <row r="282" spans="1:28" x14ac:dyDescent="0.25">
      <c r="A282" s="114">
        <v>26</v>
      </c>
      <c r="B282" s="120" t="s">
        <v>28</v>
      </c>
      <c r="C282" s="110">
        <f>VLOOKUP($A282,'Trip Switching Model Targets'!$AU$288:$BG$316,C$5,FALSE)</f>
        <v>0</v>
      </c>
      <c r="D282" s="110">
        <f>VLOOKUP($A282,'Trip Switching Model Targets'!$AU$288:$BG$316,D$5,FALSE)</f>
        <v>0</v>
      </c>
      <c r="E282" s="110">
        <f>VLOOKUP($A282,'Trip Switching Model Targets'!$AU$288:$BG$316,E$5,FALSE)</f>
        <v>0</v>
      </c>
      <c r="F282" s="110">
        <f>VLOOKUP($A282,'Trip Switching Model Targets'!$AU$288:$BG$316,F$5,FALSE)</f>
        <v>0</v>
      </c>
      <c r="G282" s="110">
        <f>VLOOKUP($A282,'Trip Switching Model Targets'!$AU$288:$BG$316,G$5,FALSE)</f>
        <v>0</v>
      </c>
      <c r="H282" s="112">
        <f>VLOOKUP($A282,'Trip Switching Model Targets'!$AU$288:$BG$316,H$5,FALSE)</f>
        <v>0</v>
      </c>
      <c r="I282" s="111">
        <f>VLOOKUP($A282,'Trip Switching Model Targets'!$AU$288:$BG$316,I$5,FALSE)</f>
        <v>0</v>
      </c>
      <c r="J282" s="112">
        <f>VLOOKUP($A282,'Trip Switching Model Targets'!$AU$288:$BG$316,J$5,FALSE)</f>
        <v>0</v>
      </c>
      <c r="K282" s="110">
        <f>VLOOKUP($A282,'Trip Switching Model Targets'!$AU$288:$BG$316,K$5,FALSE)</f>
        <v>0</v>
      </c>
      <c r="L282" s="110">
        <f>VLOOKUP($A282,'Trip Switching Model Targets'!$AU$288:$BG$316,L$5,FALSE)</f>
        <v>0</v>
      </c>
      <c r="M282" s="110">
        <f>VLOOKUP($A282,'Trip Switching Model Targets'!$AU$288:$BG$316,M$5,FALSE)</f>
        <v>0</v>
      </c>
      <c r="N282" s="122">
        <f t="shared" si="56"/>
        <v>0</v>
      </c>
      <c r="P282" s="120" t="s">
        <v>28</v>
      </c>
      <c r="Q282" s="110">
        <v>0</v>
      </c>
      <c r="R282" s="110">
        <v>0</v>
      </c>
      <c r="S282" s="110">
        <v>0</v>
      </c>
      <c r="T282" s="110">
        <v>0</v>
      </c>
      <c r="U282" s="110">
        <v>0</v>
      </c>
      <c r="V282" s="110">
        <v>0</v>
      </c>
      <c r="W282" s="111">
        <f t="shared" si="59"/>
        <v>0</v>
      </c>
      <c r="X282" s="110">
        <v>0</v>
      </c>
      <c r="Y282" s="110">
        <v>0</v>
      </c>
      <c r="Z282" s="110">
        <v>0</v>
      </c>
      <c r="AA282" s="110">
        <v>0</v>
      </c>
      <c r="AB282" s="122">
        <f t="shared" si="57"/>
        <v>0</v>
      </c>
    </row>
    <row r="283" spans="1:28" x14ac:dyDescent="0.25">
      <c r="A283" s="114">
        <v>27</v>
      </c>
      <c r="B283" s="120" t="s">
        <v>29</v>
      </c>
      <c r="C283" s="110">
        <f>VLOOKUP($A283,'Trip Switching Model Targets'!$AU$288:$BG$316,C$5,FALSE)</f>
        <v>0</v>
      </c>
      <c r="D283" s="110">
        <f>VLOOKUP($A283,'Trip Switching Model Targets'!$AU$288:$BG$316,D$5,FALSE)</f>
        <v>0</v>
      </c>
      <c r="E283" s="110">
        <f>VLOOKUP($A283,'Trip Switching Model Targets'!$AU$288:$BG$316,E$5,FALSE)</f>
        <v>0</v>
      </c>
      <c r="F283" s="110">
        <f>VLOOKUP($A283,'Trip Switching Model Targets'!$AU$288:$BG$316,F$5,FALSE)</f>
        <v>0</v>
      </c>
      <c r="G283" s="110">
        <f>VLOOKUP($A283,'Trip Switching Model Targets'!$AU$288:$BG$316,G$5,FALSE)</f>
        <v>0</v>
      </c>
      <c r="H283" s="112">
        <f>VLOOKUP($A283,'Trip Switching Model Targets'!$AU$288:$BG$316,H$5,FALSE)</f>
        <v>0</v>
      </c>
      <c r="I283" s="111">
        <f>VLOOKUP($A283,'Trip Switching Model Targets'!$AU$288:$BG$316,I$5,FALSE)</f>
        <v>0</v>
      </c>
      <c r="J283" s="112">
        <f>VLOOKUP($A283,'Trip Switching Model Targets'!$AU$288:$BG$316,J$5,FALSE)</f>
        <v>0</v>
      </c>
      <c r="K283" s="110">
        <f>VLOOKUP($A283,'Trip Switching Model Targets'!$AU$288:$BG$316,K$5,FALSE)</f>
        <v>0</v>
      </c>
      <c r="L283" s="110">
        <f>VLOOKUP($A283,'Trip Switching Model Targets'!$AU$288:$BG$316,L$5,FALSE)</f>
        <v>0</v>
      </c>
      <c r="M283" s="110">
        <f>VLOOKUP($A283,'Trip Switching Model Targets'!$AU$288:$BG$316,M$5,FALSE)</f>
        <v>0</v>
      </c>
      <c r="N283" s="122">
        <f t="shared" si="56"/>
        <v>0</v>
      </c>
      <c r="P283" s="120" t="s">
        <v>29</v>
      </c>
      <c r="Q283" s="110">
        <v>0</v>
      </c>
      <c r="R283" s="110">
        <v>0</v>
      </c>
      <c r="S283" s="110">
        <v>0</v>
      </c>
      <c r="T283" s="110">
        <v>0</v>
      </c>
      <c r="U283" s="110">
        <v>0</v>
      </c>
      <c r="V283" s="110">
        <v>0</v>
      </c>
      <c r="W283" s="111">
        <f t="shared" si="59"/>
        <v>0</v>
      </c>
      <c r="X283" s="110">
        <v>0</v>
      </c>
      <c r="Y283" s="110">
        <v>0</v>
      </c>
      <c r="Z283" s="110">
        <v>0</v>
      </c>
      <c r="AA283" s="110">
        <v>0</v>
      </c>
      <c r="AB283" s="122">
        <f t="shared" si="57"/>
        <v>0</v>
      </c>
    </row>
    <row r="284" spans="1:28" x14ac:dyDescent="0.25">
      <c r="A284" s="114">
        <v>17</v>
      </c>
      <c r="B284" s="120" t="s">
        <v>22</v>
      </c>
      <c r="C284" s="110">
        <f>VLOOKUP($A284,'Trip Switching Model Targets'!$AU$288:$BG$316,C$5,FALSE)</f>
        <v>0</v>
      </c>
      <c r="D284" s="110">
        <f>VLOOKUP($A284,'Trip Switching Model Targets'!$AU$288:$BG$316,D$5,FALSE)</f>
        <v>0</v>
      </c>
      <c r="E284" s="110">
        <f>VLOOKUP($A284,'Trip Switching Model Targets'!$AU$288:$BG$316,E$5,FALSE)</f>
        <v>0</v>
      </c>
      <c r="F284" s="110">
        <f>VLOOKUP($A284,'Trip Switching Model Targets'!$AU$288:$BG$316,F$5,FALSE)</f>
        <v>0</v>
      </c>
      <c r="G284" s="110">
        <f>VLOOKUP($A284,'Trip Switching Model Targets'!$AU$288:$BG$316,G$5,FALSE)</f>
        <v>0</v>
      </c>
      <c r="H284" s="112">
        <f>VLOOKUP($A284,'Trip Switching Model Targets'!$AU$288:$BG$316,H$5,FALSE)</f>
        <v>0</v>
      </c>
      <c r="I284" s="112">
        <f>VLOOKUP($A284,'Trip Switching Model Targets'!$AU$288:$BG$316,I$5,FALSE)</f>
        <v>0</v>
      </c>
      <c r="J284" s="111">
        <f>VLOOKUP($A284,'Trip Switching Model Targets'!$AU$288:$BG$316,J$5,FALSE)</f>
        <v>0</v>
      </c>
      <c r="K284" s="110">
        <f>VLOOKUP($A284,'Trip Switching Model Targets'!$AU$288:$BG$316,K$5,FALSE)</f>
        <v>0</v>
      </c>
      <c r="L284" s="110">
        <f>VLOOKUP($A284,'Trip Switching Model Targets'!$AU$288:$BG$316,L$5,FALSE)</f>
        <v>0</v>
      </c>
      <c r="M284" s="110">
        <f>VLOOKUP($A284,'Trip Switching Model Targets'!$AU$288:$BG$316,M$5,FALSE)</f>
        <v>0</v>
      </c>
      <c r="N284" s="122">
        <f t="shared" si="56"/>
        <v>0</v>
      </c>
      <c r="P284" s="120" t="s">
        <v>22</v>
      </c>
      <c r="Q284" s="110">
        <v>0</v>
      </c>
      <c r="R284" s="110">
        <v>0</v>
      </c>
      <c r="S284" s="110">
        <v>0</v>
      </c>
      <c r="T284" s="110">
        <v>0</v>
      </c>
      <c r="U284" s="110">
        <v>0</v>
      </c>
      <c r="V284" s="110">
        <v>0</v>
      </c>
      <c r="W284" s="110">
        <v>0</v>
      </c>
      <c r="X284" s="111">
        <f t="shared" ref="X284:X289" si="60">C284+D284+E284+F284+G284+H284+I284+J284+K284+L284+M284</f>
        <v>0</v>
      </c>
      <c r="Y284" s="110">
        <v>0</v>
      </c>
      <c r="Z284" s="110">
        <v>0</v>
      </c>
      <c r="AA284" s="110">
        <v>0</v>
      </c>
      <c r="AB284" s="122">
        <f t="shared" si="57"/>
        <v>0</v>
      </c>
    </row>
    <row r="285" spans="1:28" x14ac:dyDescent="0.25">
      <c r="A285" s="114">
        <v>18</v>
      </c>
      <c r="B285" s="120" t="s">
        <v>23</v>
      </c>
      <c r="C285" s="110">
        <f>VLOOKUP($A285,'Trip Switching Model Targets'!$AU$288:$BG$316,C$5,FALSE)</f>
        <v>0</v>
      </c>
      <c r="D285" s="110">
        <f>VLOOKUP($A285,'Trip Switching Model Targets'!$AU$288:$BG$316,D$5,FALSE)</f>
        <v>0</v>
      </c>
      <c r="E285" s="110">
        <f>VLOOKUP($A285,'Trip Switching Model Targets'!$AU$288:$BG$316,E$5,FALSE)</f>
        <v>0</v>
      </c>
      <c r="F285" s="110">
        <f>VLOOKUP($A285,'Trip Switching Model Targets'!$AU$288:$BG$316,F$5,FALSE)</f>
        <v>0</v>
      </c>
      <c r="G285" s="110">
        <f>VLOOKUP($A285,'Trip Switching Model Targets'!$AU$288:$BG$316,G$5,FALSE)</f>
        <v>0</v>
      </c>
      <c r="H285" s="112">
        <f>VLOOKUP($A285,'Trip Switching Model Targets'!$AU$288:$BG$316,H$5,FALSE)</f>
        <v>0</v>
      </c>
      <c r="I285" s="112">
        <f>VLOOKUP($A285,'Trip Switching Model Targets'!$AU$288:$BG$316,I$5,FALSE)</f>
        <v>0</v>
      </c>
      <c r="J285" s="111">
        <f>VLOOKUP($A285,'Trip Switching Model Targets'!$AU$288:$BG$316,J$5,FALSE)</f>
        <v>0</v>
      </c>
      <c r="K285" s="110">
        <f>VLOOKUP($A285,'Trip Switching Model Targets'!$AU$288:$BG$316,K$5,FALSE)</f>
        <v>0</v>
      </c>
      <c r="L285" s="110">
        <f>VLOOKUP($A285,'Trip Switching Model Targets'!$AU$288:$BG$316,L$5,FALSE)</f>
        <v>0</v>
      </c>
      <c r="M285" s="110">
        <f>VLOOKUP($A285,'Trip Switching Model Targets'!$AU$288:$BG$316,M$5,FALSE)</f>
        <v>0</v>
      </c>
      <c r="N285" s="122">
        <f t="shared" si="56"/>
        <v>0</v>
      </c>
      <c r="P285" s="120" t="s">
        <v>23</v>
      </c>
      <c r="Q285" s="110">
        <v>0</v>
      </c>
      <c r="R285" s="110">
        <v>0</v>
      </c>
      <c r="S285" s="110">
        <v>0</v>
      </c>
      <c r="T285" s="110">
        <v>0</v>
      </c>
      <c r="U285" s="110">
        <v>0</v>
      </c>
      <c r="V285" s="110">
        <v>0</v>
      </c>
      <c r="W285" s="110">
        <v>0</v>
      </c>
      <c r="X285" s="111">
        <f t="shared" si="60"/>
        <v>0</v>
      </c>
      <c r="Y285" s="110">
        <v>0</v>
      </c>
      <c r="Z285" s="110">
        <v>0</v>
      </c>
      <c r="AA285" s="110">
        <v>0</v>
      </c>
      <c r="AB285" s="122">
        <f t="shared" si="57"/>
        <v>0</v>
      </c>
    </row>
    <row r="286" spans="1:28" x14ac:dyDescent="0.25">
      <c r="A286" s="114">
        <v>19</v>
      </c>
      <c r="B286" s="120" t="s">
        <v>24</v>
      </c>
      <c r="C286" s="110">
        <f>VLOOKUP($A286,'Trip Switching Model Targets'!$AU$288:$BG$316,C$5,FALSE)</f>
        <v>0</v>
      </c>
      <c r="D286" s="110">
        <f>VLOOKUP($A286,'Trip Switching Model Targets'!$AU$288:$BG$316,D$5,FALSE)</f>
        <v>0</v>
      </c>
      <c r="E286" s="110">
        <f>VLOOKUP($A286,'Trip Switching Model Targets'!$AU$288:$BG$316,E$5,FALSE)</f>
        <v>0</v>
      </c>
      <c r="F286" s="110">
        <f>VLOOKUP($A286,'Trip Switching Model Targets'!$AU$288:$BG$316,F$5,FALSE)</f>
        <v>0</v>
      </c>
      <c r="G286" s="110">
        <f>VLOOKUP($A286,'Trip Switching Model Targets'!$AU$288:$BG$316,G$5,FALSE)</f>
        <v>0</v>
      </c>
      <c r="H286" s="112">
        <f>VLOOKUP($A286,'Trip Switching Model Targets'!$AU$288:$BG$316,H$5,FALSE)</f>
        <v>0</v>
      </c>
      <c r="I286" s="112">
        <f>VLOOKUP($A286,'Trip Switching Model Targets'!$AU$288:$BG$316,I$5,FALSE)</f>
        <v>0</v>
      </c>
      <c r="J286" s="111">
        <f>VLOOKUP($A286,'Trip Switching Model Targets'!$AU$288:$BG$316,J$5,FALSE)</f>
        <v>0</v>
      </c>
      <c r="K286" s="110">
        <f>VLOOKUP($A286,'Trip Switching Model Targets'!$AU$288:$BG$316,K$5,FALSE)</f>
        <v>0</v>
      </c>
      <c r="L286" s="110">
        <f>VLOOKUP($A286,'Trip Switching Model Targets'!$AU$288:$BG$316,L$5,FALSE)</f>
        <v>0</v>
      </c>
      <c r="M286" s="110">
        <f>VLOOKUP($A286,'Trip Switching Model Targets'!$AU$288:$BG$316,M$5,FALSE)</f>
        <v>0</v>
      </c>
      <c r="N286" s="122">
        <f t="shared" si="56"/>
        <v>0</v>
      </c>
      <c r="P286" s="120" t="s">
        <v>24</v>
      </c>
      <c r="Q286" s="110">
        <v>0</v>
      </c>
      <c r="R286" s="110">
        <v>0</v>
      </c>
      <c r="S286" s="110">
        <v>0</v>
      </c>
      <c r="T286" s="110">
        <v>0</v>
      </c>
      <c r="U286" s="110">
        <v>0</v>
      </c>
      <c r="V286" s="110">
        <v>0</v>
      </c>
      <c r="W286" s="110">
        <v>0</v>
      </c>
      <c r="X286" s="111">
        <f t="shared" si="60"/>
        <v>0</v>
      </c>
      <c r="Y286" s="110">
        <v>0</v>
      </c>
      <c r="Z286" s="110">
        <v>0</v>
      </c>
      <c r="AA286" s="110">
        <v>0</v>
      </c>
      <c r="AB286" s="122">
        <f t="shared" si="57"/>
        <v>0</v>
      </c>
    </row>
    <row r="287" spans="1:28" x14ac:dyDescent="0.25">
      <c r="A287" s="114">
        <v>20</v>
      </c>
      <c r="B287" s="120" t="s">
        <v>25</v>
      </c>
      <c r="C287" s="110">
        <f>VLOOKUP($A287,'Trip Switching Model Targets'!$AU$288:$BG$316,C$5,FALSE)</f>
        <v>0</v>
      </c>
      <c r="D287" s="110">
        <f>VLOOKUP($A287,'Trip Switching Model Targets'!$AU$288:$BG$316,D$5,FALSE)</f>
        <v>0</v>
      </c>
      <c r="E287" s="110">
        <f>VLOOKUP($A287,'Trip Switching Model Targets'!$AU$288:$BG$316,E$5,FALSE)</f>
        <v>0</v>
      </c>
      <c r="F287" s="110">
        <f>VLOOKUP($A287,'Trip Switching Model Targets'!$AU$288:$BG$316,F$5,FALSE)</f>
        <v>0</v>
      </c>
      <c r="G287" s="110">
        <f>VLOOKUP($A287,'Trip Switching Model Targets'!$AU$288:$BG$316,G$5,FALSE)</f>
        <v>0</v>
      </c>
      <c r="H287" s="112">
        <f>VLOOKUP($A287,'Trip Switching Model Targets'!$AU$288:$BG$316,H$5,FALSE)</f>
        <v>0</v>
      </c>
      <c r="I287" s="112">
        <f>VLOOKUP($A287,'Trip Switching Model Targets'!$AU$288:$BG$316,I$5,FALSE)</f>
        <v>0</v>
      </c>
      <c r="J287" s="111">
        <f>VLOOKUP($A287,'Trip Switching Model Targets'!$AU$288:$BG$316,J$5,FALSE)</f>
        <v>0</v>
      </c>
      <c r="K287" s="110">
        <f>VLOOKUP($A287,'Trip Switching Model Targets'!$AU$288:$BG$316,K$5,FALSE)</f>
        <v>0</v>
      </c>
      <c r="L287" s="110">
        <f>VLOOKUP($A287,'Trip Switching Model Targets'!$AU$288:$BG$316,L$5,FALSE)</f>
        <v>0</v>
      </c>
      <c r="M287" s="110">
        <f>VLOOKUP($A287,'Trip Switching Model Targets'!$AU$288:$BG$316,M$5,FALSE)</f>
        <v>0</v>
      </c>
      <c r="N287" s="122">
        <f t="shared" si="56"/>
        <v>0</v>
      </c>
      <c r="P287" s="120" t="s">
        <v>25</v>
      </c>
      <c r="Q287" s="110">
        <v>0</v>
      </c>
      <c r="R287" s="110">
        <v>0</v>
      </c>
      <c r="S287" s="110">
        <v>0</v>
      </c>
      <c r="T287" s="110">
        <v>0</v>
      </c>
      <c r="U287" s="110">
        <v>0</v>
      </c>
      <c r="V287" s="110">
        <v>0</v>
      </c>
      <c r="W287" s="110">
        <v>0</v>
      </c>
      <c r="X287" s="111">
        <f t="shared" si="60"/>
        <v>0</v>
      </c>
      <c r="Y287" s="110">
        <v>0</v>
      </c>
      <c r="Z287" s="110">
        <v>0</v>
      </c>
      <c r="AA287" s="110">
        <v>0</v>
      </c>
      <c r="AB287" s="122">
        <f t="shared" si="57"/>
        <v>0</v>
      </c>
    </row>
    <row r="288" spans="1:28" x14ac:dyDescent="0.25">
      <c r="A288" s="114">
        <v>28</v>
      </c>
      <c r="B288" s="120" t="s">
        <v>30</v>
      </c>
      <c r="C288" s="110">
        <f>VLOOKUP($A288,'Trip Switching Model Targets'!$AU$288:$BG$316,C$5,FALSE)</f>
        <v>0</v>
      </c>
      <c r="D288" s="110">
        <f>VLOOKUP($A288,'Trip Switching Model Targets'!$AU$288:$BG$316,D$5,FALSE)</f>
        <v>0</v>
      </c>
      <c r="E288" s="110">
        <f>VLOOKUP($A288,'Trip Switching Model Targets'!$AU$288:$BG$316,E$5,FALSE)</f>
        <v>0</v>
      </c>
      <c r="F288" s="110">
        <f>VLOOKUP($A288,'Trip Switching Model Targets'!$AU$288:$BG$316,F$5,FALSE)</f>
        <v>0</v>
      </c>
      <c r="G288" s="110">
        <f>VLOOKUP($A288,'Trip Switching Model Targets'!$AU$288:$BG$316,G$5,FALSE)</f>
        <v>0</v>
      </c>
      <c r="H288" s="112">
        <f>VLOOKUP($A288,'Trip Switching Model Targets'!$AU$288:$BG$316,H$5,FALSE)</f>
        <v>0</v>
      </c>
      <c r="I288" s="112">
        <f>VLOOKUP($A288,'Trip Switching Model Targets'!$AU$288:$BG$316,I$5,FALSE)</f>
        <v>0</v>
      </c>
      <c r="J288" s="111">
        <f>VLOOKUP($A288,'Trip Switching Model Targets'!$AU$288:$BG$316,J$5,FALSE)</f>
        <v>0</v>
      </c>
      <c r="K288" s="110">
        <f>VLOOKUP($A288,'Trip Switching Model Targets'!$AU$288:$BG$316,K$5,FALSE)</f>
        <v>0</v>
      </c>
      <c r="L288" s="110">
        <f>VLOOKUP($A288,'Trip Switching Model Targets'!$AU$288:$BG$316,L$5,FALSE)</f>
        <v>0</v>
      </c>
      <c r="M288" s="110">
        <f>VLOOKUP($A288,'Trip Switching Model Targets'!$AU$288:$BG$316,M$5,FALSE)</f>
        <v>0</v>
      </c>
      <c r="N288" s="122">
        <f t="shared" si="56"/>
        <v>0</v>
      </c>
      <c r="P288" s="120" t="s">
        <v>30</v>
      </c>
      <c r="Q288" s="110">
        <v>0</v>
      </c>
      <c r="R288" s="110">
        <v>0</v>
      </c>
      <c r="S288" s="110">
        <v>0</v>
      </c>
      <c r="T288" s="110">
        <v>0</v>
      </c>
      <c r="U288" s="110">
        <v>0</v>
      </c>
      <c r="V288" s="110">
        <v>0</v>
      </c>
      <c r="W288" s="110">
        <v>0</v>
      </c>
      <c r="X288" s="111">
        <f t="shared" si="60"/>
        <v>0</v>
      </c>
      <c r="Y288" s="110">
        <v>0</v>
      </c>
      <c r="Z288" s="110">
        <v>0</v>
      </c>
      <c r="AA288" s="110">
        <v>0</v>
      </c>
      <c r="AB288" s="122">
        <f t="shared" si="57"/>
        <v>0</v>
      </c>
    </row>
    <row r="289" spans="1:28" x14ac:dyDescent="0.25">
      <c r="A289" s="114">
        <v>29</v>
      </c>
      <c r="B289" s="120" t="s">
        <v>31</v>
      </c>
      <c r="C289" s="110">
        <f>VLOOKUP($A289,'Trip Switching Model Targets'!$AU$288:$BG$316,C$5,FALSE)</f>
        <v>0</v>
      </c>
      <c r="D289" s="110">
        <f>VLOOKUP($A289,'Trip Switching Model Targets'!$AU$288:$BG$316,D$5,FALSE)</f>
        <v>0</v>
      </c>
      <c r="E289" s="110">
        <f>VLOOKUP($A289,'Trip Switching Model Targets'!$AU$288:$BG$316,E$5,FALSE)</f>
        <v>0</v>
      </c>
      <c r="F289" s="110">
        <f>VLOOKUP($A289,'Trip Switching Model Targets'!$AU$288:$BG$316,F$5,FALSE)</f>
        <v>0</v>
      </c>
      <c r="G289" s="110">
        <f>VLOOKUP($A289,'Trip Switching Model Targets'!$AU$288:$BG$316,G$5,FALSE)</f>
        <v>0</v>
      </c>
      <c r="H289" s="112">
        <f>VLOOKUP($A289,'Trip Switching Model Targets'!$AU$288:$BG$316,H$5,FALSE)</f>
        <v>0</v>
      </c>
      <c r="I289" s="112">
        <f>VLOOKUP($A289,'Trip Switching Model Targets'!$AU$288:$BG$316,I$5,FALSE)</f>
        <v>0</v>
      </c>
      <c r="J289" s="111">
        <f>VLOOKUP($A289,'Trip Switching Model Targets'!$AU$288:$BG$316,J$5,FALSE)</f>
        <v>0</v>
      </c>
      <c r="K289" s="110">
        <f>VLOOKUP($A289,'Trip Switching Model Targets'!$AU$288:$BG$316,K$5,FALSE)</f>
        <v>0</v>
      </c>
      <c r="L289" s="110">
        <f>VLOOKUP($A289,'Trip Switching Model Targets'!$AU$288:$BG$316,L$5,FALSE)</f>
        <v>0</v>
      </c>
      <c r="M289" s="110">
        <f>VLOOKUP($A289,'Trip Switching Model Targets'!$AU$288:$BG$316,M$5,FALSE)</f>
        <v>0</v>
      </c>
      <c r="N289" s="122">
        <f t="shared" si="56"/>
        <v>0</v>
      </c>
      <c r="P289" s="120" t="s">
        <v>31</v>
      </c>
      <c r="Q289" s="110">
        <v>0</v>
      </c>
      <c r="R289" s="110">
        <v>0</v>
      </c>
      <c r="S289" s="110">
        <v>0</v>
      </c>
      <c r="T289" s="110">
        <v>0</v>
      </c>
      <c r="U289" s="110">
        <v>0</v>
      </c>
      <c r="V289" s="110">
        <v>0</v>
      </c>
      <c r="W289" s="110">
        <v>0</v>
      </c>
      <c r="X289" s="111">
        <f t="shared" si="60"/>
        <v>0</v>
      </c>
      <c r="Y289" s="110">
        <v>0</v>
      </c>
      <c r="Z289" s="110">
        <v>0</v>
      </c>
      <c r="AA289" s="110">
        <v>0</v>
      </c>
      <c r="AB289" s="122">
        <f t="shared" si="57"/>
        <v>0</v>
      </c>
    </row>
    <row r="290" spans="1:28" x14ac:dyDescent="0.25">
      <c r="A290" s="114">
        <v>21</v>
      </c>
      <c r="B290" s="120" t="s">
        <v>529</v>
      </c>
      <c r="C290" s="110">
        <f>VLOOKUP($A290,'Trip Switching Model Targets'!$AU$288:$BG$316,C$5,FALSE)</f>
        <v>0</v>
      </c>
      <c r="D290" s="110">
        <f>VLOOKUP($A290,'Trip Switching Model Targets'!$AU$288:$BG$316,D$5,FALSE)</f>
        <v>0</v>
      </c>
      <c r="E290" s="110">
        <f>VLOOKUP($A290,'Trip Switching Model Targets'!$AU$288:$BG$316,E$5,FALSE)</f>
        <v>0</v>
      </c>
      <c r="F290" s="110">
        <f>VLOOKUP($A290,'Trip Switching Model Targets'!$AU$288:$BG$316,F$5,FALSE)</f>
        <v>0</v>
      </c>
      <c r="G290" s="110">
        <f>VLOOKUP($A290,'Trip Switching Model Targets'!$AU$288:$BG$316,G$5,FALSE)</f>
        <v>0</v>
      </c>
      <c r="H290" s="112">
        <f>VLOOKUP($A290,'Trip Switching Model Targets'!$AU$288:$BG$316,H$5,FALSE)</f>
        <v>0</v>
      </c>
      <c r="I290" s="112">
        <f>VLOOKUP($A290,'Trip Switching Model Targets'!$AU$288:$BG$316,I$5,FALSE)</f>
        <v>0</v>
      </c>
      <c r="J290" s="112">
        <f>VLOOKUP($A290,'Trip Switching Model Targets'!$AU$288:$BG$316,J$5,FALSE)</f>
        <v>0</v>
      </c>
      <c r="K290" s="109">
        <f>VLOOKUP($A290,'Trip Switching Model Targets'!$AU$288:$BG$316,K$5,FALSE)</f>
        <v>0</v>
      </c>
      <c r="L290" s="110">
        <f>VLOOKUP($A290,'Trip Switching Model Targets'!$AU$288:$BG$316,L$5,FALSE)</f>
        <v>0</v>
      </c>
      <c r="M290" s="110">
        <f>VLOOKUP($A290,'Trip Switching Model Targets'!$AU$288:$BG$316,M$5,FALSE)</f>
        <v>0</v>
      </c>
      <c r="N290" s="122">
        <f t="shared" si="56"/>
        <v>0</v>
      </c>
      <c r="P290" s="120" t="s">
        <v>529</v>
      </c>
      <c r="Q290" s="110">
        <v>0</v>
      </c>
      <c r="R290" s="110">
        <v>0</v>
      </c>
      <c r="S290" s="110">
        <v>0</v>
      </c>
      <c r="T290" s="110">
        <v>0</v>
      </c>
      <c r="U290" s="110">
        <v>0</v>
      </c>
      <c r="V290" s="110">
        <v>0</v>
      </c>
      <c r="W290" s="110">
        <v>0</v>
      </c>
      <c r="X290" s="110">
        <v>0</v>
      </c>
      <c r="Y290" s="109">
        <f>C290+D290+E290+F290+G290+H290+I290+J290+K290+L290+M290</f>
        <v>0</v>
      </c>
      <c r="Z290" s="110">
        <v>0</v>
      </c>
      <c r="AA290" s="110">
        <v>0</v>
      </c>
      <c r="AB290" s="122">
        <f t="shared" si="57"/>
        <v>0</v>
      </c>
    </row>
    <row r="291" spans="1:28" x14ac:dyDescent="0.25">
      <c r="A291" s="114">
        <v>22</v>
      </c>
      <c r="B291" s="120" t="s">
        <v>530</v>
      </c>
      <c r="C291" s="110">
        <f>VLOOKUP($A291,'Trip Switching Model Targets'!$AU$288:$BG$316,C$5,FALSE)</f>
        <v>0</v>
      </c>
      <c r="D291" s="110">
        <f>VLOOKUP($A291,'Trip Switching Model Targets'!$AU$288:$BG$316,D$5,FALSE)</f>
        <v>0</v>
      </c>
      <c r="E291" s="110">
        <f>VLOOKUP($A291,'Trip Switching Model Targets'!$AU$288:$BG$316,E$5,FALSE)</f>
        <v>0</v>
      </c>
      <c r="F291" s="110">
        <f>VLOOKUP($A291,'Trip Switching Model Targets'!$AU$288:$BG$316,F$5,FALSE)</f>
        <v>0</v>
      </c>
      <c r="G291" s="110">
        <f>VLOOKUP($A291,'Trip Switching Model Targets'!$AU$288:$BG$316,G$5,FALSE)</f>
        <v>0</v>
      </c>
      <c r="H291" s="111">
        <f>VLOOKUP($A291,'Trip Switching Model Targets'!$AU$288:$BG$316,H$5,FALSE)</f>
        <v>284.10708253739375</v>
      </c>
      <c r="I291" s="111">
        <f>VLOOKUP($A291,'Trip Switching Model Targets'!$AU$288:$BG$316,I$5,FALSE)</f>
        <v>0</v>
      </c>
      <c r="J291" s="111">
        <f>VLOOKUP($A291,'Trip Switching Model Targets'!$AU$288:$BG$316,J$5,FALSE)</f>
        <v>0</v>
      </c>
      <c r="K291" s="110">
        <f>VLOOKUP($A291,'Trip Switching Model Targets'!$AU$288:$BG$316,K$5,FALSE)</f>
        <v>0</v>
      </c>
      <c r="L291" s="109">
        <f>VLOOKUP($A291,'Trip Switching Model Targets'!$AU$288:$BG$316,L$5,FALSE)</f>
        <v>1556.3087</v>
      </c>
      <c r="M291" s="110">
        <f>VLOOKUP($A291,'Trip Switching Model Targets'!$AU$288:$BG$316,M$5,FALSE)</f>
        <v>0</v>
      </c>
      <c r="N291" s="122">
        <f t="shared" si="56"/>
        <v>1840.4157825373939</v>
      </c>
      <c r="P291" s="120" t="s">
        <v>530</v>
      </c>
      <c r="Q291" s="110">
        <v>0</v>
      </c>
      <c r="R291" s="110">
        <v>0</v>
      </c>
      <c r="S291" s="110">
        <v>0</v>
      </c>
      <c r="T291" s="110">
        <v>0</v>
      </c>
      <c r="U291" s="110">
        <v>0</v>
      </c>
      <c r="V291" s="111">
        <f t="shared" ref="V291:X292" si="61">H291</f>
        <v>284.10708253739375</v>
      </c>
      <c r="W291" s="111">
        <f t="shared" si="61"/>
        <v>0</v>
      </c>
      <c r="X291" s="111">
        <f t="shared" si="61"/>
        <v>0</v>
      </c>
      <c r="Y291" s="110">
        <v>0</v>
      </c>
      <c r="Z291" s="109">
        <f>C291+D291+E291+F291+G291+K291+M291+L291</f>
        <v>1556.3087</v>
      </c>
      <c r="AA291" s="110">
        <v>0</v>
      </c>
      <c r="AB291" s="122">
        <f t="shared" si="57"/>
        <v>1840.4157825373939</v>
      </c>
    </row>
    <row r="292" spans="1:28" x14ac:dyDescent="0.25">
      <c r="A292" s="114">
        <v>23</v>
      </c>
      <c r="B292" s="120" t="s">
        <v>531</v>
      </c>
      <c r="C292" s="109">
        <f>VLOOKUP($A292,'Trip Switching Model Targets'!$AU$288:$BG$316,C$5,FALSE)</f>
        <v>152.34974</v>
      </c>
      <c r="D292" s="109">
        <f>VLOOKUP($A292,'Trip Switching Model Targets'!$AU$288:$BG$316,D$5,FALSE)</f>
        <v>0</v>
      </c>
      <c r="E292" s="109">
        <f>VLOOKUP($A292,'Trip Switching Model Targets'!$AU$288:$BG$316,E$5,FALSE)</f>
        <v>0</v>
      </c>
      <c r="F292" s="109">
        <f>VLOOKUP($A292,'Trip Switching Model Targets'!$AU$288:$BG$316,F$5,FALSE)</f>
        <v>0</v>
      </c>
      <c r="G292" s="109">
        <f>VLOOKUP($A292,'Trip Switching Model Targets'!$AU$288:$BG$316,G$5,FALSE)</f>
        <v>0</v>
      </c>
      <c r="H292" s="113">
        <f>VLOOKUP($A292,'Trip Switching Model Targets'!$AU$288:$BG$316,H$5,FALSE)</f>
        <v>0</v>
      </c>
      <c r="I292" s="113">
        <f>VLOOKUP($A292,'Trip Switching Model Targets'!$AU$288:$BG$316,I$5,FALSE)</f>
        <v>0</v>
      </c>
      <c r="J292" s="113">
        <f>VLOOKUP($A292,'Trip Switching Model Targets'!$AU$288:$BG$316,J$5,FALSE)</f>
        <v>0</v>
      </c>
      <c r="K292" s="109">
        <f>VLOOKUP($A292,'Trip Switching Model Targets'!$AU$288:$BG$316,K$5,FALSE)</f>
        <v>0</v>
      </c>
      <c r="L292" s="109">
        <f>VLOOKUP($A292,'Trip Switching Model Targets'!$AU$288:$BG$316,L$5,FALSE)</f>
        <v>0</v>
      </c>
      <c r="M292" s="109">
        <f>VLOOKUP($A292,'Trip Switching Model Targets'!$AU$288:$BG$316,M$5,FALSE)</f>
        <v>6101.5966099999996</v>
      </c>
      <c r="N292" s="122">
        <f t="shared" si="56"/>
        <v>6253.9463499999993</v>
      </c>
      <c r="P292" s="120" t="s">
        <v>531</v>
      </c>
      <c r="Q292" s="109">
        <f>C292</f>
        <v>152.34974</v>
      </c>
      <c r="R292" s="109">
        <f>D292</f>
        <v>0</v>
      </c>
      <c r="S292" s="109">
        <f>E292</f>
        <v>0</v>
      </c>
      <c r="T292" s="109">
        <f>F292</f>
        <v>0</v>
      </c>
      <c r="U292" s="109">
        <f>G292</f>
        <v>0</v>
      </c>
      <c r="V292" s="113">
        <f t="shared" si="61"/>
        <v>0</v>
      </c>
      <c r="W292" s="113">
        <f t="shared" si="61"/>
        <v>0</v>
      </c>
      <c r="X292" s="113">
        <f t="shared" si="61"/>
        <v>0</v>
      </c>
      <c r="Y292" s="109">
        <f>K292</f>
        <v>0</v>
      </c>
      <c r="Z292" s="109">
        <f>L292</f>
        <v>0</v>
      </c>
      <c r="AA292" s="109">
        <f>M292</f>
        <v>6101.5966099999996</v>
      </c>
      <c r="AB292" s="122">
        <f t="shared" si="57"/>
        <v>6253.9463499999993</v>
      </c>
    </row>
    <row r="293" spans="1:28" ht="15.75" thickBot="1" x14ac:dyDescent="0.3">
      <c r="B293" s="123" t="s">
        <v>5</v>
      </c>
      <c r="C293" s="124">
        <f t="shared" ref="C293:M293" si="62">SUM(C267:C292)</f>
        <v>421927.39088999998</v>
      </c>
      <c r="D293" s="125">
        <f t="shared" si="62"/>
        <v>164206.06028000001</v>
      </c>
      <c r="E293" s="125">
        <f t="shared" si="62"/>
        <v>58567.716469999999</v>
      </c>
      <c r="F293" s="125">
        <f t="shared" si="62"/>
        <v>283095.01062999998</v>
      </c>
      <c r="G293" s="125">
        <f t="shared" si="62"/>
        <v>20262.52749</v>
      </c>
      <c r="H293" s="126">
        <f t="shared" si="62"/>
        <v>21745.190512847294</v>
      </c>
      <c r="I293" s="126">
        <f t="shared" si="62"/>
        <v>0</v>
      </c>
      <c r="J293" s="126">
        <f t="shared" si="62"/>
        <v>0</v>
      </c>
      <c r="K293" s="125">
        <f t="shared" si="62"/>
        <v>0</v>
      </c>
      <c r="L293" s="125">
        <f t="shared" si="62"/>
        <v>1950.0191199999999</v>
      </c>
      <c r="M293" s="125">
        <f t="shared" si="62"/>
        <v>6101.5966099999996</v>
      </c>
      <c r="N293" s="127">
        <f t="shared" si="56"/>
        <v>977855.51200284727</v>
      </c>
      <c r="P293" s="123" t="s">
        <v>5</v>
      </c>
      <c r="Q293" s="124">
        <f t="shared" ref="Q293:AA293" si="63">SUM(Q267:Q292)</f>
        <v>419148.28111609782</v>
      </c>
      <c r="R293" s="125">
        <f t="shared" si="63"/>
        <v>164206.06028000001</v>
      </c>
      <c r="S293" s="125">
        <f t="shared" si="63"/>
        <v>58567.716469999999</v>
      </c>
      <c r="T293" s="125">
        <f t="shared" si="63"/>
        <v>287368.88568999997</v>
      </c>
      <c r="U293" s="125">
        <f t="shared" si="63"/>
        <v>20110.177749999999</v>
      </c>
      <c r="V293" s="126">
        <f t="shared" si="63"/>
        <v>20402.774966749468</v>
      </c>
      <c r="W293" s="126">
        <f t="shared" si="63"/>
        <v>0</v>
      </c>
      <c r="X293" s="126">
        <f t="shared" si="63"/>
        <v>0</v>
      </c>
      <c r="Y293" s="125">
        <f t="shared" si="63"/>
        <v>0</v>
      </c>
      <c r="Z293" s="125">
        <f t="shared" si="63"/>
        <v>1950.0191199999999</v>
      </c>
      <c r="AA293" s="125">
        <f t="shared" si="63"/>
        <v>6101.5966099999996</v>
      </c>
      <c r="AB293" s="127">
        <f t="shared" si="57"/>
        <v>977855.51200284727</v>
      </c>
    </row>
    <row r="294" spans="1:28" x14ac:dyDescent="0.25">
      <c r="B294" s="128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P294" s="128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  <c r="AB294" s="129"/>
    </row>
    <row r="295" spans="1:28" x14ac:dyDescent="0.25">
      <c r="B295" s="128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P295" s="128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</row>
    <row r="296" spans="1:28" x14ac:dyDescent="0.25">
      <c r="B296" s="128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P296" s="128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  <c r="AB296" s="129"/>
    </row>
    <row r="297" spans="1:28" x14ac:dyDescent="0.25">
      <c r="B297" s="128"/>
      <c r="C297" s="130"/>
      <c r="D297" s="130"/>
      <c r="E297" s="130"/>
      <c r="F297" s="130"/>
      <c r="G297" s="130"/>
      <c r="H297" s="130"/>
      <c r="I297" s="130"/>
      <c r="J297" s="130"/>
      <c r="K297" s="130"/>
      <c r="L297" s="130"/>
      <c r="M297" s="130"/>
      <c r="N297" s="129"/>
      <c r="P297" s="128"/>
      <c r="Q297" s="130"/>
      <c r="R297" s="130"/>
      <c r="S297" s="130"/>
      <c r="T297" s="130"/>
      <c r="U297" s="130"/>
      <c r="V297" s="130"/>
      <c r="W297" s="130"/>
      <c r="X297" s="130"/>
      <c r="Y297" s="130"/>
      <c r="Z297" s="130"/>
      <c r="AA297" s="130"/>
      <c r="AB297" s="129"/>
    </row>
    <row r="298" spans="1:28" x14ac:dyDescent="0.25">
      <c r="B298" s="128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P298" s="128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29"/>
    </row>
    <row r="299" spans="1:28" x14ac:dyDescent="0.25">
      <c r="B299" s="128"/>
      <c r="C299" s="129"/>
      <c r="D299" s="129"/>
      <c r="E299" s="129"/>
      <c r="F299" s="129"/>
      <c r="G299" s="129"/>
      <c r="H299" s="131"/>
      <c r="I299" s="131"/>
      <c r="J299" s="131"/>
      <c r="K299" s="129"/>
      <c r="L299" s="129"/>
      <c r="M299" s="129"/>
      <c r="N299" s="129"/>
      <c r="P299" s="128"/>
      <c r="Q299" s="129"/>
      <c r="R299" s="129"/>
      <c r="S299" s="129"/>
      <c r="T299" s="129"/>
      <c r="U299" s="129"/>
      <c r="V299" s="131"/>
      <c r="W299" s="131"/>
      <c r="X299" s="131"/>
      <c r="Y299" s="129"/>
      <c r="Z299" s="129"/>
      <c r="AA299" s="129"/>
      <c r="AB299" s="129"/>
    </row>
    <row r="302" spans="1:28" x14ac:dyDescent="0.25">
      <c r="B302" s="114" t="s">
        <v>549</v>
      </c>
      <c r="P302" s="114" t="s">
        <v>549</v>
      </c>
    </row>
    <row r="303" spans="1:28" ht="26.25" x14ac:dyDescent="0.25">
      <c r="B303" s="115" t="s">
        <v>524</v>
      </c>
      <c r="C303" s="116" t="s">
        <v>525</v>
      </c>
      <c r="D303" s="117" t="s">
        <v>526</v>
      </c>
      <c r="E303" s="117" t="s">
        <v>527</v>
      </c>
      <c r="F303" s="117" t="s">
        <v>465</v>
      </c>
      <c r="G303" s="117" t="s">
        <v>528</v>
      </c>
      <c r="H303" s="117" t="s">
        <v>14</v>
      </c>
      <c r="I303" s="117" t="s">
        <v>18</v>
      </c>
      <c r="J303" s="117" t="s">
        <v>22</v>
      </c>
      <c r="K303" s="117" t="s">
        <v>529</v>
      </c>
      <c r="L303" s="117" t="s">
        <v>530</v>
      </c>
      <c r="M303" s="118" t="s">
        <v>531</v>
      </c>
      <c r="N303" s="119" t="s">
        <v>5</v>
      </c>
      <c r="P303" s="115" t="s">
        <v>524</v>
      </c>
      <c r="Q303" s="116" t="s">
        <v>525</v>
      </c>
      <c r="R303" s="117" t="s">
        <v>526</v>
      </c>
      <c r="S303" s="117" t="s">
        <v>527</v>
      </c>
      <c r="T303" s="117" t="s">
        <v>465</v>
      </c>
      <c r="U303" s="117" t="s">
        <v>528</v>
      </c>
      <c r="V303" s="117" t="s">
        <v>14</v>
      </c>
      <c r="W303" s="117" t="s">
        <v>18</v>
      </c>
      <c r="X303" s="117" t="s">
        <v>22</v>
      </c>
      <c r="Y303" s="117" t="s">
        <v>529</v>
      </c>
      <c r="Z303" s="117" t="s">
        <v>530</v>
      </c>
      <c r="AA303" s="118" t="s">
        <v>531</v>
      </c>
      <c r="AB303" s="119" t="s">
        <v>5</v>
      </c>
    </row>
    <row r="304" spans="1:28" x14ac:dyDescent="0.25">
      <c r="A304" s="114">
        <v>1</v>
      </c>
      <c r="B304" s="120" t="s">
        <v>532</v>
      </c>
      <c r="C304" s="109">
        <f>VLOOKUP($A304,'Trip Switching Model Targets'!$AU$328:$BG$356,C$5,FALSE)</f>
        <v>7108479.6458700001</v>
      </c>
      <c r="D304" s="109">
        <f>VLOOKUP($A304,'Trip Switching Model Targets'!$AU$328:$BG$356,D$5,FALSE)</f>
        <v>1489463.44181</v>
      </c>
      <c r="E304" s="109">
        <f>VLOOKUP($A304,'Trip Switching Model Targets'!$AU$328:$BG$356,E$5,FALSE)</f>
        <v>701869.69231999991</v>
      </c>
      <c r="F304" s="110">
        <f>VLOOKUP($A304,'Trip Switching Model Targets'!$AU$328:$BG$356,F$5,FALSE)</f>
        <v>0</v>
      </c>
      <c r="G304" s="110">
        <f>VLOOKUP($A304,'Trip Switching Model Targets'!$AU$328:$BG$356,G$5,FALSE)</f>
        <v>9846.8604599999999</v>
      </c>
      <c r="H304" s="110">
        <f>VLOOKUP($A304,'Trip Switching Model Targets'!$AU$328:$BG$356,H$5,FALSE)</f>
        <v>12956.976717081781</v>
      </c>
      <c r="I304" s="110">
        <f>VLOOKUP($A304,'Trip Switching Model Targets'!$AU$328:$BG$356,I$5,FALSE)</f>
        <v>39341.440151811774</v>
      </c>
      <c r="J304" s="110">
        <f>VLOOKUP($A304,'Trip Switching Model Targets'!$AU$328:$BG$356,J$5,FALSE)</f>
        <v>10154.249607177586</v>
      </c>
      <c r="K304" s="110">
        <f>VLOOKUP($A304,'Trip Switching Model Targets'!$AU$328:$BG$356,K$5,FALSE)</f>
        <v>629.91520000000003</v>
      </c>
      <c r="L304" s="110">
        <f>VLOOKUP($A304,'Trip Switching Model Targets'!$AU$328:$BG$356,L$5,FALSE)</f>
        <v>3387.63744</v>
      </c>
      <c r="M304" s="110">
        <f>VLOOKUP($A304,'Trip Switching Model Targets'!$AU$328:$BG$356,M$5,FALSE)</f>
        <v>0</v>
      </c>
      <c r="N304" s="121">
        <f>SUM(C304:M304)</f>
        <v>9376129.8595760725</v>
      </c>
      <c r="P304" s="120" t="s">
        <v>532</v>
      </c>
      <c r="Q304" s="109">
        <f>C304+F304+G304+H304+I304+J304+K304+L304+M304</f>
        <v>7184796.7254460705</v>
      </c>
      <c r="R304" s="109">
        <f>D304</f>
        <v>1489463.44181</v>
      </c>
      <c r="S304" s="109">
        <f>E304</f>
        <v>701869.69231999991</v>
      </c>
      <c r="T304" s="110">
        <v>0</v>
      </c>
      <c r="U304" s="110">
        <v>0</v>
      </c>
      <c r="V304" s="110">
        <v>0</v>
      </c>
      <c r="W304" s="110">
        <v>0</v>
      </c>
      <c r="X304" s="110">
        <v>0</v>
      </c>
      <c r="Y304" s="110">
        <v>0</v>
      </c>
      <c r="Z304" s="110">
        <v>0</v>
      </c>
      <c r="AA304" s="110">
        <v>0</v>
      </c>
      <c r="AB304" s="121">
        <f>SUM(Q304:AA304)</f>
        <v>9376129.8595760707</v>
      </c>
    </row>
    <row r="305" spans="1:28" x14ac:dyDescent="0.25">
      <c r="A305" s="114">
        <v>3</v>
      </c>
      <c r="B305" s="120" t="s">
        <v>526</v>
      </c>
      <c r="C305" s="110">
        <f>VLOOKUP($A305,'Trip Switching Model Targets'!$AU$328:$BG$356,C$5,FALSE)</f>
        <v>0</v>
      </c>
      <c r="D305" s="109">
        <f>VLOOKUP($A305,'Trip Switching Model Targets'!$AU$328:$BG$356,D$5,FALSE)</f>
        <v>4103337.3705099998</v>
      </c>
      <c r="E305" s="109">
        <f>VLOOKUP($A305,'Trip Switching Model Targets'!$AU$328:$BG$356,E$5,FALSE)</f>
        <v>1012344.8245900001</v>
      </c>
      <c r="F305" s="110">
        <f>VLOOKUP($A305,'Trip Switching Model Targets'!$AU$328:$BG$356,F$5,FALSE)</f>
        <v>0</v>
      </c>
      <c r="G305" s="110">
        <f>VLOOKUP($A305,'Trip Switching Model Targets'!$AU$328:$BG$356,G$5,FALSE)</f>
        <v>15499.674590000001</v>
      </c>
      <c r="H305" s="109">
        <f>VLOOKUP($A305,'Trip Switching Model Targets'!$AU$328:$BG$356,H$5,FALSE)</f>
        <v>95925.708384470418</v>
      </c>
      <c r="I305" s="110">
        <f>VLOOKUP($A305,'Trip Switching Model Targets'!$AU$328:$BG$356,I$5,FALSE)</f>
        <v>18111.800358858709</v>
      </c>
      <c r="J305" s="110">
        <f>VLOOKUP($A305,'Trip Switching Model Targets'!$AU$328:$BG$356,J$5,FALSE)</f>
        <v>66894.692249633939</v>
      </c>
      <c r="K305" s="110">
        <f>VLOOKUP($A305,'Trip Switching Model Targets'!$AU$328:$BG$356,K$5,FALSE)</f>
        <v>21161.79319</v>
      </c>
      <c r="L305" s="109">
        <f>VLOOKUP($A305,'Trip Switching Model Targets'!$AU$328:$BG$356,L$5,FALSE)</f>
        <v>7943.3331899999994</v>
      </c>
      <c r="M305" s="110">
        <f>VLOOKUP($A305,'Trip Switching Model Targets'!$AU$328:$BG$356,M$5,FALSE)</f>
        <v>0</v>
      </c>
      <c r="N305" s="122">
        <f t="shared" ref="N305:N330" si="64">SUM(C305:M305)</f>
        <v>5341219.1970629627</v>
      </c>
      <c r="P305" s="120" t="s">
        <v>526</v>
      </c>
      <c r="Q305" s="110">
        <v>0</v>
      </c>
      <c r="R305" s="109">
        <f>D305+F305+G305+I305+J305+K305+M305</f>
        <v>4225005.3308984926</v>
      </c>
      <c r="S305" s="109">
        <f>E305</f>
        <v>1012344.8245900001</v>
      </c>
      <c r="T305" s="110">
        <v>0</v>
      </c>
      <c r="U305" s="110">
        <v>0</v>
      </c>
      <c r="V305" s="109">
        <f>H305</f>
        <v>95925.708384470418</v>
      </c>
      <c r="W305" s="110">
        <v>0</v>
      </c>
      <c r="X305" s="110">
        <v>0</v>
      </c>
      <c r="Y305" s="110">
        <v>0</v>
      </c>
      <c r="Z305" s="109">
        <f>L305</f>
        <v>7943.3331899999994</v>
      </c>
      <c r="AA305" s="110">
        <v>0</v>
      </c>
      <c r="AB305" s="122">
        <f t="shared" ref="AB305:AB330" si="65">SUM(Q305:AA305)</f>
        <v>5341219.1970629627</v>
      </c>
    </row>
    <row r="306" spans="1:28" x14ac:dyDescent="0.25">
      <c r="A306" s="114">
        <v>5</v>
      </c>
      <c r="B306" s="120" t="s">
        <v>527</v>
      </c>
      <c r="C306" s="110">
        <f>VLOOKUP($A306,'Trip Switching Model Targets'!$AU$328:$BG$356,C$5,FALSE)</f>
        <v>0</v>
      </c>
      <c r="D306" s="110">
        <f>VLOOKUP($A306,'Trip Switching Model Targets'!$AU$328:$BG$356,D$5,FALSE)</f>
        <v>0</v>
      </c>
      <c r="E306" s="109">
        <f>VLOOKUP($A306,'Trip Switching Model Targets'!$AU$328:$BG$356,E$5,FALSE)</f>
        <v>3299973.9671599995</v>
      </c>
      <c r="F306" s="110">
        <f>VLOOKUP($A306,'Trip Switching Model Targets'!$AU$328:$BG$356,F$5,FALSE)</f>
        <v>0</v>
      </c>
      <c r="G306" s="110">
        <f>VLOOKUP($A306,'Trip Switching Model Targets'!$AU$328:$BG$356,G$5,FALSE)</f>
        <v>7832.5617700000003</v>
      </c>
      <c r="H306" s="109">
        <f>VLOOKUP($A306,'Trip Switching Model Targets'!$AU$328:$BG$356,H$5,FALSE)</f>
        <v>45264.998177420486</v>
      </c>
      <c r="I306" s="110">
        <f>VLOOKUP($A306,'Trip Switching Model Targets'!$AU$328:$BG$356,I$5,FALSE)</f>
        <v>13465.346001759495</v>
      </c>
      <c r="J306" s="110">
        <f>VLOOKUP($A306,'Trip Switching Model Targets'!$AU$328:$BG$356,J$5,FALSE)</f>
        <v>21613.849437604142</v>
      </c>
      <c r="K306" s="110">
        <f>VLOOKUP($A306,'Trip Switching Model Targets'!$AU$328:$BG$356,K$5,FALSE)</f>
        <v>23768.55545</v>
      </c>
      <c r="L306" s="109">
        <f>VLOOKUP($A306,'Trip Switching Model Targets'!$AU$328:$BG$356,L$5,FALSE)</f>
        <v>2439.3765600000002</v>
      </c>
      <c r="M306" s="110">
        <f>VLOOKUP($A306,'Trip Switching Model Targets'!$AU$328:$BG$356,M$5,FALSE)</f>
        <v>0</v>
      </c>
      <c r="N306" s="122">
        <f t="shared" si="64"/>
        <v>3414358.6545567834</v>
      </c>
      <c r="P306" s="120" t="s">
        <v>527</v>
      </c>
      <c r="Q306" s="110">
        <v>0</v>
      </c>
      <c r="R306" s="110">
        <v>0</v>
      </c>
      <c r="S306" s="109">
        <f>E306+F306+G306+I306+J306+K306+M306</f>
        <v>3366654.2798193633</v>
      </c>
      <c r="T306" s="110">
        <v>0</v>
      </c>
      <c r="U306" s="110">
        <v>0</v>
      </c>
      <c r="V306" s="109">
        <f>H306</f>
        <v>45264.998177420486</v>
      </c>
      <c r="W306" s="110">
        <v>0</v>
      </c>
      <c r="X306" s="110">
        <v>0</v>
      </c>
      <c r="Y306" s="110">
        <v>0</v>
      </c>
      <c r="Z306" s="109">
        <f>L306</f>
        <v>2439.3765600000002</v>
      </c>
      <c r="AA306" s="110">
        <v>0</v>
      </c>
      <c r="AB306" s="122">
        <f t="shared" si="65"/>
        <v>3414358.6545567834</v>
      </c>
    </row>
    <row r="307" spans="1:28" x14ac:dyDescent="0.25">
      <c r="A307" s="114">
        <v>7</v>
      </c>
      <c r="B307" s="120" t="s">
        <v>465</v>
      </c>
      <c r="C307" s="110">
        <f>VLOOKUP($A307,'Trip Switching Model Targets'!$AU$328:$BG$356,C$5,FALSE)</f>
        <v>89921.84249000001</v>
      </c>
      <c r="D307" s="109">
        <f>VLOOKUP($A307,'Trip Switching Model Targets'!$AU$328:$BG$356,D$5,FALSE)</f>
        <v>93436.562940000003</v>
      </c>
      <c r="E307" s="109">
        <f>VLOOKUP($A307,'Trip Switching Model Targets'!$AU$328:$BG$356,E$5,FALSE)</f>
        <v>132043.92173999999</v>
      </c>
      <c r="F307" s="109">
        <f>VLOOKUP($A307,'Trip Switching Model Targets'!$AU$328:$BG$356,F$5,FALSE)</f>
        <v>2044949.1470499998</v>
      </c>
      <c r="G307" s="110">
        <f>VLOOKUP($A307,'Trip Switching Model Targets'!$AU$328:$BG$356,G$5,FALSE)</f>
        <v>18477.092349999999</v>
      </c>
      <c r="H307" s="109">
        <f>VLOOKUP($A307,'Trip Switching Model Targets'!$AU$328:$BG$356,H$5,FALSE)</f>
        <v>316928.20290828205</v>
      </c>
      <c r="I307" s="110">
        <f>VLOOKUP($A307,'Trip Switching Model Targets'!$AU$328:$BG$356,I$5,FALSE)</f>
        <v>21415.778279286762</v>
      </c>
      <c r="J307" s="110">
        <f>VLOOKUP($A307,'Trip Switching Model Targets'!$AU$328:$BG$356,J$5,FALSE)</f>
        <v>35139.1938269452</v>
      </c>
      <c r="K307" s="110">
        <f>VLOOKUP($A307,'Trip Switching Model Targets'!$AU$328:$BG$356,K$5,FALSE)</f>
        <v>3131.5689000000002</v>
      </c>
      <c r="L307" s="109">
        <f>VLOOKUP($A307,'Trip Switching Model Targets'!$AU$328:$BG$356,L$5,FALSE)</f>
        <v>6096.5415199999998</v>
      </c>
      <c r="M307" s="110">
        <f>VLOOKUP($A307,'Trip Switching Model Targets'!$AU$328:$BG$356,M$5,FALSE)</f>
        <v>0</v>
      </c>
      <c r="N307" s="122">
        <f t="shared" si="64"/>
        <v>2761539.8520045136</v>
      </c>
      <c r="P307" s="120" t="s">
        <v>465</v>
      </c>
      <c r="Q307" s="110">
        <v>0</v>
      </c>
      <c r="R307" s="109">
        <f>D307</f>
        <v>93436.562940000003</v>
      </c>
      <c r="S307" s="109">
        <f>E307</f>
        <v>132043.92173999999</v>
      </c>
      <c r="T307" s="109">
        <f>C307+F307+G307</f>
        <v>2153348.08189</v>
      </c>
      <c r="U307" s="110">
        <v>0</v>
      </c>
      <c r="V307" s="109">
        <f>H307+I307+J307+K307+M307</f>
        <v>376614.74391451402</v>
      </c>
      <c r="W307" s="110">
        <v>0</v>
      </c>
      <c r="X307" s="110">
        <v>0</v>
      </c>
      <c r="Y307" s="110">
        <v>0</v>
      </c>
      <c r="Z307" s="109">
        <f>L307</f>
        <v>6096.5415199999998</v>
      </c>
      <c r="AA307" s="110">
        <v>0</v>
      </c>
      <c r="AB307" s="122">
        <f t="shared" si="65"/>
        <v>2761539.8520045136</v>
      </c>
    </row>
    <row r="308" spans="1:28" x14ac:dyDescent="0.25">
      <c r="A308" s="114">
        <v>8</v>
      </c>
      <c r="B308" s="120" t="s">
        <v>528</v>
      </c>
      <c r="C308" s="110">
        <f>VLOOKUP($A308,'Trip Switching Model Targets'!$AU$328:$BG$356,C$5,FALSE)</f>
        <v>0</v>
      </c>
      <c r="D308" s="110">
        <f>VLOOKUP($A308,'Trip Switching Model Targets'!$AU$328:$BG$356,D$5,FALSE)</f>
        <v>0</v>
      </c>
      <c r="E308" s="110">
        <f>VLOOKUP($A308,'Trip Switching Model Targets'!$AU$328:$BG$356,E$5,FALSE)</f>
        <v>0</v>
      </c>
      <c r="F308" s="110">
        <f>VLOOKUP($A308,'Trip Switching Model Targets'!$AU$328:$BG$356,F$5,FALSE)</f>
        <v>0</v>
      </c>
      <c r="G308" s="109">
        <f>VLOOKUP($A308,'Trip Switching Model Targets'!$AU$328:$BG$356,G$5,FALSE)</f>
        <v>455513.51114000008</v>
      </c>
      <c r="H308" s="110">
        <f>VLOOKUP($A308,'Trip Switching Model Targets'!$AU$328:$BG$356,H$5,FALSE)</f>
        <v>14511.346382994245</v>
      </c>
      <c r="I308" s="110">
        <f>VLOOKUP($A308,'Trip Switching Model Targets'!$AU$328:$BG$356,I$5,FALSE)</f>
        <v>0</v>
      </c>
      <c r="J308" s="110">
        <f>VLOOKUP($A308,'Trip Switching Model Targets'!$AU$328:$BG$356,J$5,FALSE)</f>
        <v>1081.3147042316177</v>
      </c>
      <c r="K308" s="110">
        <f>VLOOKUP($A308,'Trip Switching Model Targets'!$AU$328:$BG$356,K$5,FALSE)</f>
        <v>199.57656</v>
      </c>
      <c r="L308" s="110">
        <f>VLOOKUP($A308,'Trip Switching Model Targets'!$AU$328:$BG$356,L$5,FALSE)</f>
        <v>0</v>
      </c>
      <c r="M308" s="110">
        <f>VLOOKUP($A308,'Trip Switching Model Targets'!$AU$328:$BG$356,M$5,FALSE)</f>
        <v>0</v>
      </c>
      <c r="N308" s="122">
        <f t="shared" si="64"/>
        <v>471305.74878722598</v>
      </c>
      <c r="P308" s="120" t="s">
        <v>528</v>
      </c>
      <c r="Q308" s="110">
        <v>0</v>
      </c>
      <c r="R308" s="110">
        <v>0</v>
      </c>
      <c r="S308" s="110">
        <v>0</v>
      </c>
      <c r="T308" s="110">
        <v>0</v>
      </c>
      <c r="U308" s="109">
        <f>C308+D308+E308+F308+G308+H308+I308+J308+K308+L308+M308</f>
        <v>471305.74878722598</v>
      </c>
      <c r="V308" s="110">
        <v>0</v>
      </c>
      <c r="W308" s="110">
        <v>0</v>
      </c>
      <c r="X308" s="110">
        <v>0</v>
      </c>
      <c r="Y308" s="110">
        <v>0</v>
      </c>
      <c r="Z308" s="110">
        <v>0</v>
      </c>
      <c r="AA308" s="110">
        <v>0</v>
      </c>
      <c r="AB308" s="122">
        <f t="shared" si="65"/>
        <v>471305.74878722598</v>
      </c>
    </row>
    <row r="309" spans="1:28" x14ac:dyDescent="0.25">
      <c r="A309" s="114">
        <v>9</v>
      </c>
      <c r="B309" s="120" t="s">
        <v>14</v>
      </c>
      <c r="C309" s="110">
        <f>VLOOKUP($A309,'Trip Switching Model Targets'!$AU$328:$BG$356,C$5,FALSE)</f>
        <v>0</v>
      </c>
      <c r="D309" s="110">
        <f>VLOOKUP($A309,'Trip Switching Model Targets'!$AU$328:$BG$356,D$5,FALSE)</f>
        <v>0</v>
      </c>
      <c r="E309" s="110">
        <f>VLOOKUP($A309,'Trip Switching Model Targets'!$AU$328:$BG$356,E$5,FALSE)</f>
        <v>0</v>
      </c>
      <c r="F309" s="110">
        <f>VLOOKUP($A309,'Trip Switching Model Targets'!$AU$328:$BG$356,F$5,FALSE)</f>
        <v>0</v>
      </c>
      <c r="G309" s="110">
        <f>VLOOKUP($A309,'Trip Switching Model Targets'!$AU$328:$BG$356,G$5,FALSE)</f>
        <v>0</v>
      </c>
      <c r="H309" s="111">
        <f>VLOOKUP($A309,'Trip Switching Model Targets'!$AU$328:$BG$356,H$5,FALSE)</f>
        <v>719488.46475795645</v>
      </c>
      <c r="I309" s="112">
        <f>VLOOKUP($A309,'Trip Switching Model Targets'!$AU$328:$BG$356,I$5,FALSE)</f>
        <v>0</v>
      </c>
      <c r="J309" s="112">
        <f>VLOOKUP($A309,'Trip Switching Model Targets'!$AU$328:$BG$356,J$5,FALSE)</f>
        <v>0</v>
      </c>
      <c r="K309" s="110">
        <f>VLOOKUP($A309,'Trip Switching Model Targets'!$AU$328:$BG$356,K$5,FALSE)</f>
        <v>0</v>
      </c>
      <c r="L309" s="110">
        <f>VLOOKUP($A309,'Trip Switching Model Targets'!$AU$328:$BG$356,L$5,FALSE)</f>
        <v>0</v>
      </c>
      <c r="M309" s="110">
        <f>VLOOKUP($A309,'Trip Switching Model Targets'!$AU$328:$BG$356,M$5,FALSE)</f>
        <v>0</v>
      </c>
      <c r="N309" s="122">
        <f t="shared" si="64"/>
        <v>719488.46475795645</v>
      </c>
      <c r="P309" s="120" t="s">
        <v>14</v>
      </c>
      <c r="Q309" s="110">
        <v>0</v>
      </c>
      <c r="R309" s="110">
        <v>0</v>
      </c>
      <c r="S309" s="110">
        <v>0</v>
      </c>
      <c r="T309" s="110">
        <v>0</v>
      </c>
      <c r="U309" s="110">
        <v>0</v>
      </c>
      <c r="V309" s="111">
        <f t="shared" ref="V309:V314" si="66">C309+D309+E309+F309+G309+H309+I309+J309+K309+L309+M309</f>
        <v>719488.46475795645</v>
      </c>
      <c r="W309" s="110">
        <v>0</v>
      </c>
      <c r="X309" s="110">
        <v>0</v>
      </c>
      <c r="Y309" s="110">
        <v>0</v>
      </c>
      <c r="Z309" s="110">
        <v>0</v>
      </c>
      <c r="AA309" s="110">
        <v>0</v>
      </c>
      <c r="AB309" s="122">
        <f t="shared" si="65"/>
        <v>719488.46475795645</v>
      </c>
    </row>
    <row r="310" spans="1:28" x14ac:dyDescent="0.25">
      <c r="A310" s="114">
        <v>10</v>
      </c>
      <c r="B310" s="120" t="s">
        <v>15</v>
      </c>
      <c r="C310" s="110">
        <f>VLOOKUP($A310,'Trip Switching Model Targets'!$AU$328:$BG$356,C$5,FALSE)</f>
        <v>0</v>
      </c>
      <c r="D310" s="110">
        <f>VLOOKUP($A310,'Trip Switching Model Targets'!$AU$328:$BG$356,D$5,FALSE)</f>
        <v>0</v>
      </c>
      <c r="E310" s="110">
        <f>VLOOKUP($A310,'Trip Switching Model Targets'!$AU$328:$BG$356,E$5,FALSE)</f>
        <v>0</v>
      </c>
      <c r="F310" s="110">
        <f>VLOOKUP($A310,'Trip Switching Model Targets'!$AU$328:$BG$356,F$5,FALSE)</f>
        <v>0</v>
      </c>
      <c r="G310" s="110">
        <f>VLOOKUP($A310,'Trip Switching Model Targets'!$AU$328:$BG$356,G$5,FALSE)</f>
        <v>0</v>
      </c>
      <c r="H310" s="111">
        <f>VLOOKUP($A310,'Trip Switching Model Targets'!$AU$328:$BG$356,H$5,FALSE)</f>
        <v>2992.3809418120163</v>
      </c>
      <c r="I310" s="112">
        <f>VLOOKUP($A310,'Trip Switching Model Targets'!$AU$328:$BG$356,I$5,FALSE)</f>
        <v>0</v>
      </c>
      <c r="J310" s="112">
        <f>VLOOKUP($A310,'Trip Switching Model Targets'!$AU$328:$BG$356,J$5,FALSE)</f>
        <v>0</v>
      </c>
      <c r="K310" s="110">
        <f>VLOOKUP($A310,'Trip Switching Model Targets'!$AU$328:$BG$356,K$5,FALSE)</f>
        <v>0</v>
      </c>
      <c r="L310" s="110">
        <f>VLOOKUP($A310,'Trip Switching Model Targets'!$AU$328:$BG$356,L$5,FALSE)</f>
        <v>0</v>
      </c>
      <c r="M310" s="110">
        <f>VLOOKUP($A310,'Trip Switching Model Targets'!$AU$328:$BG$356,M$5,FALSE)</f>
        <v>0</v>
      </c>
      <c r="N310" s="122">
        <f t="shared" si="64"/>
        <v>2992.3809418120163</v>
      </c>
      <c r="P310" s="120" t="s">
        <v>15</v>
      </c>
      <c r="Q310" s="110">
        <v>0</v>
      </c>
      <c r="R310" s="110">
        <v>0</v>
      </c>
      <c r="S310" s="110">
        <v>0</v>
      </c>
      <c r="T310" s="110">
        <v>0</v>
      </c>
      <c r="U310" s="110">
        <v>0</v>
      </c>
      <c r="V310" s="111">
        <f t="shared" si="66"/>
        <v>2992.3809418120163</v>
      </c>
      <c r="W310" s="110">
        <v>0</v>
      </c>
      <c r="X310" s="110">
        <v>0</v>
      </c>
      <c r="Y310" s="110">
        <v>0</v>
      </c>
      <c r="Z310" s="110">
        <v>0</v>
      </c>
      <c r="AA310" s="110">
        <v>0</v>
      </c>
      <c r="AB310" s="122">
        <f t="shared" si="65"/>
        <v>2992.3809418120163</v>
      </c>
    </row>
    <row r="311" spans="1:28" x14ac:dyDescent="0.25">
      <c r="A311" s="114">
        <v>11</v>
      </c>
      <c r="B311" s="120" t="s">
        <v>16</v>
      </c>
      <c r="C311" s="110">
        <f>VLOOKUP($A311,'Trip Switching Model Targets'!$AU$328:$BG$356,C$5,FALSE)</f>
        <v>0</v>
      </c>
      <c r="D311" s="110">
        <f>VLOOKUP($A311,'Trip Switching Model Targets'!$AU$328:$BG$356,D$5,FALSE)</f>
        <v>0</v>
      </c>
      <c r="E311" s="110">
        <f>VLOOKUP($A311,'Trip Switching Model Targets'!$AU$328:$BG$356,E$5,FALSE)</f>
        <v>0</v>
      </c>
      <c r="F311" s="110">
        <f>VLOOKUP($A311,'Trip Switching Model Targets'!$AU$328:$BG$356,F$5,FALSE)</f>
        <v>0</v>
      </c>
      <c r="G311" s="110">
        <f>VLOOKUP($A311,'Trip Switching Model Targets'!$AU$328:$BG$356,G$5,FALSE)</f>
        <v>0</v>
      </c>
      <c r="H311" s="111">
        <f>VLOOKUP($A311,'Trip Switching Model Targets'!$AU$328:$BG$356,H$5,FALSE)</f>
        <v>0</v>
      </c>
      <c r="I311" s="112">
        <f>VLOOKUP($A311,'Trip Switching Model Targets'!$AU$328:$BG$356,I$5,FALSE)</f>
        <v>0</v>
      </c>
      <c r="J311" s="112">
        <f>VLOOKUP($A311,'Trip Switching Model Targets'!$AU$328:$BG$356,J$5,FALSE)</f>
        <v>0</v>
      </c>
      <c r="K311" s="110">
        <f>VLOOKUP($A311,'Trip Switching Model Targets'!$AU$328:$BG$356,K$5,FALSE)</f>
        <v>0</v>
      </c>
      <c r="L311" s="110">
        <f>VLOOKUP($A311,'Trip Switching Model Targets'!$AU$328:$BG$356,L$5,FALSE)</f>
        <v>0</v>
      </c>
      <c r="M311" s="110">
        <f>VLOOKUP($A311,'Trip Switching Model Targets'!$AU$328:$BG$356,M$5,FALSE)</f>
        <v>0</v>
      </c>
      <c r="N311" s="122">
        <f t="shared" si="64"/>
        <v>0</v>
      </c>
      <c r="P311" s="120" t="s">
        <v>16</v>
      </c>
      <c r="Q311" s="110">
        <v>0</v>
      </c>
      <c r="R311" s="110">
        <v>0</v>
      </c>
      <c r="S311" s="110">
        <v>0</v>
      </c>
      <c r="T311" s="110">
        <v>0</v>
      </c>
      <c r="U311" s="110">
        <v>0</v>
      </c>
      <c r="V311" s="111">
        <f t="shared" si="66"/>
        <v>0</v>
      </c>
      <c r="W311" s="110">
        <v>0</v>
      </c>
      <c r="X311" s="110">
        <v>0</v>
      </c>
      <c r="Y311" s="110">
        <v>0</v>
      </c>
      <c r="Z311" s="110">
        <v>0</v>
      </c>
      <c r="AA311" s="110">
        <v>0</v>
      </c>
      <c r="AB311" s="122">
        <f t="shared" si="65"/>
        <v>0</v>
      </c>
    </row>
    <row r="312" spans="1:28" x14ac:dyDescent="0.25">
      <c r="A312" s="114">
        <v>12</v>
      </c>
      <c r="B312" s="120" t="s">
        <v>17</v>
      </c>
      <c r="C312" s="110">
        <f>VLOOKUP($A312,'Trip Switching Model Targets'!$AU$328:$BG$356,C$5,FALSE)</f>
        <v>0</v>
      </c>
      <c r="D312" s="110">
        <f>VLOOKUP($A312,'Trip Switching Model Targets'!$AU$328:$BG$356,D$5,FALSE)</f>
        <v>0</v>
      </c>
      <c r="E312" s="110">
        <f>VLOOKUP($A312,'Trip Switching Model Targets'!$AU$328:$BG$356,E$5,FALSE)</f>
        <v>0</v>
      </c>
      <c r="F312" s="110">
        <f>VLOOKUP($A312,'Trip Switching Model Targets'!$AU$328:$BG$356,F$5,FALSE)</f>
        <v>0</v>
      </c>
      <c r="G312" s="110">
        <f>VLOOKUP($A312,'Trip Switching Model Targets'!$AU$328:$BG$356,G$5,FALSE)</f>
        <v>0</v>
      </c>
      <c r="H312" s="111">
        <f>VLOOKUP($A312,'Trip Switching Model Targets'!$AU$328:$BG$356,H$5,FALSE)</f>
        <v>187863.07934716778</v>
      </c>
      <c r="I312" s="112">
        <f>VLOOKUP($A312,'Trip Switching Model Targets'!$AU$328:$BG$356,I$5,FALSE)</f>
        <v>0</v>
      </c>
      <c r="J312" s="112">
        <f>VLOOKUP($A312,'Trip Switching Model Targets'!$AU$328:$BG$356,J$5,FALSE)</f>
        <v>0</v>
      </c>
      <c r="K312" s="110">
        <f>VLOOKUP($A312,'Trip Switching Model Targets'!$AU$328:$BG$356,K$5,FALSE)</f>
        <v>0</v>
      </c>
      <c r="L312" s="110">
        <f>VLOOKUP($A312,'Trip Switching Model Targets'!$AU$328:$BG$356,L$5,FALSE)</f>
        <v>0</v>
      </c>
      <c r="M312" s="110">
        <f>VLOOKUP($A312,'Trip Switching Model Targets'!$AU$328:$BG$356,M$5,FALSE)</f>
        <v>0</v>
      </c>
      <c r="N312" s="122">
        <f t="shared" si="64"/>
        <v>187863.07934716778</v>
      </c>
      <c r="P312" s="120" t="s">
        <v>17</v>
      </c>
      <c r="Q312" s="110">
        <v>0</v>
      </c>
      <c r="R312" s="110">
        <v>0</v>
      </c>
      <c r="S312" s="110">
        <v>0</v>
      </c>
      <c r="T312" s="110">
        <v>0</v>
      </c>
      <c r="U312" s="110">
        <v>0</v>
      </c>
      <c r="V312" s="111">
        <f t="shared" si="66"/>
        <v>187863.07934716778</v>
      </c>
      <c r="W312" s="110">
        <v>0</v>
      </c>
      <c r="X312" s="110">
        <v>0</v>
      </c>
      <c r="Y312" s="110">
        <v>0</v>
      </c>
      <c r="Z312" s="110">
        <v>0</v>
      </c>
      <c r="AA312" s="110">
        <v>0</v>
      </c>
      <c r="AB312" s="122">
        <f t="shared" si="65"/>
        <v>187863.07934716778</v>
      </c>
    </row>
    <row r="313" spans="1:28" x14ac:dyDescent="0.25">
      <c r="A313" s="114">
        <v>24</v>
      </c>
      <c r="B313" s="120" t="s">
        <v>26</v>
      </c>
      <c r="C313" s="110">
        <f>VLOOKUP($A313,'Trip Switching Model Targets'!$AU$328:$BG$356,C$5,FALSE)</f>
        <v>0</v>
      </c>
      <c r="D313" s="110">
        <f>VLOOKUP($A313,'Trip Switching Model Targets'!$AU$328:$BG$356,D$5,FALSE)</f>
        <v>0</v>
      </c>
      <c r="E313" s="110">
        <f>VLOOKUP($A313,'Trip Switching Model Targets'!$AU$328:$BG$356,E$5,FALSE)</f>
        <v>0</v>
      </c>
      <c r="F313" s="110">
        <f>VLOOKUP($A313,'Trip Switching Model Targets'!$AU$328:$BG$356,F$5,FALSE)</f>
        <v>0</v>
      </c>
      <c r="G313" s="110">
        <f>VLOOKUP($A313,'Trip Switching Model Targets'!$AU$328:$BG$356,G$5,FALSE)</f>
        <v>0</v>
      </c>
      <c r="H313" s="111">
        <f>VLOOKUP($A313,'Trip Switching Model Targets'!$AU$328:$BG$356,H$5,FALSE)</f>
        <v>175336.34817511684</v>
      </c>
      <c r="I313" s="112">
        <f>VLOOKUP($A313,'Trip Switching Model Targets'!$AU$328:$BG$356,I$5,FALSE)</f>
        <v>0</v>
      </c>
      <c r="J313" s="112">
        <f>VLOOKUP($A313,'Trip Switching Model Targets'!$AU$328:$BG$356,J$5,FALSE)</f>
        <v>0</v>
      </c>
      <c r="K313" s="110">
        <f>VLOOKUP($A313,'Trip Switching Model Targets'!$AU$328:$BG$356,K$5,FALSE)</f>
        <v>0</v>
      </c>
      <c r="L313" s="110">
        <f>VLOOKUP($A313,'Trip Switching Model Targets'!$AU$328:$BG$356,L$5,FALSE)</f>
        <v>0</v>
      </c>
      <c r="M313" s="110">
        <f>VLOOKUP($A313,'Trip Switching Model Targets'!$AU$328:$BG$356,M$5,FALSE)</f>
        <v>0</v>
      </c>
      <c r="N313" s="122">
        <f t="shared" si="64"/>
        <v>175336.34817511684</v>
      </c>
      <c r="P313" s="120" t="s">
        <v>26</v>
      </c>
      <c r="Q313" s="110">
        <v>0</v>
      </c>
      <c r="R313" s="110">
        <v>0</v>
      </c>
      <c r="S313" s="110">
        <v>0</v>
      </c>
      <c r="T313" s="110">
        <v>0</v>
      </c>
      <c r="U313" s="110">
        <v>0</v>
      </c>
      <c r="V313" s="111">
        <f t="shared" si="66"/>
        <v>175336.34817511684</v>
      </c>
      <c r="W313" s="110">
        <v>0</v>
      </c>
      <c r="X313" s="110">
        <v>0</v>
      </c>
      <c r="Y313" s="110">
        <v>0</v>
      </c>
      <c r="Z313" s="110">
        <v>0</v>
      </c>
      <c r="AA313" s="110">
        <v>0</v>
      </c>
      <c r="AB313" s="122">
        <f t="shared" si="65"/>
        <v>175336.34817511684</v>
      </c>
    </row>
    <row r="314" spans="1:28" x14ac:dyDescent="0.25">
      <c r="A314" s="114">
        <v>25</v>
      </c>
      <c r="B314" s="120" t="s">
        <v>27</v>
      </c>
      <c r="C314" s="110">
        <f>VLOOKUP($A314,'Trip Switching Model Targets'!$AU$328:$BG$356,C$5,FALSE)</f>
        <v>0</v>
      </c>
      <c r="D314" s="110">
        <f>VLOOKUP($A314,'Trip Switching Model Targets'!$AU$328:$BG$356,D$5,FALSE)</f>
        <v>0</v>
      </c>
      <c r="E314" s="110">
        <f>VLOOKUP($A314,'Trip Switching Model Targets'!$AU$328:$BG$356,E$5,FALSE)</f>
        <v>0</v>
      </c>
      <c r="F314" s="110">
        <f>VLOOKUP($A314,'Trip Switching Model Targets'!$AU$328:$BG$356,F$5,FALSE)</f>
        <v>0</v>
      </c>
      <c r="G314" s="110">
        <f>VLOOKUP($A314,'Trip Switching Model Targets'!$AU$328:$BG$356,G$5,FALSE)</f>
        <v>0</v>
      </c>
      <c r="H314" s="111">
        <f>VLOOKUP($A314,'Trip Switching Model Targets'!$AU$328:$BG$356,H$5,FALSE)</f>
        <v>11733.188842070675</v>
      </c>
      <c r="I314" s="112">
        <f>VLOOKUP($A314,'Trip Switching Model Targets'!$AU$328:$BG$356,I$5,FALSE)</f>
        <v>0</v>
      </c>
      <c r="J314" s="112">
        <f>VLOOKUP($A314,'Trip Switching Model Targets'!$AU$328:$BG$356,J$5,FALSE)</f>
        <v>0</v>
      </c>
      <c r="K314" s="110">
        <f>VLOOKUP($A314,'Trip Switching Model Targets'!$AU$328:$BG$356,K$5,FALSE)</f>
        <v>0</v>
      </c>
      <c r="L314" s="110">
        <f>VLOOKUP($A314,'Trip Switching Model Targets'!$AU$328:$BG$356,L$5,FALSE)</f>
        <v>0</v>
      </c>
      <c r="M314" s="110">
        <f>VLOOKUP($A314,'Trip Switching Model Targets'!$AU$328:$BG$356,M$5,FALSE)</f>
        <v>0</v>
      </c>
      <c r="N314" s="122">
        <f t="shared" si="64"/>
        <v>11733.188842070675</v>
      </c>
      <c r="P314" s="120" t="s">
        <v>27</v>
      </c>
      <c r="Q314" s="110">
        <v>0</v>
      </c>
      <c r="R314" s="110">
        <v>0</v>
      </c>
      <c r="S314" s="110">
        <v>0</v>
      </c>
      <c r="T314" s="110">
        <v>0</v>
      </c>
      <c r="U314" s="110">
        <v>0</v>
      </c>
      <c r="V314" s="111">
        <f t="shared" si="66"/>
        <v>11733.188842070675</v>
      </c>
      <c r="W314" s="110">
        <v>0</v>
      </c>
      <c r="X314" s="110">
        <v>0</v>
      </c>
      <c r="Y314" s="110">
        <v>0</v>
      </c>
      <c r="Z314" s="110">
        <v>0</v>
      </c>
      <c r="AA314" s="110">
        <v>0</v>
      </c>
      <c r="AB314" s="122">
        <f t="shared" si="65"/>
        <v>11733.188842070675</v>
      </c>
    </row>
    <row r="315" spans="1:28" x14ac:dyDescent="0.25">
      <c r="A315" s="114">
        <v>13</v>
      </c>
      <c r="B315" s="120" t="s">
        <v>18</v>
      </c>
      <c r="C315" s="110">
        <f>VLOOKUP($A315,'Trip Switching Model Targets'!$AU$328:$BG$356,C$5,FALSE)</f>
        <v>0</v>
      </c>
      <c r="D315" s="110">
        <f>VLOOKUP($A315,'Trip Switching Model Targets'!$AU$328:$BG$356,D$5,FALSE)</f>
        <v>0</v>
      </c>
      <c r="E315" s="110">
        <f>VLOOKUP($A315,'Trip Switching Model Targets'!$AU$328:$BG$356,E$5,FALSE)</f>
        <v>0</v>
      </c>
      <c r="F315" s="110">
        <f>VLOOKUP($A315,'Trip Switching Model Targets'!$AU$328:$BG$356,F$5,FALSE)</f>
        <v>0</v>
      </c>
      <c r="G315" s="110">
        <f>VLOOKUP($A315,'Trip Switching Model Targets'!$AU$328:$BG$356,G$5,FALSE)</f>
        <v>0</v>
      </c>
      <c r="H315" s="112">
        <f>VLOOKUP($A315,'Trip Switching Model Targets'!$AU$328:$BG$356,H$5,FALSE)</f>
        <v>0</v>
      </c>
      <c r="I315" s="111">
        <f>VLOOKUP($A315,'Trip Switching Model Targets'!$AU$328:$BG$356,I$5,FALSE)</f>
        <v>14441.787935104603</v>
      </c>
      <c r="J315" s="112">
        <f>VLOOKUP($A315,'Trip Switching Model Targets'!$AU$328:$BG$356,J$5,FALSE)</f>
        <v>0</v>
      </c>
      <c r="K315" s="110">
        <f>VLOOKUP($A315,'Trip Switching Model Targets'!$AU$328:$BG$356,K$5,FALSE)</f>
        <v>0</v>
      </c>
      <c r="L315" s="110">
        <f>VLOOKUP($A315,'Trip Switching Model Targets'!$AU$328:$BG$356,L$5,FALSE)</f>
        <v>0</v>
      </c>
      <c r="M315" s="110">
        <f>VLOOKUP($A315,'Trip Switching Model Targets'!$AU$328:$BG$356,M$5,FALSE)</f>
        <v>0</v>
      </c>
      <c r="N315" s="122">
        <f t="shared" si="64"/>
        <v>14441.787935104603</v>
      </c>
      <c r="P315" s="120" t="s">
        <v>18</v>
      </c>
      <c r="Q315" s="110">
        <v>0</v>
      </c>
      <c r="R315" s="110">
        <v>0</v>
      </c>
      <c r="S315" s="110">
        <v>0</v>
      </c>
      <c r="T315" s="110">
        <v>0</v>
      </c>
      <c r="U315" s="110">
        <v>0</v>
      </c>
      <c r="V315" s="110">
        <v>0</v>
      </c>
      <c r="W315" s="111">
        <f t="shared" ref="W315:W320" si="67">C315+D315+E315+F315+G315+H315+I315+J315+K315+L315+M315</f>
        <v>14441.787935104603</v>
      </c>
      <c r="X315" s="110">
        <v>0</v>
      </c>
      <c r="Y315" s="110">
        <v>0</v>
      </c>
      <c r="Z315" s="110">
        <v>0</v>
      </c>
      <c r="AA315" s="110">
        <v>0</v>
      </c>
      <c r="AB315" s="122">
        <f t="shared" si="65"/>
        <v>14441.787935104603</v>
      </c>
    </row>
    <row r="316" spans="1:28" x14ac:dyDescent="0.25">
      <c r="A316" s="114">
        <v>14</v>
      </c>
      <c r="B316" s="120" t="s">
        <v>19</v>
      </c>
      <c r="C316" s="110">
        <f>VLOOKUP($A316,'Trip Switching Model Targets'!$AU$328:$BG$356,C$5,FALSE)</f>
        <v>0</v>
      </c>
      <c r="D316" s="110">
        <f>VLOOKUP($A316,'Trip Switching Model Targets'!$AU$328:$BG$356,D$5,FALSE)</f>
        <v>0</v>
      </c>
      <c r="E316" s="110">
        <f>VLOOKUP($A316,'Trip Switching Model Targets'!$AU$328:$BG$356,E$5,FALSE)</f>
        <v>0</v>
      </c>
      <c r="F316" s="110">
        <f>VLOOKUP($A316,'Trip Switching Model Targets'!$AU$328:$BG$356,F$5,FALSE)</f>
        <v>0</v>
      </c>
      <c r="G316" s="110">
        <f>VLOOKUP($A316,'Trip Switching Model Targets'!$AU$328:$BG$356,G$5,FALSE)</f>
        <v>0</v>
      </c>
      <c r="H316" s="112">
        <f>VLOOKUP($A316,'Trip Switching Model Targets'!$AU$328:$BG$356,H$5,FALSE)</f>
        <v>0</v>
      </c>
      <c r="I316" s="111">
        <f>VLOOKUP($A316,'Trip Switching Model Targets'!$AU$328:$BG$356,I$5,FALSE)</f>
        <v>7285.2199586217639</v>
      </c>
      <c r="J316" s="112">
        <f>VLOOKUP($A316,'Trip Switching Model Targets'!$AU$328:$BG$356,J$5,FALSE)</f>
        <v>0</v>
      </c>
      <c r="K316" s="110">
        <f>VLOOKUP($A316,'Trip Switching Model Targets'!$AU$328:$BG$356,K$5,FALSE)</f>
        <v>0</v>
      </c>
      <c r="L316" s="110">
        <f>VLOOKUP($A316,'Trip Switching Model Targets'!$AU$328:$BG$356,L$5,FALSE)</f>
        <v>0</v>
      </c>
      <c r="M316" s="110">
        <f>VLOOKUP($A316,'Trip Switching Model Targets'!$AU$328:$BG$356,M$5,FALSE)</f>
        <v>0</v>
      </c>
      <c r="N316" s="122">
        <f t="shared" si="64"/>
        <v>7285.2199586217639</v>
      </c>
      <c r="P316" s="120" t="s">
        <v>19</v>
      </c>
      <c r="Q316" s="110">
        <v>0</v>
      </c>
      <c r="R316" s="110">
        <v>0</v>
      </c>
      <c r="S316" s="110">
        <v>0</v>
      </c>
      <c r="T316" s="110">
        <v>0</v>
      </c>
      <c r="U316" s="110">
        <v>0</v>
      </c>
      <c r="V316" s="110">
        <v>0</v>
      </c>
      <c r="W316" s="111">
        <f t="shared" si="67"/>
        <v>7285.2199586217639</v>
      </c>
      <c r="X316" s="110">
        <v>0</v>
      </c>
      <c r="Y316" s="110">
        <v>0</v>
      </c>
      <c r="Z316" s="110">
        <v>0</v>
      </c>
      <c r="AA316" s="110">
        <v>0</v>
      </c>
      <c r="AB316" s="122">
        <f t="shared" si="65"/>
        <v>7285.2199586217639</v>
      </c>
    </row>
    <row r="317" spans="1:28" x14ac:dyDescent="0.25">
      <c r="A317" s="114">
        <v>15</v>
      </c>
      <c r="B317" s="120" t="s">
        <v>20</v>
      </c>
      <c r="C317" s="110">
        <f>VLOOKUP($A317,'Trip Switching Model Targets'!$AU$328:$BG$356,C$5,FALSE)</f>
        <v>0</v>
      </c>
      <c r="D317" s="110">
        <f>VLOOKUP($A317,'Trip Switching Model Targets'!$AU$328:$BG$356,D$5,FALSE)</f>
        <v>0</v>
      </c>
      <c r="E317" s="110">
        <f>VLOOKUP($A317,'Trip Switching Model Targets'!$AU$328:$BG$356,E$5,FALSE)</f>
        <v>0</v>
      </c>
      <c r="F317" s="110">
        <f>VLOOKUP($A317,'Trip Switching Model Targets'!$AU$328:$BG$356,F$5,FALSE)</f>
        <v>0</v>
      </c>
      <c r="G317" s="110">
        <f>VLOOKUP($A317,'Trip Switching Model Targets'!$AU$328:$BG$356,G$5,FALSE)</f>
        <v>0</v>
      </c>
      <c r="H317" s="112">
        <f>VLOOKUP($A317,'Trip Switching Model Targets'!$AU$328:$BG$356,H$5,FALSE)</f>
        <v>0</v>
      </c>
      <c r="I317" s="111">
        <f>VLOOKUP($A317,'Trip Switching Model Targets'!$AU$328:$BG$356,I$5,FALSE)</f>
        <v>0</v>
      </c>
      <c r="J317" s="112">
        <f>VLOOKUP($A317,'Trip Switching Model Targets'!$AU$328:$BG$356,J$5,FALSE)</f>
        <v>0</v>
      </c>
      <c r="K317" s="110">
        <f>VLOOKUP($A317,'Trip Switching Model Targets'!$AU$328:$BG$356,K$5,FALSE)</f>
        <v>0</v>
      </c>
      <c r="L317" s="110">
        <f>VLOOKUP($A317,'Trip Switching Model Targets'!$AU$328:$BG$356,L$5,FALSE)</f>
        <v>0</v>
      </c>
      <c r="M317" s="110">
        <f>VLOOKUP($A317,'Trip Switching Model Targets'!$AU$328:$BG$356,M$5,FALSE)</f>
        <v>0</v>
      </c>
      <c r="N317" s="122">
        <f t="shared" si="64"/>
        <v>0</v>
      </c>
      <c r="P317" s="120" t="s">
        <v>20</v>
      </c>
      <c r="Q317" s="110">
        <v>0</v>
      </c>
      <c r="R317" s="110">
        <v>0</v>
      </c>
      <c r="S317" s="110">
        <v>0</v>
      </c>
      <c r="T317" s="110">
        <v>0</v>
      </c>
      <c r="U317" s="110">
        <v>0</v>
      </c>
      <c r="V317" s="110">
        <v>0</v>
      </c>
      <c r="W317" s="111">
        <f t="shared" si="67"/>
        <v>0</v>
      </c>
      <c r="X317" s="110">
        <v>0</v>
      </c>
      <c r="Y317" s="110">
        <v>0</v>
      </c>
      <c r="Z317" s="110">
        <v>0</v>
      </c>
      <c r="AA317" s="110">
        <v>0</v>
      </c>
      <c r="AB317" s="122">
        <f t="shared" si="65"/>
        <v>0</v>
      </c>
    </row>
    <row r="318" spans="1:28" x14ac:dyDescent="0.25">
      <c r="A318" s="114">
        <v>16</v>
      </c>
      <c r="B318" s="120" t="s">
        <v>21</v>
      </c>
      <c r="C318" s="110">
        <f>VLOOKUP($A318,'Trip Switching Model Targets'!$AU$328:$BG$356,C$5,FALSE)</f>
        <v>0</v>
      </c>
      <c r="D318" s="110">
        <f>VLOOKUP($A318,'Trip Switching Model Targets'!$AU$328:$BG$356,D$5,FALSE)</f>
        <v>0</v>
      </c>
      <c r="E318" s="110">
        <f>VLOOKUP($A318,'Trip Switching Model Targets'!$AU$328:$BG$356,E$5,FALSE)</f>
        <v>0</v>
      </c>
      <c r="F318" s="110">
        <f>VLOOKUP($A318,'Trip Switching Model Targets'!$AU$328:$BG$356,F$5,FALSE)</f>
        <v>0</v>
      </c>
      <c r="G318" s="110">
        <f>VLOOKUP($A318,'Trip Switching Model Targets'!$AU$328:$BG$356,G$5,FALSE)</f>
        <v>0</v>
      </c>
      <c r="H318" s="112">
        <f>VLOOKUP($A318,'Trip Switching Model Targets'!$AU$328:$BG$356,H$5,FALSE)</f>
        <v>0</v>
      </c>
      <c r="I318" s="111">
        <f>VLOOKUP($A318,'Trip Switching Model Targets'!$AU$328:$BG$356,I$5,FALSE)</f>
        <v>6367.4027387158094</v>
      </c>
      <c r="J318" s="112">
        <f>VLOOKUP($A318,'Trip Switching Model Targets'!$AU$328:$BG$356,J$5,FALSE)</f>
        <v>0</v>
      </c>
      <c r="K318" s="110">
        <f>VLOOKUP($A318,'Trip Switching Model Targets'!$AU$328:$BG$356,K$5,FALSE)</f>
        <v>0</v>
      </c>
      <c r="L318" s="110">
        <f>VLOOKUP($A318,'Trip Switching Model Targets'!$AU$328:$BG$356,L$5,FALSE)</f>
        <v>0</v>
      </c>
      <c r="M318" s="110">
        <f>VLOOKUP($A318,'Trip Switching Model Targets'!$AU$328:$BG$356,M$5,FALSE)</f>
        <v>0</v>
      </c>
      <c r="N318" s="122">
        <f t="shared" si="64"/>
        <v>6367.4027387158094</v>
      </c>
      <c r="P318" s="120" t="s">
        <v>21</v>
      </c>
      <c r="Q318" s="110">
        <v>0</v>
      </c>
      <c r="R318" s="110">
        <v>0</v>
      </c>
      <c r="S318" s="110">
        <v>0</v>
      </c>
      <c r="T318" s="110">
        <v>0</v>
      </c>
      <c r="U318" s="110">
        <v>0</v>
      </c>
      <c r="V318" s="110">
        <v>0</v>
      </c>
      <c r="W318" s="111">
        <f t="shared" si="67"/>
        <v>6367.4027387158094</v>
      </c>
      <c r="X318" s="110">
        <v>0</v>
      </c>
      <c r="Y318" s="110">
        <v>0</v>
      </c>
      <c r="Z318" s="110">
        <v>0</v>
      </c>
      <c r="AA318" s="110">
        <v>0</v>
      </c>
      <c r="AB318" s="122">
        <f t="shared" si="65"/>
        <v>6367.4027387158094</v>
      </c>
    </row>
    <row r="319" spans="1:28" x14ac:dyDescent="0.25">
      <c r="A319" s="114">
        <v>26</v>
      </c>
      <c r="B319" s="120" t="s">
        <v>28</v>
      </c>
      <c r="C319" s="110">
        <f>VLOOKUP($A319,'Trip Switching Model Targets'!$AU$328:$BG$356,C$5,FALSE)</f>
        <v>0</v>
      </c>
      <c r="D319" s="110">
        <f>VLOOKUP($A319,'Trip Switching Model Targets'!$AU$328:$BG$356,D$5,FALSE)</f>
        <v>0</v>
      </c>
      <c r="E319" s="110">
        <f>VLOOKUP($A319,'Trip Switching Model Targets'!$AU$328:$BG$356,E$5,FALSE)</f>
        <v>0</v>
      </c>
      <c r="F319" s="110">
        <f>VLOOKUP($A319,'Trip Switching Model Targets'!$AU$328:$BG$356,F$5,FALSE)</f>
        <v>0</v>
      </c>
      <c r="G319" s="110">
        <f>VLOOKUP($A319,'Trip Switching Model Targets'!$AU$328:$BG$356,G$5,FALSE)</f>
        <v>0</v>
      </c>
      <c r="H319" s="112">
        <f>VLOOKUP($A319,'Trip Switching Model Targets'!$AU$328:$BG$356,H$5,FALSE)</f>
        <v>0</v>
      </c>
      <c r="I319" s="111">
        <f>VLOOKUP($A319,'Trip Switching Model Targets'!$AU$328:$BG$356,I$5,FALSE)</f>
        <v>109309.25892513733</v>
      </c>
      <c r="J319" s="112">
        <f>VLOOKUP($A319,'Trip Switching Model Targets'!$AU$328:$BG$356,J$5,FALSE)</f>
        <v>0</v>
      </c>
      <c r="K319" s="110">
        <f>VLOOKUP($A319,'Trip Switching Model Targets'!$AU$328:$BG$356,K$5,FALSE)</f>
        <v>0</v>
      </c>
      <c r="L319" s="110">
        <f>VLOOKUP($A319,'Trip Switching Model Targets'!$AU$328:$BG$356,L$5,FALSE)</f>
        <v>0</v>
      </c>
      <c r="M319" s="110">
        <f>VLOOKUP($A319,'Trip Switching Model Targets'!$AU$328:$BG$356,M$5,FALSE)</f>
        <v>0</v>
      </c>
      <c r="N319" s="122">
        <f t="shared" si="64"/>
        <v>109309.25892513733</v>
      </c>
      <c r="P319" s="120" t="s">
        <v>28</v>
      </c>
      <c r="Q319" s="110">
        <v>0</v>
      </c>
      <c r="R319" s="110">
        <v>0</v>
      </c>
      <c r="S319" s="110">
        <v>0</v>
      </c>
      <c r="T319" s="110">
        <v>0</v>
      </c>
      <c r="U319" s="110">
        <v>0</v>
      </c>
      <c r="V319" s="110">
        <v>0</v>
      </c>
      <c r="W319" s="111">
        <f t="shared" si="67"/>
        <v>109309.25892513733</v>
      </c>
      <c r="X319" s="110">
        <v>0</v>
      </c>
      <c r="Y319" s="110">
        <v>0</v>
      </c>
      <c r="Z319" s="110">
        <v>0</v>
      </c>
      <c r="AA319" s="110">
        <v>0</v>
      </c>
      <c r="AB319" s="122">
        <f t="shared" si="65"/>
        <v>109309.25892513733</v>
      </c>
    </row>
    <row r="320" spans="1:28" x14ac:dyDescent="0.25">
      <c r="A320" s="114">
        <v>27</v>
      </c>
      <c r="B320" s="120" t="s">
        <v>29</v>
      </c>
      <c r="C320" s="110">
        <f>VLOOKUP($A320,'Trip Switching Model Targets'!$AU$328:$BG$356,C$5,FALSE)</f>
        <v>0</v>
      </c>
      <c r="D320" s="110">
        <f>VLOOKUP($A320,'Trip Switching Model Targets'!$AU$328:$BG$356,D$5,FALSE)</f>
        <v>0</v>
      </c>
      <c r="E320" s="110">
        <f>VLOOKUP($A320,'Trip Switching Model Targets'!$AU$328:$BG$356,E$5,FALSE)</f>
        <v>0</v>
      </c>
      <c r="F320" s="110">
        <f>VLOOKUP($A320,'Trip Switching Model Targets'!$AU$328:$BG$356,F$5,FALSE)</f>
        <v>0</v>
      </c>
      <c r="G320" s="110">
        <f>VLOOKUP($A320,'Trip Switching Model Targets'!$AU$328:$BG$356,G$5,FALSE)</f>
        <v>0</v>
      </c>
      <c r="H320" s="112">
        <f>VLOOKUP($A320,'Trip Switching Model Targets'!$AU$328:$BG$356,H$5,FALSE)</f>
        <v>0</v>
      </c>
      <c r="I320" s="111">
        <f>VLOOKUP($A320,'Trip Switching Model Targets'!$AU$328:$BG$356,I$5,FALSE)</f>
        <v>14721.769178403758</v>
      </c>
      <c r="J320" s="112">
        <f>VLOOKUP($A320,'Trip Switching Model Targets'!$AU$328:$BG$356,J$5,FALSE)</f>
        <v>0</v>
      </c>
      <c r="K320" s="110">
        <f>VLOOKUP($A320,'Trip Switching Model Targets'!$AU$328:$BG$356,K$5,FALSE)</f>
        <v>0</v>
      </c>
      <c r="L320" s="110">
        <f>VLOOKUP($A320,'Trip Switching Model Targets'!$AU$328:$BG$356,L$5,FALSE)</f>
        <v>0</v>
      </c>
      <c r="M320" s="110">
        <f>VLOOKUP($A320,'Trip Switching Model Targets'!$AU$328:$BG$356,M$5,FALSE)</f>
        <v>0</v>
      </c>
      <c r="N320" s="122">
        <f t="shared" si="64"/>
        <v>14721.769178403758</v>
      </c>
      <c r="P320" s="120" t="s">
        <v>29</v>
      </c>
      <c r="Q320" s="110">
        <v>0</v>
      </c>
      <c r="R320" s="110">
        <v>0</v>
      </c>
      <c r="S320" s="110">
        <v>0</v>
      </c>
      <c r="T320" s="110">
        <v>0</v>
      </c>
      <c r="U320" s="110">
        <v>0</v>
      </c>
      <c r="V320" s="110">
        <v>0</v>
      </c>
      <c r="W320" s="111">
        <f t="shared" si="67"/>
        <v>14721.769178403758</v>
      </c>
      <c r="X320" s="110">
        <v>0</v>
      </c>
      <c r="Y320" s="110">
        <v>0</v>
      </c>
      <c r="Z320" s="110">
        <v>0</v>
      </c>
      <c r="AA320" s="110">
        <v>0</v>
      </c>
      <c r="AB320" s="122">
        <f t="shared" si="65"/>
        <v>14721.769178403758</v>
      </c>
    </row>
    <row r="321" spans="1:28" x14ac:dyDescent="0.25">
      <c r="A321" s="114">
        <v>17</v>
      </c>
      <c r="B321" s="120" t="s">
        <v>22</v>
      </c>
      <c r="C321" s="110">
        <f>VLOOKUP($A321,'Trip Switching Model Targets'!$AU$328:$BG$356,C$5,FALSE)</f>
        <v>0</v>
      </c>
      <c r="D321" s="110">
        <f>VLOOKUP($A321,'Trip Switching Model Targets'!$AU$328:$BG$356,D$5,FALSE)</f>
        <v>0</v>
      </c>
      <c r="E321" s="110">
        <f>VLOOKUP($A321,'Trip Switching Model Targets'!$AU$328:$BG$356,E$5,FALSE)</f>
        <v>0</v>
      </c>
      <c r="F321" s="110">
        <f>VLOOKUP($A321,'Trip Switching Model Targets'!$AU$328:$BG$356,F$5,FALSE)</f>
        <v>0</v>
      </c>
      <c r="G321" s="110">
        <f>VLOOKUP($A321,'Trip Switching Model Targets'!$AU$328:$BG$356,G$5,FALSE)</f>
        <v>0</v>
      </c>
      <c r="H321" s="112">
        <f>VLOOKUP($A321,'Trip Switching Model Targets'!$AU$328:$BG$356,H$5,FALSE)</f>
        <v>0</v>
      </c>
      <c r="I321" s="112">
        <f>VLOOKUP($A321,'Trip Switching Model Targets'!$AU$328:$BG$356,I$5,FALSE)</f>
        <v>0</v>
      </c>
      <c r="J321" s="111">
        <f>VLOOKUP($A321,'Trip Switching Model Targets'!$AU$328:$BG$356,J$5,FALSE)</f>
        <v>41207.258753607726</v>
      </c>
      <c r="K321" s="110">
        <f>VLOOKUP($A321,'Trip Switching Model Targets'!$AU$328:$BG$356,K$5,FALSE)</f>
        <v>0</v>
      </c>
      <c r="L321" s="110">
        <f>VLOOKUP($A321,'Trip Switching Model Targets'!$AU$328:$BG$356,L$5,FALSE)</f>
        <v>0</v>
      </c>
      <c r="M321" s="110">
        <f>VLOOKUP($A321,'Trip Switching Model Targets'!$AU$328:$BG$356,M$5,FALSE)</f>
        <v>0</v>
      </c>
      <c r="N321" s="122">
        <f t="shared" si="64"/>
        <v>41207.258753607726</v>
      </c>
      <c r="P321" s="120" t="s">
        <v>22</v>
      </c>
      <c r="Q321" s="110">
        <v>0</v>
      </c>
      <c r="R321" s="110">
        <v>0</v>
      </c>
      <c r="S321" s="110">
        <v>0</v>
      </c>
      <c r="T321" s="110">
        <v>0</v>
      </c>
      <c r="U321" s="110">
        <v>0</v>
      </c>
      <c r="V321" s="110">
        <v>0</v>
      </c>
      <c r="W321" s="110">
        <v>0</v>
      </c>
      <c r="X321" s="111">
        <f t="shared" ref="X321:X326" si="68">C321+D321+E321+F321+G321+H321+I321+J321+K321+L321+M321</f>
        <v>41207.258753607726</v>
      </c>
      <c r="Y321" s="110">
        <v>0</v>
      </c>
      <c r="Z321" s="110">
        <v>0</v>
      </c>
      <c r="AA321" s="110">
        <v>0</v>
      </c>
      <c r="AB321" s="122">
        <f t="shared" si="65"/>
        <v>41207.258753607726</v>
      </c>
    </row>
    <row r="322" spans="1:28" x14ac:dyDescent="0.25">
      <c r="A322" s="114">
        <v>18</v>
      </c>
      <c r="B322" s="120" t="s">
        <v>23</v>
      </c>
      <c r="C322" s="110">
        <f>VLOOKUP($A322,'Trip Switching Model Targets'!$AU$328:$BG$356,C$5,FALSE)</f>
        <v>0</v>
      </c>
      <c r="D322" s="110">
        <f>VLOOKUP($A322,'Trip Switching Model Targets'!$AU$328:$BG$356,D$5,FALSE)</f>
        <v>0</v>
      </c>
      <c r="E322" s="110">
        <f>VLOOKUP($A322,'Trip Switching Model Targets'!$AU$328:$BG$356,E$5,FALSE)</f>
        <v>0</v>
      </c>
      <c r="F322" s="110">
        <f>VLOOKUP($A322,'Trip Switching Model Targets'!$AU$328:$BG$356,F$5,FALSE)</f>
        <v>0</v>
      </c>
      <c r="G322" s="110">
        <f>VLOOKUP($A322,'Trip Switching Model Targets'!$AU$328:$BG$356,G$5,FALSE)</f>
        <v>0</v>
      </c>
      <c r="H322" s="112">
        <f>VLOOKUP($A322,'Trip Switching Model Targets'!$AU$328:$BG$356,H$5,FALSE)</f>
        <v>0</v>
      </c>
      <c r="I322" s="112">
        <f>VLOOKUP($A322,'Trip Switching Model Targets'!$AU$328:$BG$356,I$5,FALSE)</f>
        <v>0</v>
      </c>
      <c r="J322" s="111">
        <f>VLOOKUP($A322,'Trip Switching Model Targets'!$AU$328:$BG$356,J$5,FALSE)</f>
        <v>4580.5629803235261</v>
      </c>
      <c r="K322" s="110">
        <f>VLOOKUP($A322,'Trip Switching Model Targets'!$AU$328:$BG$356,K$5,FALSE)</f>
        <v>0</v>
      </c>
      <c r="L322" s="110">
        <f>VLOOKUP($A322,'Trip Switching Model Targets'!$AU$328:$BG$356,L$5,FALSE)</f>
        <v>0</v>
      </c>
      <c r="M322" s="110">
        <f>VLOOKUP($A322,'Trip Switching Model Targets'!$AU$328:$BG$356,M$5,FALSE)</f>
        <v>0</v>
      </c>
      <c r="N322" s="122">
        <f t="shared" si="64"/>
        <v>4580.5629803235261</v>
      </c>
      <c r="P322" s="120" t="s">
        <v>23</v>
      </c>
      <c r="Q322" s="110">
        <v>0</v>
      </c>
      <c r="R322" s="110">
        <v>0</v>
      </c>
      <c r="S322" s="110">
        <v>0</v>
      </c>
      <c r="T322" s="110">
        <v>0</v>
      </c>
      <c r="U322" s="110">
        <v>0</v>
      </c>
      <c r="V322" s="110">
        <v>0</v>
      </c>
      <c r="W322" s="110">
        <v>0</v>
      </c>
      <c r="X322" s="111">
        <f t="shared" si="68"/>
        <v>4580.5629803235261</v>
      </c>
      <c r="Y322" s="110">
        <v>0</v>
      </c>
      <c r="Z322" s="110">
        <v>0</v>
      </c>
      <c r="AA322" s="110">
        <v>0</v>
      </c>
      <c r="AB322" s="122">
        <f t="shared" si="65"/>
        <v>4580.5629803235261</v>
      </c>
    </row>
    <row r="323" spans="1:28" x14ac:dyDescent="0.25">
      <c r="A323" s="114">
        <v>19</v>
      </c>
      <c r="B323" s="120" t="s">
        <v>24</v>
      </c>
      <c r="C323" s="110">
        <f>VLOOKUP($A323,'Trip Switching Model Targets'!$AU$328:$BG$356,C$5,FALSE)</f>
        <v>0</v>
      </c>
      <c r="D323" s="110">
        <f>VLOOKUP($A323,'Trip Switching Model Targets'!$AU$328:$BG$356,D$5,FALSE)</f>
        <v>0</v>
      </c>
      <c r="E323" s="110">
        <f>VLOOKUP($A323,'Trip Switching Model Targets'!$AU$328:$BG$356,E$5,FALSE)</f>
        <v>0</v>
      </c>
      <c r="F323" s="110">
        <f>VLOOKUP($A323,'Trip Switching Model Targets'!$AU$328:$BG$356,F$5,FALSE)</f>
        <v>0</v>
      </c>
      <c r="G323" s="110">
        <f>VLOOKUP($A323,'Trip Switching Model Targets'!$AU$328:$BG$356,G$5,FALSE)</f>
        <v>0</v>
      </c>
      <c r="H323" s="112">
        <f>VLOOKUP($A323,'Trip Switching Model Targets'!$AU$328:$BG$356,H$5,FALSE)</f>
        <v>0</v>
      </c>
      <c r="I323" s="112">
        <f>VLOOKUP($A323,'Trip Switching Model Targets'!$AU$328:$BG$356,I$5,FALSE)</f>
        <v>0</v>
      </c>
      <c r="J323" s="111">
        <f>VLOOKUP($A323,'Trip Switching Model Targets'!$AU$328:$BG$356,J$5,FALSE)</f>
        <v>0</v>
      </c>
      <c r="K323" s="110">
        <f>VLOOKUP($A323,'Trip Switching Model Targets'!$AU$328:$BG$356,K$5,FALSE)</f>
        <v>0</v>
      </c>
      <c r="L323" s="110">
        <f>VLOOKUP($A323,'Trip Switching Model Targets'!$AU$328:$BG$356,L$5,FALSE)</f>
        <v>0</v>
      </c>
      <c r="M323" s="110">
        <f>VLOOKUP($A323,'Trip Switching Model Targets'!$AU$328:$BG$356,M$5,FALSE)</f>
        <v>0</v>
      </c>
      <c r="N323" s="122">
        <f t="shared" si="64"/>
        <v>0</v>
      </c>
      <c r="P323" s="120" t="s">
        <v>24</v>
      </c>
      <c r="Q323" s="110">
        <v>0</v>
      </c>
      <c r="R323" s="110">
        <v>0</v>
      </c>
      <c r="S323" s="110">
        <v>0</v>
      </c>
      <c r="T323" s="110">
        <v>0</v>
      </c>
      <c r="U323" s="110">
        <v>0</v>
      </c>
      <c r="V323" s="110">
        <v>0</v>
      </c>
      <c r="W323" s="110">
        <v>0</v>
      </c>
      <c r="X323" s="111">
        <f t="shared" si="68"/>
        <v>0</v>
      </c>
      <c r="Y323" s="110">
        <v>0</v>
      </c>
      <c r="Z323" s="110">
        <v>0</v>
      </c>
      <c r="AA323" s="110">
        <v>0</v>
      </c>
      <c r="AB323" s="122">
        <f t="shared" si="65"/>
        <v>0</v>
      </c>
    </row>
    <row r="324" spans="1:28" x14ac:dyDescent="0.25">
      <c r="A324" s="114">
        <v>20</v>
      </c>
      <c r="B324" s="120" t="s">
        <v>25</v>
      </c>
      <c r="C324" s="110">
        <f>VLOOKUP($A324,'Trip Switching Model Targets'!$AU$328:$BG$356,C$5,FALSE)</f>
        <v>0</v>
      </c>
      <c r="D324" s="110">
        <f>VLOOKUP($A324,'Trip Switching Model Targets'!$AU$328:$BG$356,D$5,FALSE)</f>
        <v>0</v>
      </c>
      <c r="E324" s="110">
        <f>VLOOKUP($A324,'Trip Switching Model Targets'!$AU$328:$BG$356,E$5,FALSE)</f>
        <v>0</v>
      </c>
      <c r="F324" s="110">
        <f>VLOOKUP($A324,'Trip Switching Model Targets'!$AU$328:$BG$356,F$5,FALSE)</f>
        <v>0</v>
      </c>
      <c r="G324" s="110">
        <f>VLOOKUP($A324,'Trip Switching Model Targets'!$AU$328:$BG$356,G$5,FALSE)</f>
        <v>0</v>
      </c>
      <c r="H324" s="112">
        <f>VLOOKUP($A324,'Trip Switching Model Targets'!$AU$328:$BG$356,H$5,FALSE)</f>
        <v>0</v>
      </c>
      <c r="I324" s="112">
        <f>VLOOKUP($A324,'Trip Switching Model Targets'!$AU$328:$BG$356,I$5,FALSE)</f>
        <v>0</v>
      </c>
      <c r="J324" s="111">
        <f>VLOOKUP($A324,'Trip Switching Model Targets'!$AU$328:$BG$356,J$5,FALSE)</f>
        <v>9604.8902362652243</v>
      </c>
      <c r="K324" s="110">
        <f>VLOOKUP($A324,'Trip Switching Model Targets'!$AU$328:$BG$356,K$5,FALSE)</f>
        <v>0</v>
      </c>
      <c r="L324" s="110">
        <f>VLOOKUP($A324,'Trip Switching Model Targets'!$AU$328:$BG$356,L$5,FALSE)</f>
        <v>0</v>
      </c>
      <c r="M324" s="110">
        <f>VLOOKUP($A324,'Trip Switching Model Targets'!$AU$328:$BG$356,M$5,FALSE)</f>
        <v>0</v>
      </c>
      <c r="N324" s="122">
        <f t="shared" si="64"/>
        <v>9604.8902362652243</v>
      </c>
      <c r="P324" s="120" t="s">
        <v>25</v>
      </c>
      <c r="Q324" s="110">
        <v>0</v>
      </c>
      <c r="R324" s="110">
        <v>0</v>
      </c>
      <c r="S324" s="110">
        <v>0</v>
      </c>
      <c r="T324" s="110">
        <v>0</v>
      </c>
      <c r="U324" s="110">
        <v>0</v>
      </c>
      <c r="V324" s="110">
        <v>0</v>
      </c>
      <c r="W324" s="110">
        <v>0</v>
      </c>
      <c r="X324" s="111">
        <f t="shared" si="68"/>
        <v>9604.8902362652243</v>
      </c>
      <c r="Y324" s="110">
        <v>0</v>
      </c>
      <c r="Z324" s="110">
        <v>0</v>
      </c>
      <c r="AA324" s="110">
        <v>0</v>
      </c>
      <c r="AB324" s="122">
        <f t="shared" si="65"/>
        <v>9604.8902362652243</v>
      </c>
    </row>
    <row r="325" spans="1:28" x14ac:dyDescent="0.25">
      <c r="A325" s="114">
        <v>28</v>
      </c>
      <c r="B325" s="120" t="s">
        <v>30</v>
      </c>
      <c r="C325" s="110">
        <f>VLOOKUP($A325,'Trip Switching Model Targets'!$AU$328:$BG$356,C$5,FALSE)</f>
        <v>0</v>
      </c>
      <c r="D325" s="110">
        <f>VLOOKUP($A325,'Trip Switching Model Targets'!$AU$328:$BG$356,D$5,FALSE)</f>
        <v>0</v>
      </c>
      <c r="E325" s="110">
        <f>VLOOKUP($A325,'Trip Switching Model Targets'!$AU$328:$BG$356,E$5,FALSE)</f>
        <v>0</v>
      </c>
      <c r="F325" s="110">
        <f>VLOOKUP($A325,'Trip Switching Model Targets'!$AU$328:$BG$356,F$5,FALSE)</f>
        <v>0</v>
      </c>
      <c r="G325" s="110">
        <f>VLOOKUP($A325,'Trip Switching Model Targets'!$AU$328:$BG$356,G$5,FALSE)</f>
        <v>0</v>
      </c>
      <c r="H325" s="112">
        <f>VLOOKUP($A325,'Trip Switching Model Targets'!$AU$328:$BG$356,H$5,FALSE)</f>
        <v>0</v>
      </c>
      <c r="I325" s="112">
        <f>VLOOKUP($A325,'Trip Switching Model Targets'!$AU$328:$BG$356,I$5,FALSE)</f>
        <v>0</v>
      </c>
      <c r="J325" s="111">
        <f>VLOOKUP($A325,'Trip Switching Model Targets'!$AU$328:$BG$356,J$5,FALSE)</f>
        <v>97421.970442872756</v>
      </c>
      <c r="K325" s="110">
        <f>VLOOKUP($A325,'Trip Switching Model Targets'!$AU$328:$BG$356,K$5,FALSE)</f>
        <v>0</v>
      </c>
      <c r="L325" s="110">
        <f>VLOOKUP($A325,'Trip Switching Model Targets'!$AU$328:$BG$356,L$5,FALSE)</f>
        <v>0</v>
      </c>
      <c r="M325" s="110">
        <f>VLOOKUP($A325,'Trip Switching Model Targets'!$AU$328:$BG$356,M$5,FALSE)</f>
        <v>0</v>
      </c>
      <c r="N325" s="122">
        <f t="shared" si="64"/>
        <v>97421.970442872756</v>
      </c>
      <c r="P325" s="120" t="s">
        <v>30</v>
      </c>
      <c r="Q325" s="110">
        <v>0</v>
      </c>
      <c r="R325" s="110">
        <v>0</v>
      </c>
      <c r="S325" s="110">
        <v>0</v>
      </c>
      <c r="T325" s="110">
        <v>0</v>
      </c>
      <c r="U325" s="110">
        <v>0</v>
      </c>
      <c r="V325" s="110">
        <v>0</v>
      </c>
      <c r="W325" s="110">
        <v>0</v>
      </c>
      <c r="X325" s="111">
        <f t="shared" si="68"/>
        <v>97421.970442872756</v>
      </c>
      <c r="Y325" s="110">
        <v>0</v>
      </c>
      <c r="Z325" s="110">
        <v>0</v>
      </c>
      <c r="AA325" s="110">
        <v>0</v>
      </c>
      <c r="AB325" s="122">
        <f t="shared" si="65"/>
        <v>97421.970442872756</v>
      </c>
    </row>
    <row r="326" spans="1:28" x14ac:dyDescent="0.25">
      <c r="A326" s="114">
        <v>29</v>
      </c>
      <c r="B326" s="120" t="s">
        <v>31</v>
      </c>
      <c r="C326" s="110">
        <f>VLOOKUP($A326,'Trip Switching Model Targets'!$AU$328:$BG$356,C$5,FALSE)</f>
        <v>0</v>
      </c>
      <c r="D326" s="110">
        <f>VLOOKUP($A326,'Trip Switching Model Targets'!$AU$328:$BG$356,D$5,FALSE)</f>
        <v>0</v>
      </c>
      <c r="E326" s="110">
        <f>VLOOKUP($A326,'Trip Switching Model Targets'!$AU$328:$BG$356,E$5,FALSE)</f>
        <v>0</v>
      </c>
      <c r="F326" s="110">
        <f>VLOOKUP($A326,'Trip Switching Model Targets'!$AU$328:$BG$356,F$5,FALSE)</f>
        <v>0</v>
      </c>
      <c r="G326" s="110">
        <f>VLOOKUP($A326,'Trip Switching Model Targets'!$AU$328:$BG$356,G$5,FALSE)</f>
        <v>0</v>
      </c>
      <c r="H326" s="112">
        <f>VLOOKUP($A326,'Trip Switching Model Targets'!$AU$328:$BG$356,H$5,FALSE)</f>
        <v>0</v>
      </c>
      <c r="I326" s="112">
        <f>VLOOKUP($A326,'Trip Switching Model Targets'!$AU$328:$BG$356,I$5,FALSE)</f>
        <v>0</v>
      </c>
      <c r="J326" s="111">
        <f>VLOOKUP($A326,'Trip Switching Model Targets'!$AU$328:$BG$356,J$5,FALSE)</f>
        <v>22157.442151361029</v>
      </c>
      <c r="K326" s="110">
        <f>VLOOKUP($A326,'Trip Switching Model Targets'!$AU$328:$BG$356,K$5,FALSE)</f>
        <v>0</v>
      </c>
      <c r="L326" s="110">
        <f>VLOOKUP($A326,'Trip Switching Model Targets'!$AU$328:$BG$356,L$5,FALSE)</f>
        <v>0</v>
      </c>
      <c r="M326" s="110">
        <f>VLOOKUP($A326,'Trip Switching Model Targets'!$AU$328:$BG$356,M$5,FALSE)</f>
        <v>0</v>
      </c>
      <c r="N326" s="122">
        <f t="shared" si="64"/>
        <v>22157.442151361029</v>
      </c>
      <c r="P326" s="120" t="s">
        <v>31</v>
      </c>
      <c r="Q326" s="110">
        <v>0</v>
      </c>
      <c r="R326" s="110">
        <v>0</v>
      </c>
      <c r="S326" s="110">
        <v>0</v>
      </c>
      <c r="T326" s="110">
        <v>0</v>
      </c>
      <c r="U326" s="110">
        <v>0</v>
      </c>
      <c r="V326" s="110">
        <v>0</v>
      </c>
      <c r="W326" s="110">
        <v>0</v>
      </c>
      <c r="X326" s="111">
        <f t="shared" si="68"/>
        <v>22157.442151361029</v>
      </c>
      <c r="Y326" s="110">
        <v>0</v>
      </c>
      <c r="Z326" s="110">
        <v>0</v>
      </c>
      <c r="AA326" s="110">
        <v>0</v>
      </c>
      <c r="AB326" s="122">
        <f t="shared" si="65"/>
        <v>22157.442151361029</v>
      </c>
    </row>
    <row r="327" spans="1:28" x14ac:dyDescent="0.25">
      <c r="A327" s="114">
        <v>21</v>
      </c>
      <c r="B327" s="120" t="s">
        <v>529</v>
      </c>
      <c r="C327" s="110">
        <f>VLOOKUP($A327,'Trip Switching Model Targets'!$AU$328:$BG$356,C$5,FALSE)</f>
        <v>0</v>
      </c>
      <c r="D327" s="110">
        <f>VLOOKUP($A327,'Trip Switching Model Targets'!$AU$328:$BG$356,D$5,FALSE)</f>
        <v>0</v>
      </c>
      <c r="E327" s="110">
        <f>VLOOKUP($A327,'Trip Switching Model Targets'!$AU$328:$BG$356,E$5,FALSE)</f>
        <v>0</v>
      </c>
      <c r="F327" s="110">
        <f>VLOOKUP($A327,'Trip Switching Model Targets'!$AU$328:$BG$356,F$5,FALSE)</f>
        <v>0</v>
      </c>
      <c r="G327" s="110">
        <f>VLOOKUP($A327,'Trip Switching Model Targets'!$AU$328:$BG$356,G$5,FALSE)</f>
        <v>0</v>
      </c>
      <c r="H327" s="112">
        <f>VLOOKUP($A327,'Trip Switching Model Targets'!$AU$328:$BG$356,H$5,FALSE)</f>
        <v>825.63829277842001</v>
      </c>
      <c r="I327" s="112">
        <f>VLOOKUP($A327,'Trip Switching Model Targets'!$AU$328:$BG$356,I$5,FALSE)</f>
        <v>0</v>
      </c>
      <c r="J327" s="112">
        <f>VLOOKUP($A327,'Trip Switching Model Targets'!$AU$328:$BG$356,J$5,FALSE)</f>
        <v>0</v>
      </c>
      <c r="K327" s="109">
        <f>VLOOKUP($A327,'Trip Switching Model Targets'!$AU$328:$BG$356,K$5,FALSE)</f>
        <v>93580.550729999988</v>
      </c>
      <c r="L327" s="110">
        <f>VLOOKUP($A327,'Trip Switching Model Targets'!$AU$328:$BG$356,L$5,FALSE)</f>
        <v>0</v>
      </c>
      <c r="M327" s="110">
        <f>VLOOKUP($A327,'Trip Switching Model Targets'!$AU$328:$BG$356,M$5,FALSE)</f>
        <v>0</v>
      </c>
      <c r="N327" s="122">
        <f t="shared" si="64"/>
        <v>94406.189022778402</v>
      </c>
      <c r="P327" s="120" t="s">
        <v>529</v>
      </c>
      <c r="Q327" s="110">
        <v>0</v>
      </c>
      <c r="R327" s="110">
        <v>0</v>
      </c>
      <c r="S327" s="110">
        <v>0</v>
      </c>
      <c r="T327" s="110">
        <v>0</v>
      </c>
      <c r="U327" s="110">
        <v>0</v>
      </c>
      <c r="V327" s="110">
        <v>0</v>
      </c>
      <c r="W327" s="110">
        <v>0</v>
      </c>
      <c r="X327" s="110">
        <v>0</v>
      </c>
      <c r="Y327" s="109">
        <f>C327+D327+E327+F327+G327+H327+I327+J327+K327+L327+M327</f>
        <v>94406.189022778402</v>
      </c>
      <c r="Z327" s="110">
        <v>0</v>
      </c>
      <c r="AA327" s="110">
        <v>0</v>
      </c>
      <c r="AB327" s="122">
        <f t="shared" si="65"/>
        <v>94406.189022778402</v>
      </c>
    </row>
    <row r="328" spans="1:28" x14ac:dyDescent="0.25">
      <c r="A328" s="114">
        <v>22</v>
      </c>
      <c r="B328" s="120" t="s">
        <v>530</v>
      </c>
      <c r="C328" s="110">
        <f>VLOOKUP($A328,'Trip Switching Model Targets'!$AU$328:$BG$356,C$5,FALSE)</f>
        <v>0</v>
      </c>
      <c r="D328" s="110">
        <f>VLOOKUP($A328,'Trip Switching Model Targets'!$AU$328:$BG$356,D$5,FALSE)</f>
        <v>0</v>
      </c>
      <c r="E328" s="110">
        <f>VLOOKUP($A328,'Trip Switching Model Targets'!$AU$328:$BG$356,E$5,FALSE)</f>
        <v>0</v>
      </c>
      <c r="F328" s="110">
        <f>VLOOKUP($A328,'Trip Switching Model Targets'!$AU$328:$BG$356,F$5,FALSE)</f>
        <v>0</v>
      </c>
      <c r="G328" s="110">
        <f>VLOOKUP($A328,'Trip Switching Model Targets'!$AU$328:$BG$356,G$5,FALSE)</f>
        <v>245.27994000000001</v>
      </c>
      <c r="H328" s="111">
        <f>VLOOKUP($A328,'Trip Switching Model Targets'!$AU$328:$BG$356,H$5,FALSE)</f>
        <v>11542.437344433009</v>
      </c>
      <c r="I328" s="111">
        <f>VLOOKUP($A328,'Trip Switching Model Targets'!$AU$328:$BG$356,I$5,FALSE)</f>
        <v>0</v>
      </c>
      <c r="J328" s="111">
        <f>VLOOKUP($A328,'Trip Switching Model Targets'!$AU$328:$BG$356,J$5,FALSE)</f>
        <v>230.95807451649685</v>
      </c>
      <c r="K328" s="110">
        <f>VLOOKUP($A328,'Trip Switching Model Targets'!$AU$328:$BG$356,K$5,FALSE)</f>
        <v>0</v>
      </c>
      <c r="L328" s="109">
        <f>VLOOKUP($A328,'Trip Switching Model Targets'!$AU$328:$BG$356,L$5,FALSE)</f>
        <v>33895.901599999997</v>
      </c>
      <c r="M328" s="110">
        <f>VLOOKUP($A328,'Trip Switching Model Targets'!$AU$328:$BG$356,M$5,FALSE)</f>
        <v>0</v>
      </c>
      <c r="N328" s="122">
        <f t="shared" si="64"/>
        <v>45914.576958949503</v>
      </c>
      <c r="P328" s="120" t="s">
        <v>530</v>
      </c>
      <c r="Q328" s="110">
        <v>0</v>
      </c>
      <c r="R328" s="110">
        <v>0</v>
      </c>
      <c r="S328" s="110">
        <v>0</v>
      </c>
      <c r="T328" s="110">
        <v>0</v>
      </c>
      <c r="U328" s="110">
        <v>0</v>
      </c>
      <c r="V328" s="111">
        <f t="shared" ref="V328:X329" si="69">H328</f>
        <v>11542.437344433009</v>
      </c>
      <c r="W328" s="111">
        <f t="shared" si="69"/>
        <v>0</v>
      </c>
      <c r="X328" s="111">
        <f t="shared" si="69"/>
        <v>230.95807451649685</v>
      </c>
      <c r="Y328" s="110">
        <v>0</v>
      </c>
      <c r="Z328" s="109">
        <f>C328+D328+E328+F328+G328+K328+M328+L328</f>
        <v>34141.181539999998</v>
      </c>
      <c r="AA328" s="110">
        <v>0</v>
      </c>
      <c r="AB328" s="122">
        <f t="shared" si="65"/>
        <v>45914.576958949503</v>
      </c>
    </row>
    <row r="329" spans="1:28" x14ac:dyDescent="0.25">
      <c r="A329" s="114">
        <v>23</v>
      </c>
      <c r="B329" s="120" t="s">
        <v>531</v>
      </c>
      <c r="C329" s="109">
        <f>VLOOKUP($A329,'Trip Switching Model Targets'!$AU$328:$BG$356,C$5,FALSE)</f>
        <v>3819.2632999999996</v>
      </c>
      <c r="D329" s="109">
        <f>VLOOKUP($A329,'Trip Switching Model Targets'!$AU$328:$BG$356,D$5,FALSE)</f>
        <v>14697.63235</v>
      </c>
      <c r="E329" s="109">
        <f>VLOOKUP($A329,'Trip Switching Model Targets'!$AU$328:$BG$356,E$5,FALSE)</f>
        <v>4557.7180000000008</v>
      </c>
      <c r="F329" s="109">
        <f>VLOOKUP($A329,'Trip Switching Model Targets'!$AU$328:$BG$356,F$5,FALSE)</f>
        <v>6046.8432599999996</v>
      </c>
      <c r="G329" s="109">
        <f>VLOOKUP($A329,'Trip Switching Model Targets'!$AU$328:$BG$356,G$5,FALSE)</f>
        <v>562.25580000000002</v>
      </c>
      <c r="H329" s="113">
        <f>VLOOKUP($A329,'Trip Switching Model Targets'!$AU$328:$BG$356,H$5,FALSE)</f>
        <v>12284.415753045056</v>
      </c>
      <c r="I329" s="113">
        <f>VLOOKUP($A329,'Trip Switching Model Targets'!$AU$328:$BG$356,I$5,FALSE)</f>
        <v>0</v>
      </c>
      <c r="J329" s="113">
        <f>VLOOKUP($A329,'Trip Switching Model Targets'!$AU$328:$BG$356,J$5,FALSE)</f>
        <v>2139.7205848049298</v>
      </c>
      <c r="K329" s="109">
        <f>VLOOKUP($A329,'Trip Switching Model Targets'!$AU$328:$BG$356,K$5,FALSE)</f>
        <v>72.745829999999998</v>
      </c>
      <c r="L329" s="109">
        <f>VLOOKUP($A329,'Trip Switching Model Targets'!$AU$328:$BG$356,L$5,FALSE)</f>
        <v>3605.1682999999998</v>
      </c>
      <c r="M329" s="109">
        <f>VLOOKUP($A329,'Trip Switching Model Targets'!$AU$328:$BG$356,M$5,FALSE)</f>
        <v>40614.760029999998</v>
      </c>
      <c r="N329" s="122">
        <f t="shared" si="64"/>
        <v>88400.523207849968</v>
      </c>
      <c r="P329" s="120" t="s">
        <v>531</v>
      </c>
      <c r="Q329" s="109">
        <f>C329</f>
        <v>3819.2632999999996</v>
      </c>
      <c r="R329" s="109">
        <f>D329</f>
        <v>14697.63235</v>
      </c>
      <c r="S329" s="109">
        <f>E329</f>
        <v>4557.7180000000008</v>
      </c>
      <c r="T329" s="109">
        <f>F329</f>
        <v>6046.8432599999996</v>
      </c>
      <c r="U329" s="109">
        <f>G329</f>
        <v>562.25580000000002</v>
      </c>
      <c r="V329" s="113">
        <f t="shared" si="69"/>
        <v>12284.415753045056</v>
      </c>
      <c r="W329" s="113">
        <f t="shared" si="69"/>
        <v>0</v>
      </c>
      <c r="X329" s="113">
        <f t="shared" si="69"/>
        <v>2139.7205848049298</v>
      </c>
      <c r="Y329" s="109">
        <f>K329</f>
        <v>72.745829999999998</v>
      </c>
      <c r="Z329" s="109">
        <f>L329</f>
        <v>3605.1682999999998</v>
      </c>
      <c r="AA329" s="109">
        <f>M329</f>
        <v>40614.760029999998</v>
      </c>
      <c r="AB329" s="122">
        <f t="shared" si="65"/>
        <v>88400.523207849968</v>
      </c>
    </row>
    <row r="330" spans="1:28" ht="15.75" thickBot="1" x14ac:dyDescent="0.3">
      <c r="B330" s="123" t="s">
        <v>5</v>
      </c>
      <c r="C330" s="124">
        <f t="shared" ref="C330:M330" si="70">SUM(C304:C329)</f>
        <v>7202220.7516599996</v>
      </c>
      <c r="D330" s="125">
        <f t="shared" si="70"/>
        <v>5700935.0076099988</v>
      </c>
      <c r="E330" s="125">
        <f t="shared" si="70"/>
        <v>5150790.1238099998</v>
      </c>
      <c r="F330" s="125">
        <f t="shared" si="70"/>
        <v>2050995.9903099998</v>
      </c>
      <c r="G330" s="125">
        <f t="shared" si="70"/>
        <v>507977.23605000007</v>
      </c>
      <c r="H330" s="126">
        <f t="shared" si="70"/>
        <v>1607653.1860246295</v>
      </c>
      <c r="I330" s="126">
        <f t="shared" si="70"/>
        <v>244459.80352769999</v>
      </c>
      <c r="J330" s="126">
        <f t="shared" si="70"/>
        <v>312226.10304934421</v>
      </c>
      <c r="K330" s="125">
        <f t="shared" si="70"/>
        <v>142544.70585999999</v>
      </c>
      <c r="L330" s="125">
        <f t="shared" si="70"/>
        <v>57367.958609999994</v>
      </c>
      <c r="M330" s="125">
        <f t="shared" si="70"/>
        <v>40614.760029999998</v>
      </c>
      <c r="N330" s="127">
        <f t="shared" si="64"/>
        <v>23017785.62654167</v>
      </c>
      <c r="P330" s="123" t="s">
        <v>5</v>
      </c>
      <c r="Q330" s="124">
        <f t="shared" ref="Q330:AA330" si="71">SUM(Q304:Q329)</f>
        <v>7188615.9887460703</v>
      </c>
      <c r="R330" s="125">
        <f t="shared" si="71"/>
        <v>5822602.9679984916</v>
      </c>
      <c r="S330" s="125">
        <f t="shared" si="71"/>
        <v>5217470.436469364</v>
      </c>
      <c r="T330" s="125">
        <f t="shared" si="71"/>
        <v>2159394.92515</v>
      </c>
      <c r="U330" s="125">
        <f t="shared" si="71"/>
        <v>471868.00458722597</v>
      </c>
      <c r="V330" s="126">
        <f t="shared" si="71"/>
        <v>1639045.7656380069</v>
      </c>
      <c r="W330" s="126">
        <f t="shared" si="71"/>
        <v>152125.43873598325</v>
      </c>
      <c r="X330" s="126">
        <f t="shared" si="71"/>
        <v>177342.80322375169</v>
      </c>
      <c r="Y330" s="125">
        <f t="shared" si="71"/>
        <v>94478.934852778402</v>
      </c>
      <c r="Z330" s="125">
        <f t="shared" si="71"/>
        <v>54225.601109999996</v>
      </c>
      <c r="AA330" s="125">
        <f t="shared" si="71"/>
        <v>40614.760029999998</v>
      </c>
      <c r="AB330" s="127">
        <f t="shared" si="65"/>
        <v>23017785.626541678</v>
      </c>
    </row>
    <row r="331" spans="1:28" x14ac:dyDescent="0.25">
      <c r="B331" s="128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P331" s="128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  <c r="AB331" s="129"/>
    </row>
    <row r="332" spans="1:28" x14ac:dyDescent="0.25">
      <c r="B332" s="128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P332" s="128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  <c r="AB332" s="129"/>
    </row>
    <row r="333" spans="1:28" x14ac:dyDescent="0.25">
      <c r="B333" s="128"/>
      <c r="C333" s="130"/>
      <c r="D333" s="130"/>
      <c r="E333" s="130"/>
      <c r="F333" s="130"/>
      <c r="G333" s="130"/>
      <c r="H333" s="130"/>
      <c r="I333" s="130"/>
      <c r="J333" s="130"/>
      <c r="K333" s="130"/>
      <c r="L333" s="130"/>
      <c r="M333" s="130"/>
      <c r="N333" s="129"/>
      <c r="P333" s="128"/>
      <c r="Q333" s="130"/>
      <c r="R333" s="130"/>
      <c r="S333" s="130"/>
      <c r="T333" s="130"/>
      <c r="U333" s="130"/>
      <c r="V333" s="130"/>
      <c r="W333" s="130"/>
      <c r="X333" s="130"/>
      <c r="Y333" s="130"/>
      <c r="Z333" s="130"/>
      <c r="AA333" s="130"/>
      <c r="AB333" s="129"/>
    </row>
    <row r="334" spans="1:28" x14ac:dyDescent="0.25">
      <c r="B334" s="128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P334" s="128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  <c r="AB334" s="129"/>
    </row>
    <row r="335" spans="1:28" x14ac:dyDescent="0.25">
      <c r="B335" s="128"/>
      <c r="C335" s="129"/>
      <c r="D335" s="129"/>
      <c r="E335" s="129"/>
      <c r="F335" s="129"/>
      <c r="G335" s="129"/>
      <c r="H335" s="131"/>
      <c r="I335" s="131"/>
      <c r="J335" s="131"/>
      <c r="K335" s="129"/>
      <c r="L335" s="129"/>
      <c r="M335" s="129"/>
      <c r="N335" s="129"/>
      <c r="P335" s="128"/>
      <c r="Q335" s="129"/>
      <c r="R335" s="129"/>
      <c r="S335" s="129"/>
      <c r="T335" s="129"/>
      <c r="U335" s="129"/>
      <c r="V335" s="131"/>
      <c r="W335" s="131"/>
      <c r="X335" s="131"/>
      <c r="Y335" s="129"/>
      <c r="Z335" s="129"/>
      <c r="AA335" s="129"/>
      <c r="AB335" s="129"/>
    </row>
    <row r="336" spans="1:28" x14ac:dyDescent="0.25">
      <c r="B336" s="128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P336" s="128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  <c r="AB336" s="12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336"/>
  <sheetViews>
    <sheetView workbookViewId="0"/>
  </sheetViews>
  <sheetFormatPr defaultRowHeight="15" x14ac:dyDescent="0.25"/>
  <cols>
    <col min="3" max="3" width="22.42578125" customWidth="1"/>
    <col min="4" max="4" width="10.5703125" bestFit="1" customWidth="1"/>
    <col min="5" max="5" width="13.85546875" bestFit="1" customWidth="1"/>
    <col min="6" max="6" width="14.5703125" bestFit="1" customWidth="1"/>
    <col min="7" max="7" width="10.5703125" bestFit="1" customWidth="1"/>
    <col min="8" max="9" width="12" bestFit="1" customWidth="1"/>
    <col min="10" max="10" width="12.140625" bestFit="1" customWidth="1"/>
    <col min="11" max="11" width="12" bestFit="1" customWidth="1"/>
    <col min="12" max="13" width="11.42578125" bestFit="1" customWidth="1"/>
    <col min="14" max="14" width="7.7109375" bestFit="1" customWidth="1"/>
    <col min="15" max="15" width="10.85546875" bestFit="1" customWidth="1"/>
  </cols>
  <sheetData>
    <row r="2" spans="2:15" s="69" customFormat="1" ht="21" x14ac:dyDescent="0.35">
      <c r="C2" s="69" t="s">
        <v>518</v>
      </c>
    </row>
    <row r="4" spans="2:15" x14ac:dyDescent="0.25"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</row>
    <row r="6" spans="2:15" x14ac:dyDescent="0.25">
      <c r="C6" t="s">
        <v>522</v>
      </c>
      <c r="I6" t="s">
        <v>523</v>
      </c>
    </row>
    <row r="7" spans="2:15" ht="26.25" x14ac:dyDescent="0.25">
      <c r="B7" s="94" t="s">
        <v>572</v>
      </c>
      <c r="C7" s="40" t="s">
        <v>524</v>
      </c>
      <c r="D7" s="41" t="s">
        <v>525</v>
      </c>
      <c r="E7" s="42" t="s">
        <v>526</v>
      </c>
      <c r="F7" s="42" t="s">
        <v>527</v>
      </c>
      <c r="G7" s="42" t="s">
        <v>465</v>
      </c>
      <c r="H7" s="42" t="s">
        <v>528</v>
      </c>
      <c r="I7" s="42" t="s">
        <v>14</v>
      </c>
      <c r="J7" s="42" t="s">
        <v>18</v>
      </c>
      <c r="K7" s="42" t="s">
        <v>22</v>
      </c>
      <c r="L7" s="42" t="s">
        <v>529</v>
      </c>
      <c r="M7" s="42" t="s">
        <v>530</v>
      </c>
      <c r="N7" s="43" t="s">
        <v>531</v>
      </c>
      <c r="O7" s="44" t="s">
        <v>5</v>
      </c>
    </row>
    <row r="8" spans="2:15" x14ac:dyDescent="0.25">
      <c r="B8">
        <v>1</v>
      </c>
      <c r="C8" s="46" t="s">
        <v>532</v>
      </c>
      <c r="D8" s="47">
        <f>VLOOKUP($B8,paste_pd_trips!$A$2:$N$31,TripTargets_memo!D$4+2,FALSE)</f>
        <v>3622239.7614500001</v>
      </c>
      <c r="E8" s="47">
        <f>VLOOKUP($B8,paste_pd_trips!$A$2:$N$31,TripTargets_memo!E$4+2,FALSE)</f>
        <v>571656.42018999998</v>
      </c>
      <c r="F8" s="47">
        <f>VLOOKUP($B8,paste_pd_trips!$A$2:$N$31,TripTargets_memo!F$4+2,FALSE)</f>
        <v>324095.72045000002</v>
      </c>
      <c r="G8" s="47">
        <f>VLOOKUP($B8,paste_pd_trips!$A$2:$N$31,TripTargets_memo!G$4+2,FALSE)</f>
        <v>0</v>
      </c>
      <c r="H8" s="47">
        <f>VLOOKUP($B8,paste_pd_trips!$A$2:$N$31,TripTargets_memo!H$4+2,FALSE)</f>
        <v>4348.4289799999997</v>
      </c>
      <c r="I8" s="47">
        <f>VLOOKUP($B8,paste_pd_trips!$A$2:$N$31,TripTargets_memo!I$4+2,FALSE)</f>
        <v>5920.2925999999998</v>
      </c>
      <c r="J8" s="47">
        <f>VLOOKUP($B8,paste_pd_trips!$A$2:$N$31,TripTargets_memo!J$4+2,FALSE)</f>
        <v>26758.492170000001</v>
      </c>
      <c r="K8" s="47">
        <f>VLOOKUP($B8,paste_pd_trips!$A$2:$N$31,TripTargets_memo!K$4+2,FALSE)</f>
        <v>4064.75855</v>
      </c>
      <c r="L8" s="47">
        <f>VLOOKUP($B8,paste_pd_trips!$A$2:$N$31,TripTargets_memo!L$4+2,FALSE)</f>
        <v>0</v>
      </c>
      <c r="M8" s="47">
        <f>VLOOKUP($B8,paste_pd_trips!$A$2:$N$31,TripTargets_memo!M$4+2,FALSE)</f>
        <v>286.24581000000001</v>
      </c>
      <c r="N8" s="47">
        <f>VLOOKUP($B8,paste_pd_trips!$A$2:$N$31,TripTargets_memo!N$4+2,FALSE)</f>
        <v>0</v>
      </c>
      <c r="O8" s="48">
        <f>VLOOKUP($B8,paste_pd_trips!$A$2:$N$31,TripTargets_memo!O$4+2,FALSE)</f>
        <v>4559370.1201999998</v>
      </c>
    </row>
    <row r="9" spans="2:15" x14ac:dyDescent="0.25">
      <c r="B9">
        <v>3</v>
      </c>
      <c r="C9" s="46" t="s">
        <v>526</v>
      </c>
      <c r="D9" s="47">
        <f>VLOOKUP($B9,paste_pd_trips!$A$2:$N$31,TripTargets_memo!D$4+2,FALSE)</f>
        <v>0</v>
      </c>
      <c r="E9" s="47">
        <f>VLOOKUP($B9,paste_pd_trips!$A$2:$N$31,TripTargets_memo!E$4+2,FALSE)</f>
        <v>665035.62132999999</v>
      </c>
      <c r="F9" s="47">
        <f>VLOOKUP($B9,paste_pd_trips!$A$2:$N$31,TripTargets_memo!F$4+2,FALSE)</f>
        <v>155063.04353</v>
      </c>
      <c r="G9" s="47">
        <f>VLOOKUP($B9,paste_pd_trips!$A$2:$N$31,TripTargets_memo!G$4+2,FALSE)</f>
        <v>0</v>
      </c>
      <c r="H9" s="47">
        <f>VLOOKUP($B9,paste_pd_trips!$A$2:$N$31,TripTargets_memo!H$4+2,FALSE)</f>
        <v>5838.5184200000003</v>
      </c>
      <c r="I9" s="47">
        <f>VLOOKUP($B9,paste_pd_trips!$A$2:$N$31,TripTargets_memo!I$4+2,FALSE)</f>
        <v>31039.66447</v>
      </c>
      <c r="J9" s="47">
        <f>VLOOKUP($B9,paste_pd_trips!$A$2:$N$31,TripTargets_memo!J$4+2,FALSE)</f>
        <v>12408.44054</v>
      </c>
      <c r="K9" s="47">
        <f>VLOOKUP($B9,paste_pd_trips!$A$2:$N$31,TripTargets_memo!K$4+2,FALSE)</f>
        <v>20206.407019999999</v>
      </c>
      <c r="L9" s="47">
        <f>VLOOKUP($B9,paste_pd_trips!$A$2:$N$31,TripTargets_memo!L$4+2,FALSE)</f>
        <v>0</v>
      </c>
      <c r="M9" s="47">
        <f>VLOOKUP($B9,paste_pd_trips!$A$2:$N$31,TripTargets_memo!M$4+2,FALSE)</f>
        <v>291.45299999999997</v>
      </c>
      <c r="N9" s="47">
        <f>VLOOKUP($B9,paste_pd_trips!$A$2:$N$31,TripTargets_memo!N$4+2,FALSE)</f>
        <v>0</v>
      </c>
      <c r="O9" s="50">
        <f>VLOOKUP($B9,paste_pd_trips!$A$2:$N$31,TripTargets_memo!O$4+2,FALSE)</f>
        <v>889883.14830999996</v>
      </c>
    </row>
    <row r="10" spans="2:15" x14ac:dyDescent="0.25">
      <c r="B10">
        <v>5</v>
      </c>
      <c r="C10" s="46" t="s">
        <v>527</v>
      </c>
      <c r="D10" s="47">
        <f>VLOOKUP($B10,paste_pd_trips!$A$2:$N$31,TripTargets_memo!D$4+2,FALSE)</f>
        <v>0</v>
      </c>
      <c r="E10" s="47">
        <f>VLOOKUP($B10,paste_pd_trips!$A$2:$N$31,TripTargets_memo!E$4+2,FALSE)</f>
        <v>0</v>
      </c>
      <c r="F10" s="47">
        <f>VLOOKUP($B10,paste_pd_trips!$A$2:$N$31,TripTargets_memo!F$4+2,FALSE)</f>
        <v>331843.17830000003</v>
      </c>
      <c r="G10" s="47">
        <f>VLOOKUP($B10,paste_pd_trips!$A$2:$N$31,TripTargets_memo!G$4+2,FALSE)</f>
        <v>0</v>
      </c>
      <c r="H10" s="47">
        <f>VLOOKUP($B10,paste_pd_trips!$A$2:$N$31,TripTargets_memo!H$4+2,FALSE)</f>
        <v>5315.7195000000002</v>
      </c>
      <c r="I10" s="47">
        <f>VLOOKUP($B10,paste_pd_trips!$A$2:$N$31,TripTargets_memo!I$4+2,FALSE)</f>
        <v>8170.5003399999996</v>
      </c>
      <c r="J10" s="47">
        <f>VLOOKUP($B10,paste_pd_trips!$A$2:$N$31,TripTargets_memo!J$4+2,FALSE)</f>
        <v>3576.07816</v>
      </c>
      <c r="K10" s="47">
        <f>VLOOKUP($B10,paste_pd_trips!$A$2:$N$31,TripTargets_memo!K$4+2,FALSE)</f>
        <v>6508.0750200000002</v>
      </c>
      <c r="L10" s="47">
        <f>VLOOKUP($B10,paste_pd_trips!$A$2:$N$31,TripTargets_memo!L$4+2,FALSE)</f>
        <v>0</v>
      </c>
      <c r="M10" s="47">
        <f>VLOOKUP($B10,paste_pd_trips!$A$2:$N$31,TripTargets_memo!M$4+2,FALSE)</f>
        <v>0</v>
      </c>
      <c r="N10" s="47">
        <f>VLOOKUP($B10,paste_pd_trips!$A$2:$N$31,TripTargets_memo!N$4+2,FALSE)</f>
        <v>0</v>
      </c>
      <c r="O10" s="50">
        <f>VLOOKUP($B10,paste_pd_trips!$A$2:$N$31,TripTargets_memo!O$4+2,FALSE)</f>
        <v>355413.55132000003</v>
      </c>
    </row>
    <row r="11" spans="2:15" x14ac:dyDescent="0.25">
      <c r="B11">
        <v>7</v>
      </c>
      <c r="C11" s="46" t="s">
        <v>465</v>
      </c>
      <c r="D11" s="47">
        <f>VLOOKUP($B11,paste_pd_trips!$A$2:$N$31,TripTargets_memo!D$4+2,FALSE)</f>
        <v>30109.898690000002</v>
      </c>
      <c r="E11" s="47">
        <f>VLOOKUP($B11,paste_pd_trips!$A$2:$N$31,TripTargets_memo!E$4+2,FALSE)</f>
        <v>11603.032300000001</v>
      </c>
      <c r="F11" s="47">
        <f>VLOOKUP($B11,paste_pd_trips!$A$2:$N$31,TripTargets_memo!F$4+2,FALSE)</f>
        <v>6633.19956</v>
      </c>
      <c r="G11" s="47">
        <f>VLOOKUP($B11,paste_pd_trips!$A$2:$N$31,TripTargets_memo!G$4+2,FALSE)</f>
        <v>161046.66075000001</v>
      </c>
      <c r="H11" s="47">
        <f>VLOOKUP($B11,paste_pd_trips!$A$2:$N$31,TripTargets_memo!H$4+2,FALSE)</f>
        <v>3351.47408</v>
      </c>
      <c r="I11" s="56">
        <f>VLOOKUP($B11,paste_pd_trips!$A$2:$N$31,TripTargets_memo!I$4+2,FALSE)</f>
        <v>85943.433059999996</v>
      </c>
      <c r="J11" s="56">
        <f>VLOOKUP($B11,paste_pd_trips!$A$2:$N$31,TripTargets_memo!J$4+2,FALSE)</f>
        <v>16572.169750000001</v>
      </c>
      <c r="K11" s="56">
        <f>VLOOKUP($B11,paste_pd_trips!$A$2:$N$31,TripTargets_memo!K$4+2,FALSE)</f>
        <v>4134.78989</v>
      </c>
      <c r="L11" s="47">
        <f>VLOOKUP($B11,paste_pd_trips!$A$2:$N$31,TripTargets_memo!L$4+2,FALSE)</f>
        <v>0</v>
      </c>
      <c r="M11" s="47">
        <f>VLOOKUP($B11,paste_pd_trips!$A$2:$N$31,TripTargets_memo!M$4+2,FALSE)</f>
        <v>3968.2822999999999</v>
      </c>
      <c r="N11" s="47">
        <f>VLOOKUP($B11,paste_pd_trips!$A$2:$N$31,TripTargets_memo!N$4+2,FALSE)</f>
        <v>0</v>
      </c>
      <c r="O11" s="50">
        <f>VLOOKUP($B11,paste_pd_trips!$A$2:$N$31,TripTargets_memo!O$4+2,FALSE)</f>
        <v>323362.94037999999</v>
      </c>
    </row>
    <row r="12" spans="2:15" x14ac:dyDescent="0.25">
      <c r="B12">
        <v>8</v>
      </c>
      <c r="C12" s="46" t="s">
        <v>528</v>
      </c>
      <c r="D12" s="47">
        <f>VLOOKUP($B12,paste_pd_trips!$A$2:$N$31,TripTargets_memo!D$4+2,FALSE)</f>
        <v>0</v>
      </c>
      <c r="E12" s="47">
        <f>VLOOKUP($B12,paste_pd_trips!$A$2:$N$31,TripTargets_memo!E$4+2,FALSE)</f>
        <v>0</v>
      </c>
      <c r="F12" s="47">
        <f>VLOOKUP($B12,paste_pd_trips!$A$2:$N$31,TripTargets_memo!F$4+2,FALSE)</f>
        <v>0</v>
      </c>
      <c r="G12" s="47">
        <f>VLOOKUP($B12,paste_pd_trips!$A$2:$N$31,TripTargets_memo!G$4+2,FALSE)</f>
        <v>0</v>
      </c>
      <c r="H12" s="47">
        <f>VLOOKUP($B12,paste_pd_trips!$A$2:$N$31,TripTargets_memo!H$4+2,FALSE)</f>
        <v>169145.71291999999</v>
      </c>
      <c r="I12" s="56">
        <f>VLOOKUP($B12,paste_pd_trips!$A$2:$N$31,TripTargets_memo!I$4+2,FALSE)</f>
        <v>8319.3865000000005</v>
      </c>
      <c r="J12" s="56">
        <f>VLOOKUP($B12,paste_pd_trips!$A$2:$N$31,TripTargets_memo!J$4+2,FALSE)</f>
        <v>0</v>
      </c>
      <c r="K12" s="56">
        <f>VLOOKUP($B12,paste_pd_trips!$A$2:$N$31,TripTargets_memo!K$4+2,FALSE)</f>
        <v>432.85160000000002</v>
      </c>
      <c r="L12" s="47">
        <f>VLOOKUP($B12,paste_pd_trips!$A$2:$N$31,TripTargets_memo!L$4+2,FALSE)</f>
        <v>0</v>
      </c>
      <c r="M12" s="47">
        <f>VLOOKUP($B12,paste_pd_trips!$A$2:$N$31,TripTargets_memo!M$4+2,FALSE)</f>
        <v>0</v>
      </c>
      <c r="N12" s="47">
        <f>VLOOKUP($B12,paste_pd_trips!$A$2:$N$31,TripTargets_memo!N$4+2,FALSE)</f>
        <v>0</v>
      </c>
      <c r="O12" s="50">
        <f>VLOOKUP($B12,paste_pd_trips!$A$2:$N$31,TripTargets_memo!O$4+2,FALSE)</f>
        <v>177897.95102000001</v>
      </c>
    </row>
    <row r="13" spans="2:15" x14ac:dyDescent="0.25">
      <c r="B13">
        <v>9</v>
      </c>
      <c r="C13" s="46" t="s">
        <v>14</v>
      </c>
      <c r="D13" s="47">
        <f>VLOOKUP($B13,paste_pd_trips!$A$2:$N$31,TripTargets_memo!D$4+2,FALSE)</f>
        <v>0</v>
      </c>
      <c r="E13" s="47">
        <f>VLOOKUP($B13,paste_pd_trips!$A$2:$N$31,TripTargets_memo!E$4+2,FALSE)</f>
        <v>0</v>
      </c>
      <c r="F13" s="47">
        <f>VLOOKUP($B13,paste_pd_trips!$A$2:$N$31,TripTargets_memo!F$4+2,FALSE)</f>
        <v>0</v>
      </c>
      <c r="G13" s="47">
        <f>VLOOKUP($B13,paste_pd_trips!$A$2:$N$31,TripTargets_memo!G$4+2,FALSE)</f>
        <v>0</v>
      </c>
      <c r="H13" s="47">
        <f>VLOOKUP($B13,paste_pd_trips!$A$2:$N$31,TripTargets_memo!H$4+2,FALSE)</f>
        <v>0</v>
      </c>
      <c r="I13" s="51">
        <f>VLOOKUP($B13,paste_pd_trips!$A$2:$N$31,TripTargets_memo!I$4+2,FALSE)</f>
        <v>185341.90009000001</v>
      </c>
      <c r="J13" s="52">
        <f>VLOOKUP($B13,paste_pd_trips!$A$2:$N$31,TripTargets_memo!J$4+2,FALSE)</f>
        <v>1780.48731</v>
      </c>
      <c r="K13" s="53">
        <f>VLOOKUP($B13,paste_pd_trips!$A$2:$N$31,TripTargets_memo!K$4+2,FALSE)</f>
        <v>202.01786000000001</v>
      </c>
      <c r="L13" s="47">
        <f>VLOOKUP($B13,paste_pd_trips!$A$2:$N$31,TripTargets_memo!L$4+2,FALSE)</f>
        <v>0</v>
      </c>
      <c r="M13" s="47">
        <f>VLOOKUP($B13,paste_pd_trips!$A$2:$N$31,TripTargets_memo!M$4+2,FALSE)</f>
        <v>0</v>
      </c>
      <c r="N13" s="47">
        <f>VLOOKUP($B13,paste_pd_trips!$A$2:$N$31,TripTargets_memo!N$4+2,FALSE)</f>
        <v>0</v>
      </c>
      <c r="O13" s="50">
        <f>VLOOKUP($B13,paste_pd_trips!$A$2:$N$31,TripTargets_memo!O$4+2,FALSE)</f>
        <v>187324.40526</v>
      </c>
    </row>
    <row r="14" spans="2:15" x14ac:dyDescent="0.25">
      <c r="B14">
        <v>10</v>
      </c>
      <c r="C14" s="46" t="s">
        <v>15</v>
      </c>
      <c r="D14" s="47">
        <f>VLOOKUP($B14,paste_pd_trips!$A$2:$N$31,TripTargets_memo!D$4+2,FALSE)</f>
        <v>0</v>
      </c>
      <c r="E14" s="47">
        <f>VLOOKUP($B14,paste_pd_trips!$A$2:$N$31,TripTargets_memo!E$4+2,FALSE)</f>
        <v>0</v>
      </c>
      <c r="F14" s="47">
        <f>VLOOKUP($B14,paste_pd_trips!$A$2:$N$31,TripTargets_memo!F$4+2,FALSE)</f>
        <v>0</v>
      </c>
      <c r="G14" s="47">
        <f>VLOOKUP($B14,paste_pd_trips!$A$2:$N$31,TripTargets_memo!G$4+2,FALSE)</f>
        <v>0</v>
      </c>
      <c r="H14" s="47">
        <f>VLOOKUP($B14,paste_pd_trips!$A$2:$N$31,TripTargets_memo!H$4+2,FALSE)</f>
        <v>0</v>
      </c>
      <c r="I14" s="55">
        <f>VLOOKUP($B14,paste_pd_trips!$A$2:$N$31,TripTargets_memo!I$4+2,FALSE)</f>
        <v>3676.4229999999998</v>
      </c>
      <c r="J14" s="56">
        <f>VLOOKUP($B14,paste_pd_trips!$A$2:$N$31,TripTargets_memo!J$4+2,FALSE)</f>
        <v>134.26009999999999</v>
      </c>
      <c r="K14" s="57">
        <f>VLOOKUP($B14,paste_pd_trips!$A$2:$N$31,TripTargets_memo!K$4+2,FALSE)</f>
        <v>0</v>
      </c>
      <c r="L14" s="47">
        <f>VLOOKUP($B14,paste_pd_trips!$A$2:$N$31,TripTargets_memo!L$4+2,FALSE)</f>
        <v>0</v>
      </c>
      <c r="M14" s="47">
        <f>VLOOKUP($B14,paste_pd_trips!$A$2:$N$31,TripTargets_memo!M$4+2,FALSE)</f>
        <v>0</v>
      </c>
      <c r="N14" s="47">
        <f>VLOOKUP($B14,paste_pd_trips!$A$2:$N$31,TripTargets_memo!N$4+2,FALSE)</f>
        <v>0</v>
      </c>
      <c r="O14" s="50">
        <f>VLOOKUP($B14,paste_pd_trips!$A$2:$N$31,TripTargets_memo!O$4+2,FALSE)</f>
        <v>3810.6831000000002</v>
      </c>
    </row>
    <row r="15" spans="2:15" x14ac:dyDescent="0.25">
      <c r="B15">
        <v>11</v>
      </c>
      <c r="C15" s="46" t="s">
        <v>16</v>
      </c>
      <c r="D15" s="47">
        <f>VLOOKUP($B15,paste_pd_trips!$A$2:$N$31,TripTargets_memo!D$4+2,FALSE)</f>
        <v>0</v>
      </c>
      <c r="E15" s="47">
        <f>VLOOKUP($B15,paste_pd_trips!$A$2:$N$31,TripTargets_memo!E$4+2,FALSE)</f>
        <v>0</v>
      </c>
      <c r="F15" s="47">
        <f>VLOOKUP($B15,paste_pd_trips!$A$2:$N$31,TripTargets_memo!F$4+2,FALSE)</f>
        <v>0</v>
      </c>
      <c r="G15" s="47">
        <f>VLOOKUP($B15,paste_pd_trips!$A$2:$N$31,TripTargets_memo!G$4+2,FALSE)</f>
        <v>0</v>
      </c>
      <c r="H15" s="47">
        <f>VLOOKUP($B15,paste_pd_trips!$A$2:$N$31,TripTargets_memo!H$4+2,FALSE)</f>
        <v>0</v>
      </c>
      <c r="I15" s="55">
        <f>VLOOKUP($B15,paste_pd_trips!$A$2:$N$31,TripTargets_memo!I$4+2,FALSE)</f>
        <v>7438.84321</v>
      </c>
      <c r="J15" s="56">
        <f>VLOOKUP($B15,paste_pd_trips!$A$2:$N$31,TripTargets_memo!J$4+2,FALSE)</f>
        <v>0</v>
      </c>
      <c r="K15" s="57">
        <f>VLOOKUP($B15,paste_pd_trips!$A$2:$N$31,TripTargets_memo!K$4+2,FALSE)</f>
        <v>0</v>
      </c>
      <c r="L15" s="47">
        <f>VLOOKUP($B15,paste_pd_trips!$A$2:$N$31,TripTargets_memo!L$4+2,FALSE)</f>
        <v>0</v>
      </c>
      <c r="M15" s="47">
        <f>VLOOKUP($B15,paste_pd_trips!$A$2:$N$31,TripTargets_memo!M$4+2,FALSE)</f>
        <v>0</v>
      </c>
      <c r="N15" s="47">
        <f>VLOOKUP($B15,paste_pd_trips!$A$2:$N$31,TripTargets_memo!N$4+2,FALSE)</f>
        <v>0</v>
      </c>
      <c r="O15" s="50">
        <f>VLOOKUP($B15,paste_pd_trips!$A$2:$N$31,TripTargets_memo!O$4+2,FALSE)</f>
        <v>7438.84321</v>
      </c>
    </row>
    <row r="16" spans="2:15" x14ac:dyDescent="0.25">
      <c r="B16">
        <v>12</v>
      </c>
      <c r="C16" s="46" t="s">
        <v>17</v>
      </c>
      <c r="D16" s="47">
        <f>VLOOKUP($B16,paste_pd_trips!$A$2:$N$31,TripTargets_memo!D$4+2,FALSE)</f>
        <v>0</v>
      </c>
      <c r="E16" s="47">
        <f>VLOOKUP($B16,paste_pd_trips!$A$2:$N$31,TripTargets_memo!E$4+2,FALSE)</f>
        <v>0</v>
      </c>
      <c r="F16" s="47">
        <f>VLOOKUP($B16,paste_pd_trips!$A$2:$N$31,TripTargets_memo!F$4+2,FALSE)</f>
        <v>0</v>
      </c>
      <c r="G16" s="47">
        <f>VLOOKUP($B16,paste_pd_trips!$A$2:$N$31,TripTargets_memo!G$4+2,FALSE)</f>
        <v>0</v>
      </c>
      <c r="H16" s="47">
        <f>VLOOKUP($B16,paste_pd_trips!$A$2:$N$31,TripTargets_memo!H$4+2,FALSE)</f>
        <v>0</v>
      </c>
      <c r="I16" s="55">
        <f>VLOOKUP($B16,paste_pd_trips!$A$2:$N$31,TripTargets_memo!I$4+2,FALSE)</f>
        <v>54398.954380000003</v>
      </c>
      <c r="J16" s="56">
        <f>VLOOKUP($B16,paste_pd_trips!$A$2:$N$31,TripTargets_memo!J$4+2,FALSE)</f>
        <v>1258.1679899999999</v>
      </c>
      <c r="K16" s="57">
        <f>VLOOKUP($B16,paste_pd_trips!$A$2:$N$31,TripTargets_memo!K$4+2,FALSE)</f>
        <v>3054.5454</v>
      </c>
      <c r="L16" s="47">
        <f>VLOOKUP($B16,paste_pd_trips!$A$2:$N$31,TripTargets_memo!L$4+2,FALSE)</f>
        <v>0</v>
      </c>
      <c r="M16" s="47">
        <f>VLOOKUP($B16,paste_pd_trips!$A$2:$N$31,TripTargets_memo!M$4+2,FALSE)</f>
        <v>0</v>
      </c>
      <c r="N16" s="47">
        <f>VLOOKUP($B16,paste_pd_trips!$A$2:$N$31,TripTargets_memo!N$4+2,FALSE)</f>
        <v>0</v>
      </c>
      <c r="O16" s="50">
        <f>VLOOKUP($B16,paste_pd_trips!$A$2:$N$31,TripTargets_memo!O$4+2,FALSE)</f>
        <v>58711.66777</v>
      </c>
    </row>
    <row r="17" spans="2:15" x14ac:dyDescent="0.25">
      <c r="B17">
        <v>13</v>
      </c>
      <c r="C17" s="46" t="s">
        <v>26</v>
      </c>
      <c r="D17" s="47">
        <f>VLOOKUP($B17,paste_pd_trips!$A$2:$N$31,TripTargets_memo!D$4+2,FALSE)</f>
        <v>0</v>
      </c>
      <c r="E17" s="47">
        <f>VLOOKUP($B17,paste_pd_trips!$A$2:$N$31,TripTargets_memo!E$4+2,FALSE)</f>
        <v>0</v>
      </c>
      <c r="F17" s="47">
        <f>VLOOKUP($B17,paste_pd_trips!$A$2:$N$31,TripTargets_memo!F$4+2,FALSE)</f>
        <v>0</v>
      </c>
      <c r="G17" s="47">
        <f>VLOOKUP($B17,paste_pd_trips!$A$2:$N$31,TripTargets_memo!G$4+2,FALSE)</f>
        <v>0</v>
      </c>
      <c r="H17" s="47">
        <f>VLOOKUP($B17,paste_pd_trips!$A$2:$N$31,TripTargets_memo!H$4+2,FALSE)</f>
        <v>0</v>
      </c>
      <c r="I17" s="55">
        <f>VLOOKUP($B17,paste_pd_trips!$A$2:$N$31,TripTargets_memo!I$4+2,FALSE)</f>
        <v>0</v>
      </c>
      <c r="J17" s="56">
        <f>VLOOKUP($B17,paste_pd_trips!$A$2:$N$31,TripTargets_memo!J$4+2,FALSE)</f>
        <v>9155.7472899999993</v>
      </c>
      <c r="K17" s="57">
        <f>VLOOKUP($B17,paste_pd_trips!$A$2:$N$31,TripTargets_memo!K$4+2,FALSE)</f>
        <v>0</v>
      </c>
      <c r="L17" s="47">
        <f>VLOOKUP($B17,paste_pd_trips!$A$2:$N$31,TripTargets_memo!L$4+2,FALSE)</f>
        <v>0</v>
      </c>
      <c r="M17" s="47">
        <f>VLOOKUP($B17,paste_pd_trips!$A$2:$N$31,TripTargets_memo!M$4+2,FALSE)</f>
        <v>0</v>
      </c>
      <c r="N17" s="47">
        <f>VLOOKUP($B17,paste_pd_trips!$A$2:$N$31,TripTargets_memo!N$4+2,FALSE)</f>
        <v>0</v>
      </c>
      <c r="O17" s="50">
        <f>VLOOKUP($B17,paste_pd_trips!$A$2:$N$31,TripTargets_memo!O$4+2,FALSE)</f>
        <v>9155.7472899999993</v>
      </c>
    </row>
    <row r="18" spans="2:15" x14ac:dyDescent="0.25">
      <c r="B18">
        <v>14</v>
      </c>
      <c r="C18" s="46" t="s">
        <v>27</v>
      </c>
      <c r="D18" s="47">
        <f>VLOOKUP($B18,paste_pd_trips!$A$2:$N$31,TripTargets_memo!D$4+2,FALSE)</f>
        <v>0</v>
      </c>
      <c r="E18" s="47">
        <f>VLOOKUP($B18,paste_pd_trips!$A$2:$N$31,TripTargets_memo!E$4+2,FALSE)</f>
        <v>0</v>
      </c>
      <c r="F18" s="47">
        <f>VLOOKUP($B18,paste_pd_trips!$A$2:$N$31,TripTargets_memo!F$4+2,FALSE)</f>
        <v>0</v>
      </c>
      <c r="G18" s="47">
        <f>VLOOKUP($B18,paste_pd_trips!$A$2:$N$31,TripTargets_memo!G$4+2,FALSE)</f>
        <v>0</v>
      </c>
      <c r="H18" s="47">
        <f>VLOOKUP($B18,paste_pd_trips!$A$2:$N$31,TripTargets_memo!H$4+2,FALSE)</f>
        <v>0</v>
      </c>
      <c r="I18" s="55">
        <f>VLOOKUP($B18,paste_pd_trips!$A$2:$N$31,TripTargets_memo!I$4+2,FALSE)</f>
        <v>0</v>
      </c>
      <c r="J18" s="47">
        <f>VLOOKUP($B18,paste_pd_trips!$A$2:$N$31,TripTargets_memo!J$4+2,FALSE)</f>
        <v>7128.9768999999997</v>
      </c>
      <c r="K18" s="57">
        <f>VLOOKUP($B18,paste_pd_trips!$A$2:$N$31,TripTargets_memo!K$4+2,FALSE)</f>
        <v>0</v>
      </c>
      <c r="L18" s="47">
        <f>VLOOKUP($B18,paste_pd_trips!$A$2:$N$31,TripTargets_memo!L$4+2,FALSE)</f>
        <v>0</v>
      </c>
      <c r="M18" s="47">
        <f>VLOOKUP($B18,paste_pd_trips!$A$2:$N$31,TripTargets_memo!M$4+2,FALSE)</f>
        <v>0</v>
      </c>
      <c r="N18" s="47">
        <f>VLOOKUP($B18,paste_pd_trips!$A$2:$N$31,TripTargets_memo!N$4+2,FALSE)</f>
        <v>0</v>
      </c>
      <c r="O18" s="50">
        <f>VLOOKUP($B18,paste_pd_trips!$A$2:$N$31,TripTargets_memo!O$4+2,FALSE)</f>
        <v>7128.9768999999997</v>
      </c>
    </row>
    <row r="19" spans="2:15" x14ac:dyDescent="0.25">
      <c r="B19">
        <v>15</v>
      </c>
      <c r="C19" s="46" t="s">
        <v>18</v>
      </c>
      <c r="D19" s="47">
        <f>VLOOKUP($B19,paste_pd_trips!$A$2:$N$31,TripTargets_memo!D$4+2,FALSE)</f>
        <v>0</v>
      </c>
      <c r="E19" s="47">
        <f>VLOOKUP($B19,paste_pd_trips!$A$2:$N$31,TripTargets_memo!E$4+2,FALSE)</f>
        <v>0</v>
      </c>
      <c r="F19" s="47">
        <f>VLOOKUP($B19,paste_pd_trips!$A$2:$N$31,TripTargets_memo!F$4+2,FALSE)</f>
        <v>0</v>
      </c>
      <c r="G19" s="47">
        <f>VLOOKUP($B19,paste_pd_trips!$A$2:$N$31,TripTargets_memo!G$4+2,FALSE)</f>
        <v>0</v>
      </c>
      <c r="H19" s="47">
        <f>VLOOKUP($B19,paste_pd_trips!$A$2:$N$31,TripTargets_memo!H$4+2,FALSE)</f>
        <v>0</v>
      </c>
      <c r="I19" s="55">
        <f>VLOOKUP($B19,paste_pd_trips!$A$2:$N$31,TripTargets_memo!I$4+2,FALSE)</f>
        <v>0</v>
      </c>
      <c r="J19" s="56">
        <f>VLOOKUP($B19,paste_pd_trips!$A$2:$N$31,TripTargets_memo!J$4+2,FALSE)</f>
        <v>91.640789999999996</v>
      </c>
      <c r="K19" s="57">
        <f>VLOOKUP($B19,paste_pd_trips!$A$2:$N$31,TripTargets_memo!K$4+2,FALSE)</f>
        <v>0</v>
      </c>
      <c r="L19" s="47">
        <f>VLOOKUP($B19,paste_pd_trips!$A$2:$N$31,TripTargets_memo!L$4+2,FALSE)</f>
        <v>0</v>
      </c>
      <c r="M19" s="47">
        <f>VLOOKUP($B19,paste_pd_trips!$A$2:$N$31,TripTargets_memo!M$4+2,FALSE)</f>
        <v>0</v>
      </c>
      <c r="N19" s="47">
        <f>VLOOKUP($B19,paste_pd_trips!$A$2:$N$31,TripTargets_memo!N$4+2,FALSE)</f>
        <v>0</v>
      </c>
      <c r="O19" s="50">
        <f>VLOOKUP($B19,paste_pd_trips!$A$2:$N$31,TripTargets_memo!O$4+2,FALSE)</f>
        <v>91.640789999999996</v>
      </c>
    </row>
    <row r="20" spans="2:15" x14ac:dyDescent="0.25">
      <c r="B20">
        <v>16</v>
      </c>
      <c r="C20" s="46" t="s">
        <v>19</v>
      </c>
      <c r="D20" s="47">
        <f>VLOOKUP($B20,paste_pd_trips!$A$2:$N$31,TripTargets_memo!D$4+2,FALSE)</f>
        <v>0</v>
      </c>
      <c r="E20" s="47">
        <f>VLOOKUP($B20,paste_pd_trips!$A$2:$N$31,TripTargets_memo!E$4+2,FALSE)</f>
        <v>0</v>
      </c>
      <c r="F20" s="47">
        <f>VLOOKUP($B20,paste_pd_trips!$A$2:$N$31,TripTargets_memo!F$4+2,FALSE)</f>
        <v>0</v>
      </c>
      <c r="G20" s="47">
        <f>VLOOKUP($B20,paste_pd_trips!$A$2:$N$31,TripTargets_memo!G$4+2,FALSE)</f>
        <v>0</v>
      </c>
      <c r="H20" s="47">
        <f>VLOOKUP($B20,paste_pd_trips!$A$2:$N$31,TripTargets_memo!H$4+2,FALSE)</f>
        <v>0</v>
      </c>
      <c r="I20" s="55">
        <f>VLOOKUP($B20,paste_pd_trips!$A$2:$N$31,TripTargets_memo!I$4+2,FALSE)</f>
        <v>0</v>
      </c>
      <c r="J20" s="56">
        <f>VLOOKUP($B20,paste_pd_trips!$A$2:$N$31,TripTargets_memo!J$4+2,FALSE)</f>
        <v>1844.71658</v>
      </c>
      <c r="K20" s="57">
        <f>VLOOKUP($B20,paste_pd_trips!$A$2:$N$31,TripTargets_memo!K$4+2,FALSE)</f>
        <v>0</v>
      </c>
      <c r="L20" s="47">
        <f>VLOOKUP($B20,paste_pd_trips!$A$2:$N$31,TripTargets_memo!L$4+2,FALSE)</f>
        <v>0</v>
      </c>
      <c r="M20" s="47">
        <f>VLOOKUP($B20,paste_pd_trips!$A$2:$N$31,TripTargets_memo!M$4+2,FALSE)</f>
        <v>0</v>
      </c>
      <c r="N20" s="47">
        <f>VLOOKUP($B20,paste_pd_trips!$A$2:$N$31,TripTargets_memo!N$4+2,FALSE)</f>
        <v>0</v>
      </c>
      <c r="O20" s="50">
        <f>VLOOKUP($B20,paste_pd_trips!$A$2:$N$31,TripTargets_memo!O$4+2,FALSE)</f>
        <v>1844.71658</v>
      </c>
    </row>
    <row r="21" spans="2:15" x14ac:dyDescent="0.25">
      <c r="B21">
        <v>17</v>
      </c>
      <c r="C21" s="46" t="s">
        <v>20</v>
      </c>
      <c r="D21" s="47">
        <f>VLOOKUP($B21,paste_pd_trips!$A$2:$N$31,TripTargets_memo!D$4+2,FALSE)</f>
        <v>0</v>
      </c>
      <c r="E21" s="47">
        <f>VLOOKUP($B21,paste_pd_trips!$A$2:$N$31,TripTargets_memo!E$4+2,FALSE)</f>
        <v>0</v>
      </c>
      <c r="F21" s="47">
        <f>VLOOKUP($B21,paste_pd_trips!$A$2:$N$31,TripTargets_memo!F$4+2,FALSE)</f>
        <v>0</v>
      </c>
      <c r="G21" s="47">
        <f>VLOOKUP($B21,paste_pd_trips!$A$2:$N$31,TripTargets_memo!G$4+2,FALSE)</f>
        <v>0</v>
      </c>
      <c r="H21" s="47">
        <f>VLOOKUP($B21,paste_pd_trips!$A$2:$N$31,TripTargets_memo!H$4+2,FALSE)</f>
        <v>0</v>
      </c>
      <c r="I21" s="55">
        <f>VLOOKUP($B21,paste_pd_trips!$A$2:$N$31,TripTargets_memo!I$4+2,FALSE)</f>
        <v>0</v>
      </c>
      <c r="J21" s="56">
        <f>VLOOKUP($B21,paste_pd_trips!$A$2:$N$31,TripTargets_memo!J$4+2,FALSE)</f>
        <v>0</v>
      </c>
      <c r="K21" s="57">
        <f>VLOOKUP($B21,paste_pd_trips!$A$2:$N$31,TripTargets_memo!K$4+2,FALSE)</f>
        <v>6433.2596100000001</v>
      </c>
      <c r="L21" s="47">
        <f>VLOOKUP($B21,paste_pd_trips!$A$2:$N$31,TripTargets_memo!L$4+2,FALSE)</f>
        <v>0</v>
      </c>
      <c r="M21" s="47">
        <f>VLOOKUP($B21,paste_pd_trips!$A$2:$N$31,TripTargets_memo!M$4+2,FALSE)</f>
        <v>0</v>
      </c>
      <c r="N21" s="47">
        <f>VLOOKUP($B21,paste_pd_trips!$A$2:$N$31,TripTargets_memo!N$4+2,FALSE)</f>
        <v>0</v>
      </c>
      <c r="O21" s="50">
        <f>VLOOKUP($B21,paste_pd_trips!$A$2:$N$31,TripTargets_memo!O$4+2,FALSE)</f>
        <v>6433.2596100000001</v>
      </c>
    </row>
    <row r="22" spans="2:15" x14ac:dyDescent="0.25">
      <c r="B22">
        <v>18</v>
      </c>
      <c r="C22" s="46" t="s">
        <v>21</v>
      </c>
      <c r="D22" s="47">
        <f>VLOOKUP($B22,paste_pd_trips!$A$2:$N$31,TripTargets_memo!D$4+2,FALSE)</f>
        <v>0</v>
      </c>
      <c r="E22" s="47">
        <f>VLOOKUP($B22,paste_pd_trips!$A$2:$N$31,TripTargets_memo!E$4+2,FALSE)</f>
        <v>0</v>
      </c>
      <c r="F22" s="47">
        <f>VLOOKUP($B22,paste_pd_trips!$A$2:$N$31,TripTargets_memo!F$4+2,FALSE)</f>
        <v>0</v>
      </c>
      <c r="G22" s="47">
        <f>VLOOKUP($B22,paste_pd_trips!$A$2:$N$31,TripTargets_memo!G$4+2,FALSE)</f>
        <v>0</v>
      </c>
      <c r="H22" s="47">
        <f>VLOOKUP($B22,paste_pd_trips!$A$2:$N$31,TripTargets_memo!H$4+2,FALSE)</f>
        <v>0</v>
      </c>
      <c r="I22" s="55">
        <f>VLOOKUP($B22,paste_pd_trips!$A$2:$N$31,TripTargets_memo!I$4+2,FALSE)</f>
        <v>0</v>
      </c>
      <c r="J22" s="56">
        <f>VLOOKUP($B22,paste_pd_trips!$A$2:$N$31,TripTargets_memo!J$4+2,FALSE)</f>
        <v>0</v>
      </c>
      <c r="K22" s="57">
        <f>VLOOKUP($B22,paste_pd_trips!$A$2:$N$31,TripTargets_memo!K$4+2,FALSE)</f>
        <v>509.3698</v>
      </c>
      <c r="L22" s="47">
        <f>VLOOKUP($B22,paste_pd_trips!$A$2:$N$31,TripTargets_memo!L$4+2,FALSE)</f>
        <v>0</v>
      </c>
      <c r="M22" s="47">
        <f>VLOOKUP($B22,paste_pd_trips!$A$2:$N$31,TripTargets_memo!M$4+2,FALSE)</f>
        <v>0</v>
      </c>
      <c r="N22" s="47">
        <f>VLOOKUP($B22,paste_pd_trips!$A$2:$N$31,TripTargets_memo!N$4+2,FALSE)</f>
        <v>0</v>
      </c>
      <c r="O22" s="50">
        <f>VLOOKUP($B22,paste_pd_trips!$A$2:$N$31,TripTargets_memo!O$4+2,FALSE)</f>
        <v>509.3698</v>
      </c>
    </row>
    <row r="23" spans="2:15" x14ac:dyDescent="0.25">
      <c r="B23">
        <v>19</v>
      </c>
      <c r="C23" s="46" t="s">
        <v>28</v>
      </c>
      <c r="D23" s="47">
        <f>VLOOKUP($B23,paste_pd_trips!$A$2:$N$31,TripTargets_memo!D$4+2,FALSE)</f>
        <v>0</v>
      </c>
      <c r="E23" s="47">
        <f>VLOOKUP($B23,paste_pd_trips!$A$2:$N$31,TripTargets_memo!E$4+2,FALSE)</f>
        <v>0</v>
      </c>
      <c r="F23" s="47">
        <f>VLOOKUP($B23,paste_pd_trips!$A$2:$N$31,TripTargets_memo!F$4+2,FALSE)</f>
        <v>0</v>
      </c>
      <c r="G23" s="47">
        <f>VLOOKUP($B23,paste_pd_trips!$A$2:$N$31,TripTargets_memo!G$4+2,FALSE)</f>
        <v>0</v>
      </c>
      <c r="H23" s="47">
        <f>VLOOKUP($B23,paste_pd_trips!$A$2:$N$31,TripTargets_memo!H$4+2,FALSE)</f>
        <v>0</v>
      </c>
      <c r="I23" s="55">
        <f>VLOOKUP($B23,paste_pd_trips!$A$2:$N$31,TripTargets_memo!I$4+2,FALSE)</f>
        <v>0</v>
      </c>
      <c r="J23" s="47">
        <f>VLOOKUP($B23,paste_pd_trips!$A$2:$N$31,TripTargets_memo!J$4+2,FALSE)</f>
        <v>0</v>
      </c>
      <c r="K23" s="57">
        <f>VLOOKUP($B23,paste_pd_trips!$A$2:$N$31,TripTargets_memo!K$4+2,FALSE)</f>
        <v>0</v>
      </c>
      <c r="L23" s="47">
        <f>VLOOKUP($B23,paste_pd_trips!$A$2:$N$31,TripTargets_memo!L$4+2,FALSE)</f>
        <v>0</v>
      </c>
      <c r="M23" s="47">
        <f>VLOOKUP($B23,paste_pd_trips!$A$2:$N$31,TripTargets_memo!M$4+2,FALSE)</f>
        <v>0</v>
      </c>
      <c r="N23" s="47">
        <f>VLOOKUP($B23,paste_pd_trips!$A$2:$N$31,TripTargets_memo!N$4+2,FALSE)</f>
        <v>0</v>
      </c>
      <c r="O23" s="50">
        <f>VLOOKUP($B23,paste_pd_trips!$A$2:$N$31,TripTargets_memo!O$4+2,FALSE)</f>
        <v>0</v>
      </c>
    </row>
    <row r="24" spans="2:15" x14ac:dyDescent="0.25">
      <c r="B24">
        <v>20</v>
      </c>
      <c r="C24" s="46" t="s">
        <v>29</v>
      </c>
      <c r="D24" s="47">
        <f>VLOOKUP($B24,paste_pd_trips!$A$2:$N$31,TripTargets_memo!D$4+2,FALSE)</f>
        <v>0</v>
      </c>
      <c r="E24" s="47">
        <f>VLOOKUP($B24,paste_pd_trips!$A$2:$N$31,TripTargets_memo!E$4+2,FALSE)</f>
        <v>0</v>
      </c>
      <c r="F24" s="47">
        <f>VLOOKUP($B24,paste_pd_trips!$A$2:$N$31,TripTargets_memo!F$4+2,FALSE)</f>
        <v>0</v>
      </c>
      <c r="G24" s="47">
        <f>VLOOKUP($B24,paste_pd_trips!$A$2:$N$31,TripTargets_memo!G$4+2,FALSE)</f>
        <v>0</v>
      </c>
      <c r="H24" s="47">
        <f>VLOOKUP($B24,paste_pd_trips!$A$2:$N$31,TripTargets_memo!H$4+2,FALSE)</f>
        <v>0</v>
      </c>
      <c r="I24" s="58">
        <f>VLOOKUP($B24,paste_pd_trips!$A$2:$N$31,TripTargets_memo!I$4+2,FALSE)</f>
        <v>0</v>
      </c>
      <c r="J24" s="59">
        <f>VLOOKUP($B24,paste_pd_trips!$A$2:$N$31,TripTargets_memo!J$4+2,FALSE)</f>
        <v>0</v>
      </c>
      <c r="K24" s="60">
        <f>VLOOKUP($B24,paste_pd_trips!$A$2:$N$31,TripTargets_memo!K$4+2,FALSE)</f>
        <v>740.44201999999996</v>
      </c>
      <c r="L24" s="47">
        <f>VLOOKUP($B24,paste_pd_trips!$A$2:$N$31,TripTargets_memo!L$4+2,FALSE)</f>
        <v>0</v>
      </c>
      <c r="M24" s="47">
        <f>VLOOKUP($B24,paste_pd_trips!$A$2:$N$31,TripTargets_memo!M$4+2,FALSE)</f>
        <v>0</v>
      </c>
      <c r="N24" s="47">
        <f>VLOOKUP($B24,paste_pd_trips!$A$2:$N$31,TripTargets_memo!N$4+2,FALSE)</f>
        <v>0</v>
      </c>
      <c r="O24" s="50">
        <f>VLOOKUP($B24,paste_pd_trips!$A$2:$N$31,TripTargets_memo!O$4+2,FALSE)</f>
        <v>740.44201999999996</v>
      </c>
    </row>
    <row r="25" spans="2:15" x14ac:dyDescent="0.25">
      <c r="B25">
        <v>21</v>
      </c>
      <c r="C25" s="46" t="s">
        <v>22</v>
      </c>
      <c r="D25" s="47">
        <f>VLOOKUP($B25,paste_pd_trips!$A$2:$N$31,TripTargets_memo!D$4+2,FALSE)</f>
        <v>0</v>
      </c>
      <c r="E25" s="47">
        <f>VLOOKUP($B25,paste_pd_trips!$A$2:$N$31,TripTargets_memo!E$4+2,FALSE)</f>
        <v>0</v>
      </c>
      <c r="F25" s="47">
        <f>VLOOKUP($B25,paste_pd_trips!$A$2:$N$31,TripTargets_memo!F$4+2,FALSE)</f>
        <v>0</v>
      </c>
      <c r="G25" s="47">
        <f>VLOOKUP($B25,paste_pd_trips!$A$2:$N$31,TripTargets_memo!G$4+2,FALSE)</f>
        <v>0</v>
      </c>
      <c r="H25" s="47">
        <f>VLOOKUP($B25,paste_pd_trips!$A$2:$N$31,TripTargets_memo!H$4+2,FALSE)</f>
        <v>0</v>
      </c>
      <c r="I25" s="56">
        <f>VLOOKUP($B25,paste_pd_trips!$A$2:$N$31,TripTargets_memo!I$4+2,FALSE)</f>
        <v>0</v>
      </c>
      <c r="J25" s="56">
        <f>VLOOKUP($B25,paste_pd_trips!$A$2:$N$31,TripTargets_memo!J$4+2,FALSE)</f>
        <v>0</v>
      </c>
      <c r="K25" s="56">
        <f>VLOOKUP($B25,paste_pd_trips!$A$2:$N$31,TripTargets_memo!K$4+2,FALSE)</f>
        <v>0</v>
      </c>
      <c r="L25" s="47">
        <f>VLOOKUP($B25,paste_pd_trips!$A$2:$N$31,TripTargets_memo!L$4+2,FALSE)</f>
        <v>152.19192000000001</v>
      </c>
      <c r="M25" s="47">
        <f>VLOOKUP($B25,paste_pd_trips!$A$2:$N$31,TripTargets_memo!M$4+2,FALSE)</f>
        <v>0</v>
      </c>
      <c r="N25" s="47">
        <f>VLOOKUP($B25,paste_pd_trips!$A$2:$N$31,TripTargets_memo!N$4+2,FALSE)</f>
        <v>0</v>
      </c>
      <c r="O25" s="50">
        <f>VLOOKUP($B25,paste_pd_trips!$A$2:$N$31,TripTargets_memo!O$4+2,FALSE)</f>
        <v>152.19192000000001</v>
      </c>
    </row>
    <row r="26" spans="2:15" x14ac:dyDescent="0.25">
      <c r="B26">
        <v>22</v>
      </c>
      <c r="C26" s="46" t="s">
        <v>23</v>
      </c>
      <c r="D26" s="47">
        <f>VLOOKUP($B26,paste_pd_trips!$A$2:$N$31,TripTargets_memo!D$4+2,FALSE)</f>
        <v>0</v>
      </c>
      <c r="E26" s="47">
        <f>VLOOKUP($B26,paste_pd_trips!$A$2:$N$31,TripTargets_memo!E$4+2,FALSE)</f>
        <v>0</v>
      </c>
      <c r="F26" s="47">
        <f>VLOOKUP($B26,paste_pd_trips!$A$2:$N$31,TripTargets_memo!F$4+2,FALSE)</f>
        <v>0</v>
      </c>
      <c r="G26" s="47">
        <f>VLOOKUP($B26,paste_pd_trips!$A$2:$N$31,TripTargets_memo!G$4+2,FALSE)</f>
        <v>0</v>
      </c>
      <c r="H26" s="47">
        <f>VLOOKUP($B26,paste_pd_trips!$A$2:$N$31,TripTargets_memo!H$4+2,FALSE)</f>
        <v>99.78828</v>
      </c>
      <c r="I26" s="56">
        <f>VLOOKUP($B26,paste_pd_trips!$A$2:$N$31,TripTargets_memo!I$4+2,FALSE)</f>
        <v>4614.6680999999999</v>
      </c>
      <c r="J26" s="56">
        <f>VLOOKUP($B26,paste_pd_trips!$A$2:$N$31,TripTargets_memo!J$4+2,FALSE)</f>
        <v>0</v>
      </c>
      <c r="K26" s="56">
        <f>VLOOKUP($B26,paste_pd_trips!$A$2:$N$31,TripTargets_memo!K$4+2,FALSE)</f>
        <v>92.452799999999996</v>
      </c>
      <c r="L26" s="47">
        <f>VLOOKUP($B26,paste_pd_trips!$A$2:$N$31,TripTargets_memo!L$4+2,FALSE)</f>
        <v>0</v>
      </c>
      <c r="M26" s="47">
        <f>VLOOKUP($B26,paste_pd_trips!$A$2:$N$31,TripTargets_memo!M$4+2,FALSE)</f>
        <v>3813.1688899999999</v>
      </c>
      <c r="N26" s="47">
        <f>VLOOKUP($B26,paste_pd_trips!$A$2:$N$31,TripTargets_memo!N$4+2,FALSE)</f>
        <v>0</v>
      </c>
      <c r="O26" s="50">
        <f>VLOOKUP($B26,paste_pd_trips!$A$2:$N$31,TripTargets_memo!O$4+2,FALSE)</f>
        <v>8620.0780699999996</v>
      </c>
    </row>
    <row r="27" spans="2:15" x14ac:dyDescent="0.25">
      <c r="B27">
        <v>23</v>
      </c>
      <c r="C27" s="46" t="s">
        <v>24</v>
      </c>
      <c r="D27" s="47">
        <f>VLOOKUP($B27,paste_pd_trips!$A$2:$N$31,TripTargets_memo!D$4+2,FALSE)</f>
        <v>2041.7326</v>
      </c>
      <c r="E27" s="47">
        <f>VLOOKUP($B27,paste_pd_trips!$A$2:$N$31,TripTargets_memo!E$4+2,FALSE)</f>
        <v>9037.3505999999998</v>
      </c>
      <c r="F27" s="47">
        <f>VLOOKUP($B27,paste_pd_trips!$A$2:$N$31,TripTargets_memo!F$4+2,FALSE)</f>
        <v>0</v>
      </c>
      <c r="G27" s="47">
        <f>VLOOKUP($B27,paste_pd_trips!$A$2:$N$31,TripTargets_memo!G$4+2,FALSE)</f>
        <v>0</v>
      </c>
      <c r="H27" s="47">
        <f>VLOOKUP($B27,paste_pd_trips!$A$2:$N$31,TripTargets_memo!H$4+2,FALSE)</f>
        <v>0</v>
      </c>
      <c r="I27" s="56">
        <f>VLOOKUP($B27,paste_pd_trips!$A$2:$N$31,TripTargets_memo!I$4+2,FALSE)</f>
        <v>1984.9284</v>
      </c>
      <c r="J27" s="56">
        <f>VLOOKUP($B27,paste_pd_trips!$A$2:$N$31,TripTargets_memo!J$4+2,FALSE)</f>
        <v>0</v>
      </c>
      <c r="K27" s="56">
        <f>VLOOKUP($B27,paste_pd_trips!$A$2:$N$31,TripTargets_memo!K$4+2,FALSE)</f>
        <v>0</v>
      </c>
      <c r="L27" s="47">
        <f>VLOOKUP($B27,paste_pd_trips!$A$2:$N$31,TripTargets_memo!L$4+2,FALSE)</f>
        <v>0</v>
      </c>
      <c r="M27" s="47">
        <f>VLOOKUP($B27,paste_pd_trips!$A$2:$N$31,TripTargets_memo!M$4+2,FALSE)</f>
        <v>2620.6619999999998</v>
      </c>
      <c r="N27" s="47">
        <f>VLOOKUP($B27,paste_pd_trips!$A$2:$N$31,TripTargets_memo!N$4+2,FALSE)</f>
        <v>1463.1482599999999</v>
      </c>
      <c r="O27" s="50">
        <f>VLOOKUP($B27,paste_pd_trips!$A$2:$N$31,TripTargets_memo!O$4+2,FALSE)</f>
        <v>17147.82186</v>
      </c>
    </row>
    <row r="28" spans="2:15" x14ac:dyDescent="0.25">
      <c r="B28">
        <v>24</v>
      </c>
      <c r="C28" s="46" t="s">
        <v>25</v>
      </c>
      <c r="D28" s="47">
        <f>VLOOKUP($B28,paste_pd_trips!$A$2:$N$31,TripTargets_memo!D$4+2,FALSE)</f>
        <v>0</v>
      </c>
      <c r="E28" s="47">
        <f>VLOOKUP($B28,paste_pd_trips!$A$2:$N$31,TripTargets_memo!E$4+2,FALSE)</f>
        <v>0</v>
      </c>
      <c r="F28" s="47">
        <f>VLOOKUP($B28,paste_pd_trips!$A$2:$N$31,TripTargets_memo!F$4+2,FALSE)</f>
        <v>0</v>
      </c>
      <c r="G28" s="47">
        <f>VLOOKUP($B28,paste_pd_trips!$A$2:$N$31,TripTargets_memo!G$4+2,FALSE)</f>
        <v>0</v>
      </c>
      <c r="H28" s="47">
        <f>VLOOKUP($B28,paste_pd_trips!$A$2:$N$31,TripTargets_memo!H$4+2,FALSE)</f>
        <v>0</v>
      </c>
      <c r="I28" s="51">
        <f>VLOOKUP($B28,paste_pd_trips!$A$2:$N$31,TripTargets_memo!I$4+2,FALSE)</f>
        <v>92962.173580000002</v>
      </c>
      <c r="J28" s="52">
        <f>VLOOKUP($B28,paste_pd_trips!$A$2:$N$31,TripTargets_memo!J$4+2,FALSE)</f>
        <v>9472.83043</v>
      </c>
      <c r="K28" s="53">
        <f>VLOOKUP($B28,paste_pd_trips!$A$2:$N$31,TripTargets_memo!K$4+2,FALSE)</f>
        <v>9844.0795899999994</v>
      </c>
      <c r="L28" s="47">
        <f>VLOOKUP($B28,paste_pd_trips!$A$2:$N$31,TripTargets_memo!L$4+2,FALSE)</f>
        <v>0</v>
      </c>
      <c r="M28" s="47">
        <f>VLOOKUP($B28,paste_pd_trips!$A$2:$N$31,TripTargets_memo!M$4+2,FALSE)</f>
        <v>0</v>
      </c>
      <c r="N28" s="47">
        <f>VLOOKUP($B28,paste_pd_trips!$A$2:$N$31,TripTargets_memo!N$4+2,FALSE)</f>
        <v>0</v>
      </c>
      <c r="O28" s="50">
        <f>VLOOKUP($B28,paste_pd_trips!$A$2:$N$31,TripTargets_memo!O$4+2,FALSE)</f>
        <v>112279.0836</v>
      </c>
    </row>
    <row r="29" spans="2:15" x14ac:dyDescent="0.25">
      <c r="B29">
        <v>25</v>
      </c>
      <c r="C29" s="46" t="s">
        <v>30</v>
      </c>
      <c r="D29" s="47">
        <f>VLOOKUP($B29,paste_pd_trips!$A$2:$N$31,TripTargets_memo!D$4+2,FALSE)</f>
        <v>0</v>
      </c>
      <c r="E29" s="47">
        <f>VLOOKUP($B29,paste_pd_trips!$A$2:$N$31,TripTargets_memo!E$4+2,FALSE)</f>
        <v>0</v>
      </c>
      <c r="F29" s="47">
        <f>VLOOKUP($B29,paste_pd_trips!$A$2:$N$31,TripTargets_memo!F$4+2,FALSE)</f>
        <v>0</v>
      </c>
      <c r="G29" s="47">
        <f>VLOOKUP($B29,paste_pd_trips!$A$2:$N$31,TripTargets_memo!G$4+2,FALSE)</f>
        <v>0</v>
      </c>
      <c r="H29" s="47">
        <f>VLOOKUP($B29,paste_pd_trips!$A$2:$N$31,TripTargets_memo!H$4+2,FALSE)</f>
        <v>0</v>
      </c>
      <c r="I29" s="55">
        <f>VLOOKUP($B29,paste_pd_trips!$A$2:$N$31,TripTargets_memo!I$4+2,FALSE)</f>
        <v>27465.407579999999</v>
      </c>
      <c r="J29" s="47">
        <f>VLOOKUP($B29,paste_pd_trips!$A$2:$N$31,TripTargets_memo!J$4+2,FALSE)</f>
        <v>571.45950000000005</v>
      </c>
      <c r="K29" s="57">
        <f>VLOOKUP($B29,paste_pd_trips!$A$2:$N$31,TripTargets_memo!K$4+2,FALSE)</f>
        <v>124.7843</v>
      </c>
      <c r="L29" s="47">
        <f>VLOOKUP($B29,paste_pd_trips!$A$2:$N$31,TripTargets_memo!L$4+2,FALSE)</f>
        <v>0</v>
      </c>
      <c r="M29" s="47">
        <f>VLOOKUP($B29,paste_pd_trips!$A$2:$N$31,TripTargets_memo!M$4+2,FALSE)</f>
        <v>0</v>
      </c>
      <c r="N29" s="47">
        <f>VLOOKUP($B29,paste_pd_trips!$A$2:$N$31,TripTargets_memo!N$4+2,FALSE)</f>
        <v>0</v>
      </c>
      <c r="O29" s="50">
        <f>VLOOKUP($B29,paste_pd_trips!$A$2:$N$31,TripTargets_memo!O$4+2,FALSE)</f>
        <v>28161.651379999999</v>
      </c>
    </row>
    <row r="30" spans="2:15" x14ac:dyDescent="0.25">
      <c r="B30">
        <v>26</v>
      </c>
      <c r="C30" s="46" t="s">
        <v>31</v>
      </c>
      <c r="D30" s="47">
        <f>VLOOKUP($B30,paste_pd_trips!$A$2:$N$31,TripTargets_memo!D$4+2,FALSE)</f>
        <v>0</v>
      </c>
      <c r="E30" s="47">
        <f>VLOOKUP($B30,paste_pd_trips!$A$2:$N$31,TripTargets_memo!E$4+2,FALSE)</f>
        <v>0</v>
      </c>
      <c r="F30" s="47">
        <f>VLOOKUP($B30,paste_pd_trips!$A$2:$N$31,TripTargets_memo!F$4+2,FALSE)</f>
        <v>0</v>
      </c>
      <c r="G30" s="47">
        <f>VLOOKUP($B30,paste_pd_trips!$A$2:$N$31,TripTargets_memo!G$4+2,FALSE)</f>
        <v>0</v>
      </c>
      <c r="H30" s="47">
        <f>VLOOKUP($B30,paste_pd_trips!$A$2:$N$31,TripTargets_memo!H$4+2,FALSE)</f>
        <v>0</v>
      </c>
      <c r="I30" s="55">
        <f>VLOOKUP($B30,paste_pd_trips!$A$2:$N$31,TripTargets_memo!I$4+2,FALSE)</f>
        <v>0</v>
      </c>
      <c r="J30" s="56">
        <f>VLOOKUP($B30,paste_pd_trips!$A$2:$N$31,TripTargets_memo!J$4+2,FALSE)</f>
        <v>88418.73328</v>
      </c>
      <c r="K30" s="57">
        <f>VLOOKUP($B30,paste_pd_trips!$A$2:$N$31,TripTargets_memo!K$4+2,FALSE)</f>
        <v>0</v>
      </c>
      <c r="L30" s="47">
        <f>VLOOKUP($B30,paste_pd_trips!$A$2:$N$31,TripTargets_memo!L$4+2,FALSE)</f>
        <v>0</v>
      </c>
      <c r="M30" s="47">
        <f>VLOOKUP($B30,paste_pd_trips!$A$2:$N$31,TripTargets_memo!M$4+2,FALSE)</f>
        <v>0</v>
      </c>
      <c r="N30" s="47">
        <f>VLOOKUP($B30,paste_pd_trips!$A$2:$N$31,TripTargets_memo!N$4+2,FALSE)</f>
        <v>0</v>
      </c>
      <c r="O30" s="50">
        <f>VLOOKUP($B30,paste_pd_trips!$A$2:$N$31,TripTargets_memo!O$4+2,FALSE)</f>
        <v>88418.73328</v>
      </c>
    </row>
    <row r="31" spans="2:15" x14ac:dyDescent="0.25">
      <c r="B31">
        <v>27</v>
      </c>
      <c r="C31" s="46" t="s">
        <v>529</v>
      </c>
      <c r="D31" s="47">
        <f>VLOOKUP($B31,paste_pd_trips!$A$2:$N$31,TripTargets_memo!D$4+2,FALSE)</f>
        <v>0</v>
      </c>
      <c r="E31" s="47">
        <f>VLOOKUP($B31,paste_pd_trips!$A$2:$N$31,TripTargets_memo!E$4+2,FALSE)</f>
        <v>0</v>
      </c>
      <c r="F31" s="47">
        <f>VLOOKUP($B31,paste_pd_trips!$A$2:$N$31,TripTargets_memo!F$4+2,FALSE)</f>
        <v>0</v>
      </c>
      <c r="G31" s="47">
        <f>VLOOKUP($B31,paste_pd_trips!$A$2:$N$31,TripTargets_memo!G$4+2,FALSE)</f>
        <v>0</v>
      </c>
      <c r="H31" s="47">
        <f>VLOOKUP($B31,paste_pd_trips!$A$2:$N$31,TripTargets_memo!H$4+2,FALSE)</f>
        <v>0</v>
      </c>
      <c r="I31" s="55">
        <f>VLOOKUP($B31,paste_pd_trips!$A$2:$N$31,TripTargets_memo!I$4+2,FALSE)</f>
        <v>0</v>
      </c>
      <c r="J31" s="56">
        <f>VLOOKUP($B31,paste_pd_trips!$A$2:$N$31,TripTargets_memo!J$4+2,FALSE)</f>
        <v>14921.282569999999</v>
      </c>
      <c r="K31" s="57">
        <f>VLOOKUP($B31,paste_pd_trips!$A$2:$N$31,TripTargets_memo!K$4+2,FALSE)</f>
        <v>0</v>
      </c>
      <c r="L31" s="47">
        <f>VLOOKUP($B31,paste_pd_trips!$A$2:$N$31,TripTargets_memo!L$4+2,FALSE)</f>
        <v>0</v>
      </c>
      <c r="M31" s="47">
        <f>VLOOKUP($B31,paste_pd_trips!$A$2:$N$31,TripTargets_memo!M$4+2,FALSE)</f>
        <v>0</v>
      </c>
      <c r="N31" s="47">
        <f>VLOOKUP($B31,paste_pd_trips!$A$2:$N$31,TripTargets_memo!N$4+2,FALSE)</f>
        <v>0</v>
      </c>
      <c r="O31" s="50">
        <f>VLOOKUP($B31,paste_pd_trips!$A$2:$N$31,TripTargets_memo!O$4+2,FALSE)</f>
        <v>14921.282569999999</v>
      </c>
    </row>
    <row r="32" spans="2:15" x14ac:dyDescent="0.25">
      <c r="B32">
        <v>28</v>
      </c>
      <c r="C32" s="46" t="s">
        <v>530</v>
      </c>
      <c r="D32" s="47">
        <f>VLOOKUP($B32,paste_pd_trips!$A$2:$N$31,TripTargets_memo!D$4+2,FALSE)</f>
        <v>0</v>
      </c>
      <c r="E32" s="47">
        <f>VLOOKUP($B32,paste_pd_trips!$A$2:$N$31,TripTargets_memo!E$4+2,FALSE)</f>
        <v>0</v>
      </c>
      <c r="F32" s="47">
        <f>VLOOKUP($B32,paste_pd_trips!$A$2:$N$31,TripTargets_memo!F$4+2,FALSE)</f>
        <v>0</v>
      </c>
      <c r="G32" s="47">
        <f>VLOOKUP($B32,paste_pd_trips!$A$2:$N$31,TripTargets_memo!G$4+2,FALSE)</f>
        <v>0</v>
      </c>
      <c r="H32" s="47">
        <f>VLOOKUP($B32,paste_pd_trips!$A$2:$N$31,TripTargets_memo!H$4+2,FALSE)</f>
        <v>0</v>
      </c>
      <c r="I32" s="55">
        <f>VLOOKUP($B32,paste_pd_trips!$A$2:$N$31,TripTargets_memo!I$4+2,FALSE)</f>
        <v>0</v>
      </c>
      <c r="J32" s="56">
        <f>VLOOKUP($B32,paste_pd_trips!$A$2:$N$31,TripTargets_memo!J$4+2,FALSE)</f>
        <v>3121.9692</v>
      </c>
      <c r="K32" s="57">
        <f>VLOOKUP($B32,paste_pd_trips!$A$2:$N$31,TripTargets_memo!K$4+2,FALSE)</f>
        <v>25728.456259999999</v>
      </c>
      <c r="L32" s="47">
        <f>VLOOKUP($B32,paste_pd_trips!$A$2:$N$31,TripTargets_memo!L$4+2,FALSE)</f>
        <v>0</v>
      </c>
      <c r="M32" s="47">
        <f>VLOOKUP($B32,paste_pd_trips!$A$2:$N$31,TripTargets_memo!M$4+2,FALSE)</f>
        <v>0</v>
      </c>
      <c r="N32" s="47">
        <f>VLOOKUP($B32,paste_pd_trips!$A$2:$N$31,TripTargets_memo!N$4+2,FALSE)</f>
        <v>0</v>
      </c>
      <c r="O32" s="50">
        <f>VLOOKUP($B32,paste_pd_trips!$A$2:$N$31,TripTargets_memo!O$4+2,FALSE)</f>
        <v>28850.425459999999</v>
      </c>
    </row>
    <row r="33" spans="2:15" x14ac:dyDescent="0.25">
      <c r="B33">
        <v>29</v>
      </c>
      <c r="C33" s="46" t="s">
        <v>531</v>
      </c>
      <c r="D33" s="47">
        <f>VLOOKUP($B33,paste_pd_trips!$A$2:$N$31,TripTargets_memo!D$4+2,FALSE)</f>
        <v>0</v>
      </c>
      <c r="E33" s="47">
        <f>VLOOKUP($B33,paste_pd_trips!$A$2:$N$31,TripTargets_memo!E$4+2,FALSE)</f>
        <v>0</v>
      </c>
      <c r="F33" s="47">
        <f>VLOOKUP($B33,paste_pd_trips!$A$2:$N$31,TripTargets_memo!F$4+2,FALSE)</f>
        <v>0</v>
      </c>
      <c r="G33" s="47">
        <f>VLOOKUP($B33,paste_pd_trips!$A$2:$N$31,TripTargets_memo!G$4+2,FALSE)</f>
        <v>0</v>
      </c>
      <c r="H33" s="47">
        <f>VLOOKUP($B33,paste_pd_trips!$A$2:$N$31,TripTargets_memo!H$4+2,FALSE)</f>
        <v>0</v>
      </c>
      <c r="I33" s="58">
        <f>VLOOKUP($B33,paste_pd_trips!$A$2:$N$31,TripTargets_memo!I$4+2,FALSE)</f>
        <v>0</v>
      </c>
      <c r="J33" s="59">
        <f>VLOOKUP($B33,paste_pd_trips!$A$2:$N$31,TripTargets_memo!J$4+2,FALSE)</f>
        <v>0</v>
      </c>
      <c r="K33" s="60">
        <f>VLOOKUP($B33,paste_pd_trips!$A$2:$N$31,TripTargets_memo!K$4+2,FALSE)</f>
        <v>13240.03004</v>
      </c>
      <c r="L33" s="47">
        <f>VLOOKUP($B33,paste_pd_trips!$A$2:$N$31,TripTargets_memo!L$4+2,FALSE)</f>
        <v>0</v>
      </c>
      <c r="M33" s="47">
        <f>VLOOKUP($B33,paste_pd_trips!$A$2:$N$31,TripTargets_memo!M$4+2,FALSE)</f>
        <v>0</v>
      </c>
      <c r="N33" s="47">
        <f>VLOOKUP($B33,paste_pd_trips!$A$2:$N$31,TripTargets_memo!N$4+2,FALSE)</f>
        <v>0</v>
      </c>
      <c r="O33" s="50">
        <f>VLOOKUP($B33,paste_pd_trips!$A$2:$N$31,TripTargets_memo!O$4+2,FALSE)</f>
        <v>13240.03004</v>
      </c>
    </row>
    <row r="34" spans="2:15" ht="15.75" thickBot="1" x14ac:dyDescent="0.3">
      <c r="B34">
        <v>30</v>
      </c>
      <c r="C34" s="61" t="s">
        <v>5</v>
      </c>
      <c r="D34" s="62">
        <f>VLOOKUP($B34,paste_pd_trips!$A$2:$N$31,TripTargets_memo!D$4+2,FALSE)</f>
        <v>3654391.39274</v>
      </c>
      <c r="E34" s="63">
        <f>VLOOKUP($B34,paste_pd_trips!$A$2:$N$31,TripTargets_memo!E$4+2,FALSE)</f>
        <v>1257332.4244200001</v>
      </c>
      <c r="F34" s="63">
        <f>VLOOKUP($B34,paste_pd_trips!$A$2:$N$31,TripTargets_memo!F$4+2,FALSE)</f>
        <v>817635.14184000005</v>
      </c>
      <c r="G34" s="63">
        <f>VLOOKUP($B34,paste_pd_trips!$A$2:$N$31,TripTargets_memo!G$4+2,FALSE)</f>
        <v>161046.66075000001</v>
      </c>
      <c r="H34" s="63">
        <f>VLOOKUP($B34,paste_pd_trips!$A$2:$N$31,TripTargets_memo!H$4+2,FALSE)</f>
        <v>188099.64218</v>
      </c>
      <c r="I34" s="63">
        <f>VLOOKUP($B34,paste_pd_trips!$A$2:$N$31,TripTargets_memo!I$4+2,FALSE)</f>
        <v>517276.57530999999</v>
      </c>
      <c r="J34" s="63">
        <f>VLOOKUP($B34,paste_pd_trips!$A$2:$N$31,TripTargets_memo!J$4+2,FALSE)</f>
        <v>197215.45256000001</v>
      </c>
      <c r="K34" s="63">
        <f>VLOOKUP($B34,paste_pd_trips!$A$2:$N$31,TripTargets_memo!K$4+2,FALSE)</f>
        <v>95316.319759999998</v>
      </c>
      <c r="L34" s="63">
        <f>VLOOKUP($B34,paste_pd_trips!$A$2:$N$31,TripTargets_memo!L$4+2,FALSE)</f>
        <v>152.19192000000001</v>
      </c>
      <c r="M34" s="63">
        <f>VLOOKUP($B34,paste_pd_trips!$A$2:$N$31,TripTargets_memo!M$4+2,FALSE)</f>
        <v>10979.812</v>
      </c>
      <c r="N34" s="63">
        <f>VLOOKUP($B34,paste_pd_trips!$A$2:$N$31,TripTargets_memo!N$4+2,FALSE)</f>
        <v>1463.1482599999999</v>
      </c>
      <c r="O34" s="64">
        <f>VLOOKUP($B34,paste_pd_trips!$A$2:$N$31,TripTargets_memo!O$4+2,FALSE)</f>
        <v>6900908.76174</v>
      </c>
    </row>
    <row r="35" spans="2:15" x14ac:dyDescent="0.25">
      <c r="C35" s="65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</row>
    <row r="36" spans="2:15" x14ac:dyDescent="0.25">
      <c r="C36" s="65" t="s">
        <v>536</v>
      </c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</row>
    <row r="37" spans="2:15" x14ac:dyDescent="0.25">
      <c r="C37" s="65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</row>
    <row r="38" spans="2:15" x14ac:dyDescent="0.25">
      <c r="C38" s="65" t="s">
        <v>539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49"/>
    </row>
    <row r="39" spans="2:15" x14ac:dyDescent="0.25">
      <c r="C39" s="65" t="s">
        <v>540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</row>
    <row r="40" spans="2:15" x14ac:dyDescent="0.25">
      <c r="C40" s="65" t="s">
        <v>541</v>
      </c>
      <c r="D40" s="49"/>
      <c r="E40" s="49"/>
      <c r="F40" s="49"/>
      <c r="G40" s="49"/>
      <c r="H40" s="49"/>
      <c r="I40" s="68"/>
      <c r="J40" s="68"/>
      <c r="K40" s="68"/>
      <c r="L40" s="49"/>
      <c r="M40" s="49"/>
      <c r="N40" s="49"/>
      <c r="O40" s="49"/>
    </row>
    <row r="43" spans="2:15" x14ac:dyDescent="0.25">
      <c r="C43" t="s">
        <v>542</v>
      </c>
      <c r="I43" t="s">
        <v>523</v>
      </c>
    </row>
    <row r="44" spans="2:15" ht="26.25" x14ac:dyDescent="0.25">
      <c r="B44" s="94" t="s">
        <v>572</v>
      </c>
      <c r="C44" s="40" t="s">
        <v>524</v>
      </c>
      <c r="D44" s="41" t="s">
        <v>525</v>
      </c>
      <c r="E44" s="42" t="s">
        <v>526</v>
      </c>
      <c r="F44" s="42" t="s">
        <v>527</v>
      </c>
      <c r="G44" s="42" t="s">
        <v>465</v>
      </c>
      <c r="H44" s="42" t="s">
        <v>528</v>
      </c>
      <c r="I44" s="42" t="s">
        <v>14</v>
      </c>
      <c r="J44" s="42" t="s">
        <v>18</v>
      </c>
      <c r="K44" s="42" t="s">
        <v>22</v>
      </c>
      <c r="L44" s="42" t="s">
        <v>529</v>
      </c>
      <c r="M44" s="42" t="s">
        <v>530</v>
      </c>
      <c r="N44" s="43" t="s">
        <v>531</v>
      </c>
      <c r="O44" s="44" t="s">
        <v>5</v>
      </c>
    </row>
    <row r="45" spans="2:15" x14ac:dyDescent="0.25">
      <c r="B45">
        <v>1</v>
      </c>
      <c r="C45" s="46" t="s">
        <v>532</v>
      </c>
      <c r="D45" s="47">
        <f>VLOOKUP($B45,paste_pd_trips!$A$32:$N$61,TripTargets_memo!D$4+2,FALSE)</f>
        <v>172656.72273000001</v>
      </c>
      <c r="E45" s="47">
        <f>VLOOKUP($B45,paste_pd_trips!$A$32:$N$61,TripTargets_memo!E$4+2,FALSE)</f>
        <v>14283.776400000001</v>
      </c>
      <c r="F45" s="47">
        <f>VLOOKUP($B45,paste_pd_trips!$A$32:$N$61,TripTargets_memo!F$4+2,FALSE)</f>
        <v>8343.5040200000003</v>
      </c>
      <c r="G45" s="47">
        <f>VLOOKUP($B45,paste_pd_trips!$A$32:$N$61,TripTargets_memo!G$4+2,FALSE)</f>
        <v>0</v>
      </c>
      <c r="H45" s="47">
        <f>VLOOKUP($B45,paste_pd_trips!$A$32:$N$61,TripTargets_memo!H$4+2,FALSE)</f>
        <v>656.94299999999998</v>
      </c>
      <c r="I45" s="47">
        <f>VLOOKUP($B45,paste_pd_trips!$A$32:$N$61,TripTargets_memo!I$4+2,FALSE)</f>
        <v>0</v>
      </c>
      <c r="J45" s="47">
        <f>VLOOKUP($B45,paste_pd_trips!$A$32:$N$61,TripTargets_memo!J$4+2,FALSE)</f>
        <v>611.79420000000005</v>
      </c>
      <c r="K45" s="47">
        <f>VLOOKUP($B45,paste_pd_trips!$A$32:$N$61,TripTargets_memo!K$4+2,FALSE)</f>
        <v>0</v>
      </c>
      <c r="L45" s="47">
        <f>VLOOKUP($B45,paste_pd_trips!$A$32:$N$61,TripTargets_memo!L$4+2,FALSE)</f>
        <v>0</v>
      </c>
      <c r="M45" s="47">
        <f>VLOOKUP($B45,paste_pd_trips!$A$32:$N$61,TripTargets_memo!M$4+2,FALSE)</f>
        <v>0</v>
      </c>
      <c r="N45" s="47">
        <f>VLOOKUP($B45,paste_pd_trips!$A$32:$N$61,TripTargets_memo!N$4+2,FALSE)</f>
        <v>0</v>
      </c>
      <c r="O45" s="48">
        <f>VLOOKUP($B45,paste_pd_trips!$A$32:$N$61,TripTargets_memo!O$4+2,FALSE)</f>
        <v>196552.74035000001</v>
      </c>
    </row>
    <row r="46" spans="2:15" x14ac:dyDescent="0.25">
      <c r="B46">
        <v>3</v>
      </c>
      <c r="C46" s="46" t="s">
        <v>526</v>
      </c>
      <c r="D46" s="47">
        <f>VLOOKUP($B46,paste_pd_trips!$A$32:$N$61,TripTargets_memo!D$4+2,FALSE)</f>
        <v>0</v>
      </c>
      <c r="E46" s="47">
        <f>VLOOKUP($B46,paste_pd_trips!$A$32:$N$61,TripTargets_memo!E$4+2,FALSE)</f>
        <v>122809.44583</v>
      </c>
      <c r="F46" s="47">
        <f>VLOOKUP($B46,paste_pd_trips!$A$32:$N$61,TripTargets_memo!F$4+2,FALSE)</f>
        <v>9717.6220799999992</v>
      </c>
      <c r="G46" s="47">
        <f>VLOOKUP($B46,paste_pd_trips!$A$32:$N$61,TripTargets_memo!G$4+2,FALSE)</f>
        <v>0</v>
      </c>
      <c r="H46" s="47">
        <f>VLOOKUP($B46,paste_pd_trips!$A$32:$N$61,TripTargets_memo!H$4+2,FALSE)</f>
        <v>0</v>
      </c>
      <c r="I46" s="47">
        <f>VLOOKUP($B46,paste_pd_trips!$A$32:$N$61,TripTargets_memo!I$4+2,FALSE)</f>
        <v>12635.76714</v>
      </c>
      <c r="J46" s="47">
        <f>VLOOKUP($B46,paste_pd_trips!$A$32:$N$61,TripTargets_memo!J$4+2,FALSE)</f>
        <v>3994.7820000000002</v>
      </c>
      <c r="K46" s="47">
        <f>VLOOKUP($B46,paste_pd_trips!$A$32:$N$61,TripTargets_memo!K$4+2,FALSE)</f>
        <v>464.17809999999997</v>
      </c>
      <c r="L46" s="47">
        <f>VLOOKUP($B46,paste_pd_trips!$A$32:$N$61,TripTargets_memo!L$4+2,FALSE)</f>
        <v>204.0334</v>
      </c>
      <c r="M46" s="47">
        <f>VLOOKUP($B46,paste_pd_trips!$A$32:$N$61,TripTargets_memo!M$4+2,FALSE)</f>
        <v>4551.5339999999997</v>
      </c>
      <c r="N46" s="47">
        <f>VLOOKUP($B46,paste_pd_trips!$A$32:$N$61,TripTargets_memo!N$4+2,FALSE)</f>
        <v>0</v>
      </c>
      <c r="O46" s="50">
        <f>VLOOKUP($B46,paste_pd_trips!$A$32:$N$61,TripTargets_memo!O$4+2,FALSE)</f>
        <v>154377.36254999999</v>
      </c>
    </row>
    <row r="47" spans="2:15" x14ac:dyDescent="0.25">
      <c r="B47">
        <v>5</v>
      </c>
      <c r="C47" s="46" t="s">
        <v>527</v>
      </c>
      <c r="D47" s="47">
        <f>VLOOKUP($B47,paste_pd_trips!$A$32:$N$61,TripTargets_memo!D$4+2,FALSE)</f>
        <v>0</v>
      </c>
      <c r="E47" s="47">
        <f>VLOOKUP($B47,paste_pd_trips!$A$32:$N$61,TripTargets_memo!E$4+2,FALSE)</f>
        <v>0</v>
      </c>
      <c r="F47" s="47">
        <f>VLOOKUP($B47,paste_pd_trips!$A$32:$N$61,TripTargets_memo!F$4+2,FALSE)</f>
        <v>23687.808069999999</v>
      </c>
      <c r="G47" s="47">
        <f>VLOOKUP($B47,paste_pd_trips!$A$32:$N$61,TripTargets_memo!G$4+2,FALSE)</f>
        <v>0</v>
      </c>
      <c r="H47" s="47">
        <f>VLOOKUP($B47,paste_pd_trips!$A$32:$N$61,TripTargets_memo!H$4+2,FALSE)</f>
        <v>0</v>
      </c>
      <c r="I47" s="47">
        <f>VLOOKUP($B47,paste_pd_trips!$A$32:$N$61,TripTargets_memo!I$4+2,FALSE)</f>
        <v>1332.2924</v>
      </c>
      <c r="J47" s="47">
        <f>VLOOKUP($B47,paste_pd_trips!$A$32:$N$61,TripTargets_memo!J$4+2,FALSE)</f>
        <v>4969.5</v>
      </c>
      <c r="K47" s="47">
        <f>VLOOKUP($B47,paste_pd_trips!$A$32:$N$61,TripTargets_memo!K$4+2,FALSE)</f>
        <v>466.96249999999998</v>
      </c>
      <c r="L47" s="47">
        <f>VLOOKUP($B47,paste_pd_trips!$A$32:$N$61,TripTargets_memo!L$4+2,FALSE)</f>
        <v>0</v>
      </c>
      <c r="M47" s="47">
        <f>VLOOKUP($B47,paste_pd_trips!$A$32:$N$61,TripTargets_memo!M$4+2,FALSE)</f>
        <v>1923.895</v>
      </c>
      <c r="N47" s="47">
        <f>VLOOKUP($B47,paste_pd_trips!$A$32:$N$61,TripTargets_memo!N$4+2,FALSE)</f>
        <v>0</v>
      </c>
      <c r="O47" s="50">
        <f>VLOOKUP($B47,paste_pd_trips!$A$32:$N$61,TripTargets_memo!O$4+2,FALSE)</f>
        <v>32380.457969999999</v>
      </c>
    </row>
    <row r="48" spans="2:15" x14ac:dyDescent="0.25">
      <c r="B48">
        <v>7</v>
      </c>
      <c r="C48" s="46" t="s">
        <v>465</v>
      </c>
      <c r="D48" s="47">
        <f>VLOOKUP($B48,paste_pd_trips!$A$32:$N$61,TripTargets_memo!D$4+2,FALSE)</f>
        <v>248.90725</v>
      </c>
      <c r="E48" s="47">
        <f>VLOOKUP($B48,paste_pd_trips!$A$32:$N$61,TripTargets_memo!E$4+2,FALSE)</f>
        <v>9379.3977400000003</v>
      </c>
      <c r="F48" s="47">
        <f>VLOOKUP($B48,paste_pd_trips!$A$32:$N$61,TripTargets_memo!F$4+2,FALSE)</f>
        <v>502.76339999999999</v>
      </c>
      <c r="G48" s="47">
        <f>VLOOKUP($B48,paste_pd_trips!$A$32:$N$61,TripTargets_memo!G$4+2,FALSE)</f>
        <v>11097.732969999999</v>
      </c>
      <c r="H48" s="47">
        <f>VLOOKUP($B48,paste_pd_trips!$A$32:$N$61,TripTargets_memo!H$4+2,FALSE)</f>
        <v>0</v>
      </c>
      <c r="I48" s="56">
        <f>VLOOKUP($B48,paste_pd_trips!$A$32:$N$61,TripTargets_memo!I$4+2,FALSE)</f>
        <v>14798.61443</v>
      </c>
      <c r="J48" s="47">
        <f>VLOOKUP($B48,paste_pd_trips!$A$32:$N$61,TripTargets_memo!J$4+2,FALSE)</f>
        <v>306.87119999999999</v>
      </c>
      <c r="K48" s="56">
        <f>VLOOKUP($B48,paste_pd_trips!$A$32:$N$61,TripTargets_memo!K$4+2,FALSE)</f>
        <v>933.92499999999995</v>
      </c>
      <c r="L48" s="47">
        <f>VLOOKUP($B48,paste_pd_trips!$A$32:$N$61,TripTargets_memo!L$4+2,FALSE)</f>
        <v>0</v>
      </c>
      <c r="M48" s="47">
        <f>VLOOKUP($B48,paste_pd_trips!$A$32:$N$61,TripTargets_memo!M$4+2,FALSE)</f>
        <v>0</v>
      </c>
      <c r="N48" s="47">
        <f>VLOOKUP($B48,paste_pd_trips!$A$32:$N$61,TripTargets_memo!N$4+2,FALSE)</f>
        <v>0</v>
      </c>
      <c r="O48" s="50">
        <f>VLOOKUP($B48,paste_pd_trips!$A$32:$N$61,TripTargets_memo!O$4+2,FALSE)</f>
        <v>37268.211990000003</v>
      </c>
    </row>
    <row r="49" spans="2:15" x14ac:dyDescent="0.25">
      <c r="B49">
        <v>8</v>
      </c>
      <c r="C49" s="46" t="s">
        <v>528</v>
      </c>
      <c r="D49" s="47">
        <f>VLOOKUP($B49,paste_pd_trips!$A$32:$N$61,TripTargets_memo!D$4+2,FALSE)</f>
        <v>0</v>
      </c>
      <c r="E49" s="47">
        <f>VLOOKUP($B49,paste_pd_trips!$A$32:$N$61,TripTargets_memo!E$4+2,FALSE)</f>
        <v>0</v>
      </c>
      <c r="F49" s="47">
        <f>VLOOKUP($B49,paste_pd_trips!$A$32:$N$61,TripTargets_memo!F$4+2,FALSE)</f>
        <v>0</v>
      </c>
      <c r="G49" s="47">
        <f>VLOOKUP($B49,paste_pd_trips!$A$32:$N$61,TripTargets_memo!G$4+2,FALSE)</f>
        <v>0</v>
      </c>
      <c r="H49" s="47">
        <f>VLOOKUP($B49,paste_pd_trips!$A$32:$N$61,TripTargets_memo!H$4+2,FALSE)</f>
        <v>17643.45679</v>
      </c>
      <c r="I49" s="56">
        <f>VLOOKUP($B49,paste_pd_trips!$A$32:$N$61,TripTargets_memo!I$4+2,FALSE)</f>
        <v>0</v>
      </c>
      <c r="J49" s="47">
        <f>VLOOKUP($B49,paste_pd_trips!$A$32:$N$61,TripTargets_memo!J$4+2,FALSE)</f>
        <v>0</v>
      </c>
      <c r="K49" s="56">
        <f>VLOOKUP($B49,paste_pd_trips!$A$32:$N$61,TripTargets_memo!K$4+2,FALSE)</f>
        <v>0</v>
      </c>
      <c r="L49" s="47">
        <f>VLOOKUP($B49,paste_pd_trips!$A$32:$N$61,TripTargets_memo!L$4+2,FALSE)</f>
        <v>0</v>
      </c>
      <c r="M49" s="47">
        <f>VLOOKUP($B49,paste_pd_trips!$A$32:$N$61,TripTargets_memo!M$4+2,FALSE)</f>
        <v>0</v>
      </c>
      <c r="N49" s="47">
        <f>VLOOKUP($B49,paste_pd_trips!$A$32:$N$61,TripTargets_memo!N$4+2,FALSE)</f>
        <v>0</v>
      </c>
      <c r="O49" s="50">
        <f>VLOOKUP($B49,paste_pd_trips!$A$32:$N$61,TripTargets_memo!O$4+2,FALSE)</f>
        <v>17643.45679</v>
      </c>
    </row>
    <row r="50" spans="2:15" x14ac:dyDescent="0.25">
      <c r="B50">
        <v>9</v>
      </c>
      <c r="C50" s="46" t="s">
        <v>14</v>
      </c>
      <c r="D50" s="47">
        <f>VLOOKUP($B50,paste_pd_trips!$A$32:$N$61,TripTargets_memo!D$4+2,FALSE)</f>
        <v>0</v>
      </c>
      <c r="E50" s="47">
        <f>VLOOKUP($B50,paste_pd_trips!$A$32:$N$61,TripTargets_memo!E$4+2,FALSE)</f>
        <v>0</v>
      </c>
      <c r="F50" s="47">
        <f>VLOOKUP($B50,paste_pd_trips!$A$32:$N$61,TripTargets_memo!F$4+2,FALSE)</f>
        <v>0</v>
      </c>
      <c r="G50" s="47">
        <f>VLOOKUP($B50,paste_pd_trips!$A$32:$N$61,TripTargets_memo!G$4+2,FALSE)</f>
        <v>0</v>
      </c>
      <c r="H50" s="47">
        <f>VLOOKUP($B50,paste_pd_trips!$A$32:$N$61,TripTargets_memo!H$4+2,FALSE)</f>
        <v>0</v>
      </c>
      <c r="I50" s="51">
        <f>VLOOKUP($B50,paste_pd_trips!$A$32:$N$61,TripTargets_memo!I$4+2,FALSE)</f>
        <v>58900.532850000003</v>
      </c>
      <c r="J50" s="52">
        <f>VLOOKUP($B50,paste_pd_trips!$A$32:$N$61,TripTargets_memo!J$4+2,FALSE)</f>
        <v>0</v>
      </c>
      <c r="K50" s="53">
        <f>VLOOKUP($B50,paste_pd_trips!$A$32:$N$61,TripTargets_memo!K$4+2,FALSE)</f>
        <v>1164.7288000000001</v>
      </c>
      <c r="L50" s="47">
        <f>VLOOKUP($B50,paste_pd_trips!$A$32:$N$61,TripTargets_memo!L$4+2,FALSE)</f>
        <v>0</v>
      </c>
      <c r="M50" s="47">
        <f>VLOOKUP($B50,paste_pd_trips!$A$32:$N$61,TripTargets_memo!M$4+2,FALSE)</f>
        <v>0</v>
      </c>
      <c r="N50" s="47">
        <f>VLOOKUP($B50,paste_pd_trips!$A$32:$N$61,TripTargets_memo!N$4+2,FALSE)</f>
        <v>0</v>
      </c>
      <c r="O50" s="50">
        <f>VLOOKUP($B50,paste_pd_trips!$A$32:$N$61,TripTargets_memo!O$4+2,FALSE)</f>
        <v>60065.26165</v>
      </c>
    </row>
    <row r="51" spans="2:15" x14ac:dyDescent="0.25">
      <c r="B51">
        <v>10</v>
      </c>
      <c r="C51" s="46" t="s">
        <v>15</v>
      </c>
      <c r="D51" s="47">
        <f>VLOOKUP($B51,paste_pd_trips!$A$32:$N$61,TripTargets_memo!D$4+2,FALSE)</f>
        <v>0</v>
      </c>
      <c r="E51" s="47">
        <f>VLOOKUP($B51,paste_pd_trips!$A$32:$N$61,TripTargets_memo!E$4+2,FALSE)</f>
        <v>0</v>
      </c>
      <c r="F51" s="47">
        <f>VLOOKUP($B51,paste_pd_trips!$A$32:$N$61,TripTargets_memo!F$4+2,FALSE)</f>
        <v>0</v>
      </c>
      <c r="G51" s="47">
        <f>VLOOKUP($B51,paste_pd_trips!$A$32:$N$61,TripTargets_memo!G$4+2,FALSE)</f>
        <v>0</v>
      </c>
      <c r="H51" s="47">
        <f>VLOOKUP($B51,paste_pd_trips!$A$32:$N$61,TripTargets_memo!H$4+2,FALSE)</f>
        <v>0</v>
      </c>
      <c r="I51" s="55">
        <f>VLOOKUP($B51,paste_pd_trips!$A$32:$N$61,TripTargets_memo!I$4+2,FALSE)</f>
        <v>302.76679999999999</v>
      </c>
      <c r="J51" s="56">
        <f>VLOOKUP($B51,paste_pd_trips!$A$32:$N$61,TripTargets_memo!J$4+2,FALSE)</f>
        <v>0</v>
      </c>
      <c r="K51" s="57">
        <f>VLOOKUP($B51,paste_pd_trips!$A$32:$N$61,TripTargets_memo!K$4+2,FALSE)</f>
        <v>0</v>
      </c>
      <c r="L51" s="47">
        <f>VLOOKUP($B51,paste_pd_trips!$A$32:$N$61,TripTargets_memo!L$4+2,FALSE)</f>
        <v>0</v>
      </c>
      <c r="M51" s="47">
        <f>VLOOKUP($B51,paste_pd_trips!$A$32:$N$61,TripTargets_memo!M$4+2,FALSE)</f>
        <v>0</v>
      </c>
      <c r="N51" s="47">
        <f>VLOOKUP($B51,paste_pd_trips!$A$32:$N$61,TripTargets_memo!N$4+2,FALSE)</f>
        <v>0</v>
      </c>
      <c r="O51" s="50">
        <f>VLOOKUP($B51,paste_pd_trips!$A$32:$N$61,TripTargets_memo!O$4+2,FALSE)</f>
        <v>302.76679999999999</v>
      </c>
    </row>
    <row r="52" spans="2:15" x14ac:dyDescent="0.25">
      <c r="B52">
        <v>11</v>
      </c>
      <c r="C52" s="46" t="s">
        <v>16</v>
      </c>
      <c r="D52" s="47">
        <f>VLOOKUP($B52,paste_pd_trips!$A$32:$N$61,TripTargets_memo!D$4+2,FALSE)</f>
        <v>0</v>
      </c>
      <c r="E52" s="47">
        <f>VLOOKUP($B52,paste_pd_trips!$A$32:$N$61,TripTargets_memo!E$4+2,FALSE)</f>
        <v>0</v>
      </c>
      <c r="F52" s="47">
        <f>VLOOKUP($B52,paste_pd_trips!$A$32:$N$61,TripTargets_memo!F$4+2,FALSE)</f>
        <v>0</v>
      </c>
      <c r="G52" s="47">
        <f>VLOOKUP($B52,paste_pd_trips!$A$32:$N$61,TripTargets_memo!G$4+2,FALSE)</f>
        <v>0</v>
      </c>
      <c r="H52" s="47">
        <f>VLOOKUP($B52,paste_pd_trips!$A$32:$N$61,TripTargets_memo!H$4+2,FALSE)</f>
        <v>0</v>
      </c>
      <c r="I52" s="55">
        <f>VLOOKUP($B52,paste_pd_trips!$A$32:$N$61,TripTargets_memo!I$4+2,FALSE)</f>
        <v>547.97452999999996</v>
      </c>
      <c r="J52" s="56">
        <f>VLOOKUP($B52,paste_pd_trips!$A$32:$N$61,TripTargets_memo!J$4+2,FALSE)</f>
        <v>0</v>
      </c>
      <c r="K52" s="57">
        <f>VLOOKUP($B52,paste_pd_trips!$A$32:$N$61,TripTargets_memo!K$4+2,FALSE)</f>
        <v>0</v>
      </c>
      <c r="L52" s="47">
        <f>VLOOKUP($B52,paste_pd_trips!$A$32:$N$61,TripTargets_memo!L$4+2,FALSE)</f>
        <v>0</v>
      </c>
      <c r="M52" s="47">
        <f>VLOOKUP($B52,paste_pd_trips!$A$32:$N$61,TripTargets_memo!M$4+2,FALSE)</f>
        <v>0</v>
      </c>
      <c r="N52" s="47">
        <f>VLOOKUP($B52,paste_pd_trips!$A$32:$N$61,TripTargets_memo!N$4+2,FALSE)</f>
        <v>0</v>
      </c>
      <c r="O52" s="50">
        <f>VLOOKUP($B52,paste_pd_trips!$A$32:$N$61,TripTargets_memo!O$4+2,FALSE)</f>
        <v>547.97452999999996</v>
      </c>
    </row>
    <row r="53" spans="2:15" x14ac:dyDescent="0.25">
      <c r="B53">
        <v>12</v>
      </c>
      <c r="C53" s="46" t="s">
        <v>17</v>
      </c>
      <c r="D53" s="47">
        <f>VLOOKUP($B53,paste_pd_trips!$A$32:$N$61,TripTargets_memo!D$4+2,FALSE)</f>
        <v>0</v>
      </c>
      <c r="E53" s="47">
        <f>VLOOKUP($B53,paste_pd_trips!$A$32:$N$61,TripTargets_memo!E$4+2,FALSE)</f>
        <v>0</v>
      </c>
      <c r="F53" s="47">
        <f>VLOOKUP($B53,paste_pd_trips!$A$32:$N$61,TripTargets_memo!F$4+2,FALSE)</f>
        <v>0</v>
      </c>
      <c r="G53" s="47">
        <f>VLOOKUP($B53,paste_pd_trips!$A$32:$N$61,TripTargets_memo!G$4+2,FALSE)</f>
        <v>0</v>
      </c>
      <c r="H53" s="47">
        <f>VLOOKUP($B53,paste_pd_trips!$A$32:$N$61,TripTargets_memo!H$4+2,FALSE)</f>
        <v>0</v>
      </c>
      <c r="I53" s="55">
        <f>VLOOKUP($B53,paste_pd_trips!$A$32:$N$61,TripTargets_memo!I$4+2,FALSE)</f>
        <v>2859.1372299999998</v>
      </c>
      <c r="J53" s="56">
        <f>VLOOKUP($B53,paste_pd_trips!$A$32:$N$61,TripTargets_memo!J$4+2,FALSE)</f>
        <v>0</v>
      </c>
      <c r="K53" s="57">
        <f>VLOOKUP($B53,paste_pd_trips!$A$32:$N$61,TripTargets_memo!K$4+2,FALSE)</f>
        <v>0</v>
      </c>
      <c r="L53" s="47">
        <f>VLOOKUP($B53,paste_pd_trips!$A$32:$N$61,TripTargets_memo!L$4+2,FALSE)</f>
        <v>0</v>
      </c>
      <c r="M53" s="47">
        <f>VLOOKUP($B53,paste_pd_trips!$A$32:$N$61,TripTargets_memo!M$4+2,FALSE)</f>
        <v>0</v>
      </c>
      <c r="N53" s="47">
        <f>VLOOKUP($B53,paste_pd_trips!$A$32:$N$61,TripTargets_memo!N$4+2,FALSE)</f>
        <v>0</v>
      </c>
      <c r="O53" s="50">
        <f>VLOOKUP($B53,paste_pd_trips!$A$32:$N$61,TripTargets_memo!O$4+2,FALSE)</f>
        <v>2859.1372299999998</v>
      </c>
    </row>
    <row r="54" spans="2:15" x14ac:dyDescent="0.25">
      <c r="B54">
        <v>13</v>
      </c>
      <c r="C54" s="46" t="s">
        <v>26</v>
      </c>
      <c r="D54" s="47">
        <f>VLOOKUP($B54,paste_pd_trips!$A$32:$N$61,TripTargets_memo!D$4+2,FALSE)</f>
        <v>0</v>
      </c>
      <c r="E54" s="47">
        <f>VLOOKUP($B54,paste_pd_trips!$A$32:$N$61,TripTargets_memo!E$4+2,FALSE)</f>
        <v>0</v>
      </c>
      <c r="F54" s="47">
        <f>VLOOKUP($B54,paste_pd_trips!$A$32:$N$61,TripTargets_memo!F$4+2,FALSE)</f>
        <v>0</v>
      </c>
      <c r="G54" s="47">
        <f>VLOOKUP($B54,paste_pd_trips!$A$32:$N$61,TripTargets_memo!G$4+2,FALSE)</f>
        <v>0</v>
      </c>
      <c r="H54" s="47">
        <f>VLOOKUP($B54,paste_pd_trips!$A$32:$N$61,TripTargets_memo!H$4+2,FALSE)</f>
        <v>0</v>
      </c>
      <c r="I54" s="55">
        <f>VLOOKUP($B54,paste_pd_trips!$A$32:$N$61,TripTargets_memo!I$4+2,FALSE)</f>
        <v>0</v>
      </c>
      <c r="J54" s="56">
        <f>VLOOKUP($B54,paste_pd_trips!$A$32:$N$61,TripTargets_memo!J$4+2,FALSE)</f>
        <v>0</v>
      </c>
      <c r="K54" s="57">
        <f>VLOOKUP($B54,paste_pd_trips!$A$32:$N$61,TripTargets_memo!K$4+2,FALSE)</f>
        <v>0</v>
      </c>
      <c r="L54" s="47">
        <f>VLOOKUP($B54,paste_pd_trips!$A$32:$N$61,TripTargets_memo!L$4+2,FALSE)</f>
        <v>0</v>
      </c>
      <c r="M54" s="47">
        <f>VLOOKUP($B54,paste_pd_trips!$A$32:$N$61,TripTargets_memo!M$4+2,FALSE)</f>
        <v>0</v>
      </c>
      <c r="N54" s="47">
        <f>VLOOKUP($B54,paste_pd_trips!$A$32:$N$61,TripTargets_memo!N$4+2,FALSE)</f>
        <v>0</v>
      </c>
      <c r="O54" s="50">
        <f>VLOOKUP($B54,paste_pd_trips!$A$32:$N$61,TripTargets_memo!O$4+2,FALSE)</f>
        <v>0</v>
      </c>
    </row>
    <row r="55" spans="2:15" x14ac:dyDescent="0.25">
      <c r="B55">
        <v>14</v>
      </c>
      <c r="C55" s="46" t="s">
        <v>27</v>
      </c>
      <c r="D55" s="47">
        <f>VLOOKUP($B55,paste_pd_trips!$A$32:$N$61,TripTargets_memo!D$4+2,FALSE)</f>
        <v>0</v>
      </c>
      <c r="E55" s="47">
        <f>VLOOKUP($B55,paste_pd_trips!$A$32:$N$61,TripTargets_memo!E$4+2,FALSE)</f>
        <v>0</v>
      </c>
      <c r="F55" s="47">
        <f>VLOOKUP($B55,paste_pd_trips!$A$32:$N$61,TripTargets_memo!F$4+2,FALSE)</f>
        <v>0</v>
      </c>
      <c r="G55" s="47">
        <f>VLOOKUP($B55,paste_pd_trips!$A$32:$N$61,TripTargets_memo!G$4+2,FALSE)</f>
        <v>0</v>
      </c>
      <c r="H55" s="47">
        <f>VLOOKUP($B55,paste_pd_trips!$A$32:$N$61,TripTargets_memo!H$4+2,FALSE)</f>
        <v>0</v>
      </c>
      <c r="I55" s="55">
        <f>VLOOKUP($B55,paste_pd_trips!$A$32:$N$61,TripTargets_memo!I$4+2,FALSE)</f>
        <v>0</v>
      </c>
      <c r="J55" s="56">
        <f>VLOOKUP($B55,paste_pd_trips!$A$32:$N$61,TripTargets_memo!J$4+2,FALSE)</f>
        <v>0</v>
      </c>
      <c r="K55" s="57">
        <f>VLOOKUP($B55,paste_pd_trips!$A$32:$N$61,TripTargets_memo!K$4+2,FALSE)</f>
        <v>0</v>
      </c>
      <c r="L55" s="47">
        <f>VLOOKUP($B55,paste_pd_trips!$A$32:$N$61,TripTargets_memo!L$4+2,FALSE)</f>
        <v>0</v>
      </c>
      <c r="M55" s="47">
        <f>VLOOKUP($B55,paste_pd_trips!$A$32:$N$61,TripTargets_memo!M$4+2,FALSE)</f>
        <v>0</v>
      </c>
      <c r="N55" s="47">
        <f>VLOOKUP($B55,paste_pd_trips!$A$32:$N$61,TripTargets_memo!N$4+2,FALSE)</f>
        <v>0</v>
      </c>
      <c r="O55" s="50">
        <f>VLOOKUP($B55,paste_pd_trips!$A$32:$N$61,TripTargets_memo!O$4+2,FALSE)</f>
        <v>0</v>
      </c>
    </row>
    <row r="56" spans="2:15" x14ac:dyDescent="0.25">
      <c r="B56">
        <v>15</v>
      </c>
      <c r="C56" s="46" t="s">
        <v>18</v>
      </c>
      <c r="D56" s="47">
        <f>VLOOKUP($B56,paste_pd_trips!$A$32:$N$61,TripTargets_memo!D$4+2,FALSE)</f>
        <v>0</v>
      </c>
      <c r="E56" s="47">
        <f>VLOOKUP($B56,paste_pd_trips!$A$32:$N$61,TripTargets_memo!E$4+2,FALSE)</f>
        <v>0</v>
      </c>
      <c r="F56" s="47">
        <f>VLOOKUP($B56,paste_pd_trips!$A$32:$N$61,TripTargets_memo!F$4+2,FALSE)</f>
        <v>0</v>
      </c>
      <c r="G56" s="47">
        <f>VLOOKUP($B56,paste_pd_trips!$A$32:$N$61,TripTargets_memo!G$4+2,FALSE)</f>
        <v>0</v>
      </c>
      <c r="H56" s="47">
        <f>VLOOKUP($B56,paste_pd_trips!$A$32:$N$61,TripTargets_memo!H$4+2,FALSE)</f>
        <v>0</v>
      </c>
      <c r="I56" s="55">
        <f>VLOOKUP($B56,paste_pd_trips!$A$32:$N$61,TripTargets_memo!I$4+2,FALSE)</f>
        <v>0</v>
      </c>
      <c r="J56" s="56">
        <f>VLOOKUP($B56,paste_pd_trips!$A$32:$N$61,TripTargets_memo!J$4+2,FALSE)</f>
        <v>0</v>
      </c>
      <c r="K56" s="57">
        <f>VLOOKUP($B56,paste_pd_trips!$A$32:$N$61,TripTargets_memo!K$4+2,FALSE)</f>
        <v>0</v>
      </c>
      <c r="L56" s="47">
        <f>VLOOKUP($B56,paste_pd_trips!$A$32:$N$61,TripTargets_memo!L$4+2,FALSE)</f>
        <v>0</v>
      </c>
      <c r="M56" s="47">
        <f>VLOOKUP($B56,paste_pd_trips!$A$32:$N$61,TripTargets_memo!M$4+2,FALSE)</f>
        <v>0</v>
      </c>
      <c r="N56" s="47">
        <f>VLOOKUP($B56,paste_pd_trips!$A$32:$N$61,TripTargets_memo!N$4+2,FALSE)</f>
        <v>0</v>
      </c>
      <c r="O56" s="50">
        <f>VLOOKUP($B56,paste_pd_trips!$A$32:$N$61,TripTargets_memo!O$4+2,FALSE)</f>
        <v>0</v>
      </c>
    </row>
    <row r="57" spans="2:15" x14ac:dyDescent="0.25">
      <c r="B57">
        <v>16</v>
      </c>
      <c r="C57" s="46" t="s">
        <v>19</v>
      </c>
      <c r="D57" s="47">
        <f>VLOOKUP($B57,paste_pd_trips!$A$32:$N$61,TripTargets_memo!D$4+2,FALSE)</f>
        <v>0</v>
      </c>
      <c r="E57" s="47">
        <f>VLOOKUP($B57,paste_pd_trips!$A$32:$N$61,TripTargets_memo!E$4+2,FALSE)</f>
        <v>0</v>
      </c>
      <c r="F57" s="47">
        <f>VLOOKUP($B57,paste_pd_trips!$A$32:$N$61,TripTargets_memo!F$4+2,FALSE)</f>
        <v>0</v>
      </c>
      <c r="G57" s="47">
        <f>VLOOKUP($B57,paste_pd_trips!$A$32:$N$61,TripTargets_memo!G$4+2,FALSE)</f>
        <v>0</v>
      </c>
      <c r="H57" s="47">
        <f>VLOOKUP($B57,paste_pd_trips!$A$32:$N$61,TripTargets_memo!H$4+2,FALSE)</f>
        <v>0</v>
      </c>
      <c r="I57" s="55">
        <f>VLOOKUP($B57,paste_pd_trips!$A$32:$N$61,TripTargets_memo!I$4+2,FALSE)</f>
        <v>0</v>
      </c>
      <c r="J57" s="56">
        <f>VLOOKUP($B57,paste_pd_trips!$A$32:$N$61,TripTargets_memo!J$4+2,FALSE)</f>
        <v>4969.5</v>
      </c>
      <c r="K57" s="57">
        <f>VLOOKUP($B57,paste_pd_trips!$A$32:$N$61,TripTargets_memo!K$4+2,FALSE)</f>
        <v>0</v>
      </c>
      <c r="L57" s="47">
        <f>VLOOKUP($B57,paste_pd_trips!$A$32:$N$61,TripTargets_memo!L$4+2,FALSE)</f>
        <v>0</v>
      </c>
      <c r="M57" s="47">
        <f>VLOOKUP($B57,paste_pd_trips!$A$32:$N$61,TripTargets_memo!M$4+2,FALSE)</f>
        <v>0</v>
      </c>
      <c r="N57" s="47">
        <f>VLOOKUP($B57,paste_pd_trips!$A$32:$N$61,TripTargets_memo!N$4+2,FALSE)</f>
        <v>0</v>
      </c>
      <c r="O57" s="50">
        <f>VLOOKUP($B57,paste_pd_trips!$A$32:$N$61,TripTargets_memo!O$4+2,FALSE)</f>
        <v>4969.5</v>
      </c>
    </row>
    <row r="58" spans="2:15" x14ac:dyDescent="0.25">
      <c r="B58">
        <v>17</v>
      </c>
      <c r="C58" s="46" t="s">
        <v>20</v>
      </c>
      <c r="D58" s="47">
        <f>VLOOKUP($B58,paste_pd_trips!$A$32:$N$61,TripTargets_memo!D$4+2,FALSE)</f>
        <v>0</v>
      </c>
      <c r="E58" s="47">
        <f>VLOOKUP($B58,paste_pd_trips!$A$32:$N$61,TripTargets_memo!E$4+2,FALSE)</f>
        <v>0</v>
      </c>
      <c r="F58" s="47">
        <f>VLOOKUP($B58,paste_pd_trips!$A$32:$N$61,TripTargets_memo!F$4+2,FALSE)</f>
        <v>0</v>
      </c>
      <c r="G58" s="47">
        <f>VLOOKUP($B58,paste_pd_trips!$A$32:$N$61,TripTargets_memo!G$4+2,FALSE)</f>
        <v>0</v>
      </c>
      <c r="H58" s="47">
        <f>VLOOKUP($B58,paste_pd_trips!$A$32:$N$61,TripTargets_memo!H$4+2,FALSE)</f>
        <v>0</v>
      </c>
      <c r="I58" s="55">
        <f>VLOOKUP($B58,paste_pd_trips!$A$32:$N$61,TripTargets_memo!I$4+2,FALSE)</f>
        <v>0</v>
      </c>
      <c r="J58" s="56">
        <f>VLOOKUP($B58,paste_pd_trips!$A$32:$N$61,TripTargets_memo!J$4+2,FALSE)</f>
        <v>0</v>
      </c>
      <c r="K58" s="57">
        <f>VLOOKUP($B58,paste_pd_trips!$A$32:$N$61,TripTargets_memo!K$4+2,FALSE)</f>
        <v>3163.2494000000002</v>
      </c>
      <c r="L58" s="47">
        <f>VLOOKUP($B58,paste_pd_trips!$A$32:$N$61,TripTargets_memo!L$4+2,FALSE)</f>
        <v>0</v>
      </c>
      <c r="M58" s="47">
        <f>VLOOKUP($B58,paste_pd_trips!$A$32:$N$61,TripTargets_memo!M$4+2,FALSE)</f>
        <v>0</v>
      </c>
      <c r="N58" s="47">
        <f>VLOOKUP($B58,paste_pd_trips!$A$32:$N$61,TripTargets_memo!N$4+2,FALSE)</f>
        <v>0</v>
      </c>
      <c r="O58" s="50">
        <f>VLOOKUP($B58,paste_pd_trips!$A$32:$N$61,TripTargets_memo!O$4+2,FALSE)</f>
        <v>3163.2494000000002</v>
      </c>
    </row>
    <row r="59" spans="2:15" x14ac:dyDescent="0.25">
      <c r="B59">
        <v>18</v>
      </c>
      <c r="C59" s="46" t="s">
        <v>21</v>
      </c>
      <c r="D59" s="47">
        <f>VLOOKUP($B59,paste_pd_trips!$A$32:$N$61,TripTargets_memo!D$4+2,FALSE)</f>
        <v>0</v>
      </c>
      <c r="E59" s="47">
        <f>VLOOKUP($B59,paste_pd_trips!$A$32:$N$61,TripTargets_memo!E$4+2,FALSE)</f>
        <v>0</v>
      </c>
      <c r="F59" s="47">
        <f>VLOOKUP($B59,paste_pd_trips!$A$32:$N$61,TripTargets_memo!F$4+2,FALSE)</f>
        <v>0</v>
      </c>
      <c r="G59" s="47">
        <f>VLOOKUP($B59,paste_pd_trips!$A$32:$N$61,TripTargets_memo!G$4+2,FALSE)</f>
        <v>0</v>
      </c>
      <c r="H59" s="47">
        <f>VLOOKUP($B59,paste_pd_trips!$A$32:$N$61,TripTargets_memo!H$4+2,FALSE)</f>
        <v>0</v>
      </c>
      <c r="I59" s="55">
        <f>VLOOKUP($B59,paste_pd_trips!$A$32:$N$61,TripTargets_memo!I$4+2,FALSE)</f>
        <v>0</v>
      </c>
      <c r="J59" s="56">
        <f>VLOOKUP($B59,paste_pd_trips!$A$32:$N$61,TripTargets_memo!J$4+2,FALSE)</f>
        <v>0</v>
      </c>
      <c r="K59" s="57">
        <f>VLOOKUP($B59,paste_pd_trips!$A$32:$N$61,TripTargets_memo!K$4+2,FALSE)</f>
        <v>0</v>
      </c>
      <c r="L59" s="47">
        <f>VLOOKUP($B59,paste_pd_trips!$A$32:$N$61,TripTargets_memo!L$4+2,FALSE)</f>
        <v>0</v>
      </c>
      <c r="M59" s="47">
        <f>VLOOKUP($B59,paste_pd_trips!$A$32:$N$61,TripTargets_memo!M$4+2,FALSE)</f>
        <v>0</v>
      </c>
      <c r="N59" s="47">
        <f>VLOOKUP($B59,paste_pd_trips!$A$32:$N$61,TripTargets_memo!N$4+2,FALSE)</f>
        <v>0</v>
      </c>
      <c r="O59" s="50">
        <f>VLOOKUP($B59,paste_pd_trips!$A$32:$N$61,TripTargets_memo!O$4+2,FALSE)</f>
        <v>0</v>
      </c>
    </row>
    <row r="60" spans="2:15" x14ac:dyDescent="0.25">
      <c r="B60">
        <v>19</v>
      </c>
      <c r="C60" s="46" t="s">
        <v>28</v>
      </c>
      <c r="D60" s="47">
        <f>VLOOKUP($B60,paste_pd_trips!$A$32:$N$61,TripTargets_memo!D$4+2,FALSE)</f>
        <v>0</v>
      </c>
      <c r="E60" s="47">
        <f>VLOOKUP($B60,paste_pd_trips!$A$32:$N$61,TripTargets_memo!E$4+2,FALSE)</f>
        <v>0</v>
      </c>
      <c r="F60" s="47">
        <f>VLOOKUP($B60,paste_pd_trips!$A$32:$N$61,TripTargets_memo!F$4+2,FALSE)</f>
        <v>0</v>
      </c>
      <c r="G60" s="47">
        <f>VLOOKUP($B60,paste_pd_trips!$A$32:$N$61,TripTargets_memo!G$4+2,FALSE)</f>
        <v>0</v>
      </c>
      <c r="H60" s="47">
        <f>VLOOKUP($B60,paste_pd_trips!$A$32:$N$61,TripTargets_memo!H$4+2,FALSE)</f>
        <v>0</v>
      </c>
      <c r="I60" s="55">
        <f>VLOOKUP($B60,paste_pd_trips!$A$32:$N$61,TripTargets_memo!I$4+2,FALSE)</f>
        <v>0</v>
      </c>
      <c r="J60" s="56">
        <f>VLOOKUP($B60,paste_pd_trips!$A$32:$N$61,TripTargets_memo!J$4+2,FALSE)</f>
        <v>0</v>
      </c>
      <c r="K60" s="57">
        <f>VLOOKUP($B60,paste_pd_trips!$A$32:$N$61,TripTargets_memo!K$4+2,FALSE)</f>
        <v>0</v>
      </c>
      <c r="L60" s="47">
        <f>VLOOKUP($B60,paste_pd_trips!$A$32:$N$61,TripTargets_memo!L$4+2,FALSE)</f>
        <v>0</v>
      </c>
      <c r="M60" s="47">
        <f>VLOOKUP($B60,paste_pd_trips!$A$32:$N$61,TripTargets_memo!M$4+2,FALSE)</f>
        <v>0</v>
      </c>
      <c r="N60" s="47">
        <f>VLOOKUP($B60,paste_pd_trips!$A$32:$N$61,TripTargets_memo!N$4+2,FALSE)</f>
        <v>0</v>
      </c>
      <c r="O60" s="50">
        <f>VLOOKUP($B60,paste_pd_trips!$A$32:$N$61,TripTargets_memo!O$4+2,FALSE)</f>
        <v>0</v>
      </c>
    </row>
    <row r="61" spans="2:15" x14ac:dyDescent="0.25">
      <c r="B61">
        <v>20</v>
      </c>
      <c r="C61" s="46" t="s">
        <v>29</v>
      </c>
      <c r="D61" s="47">
        <f>VLOOKUP($B61,paste_pd_trips!$A$32:$N$61,TripTargets_memo!D$4+2,FALSE)</f>
        <v>0</v>
      </c>
      <c r="E61" s="47">
        <f>VLOOKUP($B61,paste_pd_trips!$A$32:$N$61,TripTargets_memo!E$4+2,FALSE)</f>
        <v>0</v>
      </c>
      <c r="F61" s="47">
        <f>VLOOKUP($B61,paste_pd_trips!$A$32:$N$61,TripTargets_memo!F$4+2,FALSE)</f>
        <v>0</v>
      </c>
      <c r="G61" s="47">
        <f>VLOOKUP($B61,paste_pd_trips!$A$32:$N$61,TripTargets_memo!G$4+2,FALSE)</f>
        <v>0</v>
      </c>
      <c r="H61" s="47">
        <f>VLOOKUP($B61,paste_pd_trips!$A$32:$N$61,TripTargets_memo!H$4+2,FALSE)</f>
        <v>0</v>
      </c>
      <c r="I61" s="58">
        <f>VLOOKUP($B61,paste_pd_trips!$A$32:$N$61,TripTargets_memo!I$4+2,FALSE)</f>
        <v>0</v>
      </c>
      <c r="J61" s="59">
        <f>VLOOKUP($B61,paste_pd_trips!$A$32:$N$61,TripTargets_memo!J$4+2,FALSE)</f>
        <v>0</v>
      </c>
      <c r="K61" s="60">
        <f>VLOOKUP($B61,paste_pd_trips!$A$32:$N$61,TripTargets_memo!K$4+2,FALSE)</f>
        <v>0</v>
      </c>
      <c r="L61" s="47">
        <f>VLOOKUP($B61,paste_pd_trips!$A$32:$N$61,TripTargets_memo!L$4+2,FALSE)</f>
        <v>0</v>
      </c>
      <c r="M61" s="47">
        <f>VLOOKUP($B61,paste_pd_trips!$A$32:$N$61,TripTargets_memo!M$4+2,FALSE)</f>
        <v>0</v>
      </c>
      <c r="N61" s="47">
        <f>VLOOKUP($B61,paste_pd_trips!$A$32:$N$61,TripTargets_memo!N$4+2,FALSE)</f>
        <v>0</v>
      </c>
      <c r="O61" s="50">
        <f>VLOOKUP($B61,paste_pd_trips!$A$32:$N$61,TripTargets_memo!O$4+2,FALSE)</f>
        <v>0</v>
      </c>
    </row>
    <row r="62" spans="2:15" x14ac:dyDescent="0.25">
      <c r="B62">
        <v>21</v>
      </c>
      <c r="C62" s="46" t="s">
        <v>22</v>
      </c>
      <c r="D62" s="47">
        <f>VLOOKUP($B62,paste_pd_trips!$A$32:$N$61,TripTargets_memo!D$4+2,FALSE)</f>
        <v>0</v>
      </c>
      <c r="E62" s="47">
        <f>VLOOKUP($B62,paste_pd_trips!$A$32:$N$61,TripTargets_memo!E$4+2,FALSE)</f>
        <v>0</v>
      </c>
      <c r="F62" s="47">
        <f>VLOOKUP($B62,paste_pd_trips!$A$32:$N$61,TripTargets_memo!F$4+2,FALSE)</f>
        <v>0</v>
      </c>
      <c r="G62" s="47">
        <f>VLOOKUP($B62,paste_pd_trips!$A$32:$N$61,TripTargets_memo!G$4+2,FALSE)</f>
        <v>0</v>
      </c>
      <c r="H62" s="47">
        <f>VLOOKUP($B62,paste_pd_trips!$A$32:$N$61,TripTargets_memo!H$4+2,FALSE)</f>
        <v>0</v>
      </c>
      <c r="I62" s="56">
        <f>VLOOKUP($B62,paste_pd_trips!$A$32:$N$61,TripTargets_memo!I$4+2,FALSE)</f>
        <v>0</v>
      </c>
      <c r="J62" s="56">
        <f>VLOOKUP($B62,paste_pd_trips!$A$32:$N$61,TripTargets_memo!J$4+2,FALSE)</f>
        <v>0</v>
      </c>
      <c r="K62" s="56">
        <f>VLOOKUP($B62,paste_pd_trips!$A$32:$N$61,TripTargets_memo!K$4+2,FALSE)</f>
        <v>0</v>
      </c>
      <c r="L62" s="47">
        <f>VLOOKUP($B62,paste_pd_trips!$A$32:$N$61,TripTargets_memo!L$4+2,FALSE)</f>
        <v>2513.192</v>
      </c>
      <c r="M62" s="47">
        <f>VLOOKUP($B62,paste_pd_trips!$A$32:$N$61,TripTargets_memo!M$4+2,FALSE)</f>
        <v>0</v>
      </c>
      <c r="N62" s="47">
        <f>VLOOKUP($B62,paste_pd_trips!$A$32:$N$61,TripTargets_memo!N$4+2,FALSE)</f>
        <v>0</v>
      </c>
      <c r="O62" s="50">
        <f>VLOOKUP($B62,paste_pd_trips!$A$32:$N$61,TripTargets_memo!O$4+2,FALSE)</f>
        <v>2513.192</v>
      </c>
    </row>
    <row r="63" spans="2:15" x14ac:dyDescent="0.25">
      <c r="B63">
        <v>22</v>
      </c>
      <c r="C63" s="46" t="s">
        <v>23</v>
      </c>
      <c r="D63" s="47">
        <f>VLOOKUP($B63,paste_pd_trips!$A$32:$N$61,TripTargets_memo!D$4+2,FALSE)</f>
        <v>0</v>
      </c>
      <c r="E63" s="47">
        <f>VLOOKUP($B63,paste_pd_trips!$A$32:$N$61,TripTargets_memo!E$4+2,FALSE)</f>
        <v>0</v>
      </c>
      <c r="F63" s="47">
        <f>VLOOKUP($B63,paste_pd_trips!$A$32:$N$61,TripTargets_memo!F$4+2,FALSE)</f>
        <v>0</v>
      </c>
      <c r="G63" s="47">
        <f>VLOOKUP($B63,paste_pd_trips!$A$32:$N$61,TripTargets_memo!G$4+2,FALSE)</f>
        <v>0</v>
      </c>
      <c r="H63" s="47">
        <f>VLOOKUP($B63,paste_pd_trips!$A$32:$N$61,TripTargets_memo!H$4+2,FALSE)</f>
        <v>0</v>
      </c>
      <c r="I63" s="56">
        <f>VLOOKUP($B63,paste_pd_trips!$A$32:$N$61,TripTargets_memo!I$4+2,FALSE)</f>
        <v>473.99040000000002</v>
      </c>
      <c r="J63" s="56">
        <f>VLOOKUP($B63,paste_pd_trips!$A$32:$N$61,TripTargets_memo!J$4+2,FALSE)</f>
        <v>0</v>
      </c>
      <c r="K63" s="56">
        <f>VLOOKUP($B63,paste_pd_trips!$A$32:$N$61,TripTargets_memo!K$4+2,FALSE)</f>
        <v>0</v>
      </c>
      <c r="L63" s="47">
        <f>VLOOKUP($B63,paste_pd_trips!$A$32:$N$61,TripTargets_memo!L$4+2,FALSE)</f>
        <v>0</v>
      </c>
      <c r="M63" s="47">
        <f>VLOOKUP($B63,paste_pd_trips!$A$32:$N$61,TripTargets_memo!M$4+2,FALSE)</f>
        <v>7331.5227400000003</v>
      </c>
      <c r="N63" s="47">
        <f>VLOOKUP($B63,paste_pd_trips!$A$32:$N$61,TripTargets_memo!N$4+2,FALSE)</f>
        <v>0</v>
      </c>
      <c r="O63" s="50">
        <f>VLOOKUP($B63,paste_pd_trips!$A$32:$N$61,TripTargets_memo!O$4+2,FALSE)</f>
        <v>7805.51314</v>
      </c>
    </row>
    <row r="64" spans="2:15" x14ac:dyDescent="0.25">
      <c r="B64">
        <v>23</v>
      </c>
      <c r="C64" s="46" t="s">
        <v>24</v>
      </c>
      <c r="D64" s="47">
        <f>VLOOKUP($B64,paste_pd_trips!$A$32:$N$61,TripTargets_memo!D$4+2,FALSE)</f>
        <v>0</v>
      </c>
      <c r="E64" s="47">
        <f>VLOOKUP($B64,paste_pd_trips!$A$32:$N$61,TripTargets_memo!E$4+2,FALSE)</f>
        <v>0</v>
      </c>
      <c r="F64" s="47">
        <f>VLOOKUP($B64,paste_pd_trips!$A$32:$N$61,TripTargets_memo!F$4+2,FALSE)</f>
        <v>0</v>
      </c>
      <c r="G64" s="47">
        <f>VLOOKUP($B64,paste_pd_trips!$A$32:$N$61,TripTargets_memo!G$4+2,FALSE)</f>
        <v>0</v>
      </c>
      <c r="H64" s="47">
        <f>VLOOKUP($B64,paste_pd_trips!$A$32:$N$61,TripTargets_memo!H$4+2,FALSE)</f>
        <v>0</v>
      </c>
      <c r="I64" s="56">
        <f>VLOOKUP($B64,paste_pd_trips!$A$32:$N$61,TripTargets_memo!I$4+2,FALSE)</f>
        <v>362.18259999999998</v>
      </c>
      <c r="J64" s="56">
        <f>VLOOKUP($B64,paste_pd_trips!$A$32:$N$61,TripTargets_memo!J$4+2,FALSE)</f>
        <v>0</v>
      </c>
      <c r="K64" s="56">
        <f>VLOOKUP($B64,paste_pd_trips!$A$32:$N$61,TripTargets_memo!K$4+2,FALSE)</f>
        <v>0</v>
      </c>
      <c r="L64" s="47">
        <f>VLOOKUP($B64,paste_pd_trips!$A$32:$N$61,TripTargets_memo!L$4+2,FALSE)</f>
        <v>0</v>
      </c>
      <c r="M64" s="47">
        <f>VLOOKUP($B64,paste_pd_trips!$A$32:$N$61,TripTargets_memo!M$4+2,FALSE)</f>
        <v>0</v>
      </c>
      <c r="N64" s="47">
        <f>VLOOKUP($B64,paste_pd_trips!$A$32:$N$61,TripTargets_memo!N$4+2,FALSE)</f>
        <v>0</v>
      </c>
      <c r="O64" s="50">
        <f>VLOOKUP($B64,paste_pd_trips!$A$32:$N$61,TripTargets_memo!O$4+2,FALSE)</f>
        <v>362.18259999999998</v>
      </c>
    </row>
    <row r="65" spans="2:15" x14ac:dyDescent="0.25">
      <c r="B65">
        <v>24</v>
      </c>
      <c r="C65" s="46" t="s">
        <v>25</v>
      </c>
      <c r="D65" s="47">
        <f>VLOOKUP($B65,paste_pd_trips!$A$32:$N$61,TripTargets_memo!D$4+2,FALSE)</f>
        <v>0</v>
      </c>
      <c r="E65" s="47">
        <f>VLOOKUP($B65,paste_pd_trips!$A$32:$N$61,TripTargets_memo!E$4+2,FALSE)</f>
        <v>0</v>
      </c>
      <c r="F65" s="47">
        <f>VLOOKUP($B65,paste_pd_trips!$A$32:$N$61,TripTargets_memo!F$4+2,FALSE)</f>
        <v>0</v>
      </c>
      <c r="G65" s="47">
        <f>VLOOKUP($B65,paste_pd_trips!$A$32:$N$61,TripTargets_memo!G$4+2,FALSE)</f>
        <v>0</v>
      </c>
      <c r="H65" s="47">
        <f>VLOOKUP($B65,paste_pd_trips!$A$32:$N$61,TripTargets_memo!H$4+2,FALSE)</f>
        <v>0</v>
      </c>
      <c r="I65" s="51">
        <f>VLOOKUP($B65,paste_pd_trips!$A$32:$N$61,TripTargets_memo!I$4+2,FALSE)</f>
        <v>15258.922850000001</v>
      </c>
      <c r="J65" s="52">
        <f>VLOOKUP($B65,paste_pd_trips!$A$32:$N$61,TripTargets_memo!J$4+2,FALSE)</f>
        <v>484.87479999999999</v>
      </c>
      <c r="K65" s="53">
        <f>VLOOKUP($B65,paste_pd_trips!$A$32:$N$61,TripTargets_memo!K$4+2,FALSE)</f>
        <v>906.50300000000004</v>
      </c>
      <c r="L65" s="47">
        <f>VLOOKUP($B65,paste_pd_trips!$A$32:$N$61,TripTargets_memo!L$4+2,FALSE)</f>
        <v>0</v>
      </c>
      <c r="M65" s="47">
        <f>VLOOKUP($B65,paste_pd_trips!$A$32:$N$61,TripTargets_memo!M$4+2,FALSE)</f>
        <v>0</v>
      </c>
      <c r="N65" s="47">
        <f>VLOOKUP($B65,paste_pd_trips!$A$32:$N$61,TripTargets_memo!N$4+2,FALSE)</f>
        <v>0</v>
      </c>
      <c r="O65" s="50">
        <f>VLOOKUP($B65,paste_pd_trips!$A$32:$N$61,TripTargets_memo!O$4+2,FALSE)</f>
        <v>16650.300650000001</v>
      </c>
    </row>
    <row r="66" spans="2:15" x14ac:dyDescent="0.25">
      <c r="B66">
        <v>25</v>
      </c>
      <c r="C66" s="46" t="s">
        <v>30</v>
      </c>
      <c r="D66" s="47">
        <f>VLOOKUP($B66,paste_pd_trips!$A$32:$N$61,TripTargets_memo!D$4+2,FALSE)</f>
        <v>0</v>
      </c>
      <c r="E66" s="47">
        <f>VLOOKUP($B66,paste_pd_trips!$A$32:$N$61,TripTargets_memo!E$4+2,FALSE)</f>
        <v>0</v>
      </c>
      <c r="F66" s="47">
        <f>VLOOKUP($B66,paste_pd_trips!$A$32:$N$61,TripTargets_memo!F$4+2,FALSE)</f>
        <v>0</v>
      </c>
      <c r="G66" s="47">
        <f>VLOOKUP($B66,paste_pd_trips!$A$32:$N$61,TripTargets_memo!G$4+2,FALSE)</f>
        <v>0</v>
      </c>
      <c r="H66" s="47">
        <f>VLOOKUP($B66,paste_pd_trips!$A$32:$N$61,TripTargets_memo!H$4+2,FALSE)</f>
        <v>0</v>
      </c>
      <c r="I66" s="55">
        <f>VLOOKUP($B66,paste_pd_trips!$A$32:$N$61,TripTargets_memo!I$4+2,FALSE)</f>
        <v>3020.922</v>
      </c>
      <c r="J66" s="56">
        <f>VLOOKUP($B66,paste_pd_trips!$A$32:$N$61,TripTargets_memo!J$4+2,FALSE)</f>
        <v>0</v>
      </c>
      <c r="K66" s="57">
        <f>VLOOKUP($B66,paste_pd_trips!$A$32:$N$61,TripTargets_memo!K$4+2,FALSE)</f>
        <v>0</v>
      </c>
      <c r="L66" s="47">
        <f>VLOOKUP($B66,paste_pd_trips!$A$32:$N$61,TripTargets_memo!L$4+2,FALSE)</f>
        <v>0</v>
      </c>
      <c r="M66" s="47">
        <f>VLOOKUP($B66,paste_pd_trips!$A$32:$N$61,TripTargets_memo!M$4+2,FALSE)</f>
        <v>0</v>
      </c>
      <c r="N66" s="47">
        <f>VLOOKUP($B66,paste_pd_trips!$A$32:$N$61,TripTargets_memo!N$4+2,FALSE)</f>
        <v>0</v>
      </c>
      <c r="O66" s="50">
        <f>VLOOKUP($B66,paste_pd_trips!$A$32:$N$61,TripTargets_memo!O$4+2,FALSE)</f>
        <v>3020.922</v>
      </c>
    </row>
    <row r="67" spans="2:15" x14ac:dyDescent="0.25">
      <c r="B67">
        <v>26</v>
      </c>
      <c r="C67" s="46" t="s">
        <v>31</v>
      </c>
      <c r="D67" s="47">
        <f>VLOOKUP($B67,paste_pd_trips!$A$32:$N$61,TripTargets_memo!D$4+2,FALSE)</f>
        <v>0</v>
      </c>
      <c r="E67" s="47">
        <f>VLOOKUP($B67,paste_pd_trips!$A$32:$N$61,TripTargets_memo!E$4+2,FALSE)</f>
        <v>0</v>
      </c>
      <c r="F67" s="47">
        <f>VLOOKUP($B67,paste_pd_trips!$A$32:$N$61,TripTargets_memo!F$4+2,FALSE)</f>
        <v>0</v>
      </c>
      <c r="G67" s="47">
        <f>VLOOKUP($B67,paste_pd_trips!$A$32:$N$61,TripTargets_memo!G$4+2,FALSE)</f>
        <v>0</v>
      </c>
      <c r="H67" s="47">
        <f>VLOOKUP($B67,paste_pd_trips!$A$32:$N$61,TripTargets_memo!H$4+2,FALSE)</f>
        <v>0</v>
      </c>
      <c r="I67" s="55">
        <f>VLOOKUP($B67,paste_pd_trips!$A$32:$N$61,TripTargets_memo!I$4+2,FALSE)</f>
        <v>0</v>
      </c>
      <c r="J67" s="56">
        <f>VLOOKUP($B67,paste_pd_trips!$A$32:$N$61,TripTargets_memo!J$4+2,FALSE)</f>
        <v>9355.2356</v>
      </c>
      <c r="K67" s="57">
        <f>VLOOKUP($B67,paste_pd_trips!$A$32:$N$61,TripTargets_memo!K$4+2,FALSE)</f>
        <v>0</v>
      </c>
      <c r="L67" s="47">
        <f>VLOOKUP($B67,paste_pd_trips!$A$32:$N$61,TripTargets_memo!L$4+2,FALSE)</f>
        <v>0</v>
      </c>
      <c r="M67" s="47">
        <f>VLOOKUP($B67,paste_pd_trips!$A$32:$N$61,TripTargets_memo!M$4+2,FALSE)</f>
        <v>0</v>
      </c>
      <c r="N67" s="47">
        <f>VLOOKUP($B67,paste_pd_trips!$A$32:$N$61,TripTargets_memo!N$4+2,FALSE)</f>
        <v>0</v>
      </c>
      <c r="O67" s="50">
        <f>VLOOKUP($B67,paste_pd_trips!$A$32:$N$61,TripTargets_memo!O$4+2,FALSE)</f>
        <v>9355.2356</v>
      </c>
    </row>
    <row r="68" spans="2:15" x14ac:dyDescent="0.25">
      <c r="B68">
        <v>27</v>
      </c>
      <c r="C68" s="46" t="s">
        <v>529</v>
      </c>
      <c r="D68" s="47">
        <f>VLOOKUP($B68,paste_pd_trips!$A$32:$N$61,TripTargets_memo!D$4+2,FALSE)</f>
        <v>0</v>
      </c>
      <c r="E68" s="47">
        <f>VLOOKUP($B68,paste_pd_trips!$A$32:$N$61,TripTargets_memo!E$4+2,FALSE)</f>
        <v>0</v>
      </c>
      <c r="F68" s="47">
        <f>VLOOKUP($B68,paste_pd_trips!$A$32:$N$61,TripTargets_memo!F$4+2,FALSE)</f>
        <v>0</v>
      </c>
      <c r="G68" s="47">
        <f>VLOOKUP($B68,paste_pd_trips!$A$32:$N$61,TripTargets_memo!G$4+2,FALSE)</f>
        <v>0</v>
      </c>
      <c r="H68" s="47">
        <f>VLOOKUP($B68,paste_pd_trips!$A$32:$N$61,TripTargets_memo!H$4+2,FALSE)</f>
        <v>0</v>
      </c>
      <c r="I68" s="55">
        <f>VLOOKUP($B68,paste_pd_trips!$A$32:$N$61,TripTargets_memo!I$4+2,FALSE)</f>
        <v>0</v>
      </c>
      <c r="J68" s="47">
        <f>VLOOKUP($B68,paste_pd_trips!$A$32:$N$61,TripTargets_memo!J$4+2,FALSE)</f>
        <v>746.90611999999999</v>
      </c>
      <c r="K68" s="57">
        <f>VLOOKUP($B68,paste_pd_trips!$A$32:$N$61,TripTargets_memo!K$4+2,FALSE)</f>
        <v>0</v>
      </c>
      <c r="L68" s="47">
        <f>VLOOKUP($B68,paste_pd_trips!$A$32:$N$61,TripTargets_memo!L$4+2,FALSE)</f>
        <v>0</v>
      </c>
      <c r="M68" s="47">
        <f>VLOOKUP($B68,paste_pd_trips!$A$32:$N$61,TripTargets_memo!M$4+2,FALSE)</f>
        <v>0</v>
      </c>
      <c r="N68" s="47">
        <f>VLOOKUP($B68,paste_pd_trips!$A$32:$N$61,TripTargets_memo!N$4+2,FALSE)</f>
        <v>0</v>
      </c>
      <c r="O68" s="50">
        <f>VLOOKUP($B68,paste_pd_trips!$A$32:$N$61,TripTargets_memo!O$4+2,FALSE)</f>
        <v>746.90611999999999</v>
      </c>
    </row>
    <row r="69" spans="2:15" x14ac:dyDescent="0.25">
      <c r="B69">
        <v>28</v>
      </c>
      <c r="C69" s="46" t="s">
        <v>530</v>
      </c>
      <c r="D69" s="47">
        <f>VLOOKUP($B69,paste_pd_trips!$A$32:$N$61,TripTargets_memo!D$4+2,FALSE)</f>
        <v>0</v>
      </c>
      <c r="E69" s="47">
        <f>VLOOKUP($B69,paste_pd_trips!$A$32:$N$61,TripTargets_memo!E$4+2,FALSE)</f>
        <v>0</v>
      </c>
      <c r="F69" s="47">
        <f>VLOOKUP($B69,paste_pd_trips!$A$32:$N$61,TripTargets_memo!F$4+2,FALSE)</f>
        <v>0</v>
      </c>
      <c r="G69" s="47">
        <f>VLOOKUP($B69,paste_pd_trips!$A$32:$N$61,TripTargets_memo!G$4+2,FALSE)</f>
        <v>0</v>
      </c>
      <c r="H69" s="47">
        <f>VLOOKUP($B69,paste_pd_trips!$A$32:$N$61,TripTargets_memo!H$4+2,FALSE)</f>
        <v>0</v>
      </c>
      <c r="I69" s="55">
        <f>VLOOKUP($B69,paste_pd_trips!$A$32:$N$61,TripTargets_memo!I$4+2,FALSE)</f>
        <v>0</v>
      </c>
      <c r="J69" s="47">
        <f>VLOOKUP($B69,paste_pd_trips!$A$32:$N$61,TripTargets_memo!J$4+2,FALSE)</f>
        <v>0</v>
      </c>
      <c r="K69" s="57">
        <f>VLOOKUP($B69,paste_pd_trips!$A$32:$N$61,TripTargets_memo!K$4+2,FALSE)</f>
        <v>2617.9484000000002</v>
      </c>
      <c r="L69" s="47">
        <f>VLOOKUP($B69,paste_pd_trips!$A$32:$N$61,TripTargets_memo!L$4+2,FALSE)</f>
        <v>0</v>
      </c>
      <c r="M69" s="47">
        <f>VLOOKUP($B69,paste_pd_trips!$A$32:$N$61,TripTargets_memo!M$4+2,FALSE)</f>
        <v>0</v>
      </c>
      <c r="N69" s="47">
        <f>VLOOKUP($B69,paste_pd_trips!$A$32:$N$61,TripTargets_memo!N$4+2,FALSE)</f>
        <v>0</v>
      </c>
      <c r="O69" s="50">
        <f>VLOOKUP($B69,paste_pd_trips!$A$32:$N$61,TripTargets_memo!O$4+2,FALSE)</f>
        <v>2617.9484000000002</v>
      </c>
    </row>
    <row r="70" spans="2:15" x14ac:dyDescent="0.25">
      <c r="B70">
        <v>29</v>
      </c>
      <c r="C70" s="46" t="s">
        <v>531</v>
      </c>
      <c r="D70" s="47">
        <f>VLOOKUP($B70,paste_pd_trips!$A$32:$N$61,TripTargets_memo!D$4+2,FALSE)</f>
        <v>0</v>
      </c>
      <c r="E70" s="47">
        <f>VLOOKUP($B70,paste_pd_trips!$A$32:$N$61,TripTargets_memo!E$4+2,FALSE)</f>
        <v>0</v>
      </c>
      <c r="F70" s="47">
        <f>VLOOKUP($B70,paste_pd_trips!$A$32:$N$61,TripTargets_memo!F$4+2,FALSE)</f>
        <v>0</v>
      </c>
      <c r="G70" s="47">
        <f>VLOOKUP($B70,paste_pd_trips!$A$32:$N$61,TripTargets_memo!G$4+2,FALSE)</f>
        <v>0</v>
      </c>
      <c r="H70" s="47">
        <f>VLOOKUP($B70,paste_pd_trips!$A$32:$N$61,TripTargets_memo!H$4+2,FALSE)</f>
        <v>0</v>
      </c>
      <c r="I70" s="58">
        <f>VLOOKUP($B70,paste_pd_trips!$A$32:$N$61,TripTargets_memo!I$4+2,FALSE)</f>
        <v>0</v>
      </c>
      <c r="J70" s="59">
        <f>VLOOKUP($B70,paste_pd_trips!$A$32:$N$61,TripTargets_memo!J$4+2,FALSE)</f>
        <v>0</v>
      </c>
      <c r="K70" s="60">
        <f>VLOOKUP($B70,paste_pd_trips!$A$32:$N$61,TripTargets_memo!K$4+2,FALSE)</f>
        <v>0</v>
      </c>
      <c r="L70" s="47">
        <f>VLOOKUP($B70,paste_pd_trips!$A$32:$N$61,TripTargets_memo!L$4+2,FALSE)</f>
        <v>0</v>
      </c>
      <c r="M70" s="47">
        <f>VLOOKUP($B70,paste_pd_trips!$A$32:$N$61,TripTargets_memo!M$4+2,FALSE)</f>
        <v>0</v>
      </c>
      <c r="N70" s="47">
        <f>VLOOKUP($B70,paste_pd_trips!$A$32:$N$61,TripTargets_memo!N$4+2,FALSE)</f>
        <v>0</v>
      </c>
      <c r="O70" s="50">
        <f>VLOOKUP($B70,paste_pd_trips!$A$32:$N$61,TripTargets_memo!O$4+2,FALSE)</f>
        <v>0</v>
      </c>
    </row>
    <row r="71" spans="2:15" ht="15.75" thickBot="1" x14ac:dyDescent="0.3">
      <c r="B71">
        <v>30</v>
      </c>
      <c r="C71" s="61" t="s">
        <v>5</v>
      </c>
      <c r="D71" s="62">
        <f>VLOOKUP($B71,paste_pd_trips!$A$32:$N$61,TripTargets_memo!D$4+2,FALSE)</f>
        <v>172905.62998</v>
      </c>
      <c r="E71" s="63">
        <f>VLOOKUP($B71,paste_pd_trips!$A$32:$N$61,TripTargets_memo!E$4+2,FALSE)</f>
        <v>146472.61997</v>
      </c>
      <c r="F71" s="63">
        <f>VLOOKUP($B71,paste_pd_trips!$A$32:$N$61,TripTargets_memo!F$4+2,FALSE)</f>
        <v>42251.697569999997</v>
      </c>
      <c r="G71" s="63">
        <f>VLOOKUP($B71,paste_pd_trips!$A$32:$N$61,TripTargets_memo!G$4+2,FALSE)</f>
        <v>11097.732969999999</v>
      </c>
      <c r="H71" s="63">
        <f>VLOOKUP($B71,paste_pd_trips!$A$32:$N$61,TripTargets_memo!H$4+2,FALSE)</f>
        <v>18300.399789999999</v>
      </c>
      <c r="I71" s="63">
        <f>VLOOKUP($B71,paste_pd_trips!$A$32:$N$61,TripTargets_memo!I$4+2,FALSE)</f>
        <v>110493.10322999999</v>
      </c>
      <c r="J71" s="63">
        <f>VLOOKUP($B71,paste_pd_trips!$A$32:$N$61,TripTargets_memo!J$4+2,FALSE)</f>
        <v>25439.463919999998</v>
      </c>
      <c r="K71" s="63">
        <f>VLOOKUP($B71,paste_pd_trips!$A$32:$N$61,TripTargets_memo!K$4+2,FALSE)</f>
        <v>9717.4951999999994</v>
      </c>
      <c r="L71" s="63">
        <f>VLOOKUP($B71,paste_pd_trips!$A$32:$N$61,TripTargets_memo!L$4+2,FALSE)</f>
        <v>2717.2253999999998</v>
      </c>
      <c r="M71" s="63">
        <f>VLOOKUP($B71,paste_pd_trips!$A$32:$N$61,TripTargets_memo!M$4+2,FALSE)</f>
        <v>13806.95174</v>
      </c>
      <c r="N71" s="63">
        <f>VLOOKUP($B71,paste_pd_trips!$A$32:$N$61,TripTargets_memo!N$4+2,FALSE)</f>
        <v>0</v>
      </c>
      <c r="O71" s="64">
        <f>VLOOKUP($B71,paste_pd_trips!$A$32:$N$61,TripTargets_memo!O$4+2,FALSE)</f>
        <v>553202.31976999994</v>
      </c>
    </row>
    <row r="72" spans="2:15" x14ac:dyDescent="0.25">
      <c r="C72" s="65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</row>
    <row r="73" spans="2:15" x14ac:dyDescent="0.25">
      <c r="C73" s="65" t="s">
        <v>536</v>
      </c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</row>
    <row r="74" spans="2:15" x14ac:dyDescent="0.25">
      <c r="C74" s="65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</row>
    <row r="75" spans="2:15" x14ac:dyDescent="0.25">
      <c r="C75" s="65" t="s">
        <v>539</v>
      </c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49"/>
    </row>
    <row r="76" spans="2:15" x14ac:dyDescent="0.25">
      <c r="C76" s="65" t="s">
        <v>540</v>
      </c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</row>
    <row r="77" spans="2:15" x14ac:dyDescent="0.25">
      <c r="C77" s="65" t="s">
        <v>541</v>
      </c>
      <c r="D77" s="49"/>
      <c r="E77" s="49"/>
      <c r="F77" s="49"/>
      <c r="G77" s="49"/>
      <c r="H77" s="49"/>
      <c r="I77" s="68"/>
      <c r="J77" s="68"/>
      <c r="K77" s="68"/>
      <c r="L77" s="49"/>
      <c r="M77" s="49"/>
      <c r="N77" s="49"/>
      <c r="O77" s="49"/>
    </row>
    <row r="80" spans="2:15" x14ac:dyDescent="0.25">
      <c r="C80" t="s">
        <v>543</v>
      </c>
      <c r="I80" t="s">
        <v>523</v>
      </c>
    </row>
    <row r="81" spans="2:15" ht="26.25" x14ac:dyDescent="0.25">
      <c r="B81" s="94" t="s">
        <v>572</v>
      </c>
      <c r="C81" s="40" t="s">
        <v>524</v>
      </c>
      <c r="D81" s="41" t="s">
        <v>525</v>
      </c>
      <c r="E81" s="42" t="s">
        <v>526</v>
      </c>
      <c r="F81" s="42" t="s">
        <v>527</v>
      </c>
      <c r="G81" s="42" t="s">
        <v>465</v>
      </c>
      <c r="H81" s="42" t="s">
        <v>528</v>
      </c>
      <c r="I81" s="42" t="s">
        <v>14</v>
      </c>
      <c r="J81" s="42" t="s">
        <v>18</v>
      </c>
      <c r="K81" s="42" t="s">
        <v>22</v>
      </c>
      <c r="L81" s="42" t="s">
        <v>529</v>
      </c>
      <c r="M81" s="42" t="s">
        <v>530</v>
      </c>
      <c r="N81" s="43" t="s">
        <v>531</v>
      </c>
      <c r="O81" s="44" t="s">
        <v>5</v>
      </c>
    </row>
    <row r="82" spans="2:15" x14ac:dyDescent="0.25">
      <c r="B82">
        <v>1</v>
      </c>
      <c r="C82" s="46" t="s">
        <v>532</v>
      </c>
      <c r="D82" s="47">
        <f>VLOOKUP($B82,paste_pd_trips!$A$62:$N$91,TripTargets_memo!D$4+2,FALSE)</f>
        <v>47246.299099999997</v>
      </c>
      <c r="E82" s="47">
        <f>VLOOKUP($B82,paste_pd_trips!$A$62:$N$91,TripTargets_memo!E$4+2,FALSE)</f>
        <v>6330.9429499999997</v>
      </c>
      <c r="F82" s="47">
        <f>VLOOKUP($B82,paste_pd_trips!$A$62:$N$91,TripTargets_memo!F$4+2,FALSE)</f>
        <v>5287.8832000000002</v>
      </c>
      <c r="G82" s="47">
        <f>VLOOKUP($B82,paste_pd_trips!$A$62:$N$91,TripTargets_memo!G$4+2,FALSE)</f>
        <v>0</v>
      </c>
      <c r="H82" s="47">
        <f>VLOOKUP($B82,paste_pd_trips!$A$62:$N$91,TripTargets_memo!H$4+2,FALSE)</f>
        <v>0</v>
      </c>
      <c r="I82" s="47">
        <f>VLOOKUP($B82,paste_pd_trips!$A$62:$N$91,TripTargets_memo!I$4+2,FALSE)</f>
        <v>0</v>
      </c>
      <c r="J82" s="47">
        <f>VLOOKUP($B82,paste_pd_trips!$A$62:$N$91,TripTargets_memo!J$4+2,FALSE)</f>
        <v>0</v>
      </c>
      <c r="K82" s="47">
        <f>VLOOKUP($B82,paste_pd_trips!$A$62:$N$91,TripTargets_memo!K$4+2,FALSE)</f>
        <v>0</v>
      </c>
      <c r="L82" s="47">
        <f>VLOOKUP($B82,paste_pd_trips!$A$62:$N$91,TripTargets_memo!L$4+2,FALSE)</f>
        <v>486.6241</v>
      </c>
      <c r="M82" s="47">
        <f>VLOOKUP($B82,paste_pd_trips!$A$62:$N$91,TripTargets_memo!M$4+2,FALSE)</f>
        <v>0</v>
      </c>
      <c r="N82" s="47">
        <f>VLOOKUP($B82,paste_pd_trips!$A$62:$N$91,TripTargets_memo!N$4+2,FALSE)</f>
        <v>0</v>
      </c>
      <c r="O82" s="48">
        <f>VLOOKUP($B82,paste_pd_trips!$A$62:$N$91,TripTargets_memo!O$4+2,FALSE)</f>
        <v>59351.749349999998</v>
      </c>
    </row>
    <row r="83" spans="2:15" x14ac:dyDescent="0.25">
      <c r="B83">
        <v>3</v>
      </c>
      <c r="C83" s="46" t="s">
        <v>526</v>
      </c>
      <c r="D83" s="47">
        <f>VLOOKUP($B83,paste_pd_trips!$A$62:$N$91,TripTargets_memo!D$4+2,FALSE)</f>
        <v>0</v>
      </c>
      <c r="E83" s="47">
        <f>VLOOKUP($B83,paste_pd_trips!$A$62:$N$91,TripTargets_memo!E$4+2,FALSE)</f>
        <v>375155.22985</v>
      </c>
      <c r="F83" s="47">
        <f>VLOOKUP($B83,paste_pd_trips!$A$62:$N$91,TripTargets_memo!F$4+2,FALSE)</f>
        <v>246652.22729000001</v>
      </c>
      <c r="G83" s="47">
        <f>VLOOKUP($B83,paste_pd_trips!$A$62:$N$91,TripTargets_memo!G$4+2,FALSE)</f>
        <v>0</v>
      </c>
      <c r="H83" s="47">
        <f>VLOOKUP($B83,paste_pd_trips!$A$62:$N$91,TripTargets_memo!H$4+2,FALSE)</f>
        <v>5819.5117399999999</v>
      </c>
      <c r="I83" s="47">
        <f>VLOOKUP($B83,paste_pd_trips!$A$62:$N$91,TripTargets_memo!I$4+2,FALSE)</f>
        <v>12583.284540000001</v>
      </c>
      <c r="J83" s="47">
        <f>VLOOKUP($B83,paste_pd_trips!$A$62:$N$91,TripTargets_memo!J$4+2,FALSE)</f>
        <v>0</v>
      </c>
      <c r="K83" s="47">
        <f>VLOOKUP($B83,paste_pd_trips!$A$62:$N$91,TripTargets_memo!K$4+2,FALSE)</f>
        <v>3087.98362</v>
      </c>
      <c r="L83" s="47">
        <f>VLOOKUP($B83,paste_pd_trips!$A$62:$N$91,TripTargets_memo!L$4+2,FALSE)</f>
        <v>19960.058089999999</v>
      </c>
      <c r="M83" s="47">
        <f>VLOOKUP($B83,paste_pd_trips!$A$62:$N$91,TripTargets_memo!M$4+2,FALSE)</f>
        <v>1988.3262999999999</v>
      </c>
      <c r="N83" s="47">
        <f>VLOOKUP($B83,paste_pd_trips!$A$62:$N$91,TripTargets_memo!N$4+2,FALSE)</f>
        <v>0</v>
      </c>
      <c r="O83" s="50">
        <f>VLOOKUP($B83,paste_pd_trips!$A$62:$N$91,TripTargets_memo!O$4+2,FALSE)</f>
        <v>665246.62143000006</v>
      </c>
    </row>
    <row r="84" spans="2:15" x14ac:dyDescent="0.25">
      <c r="B84">
        <v>5</v>
      </c>
      <c r="C84" s="46" t="s">
        <v>527</v>
      </c>
      <c r="D84" s="47">
        <f>VLOOKUP($B84,paste_pd_trips!$A$62:$N$91,TripTargets_memo!D$4+2,FALSE)</f>
        <v>0</v>
      </c>
      <c r="E84" s="47">
        <f>VLOOKUP($B84,paste_pd_trips!$A$62:$N$91,TripTargets_memo!E$4+2,FALSE)</f>
        <v>0</v>
      </c>
      <c r="F84" s="47">
        <f>VLOOKUP($B84,paste_pd_trips!$A$62:$N$91,TripTargets_memo!F$4+2,FALSE)</f>
        <v>970607.99526</v>
      </c>
      <c r="G84" s="47">
        <f>VLOOKUP($B84,paste_pd_trips!$A$62:$N$91,TripTargets_memo!G$4+2,FALSE)</f>
        <v>0</v>
      </c>
      <c r="H84" s="47">
        <f>VLOOKUP($B84,paste_pd_trips!$A$62:$N$91,TripTargets_memo!H$4+2,FALSE)</f>
        <v>544.71536000000003</v>
      </c>
      <c r="I84" s="47">
        <f>VLOOKUP($B84,paste_pd_trips!$A$62:$N$91,TripTargets_memo!I$4+2,FALSE)</f>
        <v>10633.302460000001</v>
      </c>
      <c r="J84" s="47">
        <f>VLOOKUP($B84,paste_pd_trips!$A$62:$N$91,TripTargets_memo!J$4+2,FALSE)</f>
        <v>485.36369999999999</v>
      </c>
      <c r="K84" s="47">
        <f>VLOOKUP($B84,paste_pd_trips!$A$62:$N$91,TripTargets_memo!K$4+2,FALSE)</f>
        <v>3354.9944300000002</v>
      </c>
      <c r="L84" s="47">
        <f>VLOOKUP($B84,paste_pd_trips!$A$62:$N$91,TripTargets_memo!L$4+2,FALSE)</f>
        <v>22083.574949999998</v>
      </c>
      <c r="M84" s="47">
        <f>VLOOKUP($B84,paste_pd_trips!$A$62:$N$91,TripTargets_memo!M$4+2,FALSE)</f>
        <v>439.38560000000001</v>
      </c>
      <c r="N84" s="47">
        <f>VLOOKUP($B84,paste_pd_trips!$A$62:$N$91,TripTargets_memo!N$4+2,FALSE)</f>
        <v>0</v>
      </c>
      <c r="O84" s="50">
        <f>VLOOKUP($B84,paste_pd_trips!$A$62:$N$91,TripTargets_memo!O$4+2,FALSE)</f>
        <v>1008149.33176</v>
      </c>
    </row>
    <row r="85" spans="2:15" x14ac:dyDescent="0.25">
      <c r="B85">
        <v>7</v>
      </c>
      <c r="C85" s="46" t="s">
        <v>465</v>
      </c>
      <c r="D85" s="47">
        <f>VLOOKUP($B85,paste_pd_trips!$A$62:$N$91,TripTargets_memo!D$4+2,FALSE)</f>
        <v>0</v>
      </c>
      <c r="E85" s="47">
        <f>VLOOKUP($B85,paste_pd_trips!$A$62:$N$91,TripTargets_memo!E$4+2,FALSE)</f>
        <v>20361.578290000001</v>
      </c>
      <c r="F85" s="47">
        <f>VLOOKUP($B85,paste_pd_trips!$A$62:$N$91,TripTargets_memo!F$4+2,FALSE)</f>
        <v>81908.53529</v>
      </c>
      <c r="G85" s="47">
        <f>VLOOKUP($B85,paste_pd_trips!$A$62:$N$91,TripTargets_memo!G$4+2,FALSE)</f>
        <v>266466.15013000002</v>
      </c>
      <c r="H85" s="47">
        <f>VLOOKUP($B85,paste_pd_trips!$A$62:$N$91,TripTargets_memo!H$4+2,FALSE)</f>
        <v>5920.6853600000004</v>
      </c>
      <c r="I85" s="56">
        <f>VLOOKUP($B85,paste_pd_trips!$A$62:$N$91,TripTargets_memo!I$4+2,FALSE)</f>
        <v>9475.7113100000006</v>
      </c>
      <c r="J85" s="47">
        <f>VLOOKUP($B85,paste_pd_trips!$A$62:$N$91,TripTargets_memo!J$4+2,FALSE)</f>
        <v>0</v>
      </c>
      <c r="K85" s="56">
        <f>VLOOKUP($B85,paste_pd_trips!$A$62:$N$91,TripTargets_memo!K$4+2,FALSE)</f>
        <v>979.73298999999997</v>
      </c>
      <c r="L85" s="47">
        <f>VLOOKUP($B85,paste_pd_trips!$A$62:$N$91,TripTargets_memo!L$4+2,FALSE)</f>
        <v>2461.9770400000002</v>
      </c>
      <c r="M85" s="47">
        <f>VLOOKUP($B85,paste_pd_trips!$A$62:$N$91,TripTargets_memo!M$4+2,FALSE)</f>
        <v>1659.5697</v>
      </c>
      <c r="N85" s="47">
        <f>VLOOKUP($B85,paste_pd_trips!$A$62:$N$91,TripTargets_memo!N$4+2,FALSE)</f>
        <v>0</v>
      </c>
      <c r="O85" s="50">
        <f>VLOOKUP($B85,paste_pd_trips!$A$62:$N$91,TripTargets_memo!O$4+2,FALSE)</f>
        <v>389233.94011000003</v>
      </c>
    </row>
    <row r="86" spans="2:15" x14ac:dyDescent="0.25">
      <c r="B86">
        <v>8</v>
      </c>
      <c r="C86" s="46" t="s">
        <v>528</v>
      </c>
      <c r="D86" s="47">
        <f>VLOOKUP($B86,paste_pd_trips!$A$62:$N$91,TripTargets_memo!D$4+2,FALSE)</f>
        <v>0</v>
      </c>
      <c r="E86" s="47">
        <f>VLOOKUP($B86,paste_pd_trips!$A$62:$N$91,TripTargets_memo!E$4+2,FALSE)</f>
        <v>0</v>
      </c>
      <c r="F86" s="47">
        <f>VLOOKUP($B86,paste_pd_trips!$A$62:$N$91,TripTargets_memo!F$4+2,FALSE)</f>
        <v>0</v>
      </c>
      <c r="G86" s="47">
        <f>VLOOKUP($B86,paste_pd_trips!$A$62:$N$91,TripTargets_memo!G$4+2,FALSE)</f>
        <v>0</v>
      </c>
      <c r="H86" s="47">
        <f>VLOOKUP($B86,paste_pd_trips!$A$62:$N$91,TripTargets_memo!H$4+2,FALSE)</f>
        <v>53289.948550000001</v>
      </c>
      <c r="I86" s="56">
        <f>VLOOKUP($B86,paste_pd_trips!$A$62:$N$91,TripTargets_memo!I$4+2,FALSE)</f>
        <v>0</v>
      </c>
      <c r="J86" s="47">
        <f>VLOOKUP($B86,paste_pd_trips!$A$62:$N$91,TripTargets_memo!J$4+2,FALSE)</f>
        <v>0</v>
      </c>
      <c r="K86" s="56">
        <f>VLOOKUP($B86,paste_pd_trips!$A$62:$N$91,TripTargets_memo!K$4+2,FALSE)</f>
        <v>0</v>
      </c>
      <c r="L86" s="47">
        <f>VLOOKUP($B86,paste_pd_trips!$A$62:$N$91,TripTargets_memo!L$4+2,FALSE)</f>
        <v>199.57656</v>
      </c>
      <c r="M86" s="47">
        <f>VLOOKUP($B86,paste_pd_trips!$A$62:$N$91,TripTargets_memo!M$4+2,FALSE)</f>
        <v>0</v>
      </c>
      <c r="N86" s="47">
        <f>VLOOKUP($B86,paste_pd_trips!$A$62:$N$91,TripTargets_memo!N$4+2,FALSE)</f>
        <v>0</v>
      </c>
      <c r="O86" s="50">
        <f>VLOOKUP($B86,paste_pd_trips!$A$62:$N$91,TripTargets_memo!O$4+2,FALSE)</f>
        <v>53489.525110000002</v>
      </c>
    </row>
    <row r="87" spans="2:15" x14ac:dyDescent="0.25">
      <c r="B87">
        <v>9</v>
      </c>
      <c r="C87" s="46" t="s">
        <v>14</v>
      </c>
      <c r="D87" s="47">
        <f>VLOOKUP($B87,paste_pd_trips!$A$62:$N$91,TripTargets_memo!D$4+2,FALSE)</f>
        <v>0</v>
      </c>
      <c r="E87" s="47">
        <f>VLOOKUP($B87,paste_pd_trips!$A$62:$N$91,TripTargets_memo!E$4+2,FALSE)</f>
        <v>0</v>
      </c>
      <c r="F87" s="47">
        <f>VLOOKUP($B87,paste_pd_trips!$A$62:$N$91,TripTargets_memo!F$4+2,FALSE)</f>
        <v>0</v>
      </c>
      <c r="G87" s="47">
        <f>VLOOKUP($B87,paste_pd_trips!$A$62:$N$91,TripTargets_memo!G$4+2,FALSE)</f>
        <v>0</v>
      </c>
      <c r="H87" s="47">
        <f>VLOOKUP($B87,paste_pd_trips!$A$62:$N$91,TripTargets_memo!H$4+2,FALSE)</f>
        <v>0</v>
      </c>
      <c r="I87" s="51">
        <f>VLOOKUP($B87,paste_pd_trips!$A$62:$N$91,TripTargets_memo!I$4+2,FALSE)</f>
        <v>50948.841930000002</v>
      </c>
      <c r="J87" s="52">
        <f>VLOOKUP($B87,paste_pd_trips!$A$62:$N$91,TripTargets_memo!J$4+2,FALSE)</f>
        <v>0</v>
      </c>
      <c r="K87" s="53">
        <f>VLOOKUP($B87,paste_pd_trips!$A$62:$N$91,TripTargets_memo!K$4+2,FALSE)</f>
        <v>1324.0281299999999</v>
      </c>
      <c r="L87" s="47">
        <f>VLOOKUP($B87,paste_pd_trips!$A$62:$N$91,TripTargets_memo!L$4+2,FALSE)</f>
        <v>0</v>
      </c>
      <c r="M87" s="47">
        <f>VLOOKUP($B87,paste_pd_trips!$A$62:$N$91,TripTargets_memo!M$4+2,FALSE)</f>
        <v>0</v>
      </c>
      <c r="N87" s="47">
        <f>VLOOKUP($B87,paste_pd_trips!$A$62:$N$91,TripTargets_memo!N$4+2,FALSE)</f>
        <v>0</v>
      </c>
      <c r="O87" s="50">
        <f>VLOOKUP($B87,paste_pd_trips!$A$62:$N$91,TripTargets_memo!O$4+2,FALSE)</f>
        <v>52272.870060000001</v>
      </c>
    </row>
    <row r="88" spans="2:15" x14ac:dyDescent="0.25">
      <c r="B88">
        <v>10</v>
      </c>
      <c r="C88" s="46" t="s">
        <v>15</v>
      </c>
      <c r="D88" s="47">
        <f>VLOOKUP($B88,paste_pd_trips!$A$62:$N$91,TripTargets_memo!D$4+2,FALSE)</f>
        <v>0</v>
      </c>
      <c r="E88" s="47">
        <f>VLOOKUP($B88,paste_pd_trips!$A$62:$N$91,TripTargets_memo!E$4+2,FALSE)</f>
        <v>0</v>
      </c>
      <c r="F88" s="47">
        <f>VLOOKUP($B88,paste_pd_trips!$A$62:$N$91,TripTargets_memo!F$4+2,FALSE)</f>
        <v>0</v>
      </c>
      <c r="G88" s="47">
        <f>VLOOKUP($B88,paste_pd_trips!$A$62:$N$91,TripTargets_memo!G$4+2,FALSE)</f>
        <v>0</v>
      </c>
      <c r="H88" s="47">
        <f>VLOOKUP($B88,paste_pd_trips!$A$62:$N$91,TripTargets_memo!H$4+2,FALSE)</f>
        <v>0</v>
      </c>
      <c r="I88" s="55">
        <f>VLOOKUP($B88,paste_pd_trips!$A$62:$N$91,TripTargets_memo!I$4+2,FALSE)</f>
        <v>0</v>
      </c>
      <c r="J88" s="56">
        <f>VLOOKUP($B88,paste_pd_trips!$A$62:$N$91,TripTargets_memo!J$4+2,FALSE)</f>
        <v>0</v>
      </c>
      <c r="K88" s="57">
        <f>VLOOKUP($B88,paste_pd_trips!$A$62:$N$91,TripTargets_memo!K$4+2,FALSE)</f>
        <v>0</v>
      </c>
      <c r="L88" s="47">
        <f>VLOOKUP($B88,paste_pd_trips!$A$62:$N$91,TripTargets_memo!L$4+2,FALSE)</f>
        <v>0</v>
      </c>
      <c r="M88" s="47">
        <f>VLOOKUP($B88,paste_pd_trips!$A$62:$N$91,TripTargets_memo!M$4+2,FALSE)</f>
        <v>0</v>
      </c>
      <c r="N88" s="47">
        <f>VLOOKUP($B88,paste_pd_trips!$A$62:$N$91,TripTargets_memo!N$4+2,FALSE)</f>
        <v>0</v>
      </c>
      <c r="O88" s="50">
        <f>VLOOKUP($B88,paste_pd_trips!$A$62:$N$91,TripTargets_memo!O$4+2,FALSE)</f>
        <v>0</v>
      </c>
    </row>
    <row r="89" spans="2:15" x14ac:dyDescent="0.25">
      <c r="B89">
        <v>11</v>
      </c>
      <c r="C89" s="46" t="s">
        <v>16</v>
      </c>
      <c r="D89" s="47">
        <f>VLOOKUP($B89,paste_pd_trips!$A$62:$N$91,TripTargets_memo!D$4+2,FALSE)</f>
        <v>0</v>
      </c>
      <c r="E89" s="47">
        <f>VLOOKUP($B89,paste_pd_trips!$A$62:$N$91,TripTargets_memo!E$4+2,FALSE)</f>
        <v>0</v>
      </c>
      <c r="F89" s="47">
        <f>VLOOKUP($B89,paste_pd_trips!$A$62:$N$91,TripTargets_memo!F$4+2,FALSE)</f>
        <v>0</v>
      </c>
      <c r="G89" s="47">
        <f>VLOOKUP($B89,paste_pd_trips!$A$62:$N$91,TripTargets_memo!G$4+2,FALSE)</f>
        <v>0</v>
      </c>
      <c r="H89" s="47">
        <f>VLOOKUP($B89,paste_pd_trips!$A$62:$N$91,TripTargets_memo!H$4+2,FALSE)</f>
        <v>0</v>
      </c>
      <c r="I89" s="55">
        <f>VLOOKUP($B89,paste_pd_trips!$A$62:$N$91,TripTargets_memo!I$4+2,FALSE)</f>
        <v>242.70863</v>
      </c>
      <c r="J89" s="56">
        <f>VLOOKUP($B89,paste_pd_trips!$A$62:$N$91,TripTargets_memo!J$4+2,FALSE)</f>
        <v>0</v>
      </c>
      <c r="K89" s="57">
        <f>VLOOKUP($B89,paste_pd_trips!$A$62:$N$91,TripTargets_memo!K$4+2,FALSE)</f>
        <v>0</v>
      </c>
      <c r="L89" s="47">
        <f>VLOOKUP($B89,paste_pd_trips!$A$62:$N$91,TripTargets_memo!L$4+2,FALSE)</f>
        <v>0</v>
      </c>
      <c r="M89" s="47">
        <f>VLOOKUP($B89,paste_pd_trips!$A$62:$N$91,TripTargets_memo!M$4+2,FALSE)</f>
        <v>0</v>
      </c>
      <c r="N89" s="47">
        <f>VLOOKUP($B89,paste_pd_trips!$A$62:$N$91,TripTargets_memo!N$4+2,FALSE)</f>
        <v>0</v>
      </c>
      <c r="O89" s="50">
        <f>VLOOKUP($B89,paste_pd_trips!$A$62:$N$91,TripTargets_memo!O$4+2,FALSE)</f>
        <v>242.70863</v>
      </c>
    </row>
    <row r="90" spans="2:15" x14ac:dyDescent="0.25">
      <c r="B90">
        <v>12</v>
      </c>
      <c r="C90" s="46" t="s">
        <v>17</v>
      </c>
      <c r="D90" s="47">
        <f>VLOOKUP($B90,paste_pd_trips!$A$62:$N$91,TripTargets_memo!D$4+2,FALSE)</f>
        <v>0</v>
      </c>
      <c r="E90" s="47">
        <f>VLOOKUP($B90,paste_pd_trips!$A$62:$N$91,TripTargets_memo!E$4+2,FALSE)</f>
        <v>0</v>
      </c>
      <c r="F90" s="47">
        <f>VLOOKUP($B90,paste_pd_trips!$A$62:$N$91,TripTargets_memo!F$4+2,FALSE)</f>
        <v>0</v>
      </c>
      <c r="G90" s="47">
        <f>VLOOKUP($B90,paste_pd_trips!$A$62:$N$91,TripTargets_memo!G$4+2,FALSE)</f>
        <v>0</v>
      </c>
      <c r="H90" s="47">
        <f>VLOOKUP($B90,paste_pd_trips!$A$62:$N$91,TripTargets_memo!H$4+2,FALSE)</f>
        <v>0</v>
      </c>
      <c r="I90" s="55">
        <f>VLOOKUP($B90,paste_pd_trips!$A$62:$N$91,TripTargets_memo!I$4+2,FALSE)</f>
        <v>3610.8813300000002</v>
      </c>
      <c r="J90" s="56">
        <f>VLOOKUP($B90,paste_pd_trips!$A$62:$N$91,TripTargets_memo!J$4+2,FALSE)</f>
        <v>0</v>
      </c>
      <c r="K90" s="57">
        <f>VLOOKUP($B90,paste_pd_trips!$A$62:$N$91,TripTargets_memo!K$4+2,FALSE)</f>
        <v>389.54509999999999</v>
      </c>
      <c r="L90" s="47">
        <f>VLOOKUP($B90,paste_pd_trips!$A$62:$N$91,TripTargets_memo!L$4+2,FALSE)</f>
        <v>0</v>
      </c>
      <c r="M90" s="47">
        <f>VLOOKUP($B90,paste_pd_trips!$A$62:$N$91,TripTargets_memo!M$4+2,FALSE)</f>
        <v>0</v>
      </c>
      <c r="N90" s="47">
        <f>VLOOKUP($B90,paste_pd_trips!$A$62:$N$91,TripTargets_memo!N$4+2,FALSE)</f>
        <v>0</v>
      </c>
      <c r="O90" s="50">
        <f>VLOOKUP($B90,paste_pd_trips!$A$62:$N$91,TripTargets_memo!O$4+2,FALSE)</f>
        <v>4000.42643</v>
      </c>
    </row>
    <row r="91" spans="2:15" x14ac:dyDescent="0.25">
      <c r="B91">
        <v>13</v>
      </c>
      <c r="C91" s="46" t="s">
        <v>26</v>
      </c>
      <c r="D91" s="47">
        <f>VLOOKUP($B91,paste_pd_trips!$A$62:$N$91,TripTargets_memo!D$4+2,FALSE)</f>
        <v>0</v>
      </c>
      <c r="E91" s="47">
        <f>VLOOKUP($B91,paste_pd_trips!$A$62:$N$91,TripTargets_memo!E$4+2,FALSE)</f>
        <v>0</v>
      </c>
      <c r="F91" s="47">
        <f>VLOOKUP($B91,paste_pd_trips!$A$62:$N$91,TripTargets_memo!F$4+2,FALSE)</f>
        <v>0</v>
      </c>
      <c r="G91" s="47">
        <f>VLOOKUP($B91,paste_pd_trips!$A$62:$N$91,TripTargets_memo!G$4+2,FALSE)</f>
        <v>0</v>
      </c>
      <c r="H91" s="47">
        <f>VLOOKUP($B91,paste_pd_trips!$A$62:$N$91,TripTargets_memo!H$4+2,FALSE)</f>
        <v>0</v>
      </c>
      <c r="I91" s="55">
        <f>VLOOKUP($B91,paste_pd_trips!$A$62:$N$91,TripTargets_memo!I$4+2,FALSE)</f>
        <v>0</v>
      </c>
      <c r="J91" s="56">
        <f>VLOOKUP($B91,paste_pd_trips!$A$62:$N$91,TripTargets_memo!J$4+2,FALSE)</f>
        <v>161.78790000000001</v>
      </c>
      <c r="K91" s="57">
        <f>VLOOKUP($B91,paste_pd_trips!$A$62:$N$91,TripTargets_memo!K$4+2,FALSE)</f>
        <v>0</v>
      </c>
      <c r="L91" s="47">
        <f>VLOOKUP($B91,paste_pd_trips!$A$62:$N$91,TripTargets_memo!L$4+2,FALSE)</f>
        <v>0</v>
      </c>
      <c r="M91" s="47">
        <f>VLOOKUP($B91,paste_pd_trips!$A$62:$N$91,TripTargets_memo!M$4+2,FALSE)</f>
        <v>0</v>
      </c>
      <c r="N91" s="47">
        <f>VLOOKUP($B91,paste_pd_trips!$A$62:$N$91,TripTargets_memo!N$4+2,FALSE)</f>
        <v>0</v>
      </c>
      <c r="O91" s="50">
        <f>VLOOKUP($B91,paste_pd_trips!$A$62:$N$91,TripTargets_memo!O$4+2,FALSE)</f>
        <v>161.78790000000001</v>
      </c>
    </row>
    <row r="92" spans="2:15" x14ac:dyDescent="0.25">
      <c r="B92">
        <v>14</v>
      </c>
      <c r="C92" s="46" t="s">
        <v>27</v>
      </c>
      <c r="D92" s="47">
        <f>VLOOKUP($B92,paste_pd_trips!$A$62:$N$91,TripTargets_memo!D$4+2,FALSE)</f>
        <v>0</v>
      </c>
      <c r="E92" s="47">
        <f>VLOOKUP($B92,paste_pd_trips!$A$62:$N$91,TripTargets_memo!E$4+2,FALSE)</f>
        <v>0</v>
      </c>
      <c r="F92" s="47">
        <f>VLOOKUP($B92,paste_pd_trips!$A$62:$N$91,TripTargets_memo!F$4+2,FALSE)</f>
        <v>0</v>
      </c>
      <c r="G92" s="47">
        <f>VLOOKUP($B92,paste_pd_trips!$A$62:$N$91,TripTargets_memo!G$4+2,FALSE)</f>
        <v>0</v>
      </c>
      <c r="H92" s="47">
        <f>VLOOKUP($B92,paste_pd_trips!$A$62:$N$91,TripTargets_memo!H$4+2,FALSE)</f>
        <v>0</v>
      </c>
      <c r="I92" s="55">
        <f>VLOOKUP($B92,paste_pd_trips!$A$62:$N$91,TripTargets_memo!I$4+2,FALSE)</f>
        <v>0</v>
      </c>
      <c r="J92" s="56">
        <f>VLOOKUP($B92,paste_pd_trips!$A$62:$N$91,TripTargets_memo!J$4+2,FALSE)</f>
        <v>0</v>
      </c>
      <c r="K92" s="57">
        <f>VLOOKUP($B92,paste_pd_trips!$A$62:$N$91,TripTargets_memo!K$4+2,FALSE)</f>
        <v>0</v>
      </c>
      <c r="L92" s="47">
        <f>VLOOKUP($B92,paste_pd_trips!$A$62:$N$91,TripTargets_memo!L$4+2,FALSE)</f>
        <v>0</v>
      </c>
      <c r="M92" s="47">
        <f>VLOOKUP($B92,paste_pd_trips!$A$62:$N$91,TripTargets_memo!M$4+2,FALSE)</f>
        <v>0</v>
      </c>
      <c r="N92" s="47">
        <f>VLOOKUP($B92,paste_pd_trips!$A$62:$N$91,TripTargets_memo!N$4+2,FALSE)</f>
        <v>0</v>
      </c>
      <c r="O92" s="50">
        <f>VLOOKUP($B92,paste_pd_trips!$A$62:$N$91,TripTargets_memo!O$4+2,FALSE)</f>
        <v>0</v>
      </c>
    </row>
    <row r="93" spans="2:15" x14ac:dyDescent="0.25">
      <c r="B93">
        <v>15</v>
      </c>
      <c r="C93" s="46" t="s">
        <v>18</v>
      </c>
      <c r="D93" s="47">
        <f>VLOOKUP($B93,paste_pd_trips!$A$62:$N$91,TripTargets_memo!D$4+2,FALSE)</f>
        <v>0</v>
      </c>
      <c r="E93" s="47">
        <f>VLOOKUP($B93,paste_pd_trips!$A$62:$N$91,TripTargets_memo!E$4+2,FALSE)</f>
        <v>0</v>
      </c>
      <c r="F93" s="47">
        <f>VLOOKUP($B93,paste_pd_trips!$A$62:$N$91,TripTargets_memo!F$4+2,FALSE)</f>
        <v>0</v>
      </c>
      <c r="G93" s="47">
        <f>VLOOKUP($B93,paste_pd_trips!$A$62:$N$91,TripTargets_memo!G$4+2,FALSE)</f>
        <v>0</v>
      </c>
      <c r="H93" s="47">
        <f>VLOOKUP($B93,paste_pd_trips!$A$62:$N$91,TripTargets_memo!H$4+2,FALSE)</f>
        <v>0</v>
      </c>
      <c r="I93" s="55">
        <f>VLOOKUP($B93,paste_pd_trips!$A$62:$N$91,TripTargets_memo!I$4+2,FALSE)</f>
        <v>0</v>
      </c>
      <c r="J93" s="56">
        <f>VLOOKUP($B93,paste_pd_trips!$A$62:$N$91,TripTargets_memo!J$4+2,FALSE)</f>
        <v>0</v>
      </c>
      <c r="K93" s="57">
        <f>VLOOKUP($B93,paste_pd_trips!$A$62:$N$91,TripTargets_memo!K$4+2,FALSE)</f>
        <v>0</v>
      </c>
      <c r="L93" s="47">
        <f>VLOOKUP($B93,paste_pd_trips!$A$62:$N$91,TripTargets_memo!L$4+2,FALSE)</f>
        <v>0</v>
      </c>
      <c r="M93" s="47">
        <f>VLOOKUP($B93,paste_pd_trips!$A$62:$N$91,TripTargets_memo!M$4+2,FALSE)</f>
        <v>0</v>
      </c>
      <c r="N93" s="47">
        <f>VLOOKUP($B93,paste_pd_trips!$A$62:$N$91,TripTargets_memo!N$4+2,FALSE)</f>
        <v>0</v>
      </c>
      <c r="O93" s="50">
        <f>VLOOKUP($B93,paste_pd_trips!$A$62:$N$91,TripTargets_memo!O$4+2,FALSE)</f>
        <v>0</v>
      </c>
    </row>
    <row r="94" spans="2:15" x14ac:dyDescent="0.25">
      <c r="B94">
        <v>16</v>
      </c>
      <c r="C94" s="46" t="s">
        <v>19</v>
      </c>
      <c r="D94" s="47">
        <f>VLOOKUP($B94,paste_pd_trips!$A$62:$N$91,TripTargets_memo!D$4+2,FALSE)</f>
        <v>0</v>
      </c>
      <c r="E94" s="47">
        <f>VLOOKUP($B94,paste_pd_trips!$A$62:$N$91,TripTargets_memo!E$4+2,FALSE)</f>
        <v>0</v>
      </c>
      <c r="F94" s="47">
        <f>VLOOKUP($B94,paste_pd_trips!$A$62:$N$91,TripTargets_memo!F$4+2,FALSE)</f>
        <v>0</v>
      </c>
      <c r="G94" s="47">
        <f>VLOOKUP($B94,paste_pd_trips!$A$62:$N$91,TripTargets_memo!G$4+2,FALSE)</f>
        <v>0</v>
      </c>
      <c r="H94" s="47">
        <f>VLOOKUP($B94,paste_pd_trips!$A$62:$N$91,TripTargets_memo!H$4+2,FALSE)</f>
        <v>0</v>
      </c>
      <c r="I94" s="55">
        <f>VLOOKUP($B94,paste_pd_trips!$A$62:$N$91,TripTargets_memo!I$4+2,FALSE)</f>
        <v>0</v>
      </c>
      <c r="J94" s="56">
        <f>VLOOKUP($B94,paste_pd_trips!$A$62:$N$91,TripTargets_memo!J$4+2,FALSE)</f>
        <v>0</v>
      </c>
      <c r="K94" s="57">
        <f>VLOOKUP($B94,paste_pd_trips!$A$62:$N$91,TripTargets_memo!K$4+2,FALSE)</f>
        <v>0</v>
      </c>
      <c r="L94" s="47">
        <f>VLOOKUP($B94,paste_pd_trips!$A$62:$N$91,TripTargets_memo!L$4+2,FALSE)</f>
        <v>0</v>
      </c>
      <c r="M94" s="47">
        <f>VLOOKUP($B94,paste_pd_trips!$A$62:$N$91,TripTargets_memo!M$4+2,FALSE)</f>
        <v>0</v>
      </c>
      <c r="N94" s="47">
        <f>VLOOKUP($B94,paste_pd_trips!$A$62:$N$91,TripTargets_memo!N$4+2,FALSE)</f>
        <v>0</v>
      </c>
      <c r="O94" s="50">
        <f>VLOOKUP($B94,paste_pd_trips!$A$62:$N$91,TripTargets_memo!O$4+2,FALSE)</f>
        <v>0</v>
      </c>
    </row>
    <row r="95" spans="2:15" x14ac:dyDescent="0.25">
      <c r="B95">
        <v>17</v>
      </c>
      <c r="C95" s="46" t="s">
        <v>20</v>
      </c>
      <c r="D95" s="47">
        <f>VLOOKUP($B95,paste_pd_trips!$A$62:$N$91,TripTargets_memo!D$4+2,FALSE)</f>
        <v>0</v>
      </c>
      <c r="E95" s="47">
        <f>VLOOKUP($B95,paste_pd_trips!$A$62:$N$91,TripTargets_memo!E$4+2,FALSE)</f>
        <v>0</v>
      </c>
      <c r="F95" s="47">
        <f>VLOOKUP($B95,paste_pd_trips!$A$62:$N$91,TripTargets_memo!F$4+2,FALSE)</f>
        <v>0</v>
      </c>
      <c r="G95" s="47">
        <f>VLOOKUP($B95,paste_pd_trips!$A$62:$N$91,TripTargets_memo!G$4+2,FALSE)</f>
        <v>0</v>
      </c>
      <c r="H95" s="47">
        <f>VLOOKUP($B95,paste_pd_trips!$A$62:$N$91,TripTargets_memo!H$4+2,FALSE)</f>
        <v>0</v>
      </c>
      <c r="I95" s="55">
        <f>VLOOKUP($B95,paste_pd_trips!$A$62:$N$91,TripTargets_memo!I$4+2,FALSE)</f>
        <v>0</v>
      </c>
      <c r="J95" s="56">
        <f>VLOOKUP($B95,paste_pd_trips!$A$62:$N$91,TripTargets_memo!J$4+2,FALSE)</f>
        <v>0</v>
      </c>
      <c r="K95" s="57">
        <f>VLOOKUP($B95,paste_pd_trips!$A$62:$N$91,TripTargets_memo!K$4+2,FALSE)</f>
        <v>1852.6739500000001</v>
      </c>
      <c r="L95" s="47">
        <f>VLOOKUP($B95,paste_pd_trips!$A$62:$N$91,TripTargets_memo!L$4+2,FALSE)</f>
        <v>0</v>
      </c>
      <c r="M95" s="47">
        <f>VLOOKUP($B95,paste_pd_trips!$A$62:$N$91,TripTargets_memo!M$4+2,FALSE)</f>
        <v>0</v>
      </c>
      <c r="N95" s="47">
        <f>VLOOKUP($B95,paste_pd_trips!$A$62:$N$91,TripTargets_memo!N$4+2,FALSE)</f>
        <v>0</v>
      </c>
      <c r="O95" s="50">
        <f>VLOOKUP($B95,paste_pd_trips!$A$62:$N$91,TripTargets_memo!O$4+2,FALSE)</f>
        <v>1852.6739500000001</v>
      </c>
    </row>
    <row r="96" spans="2:15" x14ac:dyDescent="0.25">
      <c r="B96">
        <v>18</v>
      </c>
      <c r="C96" s="46" t="s">
        <v>21</v>
      </c>
      <c r="D96" s="47">
        <f>VLOOKUP($B96,paste_pd_trips!$A$62:$N$91,TripTargets_memo!D$4+2,FALSE)</f>
        <v>0</v>
      </c>
      <c r="E96" s="47">
        <f>VLOOKUP($B96,paste_pd_trips!$A$62:$N$91,TripTargets_memo!E$4+2,FALSE)</f>
        <v>0</v>
      </c>
      <c r="F96" s="47">
        <f>VLOOKUP($B96,paste_pd_trips!$A$62:$N$91,TripTargets_memo!F$4+2,FALSE)</f>
        <v>0</v>
      </c>
      <c r="G96" s="47">
        <f>VLOOKUP($B96,paste_pd_trips!$A$62:$N$91,TripTargets_memo!G$4+2,FALSE)</f>
        <v>0</v>
      </c>
      <c r="H96" s="47">
        <f>VLOOKUP($B96,paste_pd_trips!$A$62:$N$91,TripTargets_memo!H$4+2,FALSE)</f>
        <v>0</v>
      </c>
      <c r="I96" s="55">
        <f>VLOOKUP($B96,paste_pd_trips!$A$62:$N$91,TripTargets_memo!I$4+2,FALSE)</f>
        <v>0</v>
      </c>
      <c r="J96" s="56">
        <f>VLOOKUP($B96,paste_pd_trips!$A$62:$N$91,TripTargets_memo!J$4+2,FALSE)</f>
        <v>0</v>
      </c>
      <c r="K96" s="57">
        <f>VLOOKUP($B96,paste_pd_trips!$A$62:$N$91,TripTargets_memo!K$4+2,FALSE)</f>
        <v>0</v>
      </c>
      <c r="L96" s="47">
        <f>VLOOKUP($B96,paste_pd_trips!$A$62:$N$91,TripTargets_memo!L$4+2,FALSE)</f>
        <v>0</v>
      </c>
      <c r="M96" s="47">
        <f>VLOOKUP($B96,paste_pd_trips!$A$62:$N$91,TripTargets_memo!M$4+2,FALSE)</f>
        <v>0</v>
      </c>
      <c r="N96" s="47">
        <f>VLOOKUP($B96,paste_pd_trips!$A$62:$N$91,TripTargets_memo!N$4+2,FALSE)</f>
        <v>0</v>
      </c>
      <c r="O96" s="50">
        <f>VLOOKUP($B96,paste_pd_trips!$A$62:$N$91,TripTargets_memo!O$4+2,FALSE)</f>
        <v>0</v>
      </c>
    </row>
    <row r="97" spans="2:15" x14ac:dyDescent="0.25">
      <c r="B97">
        <v>19</v>
      </c>
      <c r="C97" s="46" t="s">
        <v>28</v>
      </c>
      <c r="D97" s="47">
        <f>VLOOKUP($B97,paste_pd_trips!$A$62:$N$91,TripTargets_memo!D$4+2,FALSE)</f>
        <v>0</v>
      </c>
      <c r="E97" s="47">
        <f>VLOOKUP($B97,paste_pd_trips!$A$62:$N$91,TripTargets_memo!E$4+2,FALSE)</f>
        <v>0</v>
      </c>
      <c r="F97" s="47">
        <f>VLOOKUP($B97,paste_pd_trips!$A$62:$N$91,TripTargets_memo!F$4+2,FALSE)</f>
        <v>0</v>
      </c>
      <c r="G97" s="47">
        <f>VLOOKUP($B97,paste_pd_trips!$A$62:$N$91,TripTargets_memo!G$4+2,FALSE)</f>
        <v>0</v>
      </c>
      <c r="H97" s="47">
        <f>VLOOKUP($B97,paste_pd_trips!$A$62:$N$91,TripTargets_memo!H$4+2,FALSE)</f>
        <v>0</v>
      </c>
      <c r="I97" s="55">
        <f>VLOOKUP($B97,paste_pd_trips!$A$62:$N$91,TripTargets_memo!I$4+2,FALSE)</f>
        <v>0</v>
      </c>
      <c r="J97" s="56">
        <f>VLOOKUP($B97,paste_pd_trips!$A$62:$N$91,TripTargets_memo!J$4+2,FALSE)</f>
        <v>0</v>
      </c>
      <c r="K97" s="57">
        <f>VLOOKUP($B97,paste_pd_trips!$A$62:$N$91,TripTargets_memo!K$4+2,FALSE)</f>
        <v>0</v>
      </c>
      <c r="L97" s="47">
        <f>VLOOKUP($B97,paste_pd_trips!$A$62:$N$91,TripTargets_memo!L$4+2,FALSE)</f>
        <v>0</v>
      </c>
      <c r="M97" s="47">
        <f>VLOOKUP($B97,paste_pd_trips!$A$62:$N$91,TripTargets_memo!M$4+2,FALSE)</f>
        <v>0</v>
      </c>
      <c r="N97" s="47">
        <f>VLOOKUP($B97,paste_pd_trips!$A$62:$N$91,TripTargets_memo!N$4+2,FALSE)</f>
        <v>0</v>
      </c>
      <c r="O97" s="50">
        <f>VLOOKUP($B97,paste_pd_trips!$A$62:$N$91,TripTargets_memo!O$4+2,FALSE)</f>
        <v>0</v>
      </c>
    </row>
    <row r="98" spans="2:15" x14ac:dyDescent="0.25">
      <c r="B98">
        <v>20</v>
      </c>
      <c r="C98" s="46" t="s">
        <v>29</v>
      </c>
      <c r="D98" s="47">
        <f>VLOOKUP($B98,paste_pd_trips!$A$62:$N$91,TripTargets_memo!D$4+2,FALSE)</f>
        <v>0</v>
      </c>
      <c r="E98" s="47">
        <f>VLOOKUP($B98,paste_pd_trips!$A$62:$N$91,TripTargets_memo!E$4+2,FALSE)</f>
        <v>0</v>
      </c>
      <c r="F98" s="47">
        <f>VLOOKUP($B98,paste_pd_trips!$A$62:$N$91,TripTargets_memo!F$4+2,FALSE)</f>
        <v>0</v>
      </c>
      <c r="G98" s="47">
        <f>VLOOKUP($B98,paste_pd_trips!$A$62:$N$91,TripTargets_memo!G$4+2,FALSE)</f>
        <v>0</v>
      </c>
      <c r="H98" s="47">
        <f>VLOOKUP($B98,paste_pd_trips!$A$62:$N$91,TripTargets_memo!H$4+2,FALSE)</f>
        <v>0</v>
      </c>
      <c r="I98" s="58">
        <f>VLOOKUP($B98,paste_pd_trips!$A$62:$N$91,TripTargets_memo!I$4+2,FALSE)</f>
        <v>0</v>
      </c>
      <c r="J98" s="59">
        <f>VLOOKUP($B98,paste_pd_trips!$A$62:$N$91,TripTargets_memo!J$4+2,FALSE)</f>
        <v>0</v>
      </c>
      <c r="K98" s="60">
        <f>VLOOKUP($B98,paste_pd_trips!$A$62:$N$91,TripTargets_memo!K$4+2,FALSE)</f>
        <v>535.03675999999996</v>
      </c>
      <c r="L98" s="47">
        <f>VLOOKUP($B98,paste_pd_trips!$A$62:$N$91,TripTargets_memo!L$4+2,FALSE)</f>
        <v>0</v>
      </c>
      <c r="M98" s="47">
        <f>VLOOKUP($B98,paste_pd_trips!$A$62:$N$91,TripTargets_memo!M$4+2,FALSE)</f>
        <v>0</v>
      </c>
      <c r="N98" s="47">
        <f>VLOOKUP($B98,paste_pd_trips!$A$62:$N$91,TripTargets_memo!N$4+2,FALSE)</f>
        <v>0</v>
      </c>
      <c r="O98" s="50">
        <f>VLOOKUP($B98,paste_pd_trips!$A$62:$N$91,TripTargets_memo!O$4+2,FALSE)</f>
        <v>535.03675999999996</v>
      </c>
    </row>
    <row r="99" spans="2:15" x14ac:dyDescent="0.25">
      <c r="B99">
        <v>21</v>
      </c>
      <c r="C99" s="46" t="s">
        <v>22</v>
      </c>
      <c r="D99" s="47">
        <f>VLOOKUP($B99,paste_pd_trips!$A$62:$N$91,TripTargets_memo!D$4+2,FALSE)</f>
        <v>0</v>
      </c>
      <c r="E99" s="47">
        <f>VLOOKUP($B99,paste_pd_trips!$A$62:$N$91,TripTargets_memo!E$4+2,FALSE)</f>
        <v>0</v>
      </c>
      <c r="F99" s="47">
        <f>VLOOKUP($B99,paste_pd_trips!$A$62:$N$91,TripTargets_memo!F$4+2,FALSE)</f>
        <v>0</v>
      </c>
      <c r="G99" s="47">
        <f>VLOOKUP($B99,paste_pd_trips!$A$62:$N$91,TripTargets_memo!G$4+2,FALSE)</f>
        <v>0</v>
      </c>
      <c r="H99" s="47">
        <f>VLOOKUP($B99,paste_pd_trips!$A$62:$N$91,TripTargets_memo!H$4+2,FALSE)</f>
        <v>0</v>
      </c>
      <c r="I99" s="56">
        <f>VLOOKUP($B99,paste_pd_trips!$A$62:$N$91,TripTargets_memo!I$4+2,FALSE)</f>
        <v>532.52560000000005</v>
      </c>
      <c r="J99" s="56">
        <f>VLOOKUP($B99,paste_pd_trips!$A$62:$N$91,TripTargets_memo!J$4+2,FALSE)</f>
        <v>0</v>
      </c>
      <c r="K99" s="56">
        <f>VLOOKUP($B99,paste_pd_trips!$A$62:$N$91,TripTargets_memo!K$4+2,FALSE)</f>
        <v>0</v>
      </c>
      <c r="L99" s="47">
        <f>VLOOKUP($B99,paste_pd_trips!$A$62:$N$91,TripTargets_memo!L$4+2,FALSE)</f>
        <v>89266.100789999997</v>
      </c>
      <c r="M99" s="47">
        <f>VLOOKUP($B99,paste_pd_trips!$A$62:$N$91,TripTargets_memo!M$4+2,FALSE)</f>
        <v>0</v>
      </c>
      <c r="N99" s="47">
        <f>VLOOKUP($B99,paste_pd_trips!$A$62:$N$91,TripTargets_memo!N$4+2,FALSE)</f>
        <v>0</v>
      </c>
      <c r="O99" s="50">
        <f>VLOOKUP($B99,paste_pd_trips!$A$62:$N$91,TripTargets_memo!O$4+2,FALSE)</f>
        <v>89798.626390000005</v>
      </c>
    </row>
    <row r="100" spans="2:15" x14ac:dyDescent="0.25">
      <c r="B100">
        <v>22</v>
      </c>
      <c r="C100" s="46" t="s">
        <v>23</v>
      </c>
      <c r="D100" s="47">
        <f>VLOOKUP($B100,paste_pd_trips!$A$62:$N$91,TripTargets_memo!D$4+2,FALSE)</f>
        <v>0</v>
      </c>
      <c r="E100" s="47">
        <f>VLOOKUP($B100,paste_pd_trips!$A$62:$N$91,TripTargets_memo!E$4+2,FALSE)</f>
        <v>0</v>
      </c>
      <c r="F100" s="47">
        <f>VLOOKUP($B100,paste_pd_trips!$A$62:$N$91,TripTargets_memo!F$4+2,FALSE)</f>
        <v>0</v>
      </c>
      <c r="G100" s="47">
        <f>VLOOKUP($B100,paste_pd_trips!$A$62:$N$91,TripTargets_memo!G$4+2,FALSE)</f>
        <v>0</v>
      </c>
      <c r="H100" s="47">
        <f>VLOOKUP($B100,paste_pd_trips!$A$62:$N$91,TripTargets_memo!H$4+2,FALSE)</f>
        <v>0</v>
      </c>
      <c r="I100" s="56">
        <f>VLOOKUP($B100,paste_pd_trips!$A$62:$N$91,TripTargets_memo!I$4+2,FALSE)</f>
        <v>0</v>
      </c>
      <c r="J100" s="56">
        <f>VLOOKUP($B100,paste_pd_trips!$A$62:$N$91,TripTargets_memo!J$4+2,FALSE)</f>
        <v>0</v>
      </c>
      <c r="K100" s="56">
        <f>VLOOKUP($B100,paste_pd_trips!$A$62:$N$91,TripTargets_memo!K$4+2,FALSE)</f>
        <v>0</v>
      </c>
      <c r="L100" s="47">
        <f>VLOOKUP($B100,paste_pd_trips!$A$62:$N$91,TripTargets_memo!L$4+2,FALSE)</f>
        <v>0</v>
      </c>
      <c r="M100" s="47">
        <f>VLOOKUP($B100,paste_pd_trips!$A$62:$N$91,TripTargets_memo!M$4+2,FALSE)</f>
        <v>1957.2547</v>
      </c>
      <c r="N100" s="47">
        <f>VLOOKUP($B100,paste_pd_trips!$A$62:$N$91,TripTargets_memo!N$4+2,FALSE)</f>
        <v>0</v>
      </c>
      <c r="O100" s="50">
        <f>VLOOKUP($B100,paste_pd_trips!$A$62:$N$91,TripTargets_memo!O$4+2,FALSE)</f>
        <v>1957.2547</v>
      </c>
    </row>
    <row r="101" spans="2:15" x14ac:dyDescent="0.25">
      <c r="B101">
        <v>23</v>
      </c>
      <c r="C101" s="46" t="s">
        <v>24</v>
      </c>
      <c r="D101" s="47">
        <f>VLOOKUP($B101,paste_pd_trips!$A$62:$N$91,TripTargets_memo!D$4+2,FALSE)</f>
        <v>0</v>
      </c>
      <c r="E101" s="47">
        <f>VLOOKUP($B101,paste_pd_trips!$A$62:$N$91,TripTargets_memo!E$4+2,FALSE)</f>
        <v>647.27475000000004</v>
      </c>
      <c r="F101" s="47">
        <f>VLOOKUP($B101,paste_pd_trips!$A$62:$N$91,TripTargets_memo!F$4+2,FALSE)</f>
        <v>2792.6332000000002</v>
      </c>
      <c r="G101" s="47">
        <f>VLOOKUP($B101,paste_pd_trips!$A$62:$N$91,TripTargets_memo!G$4+2,FALSE)</f>
        <v>678.88175999999999</v>
      </c>
      <c r="H101" s="47">
        <f>VLOOKUP($B101,paste_pd_trips!$A$62:$N$91,TripTargets_memo!H$4+2,FALSE)</f>
        <v>562.25580000000002</v>
      </c>
      <c r="I101" s="56">
        <f>VLOOKUP($B101,paste_pd_trips!$A$62:$N$91,TripTargets_memo!I$4+2,FALSE)</f>
        <v>0</v>
      </c>
      <c r="J101" s="56">
        <f>VLOOKUP($B101,paste_pd_trips!$A$62:$N$91,TripTargets_memo!J$4+2,FALSE)</f>
        <v>0</v>
      </c>
      <c r="K101" s="56">
        <f>VLOOKUP($B101,paste_pd_trips!$A$62:$N$91,TripTargets_memo!K$4+2,FALSE)</f>
        <v>0</v>
      </c>
      <c r="L101" s="47">
        <f>VLOOKUP($B101,paste_pd_trips!$A$62:$N$91,TripTargets_memo!L$4+2,FALSE)</f>
        <v>72.745829999999998</v>
      </c>
      <c r="M101" s="47">
        <f>VLOOKUP($B101,paste_pd_trips!$A$62:$N$91,TripTargets_memo!M$4+2,FALSE)</f>
        <v>0</v>
      </c>
      <c r="N101" s="47">
        <f>VLOOKUP($B101,paste_pd_trips!$A$62:$N$91,TripTargets_memo!N$4+2,FALSE)</f>
        <v>1120.01197</v>
      </c>
      <c r="O101" s="50">
        <f>VLOOKUP($B101,paste_pd_trips!$A$62:$N$91,TripTargets_memo!O$4+2,FALSE)</f>
        <v>5873.8033100000002</v>
      </c>
    </row>
    <row r="102" spans="2:15" x14ac:dyDescent="0.25">
      <c r="B102">
        <v>24</v>
      </c>
      <c r="C102" s="46" t="s">
        <v>25</v>
      </c>
      <c r="D102" s="47">
        <f>VLOOKUP($B102,paste_pd_trips!$A$62:$N$91,TripTargets_memo!D$4+2,FALSE)</f>
        <v>0</v>
      </c>
      <c r="E102" s="47">
        <f>VLOOKUP($B102,paste_pd_trips!$A$62:$N$91,TripTargets_memo!E$4+2,FALSE)</f>
        <v>0</v>
      </c>
      <c r="F102" s="47">
        <f>VLOOKUP($B102,paste_pd_trips!$A$62:$N$91,TripTargets_memo!F$4+2,FALSE)</f>
        <v>0</v>
      </c>
      <c r="G102" s="47">
        <f>VLOOKUP($B102,paste_pd_trips!$A$62:$N$91,TripTargets_memo!G$4+2,FALSE)</f>
        <v>0</v>
      </c>
      <c r="H102" s="47">
        <f>VLOOKUP($B102,paste_pd_trips!$A$62:$N$91,TripTargets_memo!H$4+2,FALSE)</f>
        <v>0</v>
      </c>
      <c r="I102" s="51">
        <f>VLOOKUP($B102,paste_pd_trips!$A$62:$N$91,TripTargets_memo!I$4+2,FALSE)</f>
        <v>5674.7702499999996</v>
      </c>
      <c r="J102" s="52">
        <f>VLOOKUP($B102,paste_pd_trips!$A$62:$N$91,TripTargets_memo!J$4+2,FALSE)</f>
        <v>0</v>
      </c>
      <c r="K102" s="53">
        <f>VLOOKUP($B102,paste_pd_trips!$A$62:$N$91,TripTargets_memo!K$4+2,FALSE)</f>
        <v>830.44259999999997</v>
      </c>
      <c r="L102" s="47">
        <f>VLOOKUP($B102,paste_pd_trips!$A$62:$N$91,TripTargets_memo!L$4+2,FALSE)</f>
        <v>0</v>
      </c>
      <c r="M102" s="47">
        <f>VLOOKUP($B102,paste_pd_trips!$A$62:$N$91,TripTargets_memo!M$4+2,FALSE)</f>
        <v>0</v>
      </c>
      <c r="N102" s="47">
        <f>VLOOKUP($B102,paste_pd_trips!$A$62:$N$91,TripTargets_memo!N$4+2,FALSE)</f>
        <v>0</v>
      </c>
      <c r="O102" s="50">
        <f>VLOOKUP($B102,paste_pd_trips!$A$62:$N$91,TripTargets_memo!O$4+2,FALSE)</f>
        <v>6505.2128499999999</v>
      </c>
    </row>
    <row r="103" spans="2:15" x14ac:dyDescent="0.25">
      <c r="B103">
        <v>25</v>
      </c>
      <c r="C103" s="46" t="s">
        <v>30</v>
      </c>
      <c r="D103" s="47">
        <f>VLOOKUP($B103,paste_pd_trips!$A$62:$N$91,TripTargets_memo!D$4+2,FALSE)</f>
        <v>0</v>
      </c>
      <c r="E103" s="47">
        <f>VLOOKUP($B103,paste_pd_trips!$A$62:$N$91,TripTargets_memo!E$4+2,FALSE)</f>
        <v>0</v>
      </c>
      <c r="F103" s="47">
        <f>VLOOKUP($B103,paste_pd_trips!$A$62:$N$91,TripTargets_memo!F$4+2,FALSE)</f>
        <v>0</v>
      </c>
      <c r="G103" s="47">
        <f>VLOOKUP($B103,paste_pd_trips!$A$62:$N$91,TripTargets_memo!G$4+2,FALSE)</f>
        <v>0</v>
      </c>
      <c r="H103" s="47">
        <f>VLOOKUP($B103,paste_pd_trips!$A$62:$N$91,TripTargets_memo!H$4+2,FALSE)</f>
        <v>0</v>
      </c>
      <c r="I103" s="55">
        <f>VLOOKUP($B103,paste_pd_trips!$A$62:$N$91,TripTargets_memo!I$4+2,FALSE)</f>
        <v>1892.69796</v>
      </c>
      <c r="J103" s="56">
        <f>VLOOKUP($B103,paste_pd_trips!$A$62:$N$91,TripTargets_memo!J$4+2,FALSE)</f>
        <v>0</v>
      </c>
      <c r="K103" s="57">
        <f>VLOOKUP($B103,paste_pd_trips!$A$62:$N$91,TripTargets_memo!K$4+2,FALSE)</f>
        <v>0</v>
      </c>
      <c r="L103" s="47">
        <f>VLOOKUP($B103,paste_pd_trips!$A$62:$N$91,TripTargets_memo!L$4+2,FALSE)</f>
        <v>0</v>
      </c>
      <c r="M103" s="47">
        <f>VLOOKUP($B103,paste_pd_trips!$A$62:$N$91,TripTargets_memo!M$4+2,FALSE)</f>
        <v>0</v>
      </c>
      <c r="N103" s="47">
        <f>VLOOKUP($B103,paste_pd_trips!$A$62:$N$91,TripTargets_memo!N$4+2,FALSE)</f>
        <v>0</v>
      </c>
      <c r="O103" s="50">
        <f>VLOOKUP($B103,paste_pd_trips!$A$62:$N$91,TripTargets_memo!O$4+2,FALSE)</f>
        <v>1892.69796</v>
      </c>
    </row>
    <row r="104" spans="2:15" x14ac:dyDescent="0.25">
      <c r="B104">
        <v>26</v>
      </c>
      <c r="C104" s="46" t="s">
        <v>31</v>
      </c>
      <c r="D104" s="47">
        <f>VLOOKUP($B104,paste_pd_trips!$A$62:$N$91,TripTargets_memo!D$4+2,FALSE)</f>
        <v>0</v>
      </c>
      <c r="E104" s="47">
        <f>VLOOKUP($B104,paste_pd_trips!$A$62:$N$91,TripTargets_memo!E$4+2,FALSE)</f>
        <v>0</v>
      </c>
      <c r="F104" s="47">
        <f>VLOOKUP($B104,paste_pd_trips!$A$62:$N$91,TripTargets_memo!F$4+2,FALSE)</f>
        <v>0</v>
      </c>
      <c r="G104" s="47">
        <f>VLOOKUP($B104,paste_pd_trips!$A$62:$N$91,TripTargets_memo!G$4+2,FALSE)</f>
        <v>0</v>
      </c>
      <c r="H104" s="47">
        <f>VLOOKUP($B104,paste_pd_trips!$A$62:$N$91,TripTargets_memo!H$4+2,FALSE)</f>
        <v>0</v>
      </c>
      <c r="I104" s="55">
        <f>VLOOKUP($B104,paste_pd_trips!$A$62:$N$91,TripTargets_memo!I$4+2,FALSE)</f>
        <v>0</v>
      </c>
      <c r="J104" s="56">
        <f>VLOOKUP($B104,paste_pd_trips!$A$62:$N$91,TripTargets_memo!J$4+2,FALSE)</f>
        <v>0</v>
      </c>
      <c r="K104" s="57">
        <f>VLOOKUP($B104,paste_pd_trips!$A$62:$N$91,TripTargets_memo!K$4+2,FALSE)</f>
        <v>0</v>
      </c>
      <c r="L104" s="47">
        <f>VLOOKUP($B104,paste_pd_trips!$A$62:$N$91,TripTargets_memo!L$4+2,FALSE)</f>
        <v>0</v>
      </c>
      <c r="M104" s="47">
        <f>VLOOKUP($B104,paste_pd_trips!$A$62:$N$91,TripTargets_memo!M$4+2,FALSE)</f>
        <v>0</v>
      </c>
      <c r="N104" s="47">
        <f>VLOOKUP($B104,paste_pd_trips!$A$62:$N$91,TripTargets_memo!N$4+2,FALSE)</f>
        <v>0</v>
      </c>
      <c r="O104" s="50">
        <f>VLOOKUP($B104,paste_pd_trips!$A$62:$N$91,TripTargets_memo!O$4+2,FALSE)</f>
        <v>0</v>
      </c>
    </row>
    <row r="105" spans="2:15" x14ac:dyDescent="0.25">
      <c r="B105">
        <v>27</v>
      </c>
      <c r="C105" s="46" t="s">
        <v>529</v>
      </c>
      <c r="D105" s="47">
        <f>VLOOKUP($B105,paste_pd_trips!$A$62:$N$91,TripTargets_memo!D$4+2,FALSE)</f>
        <v>0</v>
      </c>
      <c r="E105" s="47">
        <f>VLOOKUP($B105,paste_pd_trips!$A$62:$N$91,TripTargets_memo!E$4+2,FALSE)</f>
        <v>0</v>
      </c>
      <c r="F105" s="47">
        <f>VLOOKUP($B105,paste_pd_trips!$A$62:$N$91,TripTargets_memo!F$4+2,FALSE)</f>
        <v>0</v>
      </c>
      <c r="G105" s="47">
        <f>VLOOKUP($B105,paste_pd_trips!$A$62:$N$91,TripTargets_memo!G$4+2,FALSE)</f>
        <v>0</v>
      </c>
      <c r="H105" s="47">
        <f>VLOOKUP($B105,paste_pd_trips!$A$62:$N$91,TripTargets_memo!H$4+2,FALSE)</f>
        <v>0</v>
      </c>
      <c r="I105" s="55">
        <f>VLOOKUP($B105,paste_pd_trips!$A$62:$N$91,TripTargets_memo!I$4+2,FALSE)</f>
        <v>0</v>
      </c>
      <c r="J105" s="47">
        <f>VLOOKUP($B105,paste_pd_trips!$A$62:$N$91,TripTargets_memo!J$4+2,FALSE)</f>
        <v>0</v>
      </c>
      <c r="K105" s="57">
        <f>VLOOKUP($B105,paste_pd_trips!$A$62:$N$91,TripTargets_memo!K$4+2,FALSE)</f>
        <v>0</v>
      </c>
      <c r="L105" s="47">
        <f>VLOOKUP($B105,paste_pd_trips!$A$62:$N$91,TripTargets_memo!L$4+2,FALSE)</f>
        <v>0</v>
      </c>
      <c r="M105" s="47">
        <f>VLOOKUP($B105,paste_pd_trips!$A$62:$N$91,TripTargets_memo!M$4+2,FALSE)</f>
        <v>0</v>
      </c>
      <c r="N105" s="47">
        <f>VLOOKUP($B105,paste_pd_trips!$A$62:$N$91,TripTargets_memo!N$4+2,FALSE)</f>
        <v>0</v>
      </c>
      <c r="O105" s="50">
        <f>VLOOKUP($B105,paste_pd_trips!$A$62:$N$91,TripTargets_memo!O$4+2,FALSE)</f>
        <v>0</v>
      </c>
    </row>
    <row r="106" spans="2:15" x14ac:dyDescent="0.25">
      <c r="B106">
        <v>28</v>
      </c>
      <c r="C106" s="46" t="s">
        <v>530</v>
      </c>
      <c r="D106" s="47">
        <f>VLOOKUP($B106,paste_pd_trips!$A$62:$N$91,TripTargets_memo!D$4+2,FALSE)</f>
        <v>0</v>
      </c>
      <c r="E106" s="47">
        <f>VLOOKUP($B106,paste_pd_trips!$A$62:$N$91,TripTargets_memo!E$4+2,FALSE)</f>
        <v>0</v>
      </c>
      <c r="F106" s="47">
        <f>VLOOKUP($B106,paste_pd_trips!$A$62:$N$91,TripTargets_memo!F$4+2,FALSE)</f>
        <v>0</v>
      </c>
      <c r="G106" s="47">
        <f>VLOOKUP($B106,paste_pd_trips!$A$62:$N$91,TripTargets_memo!G$4+2,FALSE)</f>
        <v>0</v>
      </c>
      <c r="H106" s="47">
        <f>VLOOKUP($B106,paste_pd_trips!$A$62:$N$91,TripTargets_memo!H$4+2,FALSE)</f>
        <v>0</v>
      </c>
      <c r="I106" s="55">
        <f>VLOOKUP($B106,paste_pd_trips!$A$62:$N$91,TripTargets_memo!I$4+2,FALSE)</f>
        <v>0</v>
      </c>
      <c r="J106" s="47">
        <f>VLOOKUP($B106,paste_pd_trips!$A$62:$N$91,TripTargets_memo!J$4+2,FALSE)</f>
        <v>0</v>
      </c>
      <c r="K106" s="57">
        <f>VLOOKUP($B106,paste_pd_trips!$A$62:$N$91,TripTargets_memo!K$4+2,FALSE)</f>
        <v>3567.3577399999999</v>
      </c>
      <c r="L106" s="47">
        <f>VLOOKUP($B106,paste_pd_trips!$A$62:$N$91,TripTargets_memo!L$4+2,FALSE)</f>
        <v>0</v>
      </c>
      <c r="M106" s="47">
        <f>VLOOKUP($B106,paste_pd_trips!$A$62:$N$91,TripTargets_memo!M$4+2,FALSE)</f>
        <v>0</v>
      </c>
      <c r="N106" s="47">
        <f>VLOOKUP($B106,paste_pd_trips!$A$62:$N$91,TripTargets_memo!N$4+2,FALSE)</f>
        <v>0</v>
      </c>
      <c r="O106" s="50">
        <f>VLOOKUP($B106,paste_pd_trips!$A$62:$N$91,TripTargets_memo!O$4+2,FALSE)</f>
        <v>3567.3577399999999</v>
      </c>
    </row>
    <row r="107" spans="2:15" x14ac:dyDescent="0.25">
      <c r="B107">
        <v>29</v>
      </c>
      <c r="C107" s="46" t="s">
        <v>531</v>
      </c>
      <c r="D107" s="47">
        <f>VLOOKUP($B107,paste_pd_trips!$A$62:$N$91,TripTargets_memo!D$4+2,FALSE)</f>
        <v>0</v>
      </c>
      <c r="E107" s="47">
        <f>VLOOKUP($B107,paste_pd_trips!$A$62:$N$91,TripTargets_memo!E$4+2,FALSE)</f>
        <v>0</v>
      </c>
      <c r="F107" s="47">
        <f>VLOOKUP($B107,paste_pd_trips!$A$62:$N$91,TripTargets_memo!F$4+2,FALSE)</f>
        <v>0</v>
      </c>
      <c r="G107" s="47">
        <f>VLOOKUP($B107,paste_pd_trips!$A$62:$N$91,TripTargets_memo!G$4+2,FALSE)</f>
        <v>0</v>
      </c>
      <c r="H107" s="47">
        <f>VLOOKUP($B107,paste_pd_trips!$A$62:$N$91,TripTargets_memo!H$4+2,FALSE)</f>
        <v>0</v>
      </c>
      <c r="I107" s="58">
        <f>VLOOKUP($B107,paste_pd_trips!$A$62:$N$91,TripTargets_memo!I$4+2,FALSE)</f>
        <v>0</v>
      </c>
      <c r="J107" s="59">
        <f>VLOOKUP($B107,paste_pd_trips!$A$62:$N$91,TripTargets_memo!J$4+2,FALSE)</f>
        <v>0</v>
      </c>
      <c r="K107" s="60">
        <f>VLOOKUP($B107,paste_pd_trips!$A$62:$N$91,TripTargets_memo!K$4+2,FALSE)</f>
        <v>100.5633</v>
      </c>
      <c r="L107" s="47">
        <f>VLOOKUP($B107,paste_pd_trips!$A$62:$N$91,TripTargets_memo!L$4+2,FALSE)</f>
        <v>0</v>
      </c>
      <c r="M107" s="47">
        <f>VLOOKUP($B107,paste_pd_trips!$A$62:$N$91,TripTargets_memo!M$4+2,FALSE)</f>
        <v>0</v>
      </c>
      <c r="N107" s="47">
        <f>VLOOKUP($B107,paste_pd_trips!$A$62:$N$91,TripTargets_memo!N$4+2,FALSE)</f>
        <v>0</v>
      </c>
      <c r="O107" s="50">
        <f>VLOOKUP($B107,paste_pd_trips!$A$62:$N$91,TripTargets_memo!O$4+2,FALSE)</f>
        <v>100.5633</v>
      </c>
    </row>
    <row r="108" spans="2:15" ht="15.75" thickBot="1" x14ac:dyDescent="0.3">
      <c r="B108">
        <v>30</v>
      </c>
      <c r="C108" s="61" t="s">
        <v>5</v>
      </c>
      <c r="D108" s="62">
        <f>VLOOKUP($B108,paste_pd_trips!$A$62:$N$91,TripTargets_memo!D$4+2,FALSE)</f>
        <v>47246.299099999997</v>
      </c>
      <c r="E108" s="63">
        <f>VLOOKUP($B108,paste_pd_trips!$A$62:$N$91,TripTargets_memo!E$4+2,FALSE)</f>
        <v>402495.02584000002</v>
      </c>
      <c r="F108" s="63">
        <f>VLOOKUP($B108,paste_pd_trips!$A$62:$N$91,TripTargets_memo!F$4+2,FALSE)</f>
        <v>1307249.2742399999</v>
      </c>
      <c r="G108" s="63">
        <f>VLOOKUP($B108,paste_pd_trips!$A$62:$N$91,TripTargets_memo!G$4+2,FALSE)</f>
        <v>267145.03188999998</v>
      </c>
      <c r="H108" s="63">
        <f>VLOOKUP($B108,paste_pd_trips!$A$62:$N$91,TripTargets_memo!H$4+2,FALSE)</f>
        <v>66137.116810000007</v>
      </c>
      <c r="I108" s="63">
        <f>VLOOKUP($B108,paste_pd_trips!$A$62:$N$91,TripTargets_memo!I$4+2,FALSE)</f>
        <v>95594.724010000005</v>
      </c>
      <c r="J108" s="63">
        <f>VLOOKUP($B108,paste_pd_trips!$A$62:$N$91,TripTargets_memo!J$4+2,FALSE)</f>
        <v>647.15160000000003</v>
      </c>
      <c r="K108" s="63">
        <f>VLOOKUP($B108,paste_pd_trips!$A$62:$N$91,TripTargets_memo!K$4+2,FALSE)</f>
        <v>16022.358620000001</v>
      </c>
      <c r="L108" s="63">
        <f>VLOOKUP($B108,paste_pd_trips!$A$62:$N$91,TripTargets_memo!L$4+2,FALSE)</f>
        <v>134530.65736000001</v>
      </c>
      <c r="M108" s="63">
        <f>VLOOKUP($B108,paste_pd_trips!$A$62:$N$91,TripTargets_memo!M$4+2,FALSE)</f>
        <v>6044.5362999999998</v>
      </c>
      <c r="N108" s="63">
        <f>VLOOKUP($B108,paste_pd_trips!$A$62:$N$91,TripTargets_memo!N$4+2,FALSE)</f>
        <v>1120.01197</v>
      </c>
      <c r="O108" s="64">
        <f>VLOOKUP($B108,paste_pd_trips!$A$62:$N$91,TripTargets_memo!O$4+2,FALSE)</f>
        <v>2344232.18774</v>
      </c>
    </row>
    <row r="109" spans="2:15" x14ac:dyDescent="0.25">
      <c r="C109" s="65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</row>
    <row r="110" spans="2:15" x14ac:dyDescent="0.25">
      <c r="C110" s="65" t="s">
        <v>536</v>
      </c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</row>
    <row r="111" spans="2:15" x14ac:dyDescent="0.25">
      <c r="C111" s="65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</row>
    <row r="112" spans="2:15" x14ac:dyDescent="0.25">
      <c r="C112" s="65" t="s">
        <v>539</v>
      </c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49"/>
    </row>
    <row r="113" spans="2:15" x14ac:dyDescent="0.25">
      <c r="C113" s="65" t="s">
        <v>540</v>
      </c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</row>
    <row r="114" spans="2:15" x14ac:dyDescent="0.25">
      <c r="C114" s="65" t="s">
        <v>541</v>
      </c>
      <c r="D114" s="49"/>
      <c r="E114" s="49"/>
      <c r="F114" s="49"/>
      <c r="G114" s="49"/>
      <c r="H114" s="49"/>
      <c r="I114" s="68"/>
      <c r="J114" s="68"/>
      <c r="K114" s="68"/>
      <c r="L114" s="49"/>
      <c r="M114" s="49"/>
      <c r="N114" s="49"/>
      <c r="O114" s="49"/>
    </row>
    <row r="117" spans="2:15" x14ac:dyDescent="0.25">
      <c r="C117" t="s">
        <v>544</v>
      </c>
      <c r="I117" t="s">
        <v>523</v>
      </c>
    </row>
    <row r="118" spans="2:15" ht="26.25" x14ac:dyDescent="0.25">
      <c r="B118" s="94" t="s">
        <v>572</v>
      </c>
      <c r="C118" s="40" t="s">
        <v>524</v>
      </c>
      <c r="D118" s="41" t="s">
        <v>525</v>
      </c>
      <c r="E118" s="42" t="s">
        <v>526</v>
      </c>
      <c r="F118" s="42" t="s">
        <v>527</v>
      </c>
      <c r="G118" s="42" t="s">
        <v>465</v>
      </c>
      <c r="H118" s="42" t="s">
        <v>528</v>
      </c>
      <c r="I118" s="42" t="s">
        <v>14</v>
      </c>
      <c r="J118" s="42" t="s">
        <v>18</v>
      </c>
      <c r="K118" s="42" t="s">
        <v>22</v>
      </c>
      <c r="L118" s="42" t="s">
        <v>529</v>
      </c>
      <c r="M118" s="42" t="s">
        <v>530</v>
      </c>
      <c r="N118" s="43" t="s">
        <v>531</v>
      </c>
      <c r="O118" s="44" t="s">
        <v>5</v>
      </c>
    </row>
    <row r="119" spans="2:15" x14ac:dyDescent="0.25">
      <c r="B119">
        <v>1</v>
      </c>
      <c r="C119" s="46" t="s">
        <v>532</v>
      </c>
      <c r="D119" s="47">
        <f>VLOOKUP($B119,paste_pd_trips!$A$92:$N$121,TripTargets_memo!D$4+2,FALSE)</f>
        <v>1577301.6015300001</v>
      </c>
      <c r="E119" s="47">
        <f>VLOOKUP($B119,paste_pd_trips!$A$92:$N$121,TripTargets_memo!E$4+2,FALSE)</f>
        <v>648042.56258999999</v>
      </c>
      <c r="F119" s="47">
        <f>VLOOKUP($B119,paste_pd_trips!$A$92:$N$121,TripTargets_memo!F$4+2,FALSE)</f>
        <v>247909.27275999999</v>
      </c>
      <c r="G119" s="47">
        <f>VLOOKUP($B119,paste_pd_trips!$A$92:$N$121,TripTargets_memo!G$4+2,FALSE)</f>
        <v>0</v>
      </c>
      <c r="H119" s="47">
        <f>VLOOKUP($B119,paste_pd_trips!$A$92:$N$121,TripTargets_memo!H$4+2,FALSE)</f>
        <v>1502.9924000000001</v>
      </c>
      <c r="I119" s="47">
        <f>VLOOKUP($B119,paste_pd_trips!$A$92:$N$121,TripTargets_memo!I$4+2,FALSE)</f>
        <v>325.54126000000002</v>
      </c>
      <c r="J119" s="47">
        <f>VLOOKUP($B119,paste_pd_trips!$A$92:$N$121,TripTargets_memo!J$4+2,FALSE)</f>
        <v>4079.8118100000002</v>
      </c>
      <c r="K119" s="47">
        <f>VLOOKUP($B119,paste_pd_trips!$A$92:$N$121,TripTargets_memo!K$4+2,FALSE)</f>
        <v>0</v>
      </c>
      <c r="L119" s="47">
        <f>VLOOKUP($B119,paste_pd_trips!$A$92:$N$121,TripTargets_memo!L$4+2,FALSE)</f>
        <v>143.2911</v>
      </c>
      <c r="M119" s="47">
        <f>VLOOKUP($B119,paste_pd_trips!$A$92:$N$121,TripTargets_memo!M$4+2,FALSE)</f>
        <v>3101.3916300000001</v>
      </c>
      <c r="N119" s="47">
        <f>VLOOKUP($B119,paste_pd_trips!$A$92:$N$121,TripTargets_memo!N$4+2,FALSE)</f>
        <v>0</v>
      </c>
      <c r="O119" s="48">
        <f>VLOOKUP($B119,paste_pd_trips!$A$92:$N$121,TripTargets_memo!O$4+2,FALSE)</f>
        <v>2482406.46508</v>
      </c>
    </row>
    <row r="120" spans="2:15" x14ac:dyDescent="0.25">
      <c r="B120">
        <v>3</v>
      </c>
      <c r="C120" s="46" t="s">
        <v>526</v>
      </c>
      <c r="D120" s="47">
        <f>VLOOKUP($B120,paste_pd_trips!$A$92:$N$121,TripTargets_memo!D$4+2,FALSE)</f>
        <v>0</v>
      </c>
      <c r="E120" s="47">
        <f>VLOOKUP($B120,paste_pd_trips!$A$92:$N$121,TripTargets_memo!E$4+2,FALSE)</f>
        <v>834128.02116</v>
      </c>
      <c r="F120" s="47">
        <f>VLOOKUP($B120,paste_pd_trips!$A$92:$N$121,TripTargets_memo!F$4+2,FALSE)</f>
        <v>405436.06394000002</v>
      </c>
      <c r="G120" s="47">
        <f>VLOOKUP($B120,paste_pd_trips!$A$92:$N$121,TripTargets_memo!G$4+2,FALSE)</f>
        <v>0</v>
      </c>
      <c r="H120" s="47">
        <f>VLOOKUP($B120,paste_pd_trips!$A$92:$N$121,TripTargets_memo!H$4+2,FALSE)</f>
        <v>1420.2058999999999</v>
      </c>
      <c r="I120" s="47">
        <f>VLOOKUP($B120,paste_pd_trips!$A$92:$N$121,TripTargets_memo!I$4+2,FALSE)</f>
        <v>9152.8466499999995</v>
      </c>
      <c r="J120" s="47">
        <f>VLOOKUP($B120,paste_pd_trips!$A$92:$N$121,TripTargets_memo!J$4+2,FALSE)</f>
        <v>1317.4269999999999</v>
      </c>
      <c r="K120" s="47">
        <f>VLOOKUP($B120,paste_pd_trips!$A$92:$N$121,TripTargets_memo!K$4+2,FALSE)</f>
        <v>4509.5204000000003</v>
      </c>
      <c r="L120" s="47">
        <f>VLOOKUP($B120,paste_pd_trips!$A$92:$N$121,TripTargets_memo!L$4+2,FALSE)</f>
        <v>499.71300000000002</v>
      </c>
      <c r="M120" s="47">
        <f>VLOOKUP($B120,paste_pd_trips!$A$92:$N$121,TripTargets_memo!M$4+2,FALSE)</f>
        <v>719.90719999999999</v>
      </c>
      <c r="N120" s="47">
        <f>VLOOKUP($B120,paste_pd_trips!$A$92:$N$121,TripTargets_memo!N$4+2,FALSE)</f>
        <v>0</v>
      </c>
      <c r="O120" s="50">
        <f>VLOOKUP($B120,paste_pd_trips!$A$92:$N$121,TripTargets_memo!O$4+2,FALSE)</f>
        <v>1257183.7052500001</v>
      </c>
    </row>
    <row r="121" spans="2:15" x14ac:dyDescent="0.25">
      <c r="B121">
        <v>5</v>
      </c>
      <c r="C121" s="46" t="s">
        <v>527</v>
      </c>
      <c r="D121" s="47">
        <f>VLOOKUP($B121,paste_pd_trips!$A$92:$N$121,TripTargets_memo!D$4+2,FALSE)</f>
        <v>0</v>
      </c>
      <c r="E121" s="47">
        <f>VLOOKUP($B121,paste_pd_trips!$A$92:$N$121,TripTargets_memo!E$4+2,FALSE)</f>
        <v>0</v>
      </c>
      <c r="F121" s="47">
        <f>VLOOKUP($B121,paste_pd_trips!$A$92:$N$121,TripTargets_memo!F$4+2,FALSE)</f>
        <v>798244.01564</v>
      </c>
      <c r="G121" s="47">
        <f>VLOOKUP($B121,paste_pd_trips!$A$92:$N$121,TripTargets_memo!G$4+2,FALSE)</f>
        <v>0</v>
      </c>
      <c r="H121" s="47">
        <f>VLOOKUP($B121,paste_pd_trips!$A$92:$N$121,TripTargets_memo!H$4+2,FALSE)</f>
        <v>0</v>
      </c>
      <c r="I121" s="47">
        <f>VLOOKUP($B121,paste_pd_trips!$A$92:$N$121,TripTargets_memo!I$4+2,FALSE)</f>
        <v>5931.1918599999999</v>
      </c>
      <c r="J121" s="47">
        <f>VLOOKUP($B121,paste_pd_trips!$A$92:$N$121,TripTargets_memo!J$4+2,FALSE)</f>
        <v>2819.8121999999998</v>
      </c>
      <c r="K121" s="47">
        <f>VLOOKUP($B121,paste_pd_trips!$A$92:$N$121,TripTargets_memo!K$4+2,FALSE)</f>
        <v>840.15210000000002</v>
      </c>
      <c r="L121" s="47">
        <f>VLOOKUP($B121,paste_pd_trips!$A$92:$N$121,TripTargets_memo!L$4+2,FALSE)</f>
        <v>0</v>
      </c>
      <c r="M121" s="47">
        <f>VLOOKUP($B121,paste_pd_trips!$A$92:$N$121,TripTargets_memo!M$4+2,FALSE)</f>
        <v>0</v>
      </c>
      <c r="N121" s="47">
        <f>VLOOKUP($B121,paste_pd_trips!$A$92:$N$121,TripTargets_memo!N$4+2,FALSE)</f>
        <v>0</v>
      </c>
      <c r="O121" s="50">
        <f>VLOOKUP($B121,paste_pd_trips!$A$92:$N$121,TripTargets_memo!O$4+2,FALSE)</f>
        <v>807835.17180000001</v>
      </c>
    </row>
    <row r="122" spans="2:15" x14ac:dyDescent="0.25">
      <c r="B122">
        <v>7</v>
      </c>
      <c r="C122" s="46" t="s">
        <v>465</v>
      </c>
      <c r="D122" s="47">
        <f>VLOOKUP($B122,paste_pd_trips!$A$92:$N$121,TripTargets_memo!D$4+2,FALSE)</f>
        <v>20353.20363</v>
      </c>
      <c r="E122" s="47">
        <f>VLOOKUP($B122,paste_pd_trips!$A$92:$N$121,TripTargets_memo!E$4+2,FALSE)</f>
        <v>22581.96919</v>
      </c>
      <c r="F122" s="47">
        <f>VLOOKUP($B122,paste_pd_trips!$A$92:$N$121,TripTargets_memo!F$4+2,FALSE)</f>
        <v>24248.994869999999</v>
      </c>
      <c r="G122" s="47">
        <f>VLOOKUP($B122,paste_pd_trips!$A$92:$N$121,TripTargets_memo!G$4+2,FALSE)</f>
        <v>648773.67368999997</v>
      </c>
      <c r="H122" s="47">
        <f>VLOOKUP($B122,paste_pd_trips!$A$92:$N$121,TripTargets_memo!H$4+2,FALSE)</f>
        <v>3239.24044</v>
      </c>
      <c r="I122" s="56">
        <f>VLOOKUP($B122,paste_pd_trips!$A$92:$N$121,TripTargets_memo!I$4+2,FALSE)</f>
        <v>71818.92942</v>
      </c>
      <c r="J122" s="47">
        <f>VLOOKUP($B122,paste_pd_trips!$A$92:$N$121,TripTargets_memo!J$4+2,FALSE)</f>
        <v>1518.4916000000001</v>
      </c>
      <c r="K122" s="56">
        <f>VLOOKUP($B122,paste_pd_trips!$A$92:$N$121,TripTargets_memo!K$4+2,FALSE)</f>
        <v>5083.9966999999997</v>
      </c>
      <c r="L122" s="47">
        <f>VLOOKUP($B122,paste_pd_trips!$A$92:$N$121,TripTargets_memo!L$4+2,FALSE)</f>
        <v>76.095960000000005</v>
      </c>
      <c r="M122" s="47">
        <f>VLOOKUP($B122,paste_pd_trips!$A$92:$N$121,TripTargets_memo!M$4+2,FALSE)</f>
        <v>0</v>
      </c>
      <c r="N122" s="47">
        <f>VLOOKUP($B122,paste_pd_trips!$A$92:$N$121,TripTargets_memo!N$4+2,FALSE)</f>
        <v>0</v>
      </c>
      <c r="O122" s="50">
        <f>VLOOKUP($B122,paste_pd_trips!$A$92:$N$121,TripTargets_memo!O$4+2,FALSE)</f>
        <v>797694.59550000005</v>
      </c>
    </row>
    <row r="123" spans="2:15" x14ac:dyDescent="0.25">
      <c r="B123">
        <v>8</v>
      </c>
      <c r="C123" s="46" t="s">
        <v>528</v>
      </c>
      <c r="D123" s="47">
        <f>VLOOKUP($B123,paste_pd_trips!$A$92:$N$121,TripTargets_memo!D$4+2,FALSE)</f>
        <v>0</v>
      </c>
      <c r="E123" s="47">
        <f>VLOOKUP($B123,paste_pd_trips!$A$92:$N$121,TripTargets_memo!E$4+2,FALSE)</f>
        <v>0</v>
      </c>
      <c r="F123" s="47">
        <f>VLOOKUP($B123,paste_pd_trips!$A$92:$N$121,TripTargets_memo!F$4+2,FALSE)</f>
        <v>0</v>
      </c>
      <c r="G123" s="47">
        <f>VLOOKUP($B123,paste_pd_trips!$A$92:$N$121,TripTargets_memo!G$4+2,FALSE)</f>
        <v>0</v>
      </c>
      <c r="H123" s="47">
        <f>VLOOKUP($B123,paste_pd_trips!$A$92:$N$121,TripTargets_memo!H$4+2,FALSE)</f>
        <v>78380.826329999996</v>
      </c>
      <c r="I123" s="56">
        <f>VLOOKUP($B123,paste_pd_trips!$A$92:$N$121,TripTargets_memo!I$4+2,FALSE)</f>
        <v>0</v>
      </c>
      <c r="J123" s="47">
        <f>VLOOKUP($B123,paste_pd_trips!$A$92:$N$121,TripTargets_memo!J$4+2,FALSE)</f>
        <v>0</v>
      </c>
      <c r="K123" s="56">
        <f>VLOOKUP($B123,paste_pd_trips!$A$92:$N$121,TripTargets_memo!K$4+2,FALSE)</f>
        <v>0</v>
      </c>
      <c r="L123" s="47">
        <f>VLOOKUP($B123,paste_pd_trips!$A$92:$N$121,TripTargets_memo!L$4+2,FALSE)</f>
        <v>0</v>
      </c>
      <c r="M123" s="47">
        <f>VLOOKUP($B123,paste_pd_trips!$A$92:$N$121,TripTargets_memo!M$4+2,FALSE)</f>
        <v>0</v>
      </c>
      <c r="N123" s="47">
        <f>VLOOKUP($B123,paste_pd_trips!$A$92:$N$121,TripTargets_memo!N$4+2,FALSE)</f>
        <v>0</v>
      </c>
      <c r="O123" s="50">
        <f>VLOOKUP($B123,paste_pd_trips!$A$92:$N$121,TripTargets_memo!O$4+2,FALSE)</f>
        <v>78380.826329999996</v>
      </c>
    </row>
    <row r="124" spans="2:15" x14ac:dyDescent="0.25">
      <c r="B124">
        <v>9</v>
      </c>
      <c r="C124" s="46" t="s">
        <v>14</v>
      </c>
      <c r="D124" s="47">
        <f>VLOOKUP($B124,paste_pd_trips!$A$92:$N$121,TripTargets_memo!D$4+2,FALSE)</f>
        <v>0</v>
      </c>
      <c r="E124" s="47">
        <f>VLOOKUP($B124,paste_pd_trips!$A$92:$N$121,TripTargets_memo!E$4+2,FALSE)</f>
        <v>0</v>
      </c>
      <c r="F124" s="47">
        <f>VLOOKUP($B124,paste_pd_trips!$A$92:$N$121,TripTargets_memo!F$4+2,FALSE)</f>
        <v>0</v>
      </c>
      <c r="G124" s="47">
        <f>VLOOKUP($B124,paste_pd_trips!$A$92:$N$121,TripTargets_memo!G$4+2,FALSE)</f>
        <v>0</v>
      </c>
      <c r="H124" s="47">
        <f>VLOOKUP($B124,paste_pd_trips!$A$92:$N$121,TripTargets_memo!H$4+2,FALSE)</f>
        <v>0</v>
      </c>
      <c r="I124" s="51">
        <f>VLOOKUP($B124,paste_pd_trips!$A$92:$N$121,TripTargets_memo!I$4+2,FALSE)</f>
        <v>120227.95236</v>
      </c>
      <c r="J124" s="52">
        <f>VLOOKUP($B124,paste_pd_trips!$A$92:$N$121,TripTargets_memo!J$4+2,FALSE)</f>
        <v>0</v>
      </c>
      <c r="K124" s="53">
        <f>VLOOKUP($B124,paste_pd_trips!$A$92:$N$121,TripTargets_memo!K$4+2,FALSE)</f>
        <v>0</v>
      </c>
      <c r="L124" s="47">
        <f>VLOOKUP($B124,paste_pd_trips!$A$92:$N$121,TripTargets_memo!L$4+2,FALSE)</f>
        <v>0</v>
      </c>
      <c r="M124" s="47">
        <f>VLOOKUP($B124,paste_pd_trips!$A$92:$N$121,TripTargets_memo!M$4+2,FALSE)</f>
        <v>0</v>
      </c>
      <c r="N124" s="47">
        <f>VLOOKUP($B124,paste_pd_trips!$A$92:$N$121,TripTargets_memo!N$4+2,FALSE)</f>
        <v>0</v>
      </c>
      <c r="O124" s="50">
        <f>VLOOKUP($B124,paste_pd_trips!$A$92:$N$121,TripTargets_memo!O$4+2,FALSE)</f>
        <v>120227.95236</v>
      </c>
    </row>
    <row r="125" spans="2:15" x14ac:dyDescent="0.25">
      <c r="B125">
        <v>10</v>
      </c>
      <c r="C125" s="46" t="s">
        <v>15</v>
      </c>
      <c r="D125" s="47">
        <f>VLOOKUP($B125,paste_pd_trips!$A$92:$N$121,TripTargets_memo!D$4+2,FALSE)</f>
        <v>0</v>
      </c>
      <c r="E125" s="47">
        <f>VLOOKUP($B125,paste_pd_trips!$A$92:$N$121,TripTargets_memo!E$4+2,FALSE)</f>
        <v>0</v>
      </c>
      <c r="F125" s="47">
        <f>VLOOKUP($B125,paste_pd_trips!$A$92:$N$121,TripTargets_memo!F$4+2,FALSE)</f>
        <v>0</v>
      </c>
      <c r="G125" s="47">
        <f>VLOOKUP($B125,paste_pd_trips!$A$92:$N$121,TripTargets_memo!G$4+2,FALSE)</f>
        <v>0</v>
      </c>
      <c r="H125" s="47">
        <f>VLOOKUP($B125,paste_pd_trips!$A$92:$N$121,TripTargets_memo!H$4+2,FALSE)</f>
        <v>0</v>
      </c>
      <c r="I125" s="55">
        <f>VLOOKUP($B125,paste_pd_trips!$A$92:$N$121,TripTargets_memo!I$4+2,FALSE)</f>
        <v>220.73060000000001</v>
      </c>
      <c r="J125" s="56">
        <f>VLOOKUP($B125,paste_pd_trips!$A$92:$N$121,TripTargets_memo!J$4+2,FALSE)</f>
        <v>0</v>
      </c>
      <c r="K125" s="57">
        <f>VLOOKUP($B125,paste_pd_trips!$A$92:$N$121,TripTargets_memo!K$4+2,FALSE)</f>
        <v>0</v>
      </c>
      <c r="L125" s="47">
        <f>VLOOKUP($B125,paste_pd_trips!$A$92:$N$121,TripTargets_memo!L$4+2,FALSE)</f>
        <v>0</v>
      </c>
      <c r="M125" s="47">
        <f>VLOOKUP($B125,paste_pd_trips!$A$92:$N$121,TripTargets_memo!M$4+2,FALSE)</f>
        <v>0</v>
      </c>
      <c r="N125" s="47">
        <f>VLOOKUP($B125,paste_pd_trips!$A$92:$N$121,TripTargets_memo!N$4+2,FALSE)</f>
        <v>0</v>
      </c>
      <c r="O125" s="50">
        <f>VLOOKUP($B125,paste_pd_trips!$A$92:$N$121,TripTargets_memo!O$4+2,FALSE)</f>
        <v>220.73060000000001</v>
      </c>
    </row>
    <row r="126" spans="2:15" x14ac:dyDescent="0.25">
      <c r="B126">
        <v>11</v>
      </c>
      <c r="C126" s="46" t="s">
        <v>16</v>
      </c>
      <c r="D126" s="47">
        <f>VLOOKUP($B126,paste_pd_trips!$A$92:$N$121,TripTargets_memo!D$4+2,FALSE)</f>
        <v>0</v>
      </c>
      <c r="E126" s="47">
        <f>VLOOKUP($B126,paste_pd_trips!$A$92:$N$121,TripTargets_memo!E$4+2,FALSE)</f>
        <v>0</v>
      </c>
      <c r="F126" s="47">
        <f>VLOOKUP($B126,paste_pd_trips!$A$92:$N$121,TripTargets_memo!F$4+2,FALSE)</f>
        <v>0</v>
      </c>
      <c r="G126" s="47">
        <f>VLOOKUP($B126,paste_pd_trips!$A$92:$N$121,TripTargets_memo!G$4+2,FALSE)</f>
        <v>0</v>
      </c>
      <c r="H126" s="47">
        <f>VLOOKUP($B126,paste_pd_trips!$A$92:$N$121,TripTargets_memo!H$4+2,FALSE)</f>
        <v>0</v>
      </c>
      <c r="I126" s="55">
        <f>VLOOKUP($B126,paste_pd_trips!$A$92:$N$121,TripTargets_memo!I$4+2,FALSE)</f>
        <v>1094.2727600000001</v>
      </c>
      <c r="J126" s="56">
        <f>VLOOKUP($B126,paste_pd_trips!$A$92:$N$121,TripTargets_memo!J$4+2,FALSE)</f>
        <v>0</v>
      </c>
      <c r="K126" s="57">
        <f>VLOOKUP($B126,paste_pd_trips!$A$92:$N$121,TripTargets_memo!K$4+2,FALSE)</f>
        <v>0</v>
      </c>
      <c r="L126" s="47">
        <f>VLOOKUP($B126,paste_pd_trips!$A$92:$N$121,TripTargets_memo!L$4+2,FALSE)</f>
        <v>0</v>
      </c>
      <c r="M126" s="47">
        <f>VLOOKUP($B126,paste_pd_trips!$A$92:$N$121,TripTargets_memo!M$4+2,FALSE)</f>
        <v>0</v>
      </c>
      <c r="N126" s="47">
        <f>VLOOKUP($B126,paste_pd_trips!$A$92:$N$121,TripTargets_memo!N$4+2,FALSE)</f>
        <v>0</v>
      </c>
      <c r="O126" s="50">
        <f>VLOOKUP($B126,paste_pd_trips!$A$92:$N$121,TripTargets_memo!O$4+2,FALSE)</f>
        <v>1094.2727600000001</v>
      </c>
    </row>
    <row r="127" spans="2:15" x14ac:dyDescent="0.25">
      <c r="B127">
        <v>12</v>
      </c>
      <c r="C127" s="46" t="s">
        <v>17</v>
      </c>
      <c r="D127" s="47">
        <f>VLOOKUP($B127,paste_pd_trips!$A$92:$N$121,TripTargets_memo!D$4+2,FALSE)</f>
        <v>0</v>
      </c>
      <c r="E127" s="47">
        <f>VLOOKUP($B127,paste_pd_trips!$A$92:$N$121,TripTargets_memo!E$4+2,FALSE)</f>
        <v>0</v>
      </c>
      <c r="F127" s="47">
        <f>VLOOKUP($B127,paste_pd_trips!$A$92:$N$121,TripTargets_memo!F$4+2,FALSE)</f>
        <v>0</v>
      </c>
      <c r="G127" s="47">
        <f>VLOOKUP($B127,paste_pd_trips!$A$92:$N$121,TripTargets_memo!G$4+2,FALSE)</f>
        <v>0</v>
      </c>
      <c r="H127" s="47">
        <f>VLOOKUP($B127,paste_pd_trips!$A$92:$N$121,TripTargets_memo!H$4+2,FALSE)</f>
        <v>0</v>
      </c>
      <c r="I127" s="55">
        <f>VLOOKUP($B127,paste_pd_trips!$A$92:$N$121,TripTargets_memo!I$4+2,FALSE)</f>
        <v>8617.3311799999992</v>
      </c>
      <c r="J127" s="56">
        <f>VLOOKUP($B127,paste_pd_trips!$A$92:$N$121,TripTargets_memo!J$4+2,FALSE)</f>
        <v>0</v>
      </c>
      <c r="K127" s="57">
        <f>VLOOKUP($B127,paste_pd_trips!$A$92:$N$121,TripTargets_memo!K$4+2,FALSE)</f>
        <v>0</v>
      </c>
      <c r="L127" s="47">
        <f>VLOOKUP($B127,paste_pd_trips!$A$92:$N$121,TripTargets_memo!L$4+2,FALSE)</f>
        <v>0</v>
      </c>
      <c r="M127" s="47">
        <f>VLOOKUP($B127,paste_pd_trips!$A$92:$N$121,TripTargets_memo!M$4+2,FALSE)</f>
        <v>0</v>
      </c>
      <c r="N127" s="47">
        <f>VLOOKUP($B127,paste_pd_trips!$A$92:$N$121,TripTargets_memo!N$4+2,FALSE)</f>
        <v>0</v>
      </c>
      <c r="O127" s="50">
        <f>VLOOKUP($B127,paste_pd_trips!$A$92:$N$121,TripTargets_memo!O$4+2,FALSE)</f>
        <v>8617.3311799999992</v>
      </c>
    </row>
    <row r="128" spans="2:15" x14ac:dyDescent="0.25">
      <c r="B128">
        <v>13</v>
      </c>
      <c r="C128" s="46" t="s">
        <v>26</v>
      </c>
      <c r="D128" s="47">
        <f>VLOOKUP($B128,paste_pd_trips!$A$92:$N$121,TripTargets_memo!D$4+2,FALSE)</f>
        <v>0</v>
      </c>
      <c r="E128" s="47">
        <f>VLOOKUP($B128,paste_pd_trips!$A$92:$N$121,TripTargets_memo!E$4+2,FALSE)</f>
        <v>0</v>
      </c>
      <c r="F128" s="47">
        <f>VLOOKUP($B128,paste_pd_trips!$A$92:$N$121,TripTargets_memo!F$4+2,FALSE)</f>
        <v>0</v>
      </c>
      <c r="G128" s="47">
        <f>VLOOKUP($B128,paste_pd_trips!$A$92:$N$121,TripTargets_memo!G$4+2,FALSE)</f>
        <v>0</v>
      </c>
      <c r="H128" s="47">
        <f>VLOOKUP($B128,paste_pd_trips!$A$92:$N$121,TripTargets_memo!H$4+2,FALSE)</f>
        <v>0</v>
      </c>
      <c r="I128" s="55">
        <f>VLOOKUP($B128,paste_pd_trips!$A$92:$N$121,TripTargets_memo!I$4+2,FALSE)</f>
        <v>0</v>
      </c>
      <c r="J128" s="56">
        <f>VLOOKUP($B128,paste_pd_trips!$A$92:$N$121,TripTargets_memo!J$4+2,FALSE)</f>
        <v>874.35226</v>
      </c>
      <c r="K128" s="57">
        <f>VLOOKUP($B128,paste_pd_trips!$A$92:$N$121,TripTargets_memo!K$4+2,FALSE)</f>
        <v>0</v>
      </c>
      <c r="L128" s="47">
        <f>VLOOKUP($B128,paste_pd_trips!$A$92:$N$121,TripTargets_memo!L$4+2,FALSE)</f>
        <v>0</v>
      </c>
      <c r="M128" s="47">
        <f>VLOOKUP($B128,paste_pd_trips!$A$92:$N$121,TripTargets_memo!M$4+2,FALSE)</f>
        <v>0</v>
      </c>
      <c r="N128" s="47">
        <f>VLOOKUP($B128,paste_pd_trips!$A$92:$N$121,TripTargets_memo!N$4+2,FALSE)</f>
        <v>0</v>
      </c>
      <c r="O128" s="50">
        <f>VLOOKUP($B128,paste_pd_trips!$A$92:$N$121,TripTargets_memo!O$4+2,FALSE)</f>
        <v>874.35226</v>
      </c>
    </row>
    <row r="129" spans="2:15" x14ac:dyDescent="0.25">
      <c r="B129">
        <v>14</v>
      </c>
      <c r="C129" s="46" t="s">
        <v>27</v>
      </c>
      <c r="D129" s="47">
        <f>VLOOKUP($B129,paste_pd_trips!$A$92:$N$121,TripTargets_memo!D$4+2,FALSE)</f>
        <v>0</v>
      </c>
      <c r="E129" s="47">
        <f>VLOOKUP($B129,paste_pd_trips!$A$92:$N$121,TripTargets_memo!E$4+2,FALSE)</f>
        <v>0</v>
      </c>
      <c r="F129" s="47">
        <f>VLOOKUP($B129,paste_pd_trips!$A$92:$N$121,TripTargets_memo!F$4+2,FALSE)</f>
        <v>0</v>
      </c>
      <c r="G129" s="47">
        <f>VLOOKUP($B129,paste_pd_trips!$A$92:$N$121,TripTargets_memo!G$4+2,FALSE)</f>
        <v>0</v>
      </c>
      <c r="H129" s="47">
        <f>VLOOKUP($B129,paste_pd_trips!$A$92:$N$121,TripTargets_memo!H$4+2,FALSE)</f>
        <v>0</v>
      </c>
      <c r="I129" s="55">
        <f>VLOOKUP($B129,paste_pd_trips!$A$92:$N$121,TripTargets_memo!I$4+2,FALSE)</f>
        <v>0</v>
      </c>
      <c r="J129" s="56">
        <f>VLOOKUP($B129,paste_pd_trips!$A$92:$N$121,TripTargets_memo!J$4+2,FALSE)</f>
        <v>149.3389</v>
      </c>
      <c r="K129" s="57">
        <f>VLOOKUP($B129,paste_pd_trips!$A$92:$N$121,TripTargets_memo!K$4+2,FALSE)</f>
        <v>0</v>
      </c>
      <c r="L129" s="47">
        <f>VLOOKUP($B129,paste_pd_trips!$A$92:$N$121,TripTargets_memo!L$4+2,FALSE)</f>
        <v>0</v>
      </c>
      <c r="M129" s="47">
        <f>VLOOKUP($B129,paste_pd_trips!$A$92:$N$121,TripTargets_memo!M$4+2,FALSE)</f>
        <v>0</v>
      </c>
      <c r="N129" s="47">
        <f>VLOOKUP($B129,paste_pd_trips!$A$92:$N$121,TripTargets_memo!N$4+2,FALSE)</f>
        <v>0</v>
      </c>
      <c r="O129" s="50">
        <f>VLOOKUP($B129,paste_pd_trips!$A$92:$N$121,TripTargets_memo!O$4+2,FALSE)</f>
        <v>149.3389</v>
      </c>
    </row>
    <row r="130" spans="2:15" x14ac:dyDescent="0.25">
      <c r="B130">
        <v>15</v>
      </c>
      <c r="C130" s="46" t="s">
        <v>18</v>
      </c>
      <c r="D130" s="47">
        <f>VLOOKUP($B130,paste_pd_trips!$A$92:$N$121,TripTargets_memo!D$4+2,FALSE)</f>
        <v>0</v>
      </c>
      <c r="E130" s="47">
        <f>VLOOKUP($B130,paste_pd_trips!$A$92:$N$121,TripTargets_memo!E$4+2,FALSE)</f>
        <v>0</v>
      </c>
      <c r="F130" s="47">
        <f>VLOOKUP($B130,paste_pd_trips!$A$92:$N$121,TripTargets_memo!F$4+2,FALSE)</f>
        <v>0</v>
      </c>
      <c r="G130" s="47">
        <f>VLOOKUP($B130,paste_pd_trips!$A$92:$N$121,TripTargets_memo!G$4+2,FALSE)</f>
        <v>0</v>
      </c>
      <c r="H130" s="47">
        <f>VLOOKUP($B130,paste_pd_trips!$A$92:$N$121,TripTargets_memo!H$4+2,FALSE)</f>
        <v>0</v>
      </c>
      <c r="I130" s="55">
        <f>VLOOKUP($B130,paste_pd_trips!$A$92:$N$121,TripTargets_memo!I$4+2,FALSE)</f>
        <v>0</v>
      </c>
      <c r="J130" s="56">
        <f>VLOOKUP($B130,paste_pd_trips!$A$92:$N$121,TripTargets_memo!J$4+2,FALSE)</f>
        <v>0</v>
      </c>
      <c r="K130" s="57">
        <f>VLOOKUP($B130,paste_pd_trips!$A$92:$N$121,TripTargets_memo!K$4+2,FALSE)</f>
        <v>0</v>
      </c>
      <c r="L130" s="47">
        <f>VLOOKUP($B130,paste_pd_trips!$A$92:$N$121,TripTargets_memo!L$4+2,FALSE)</f>
        <v>0</v>
      </c>
      <c r="M130" s="47">
        <f>VLOOKUP($B130,paste_pd_trips!$A$92:$N$121,TripTargets_memo!M$4+2,FALSE)</f>
        <v>0</v>
      </c>
      <c r="N130" s="47">
        <f>VLOOKUP($B130,paste_pd_trips!$A$92:$N$121,TripTargets_memo!N$4+2,FALSE)</f>
        <v>0</v>
      </c>
      <c r="O130" s="50">
        <f>VLOOKUP($B130,paste_pd_trips!$A$92:$N$121,TripTargets_memo!O$4+2,FALSE)</f>
        <v>0</v>
      </c>
    </row>
    <row r="131" spans="2:15" x14ac:dyDescent="0.25">
      <c r="B131">
        <v>16</v>
      </c>
      <c r="C131" s="46" t="s">
        <v>19</v>
      </c>
      <c r="D131" s="47">
        <f>VLOOKUP($B131,paste_pd_trips!$A$92:$N$121,TripTargets_memo!D$4+2,FALSE)</f>
        <v>0</v>
      </c>
      <c r="E131" s="47">
        <f>VLOOKUP($B131,paste_pd_trips!$A$92:$N$121,TripTargets_memo!E$4+2,FALSE)</f>
        <v>0</v>
      </c>
      <c r="F131" s="47">
        <f>VLOOKUP($B131,paste_pd_trips!$A$92:$N$121,TripTargets_memo!F$4+2,FALSE)</f>
        <v>0</v>
      </c>
      <c r="G131" s="47">
        <f>VLOOKUP($B131,paste_pd_trips!$A$92:$N$121,TripTargets_memo!G$4+2,FALSE)</f>
        <v>0</v>
      </c>
      <c r="H131" s="47">
        <f>VLOOKUP($B131,paste_pd_trips!$A$92:$N$121,TripTargets_memo!H$4+2,FALSE)</f>
        <v>0</v>
      </c>
      <c r="I131" s="55">
        <f>VLOOKUP($B131,paste_pd_trips!$A$92:$N$121,TripTargets_memo!I$4+2,FALSE)</f>
        <v>0</v>
      </c>
      <c r="J131" s="56">
        <f>VLOOKUP($B131,paste_pd_trips!$A$92:$N$121,TripTargets_memo!J$4+2,FALSE)</f>
        <v>339.62495999999999</v>
      </c>
      <c r="K131" s="57">
        <f>VLOOKUP($B131,paste_pd_trips!$A$92:$N$121,TripTargets_memo!K$4+2,FALSE)</f>
        <v>0</v>
      </c>
      <c r="L131" s="47">
        <f>VLOOKUP($B131,paste_pd_trips!$A$92:$N$121,TripTargets_memo!L$4+2,FALSE)</f>
        <v>0</v>
      </c>
      <c r="M131" s="47">
        <f>VLOOKUP($B131,paste_pd_trips!$A$92:$N$121,TripTargets_memo!M$4+2,FALSE)</f>
        <v>0</v>
      </c>
      <c r="N131" s="47">
        <f>VLOOKUP($B131,paste_pd_trips!$A$92:$N$121,TripTargets_memo!N$4+2,FALSE)</f>
        <v>0</v>
      </c>
      <c r="O131" s="50">
        <f>VLOOKUP($B131,paste_pd_trips!$A$92:$N$121,TripTargets_memo!O$4+2,FALSE)</f>
        <v>339.62495999999999</v>
      </c>
    </row>
    <row r="132" spans="2:15" x14ac:dyDescent="0.25">
      <c r="B132">
        <v>17</v>
      </c>
      <c r="C132" s="46" t="s">
        <v>20</v>
      </c>
      <c r="D132" s="47">
        <f>VLOOKUP($B132,paste_pd_trips!$A$92:$N$121,TripTargets_memo!D$4+2,FALSE)</f>
        <v>0</v>
      </c>
      <c r="E132" s="47">
        <f>VLOOKUP($B132,paste_pd_trips!$A$92:$N$121,TripTargets_memo!E$4+2,FALSE)</f>
        <v>0</v>
      </c>
      <c r="F132" s="47">
        <f>VLOOKUP($B132,paste_pd_trips!$A$92:$N$121,TripTargets_memo!F$4+2,FALSE)</f>
        <v>0</v>
      </c>
      <c r="G132" s="47">
        <f>VLOOKUP($B132,paste_pd_trips!$A$92:$N$121,TripTargets_memo!G$4+2,FALSE)</f>
        <v>0</v>
      </c>
      <c r="H132" s="47">
        <f>VLOOKUP($B132,paste_pd_trips!$A$92:$N$121,TripTargets_memo!H$4+2,FALSE)</f>
        <v>0</v>
      </c>
      <c r="I132" s="55">
        <f>VLOOKUP($B132,paste_pd_trips!$A$92:$N$121,TripTargets_memo!I$4+2,FALSE)</f>
        <v>0</v>
      </c>
      <c r="J132" s="56">
        <f>VLOOKUP($B132,paste_pd_trips!$A$92:$N$121,TripTargets_memo!J$4+2,FALSE)</f>
        <v>0</v>
      </c>
      <c r="K132" s="57">
        <f>VLOOKUP($B132,paste_pd_trips!$A$92:$N$121,TripTargets_memo!K$4+2,FALSE)</f>
        <v>1258.4466199999999</v>
      </c>
      <c r="L132" s="47">
        <f>VLOOKUP($B132,paste_pd_trips!$A$92:$N$121,TripTargets_memo!L$4+2,FALSE)</f>
        <v>0</v>
      </c>
      <c r="M132" s="47">
        <f>VLOOKUP($B132,paste_pd_trips!$A$92:$N$121,TripTargets_memo!M$4+2,FALSE)</f>
        <v>0</v>
      </c>
      <c r="N132" s="47">
        <f>VLOOKUP($B132,paste_pd_trips!$A$92:$N$121,TripTargets_memo!N$4+2,FALSE)</f>
        <v>0</v>
      </c>
      <c r="O132" s="50">
        <f>VLOOKUP($B132,paste_pd_trips!$A$92:$N$121,TripTargets_memo!O$4+2,FALSE)</f>
        <v>1258.4466199999999</v>
      </c>
    </row>
    <row r="133" spans="2:15" x14ac:dyDescent="0.25">
      <c r="B133">
        <v>18</v>
      </c>
      <c r="C133" s="46" t="s">
        <v>21</v>
      </c>
      <c r="D133" s="47">
        <f>VLOOKUP($B133,paste_pd_trips!$A$92:$N$121,TripTargets_memo!D$4+2,FALSE)</f>
        <v>0</v>
      </c>
      <c r="E133" s="47">
        <f>VLOOKUP($B133,paste_pd_trips!$A$92:$N$121,TripTargets_memo!E$4+2,FALSE)</f>
        <v>0</v>
      </c>
      <c r="F133" s="47">
        <f>VLOOKUP($B133,paste_pd_trips!$A$92:$N$121,TripTargets_memo!F$4+2,FALSE)</f>
        <v>0</v>
      </c>
      <c r="G133" s="47">
        <f>VLOOKUP($B133,paste_pd_trips!$A$92:$N$121,TripTargets_memo!G$4+2,FALSE)</f>
        <v>0</v>
      </c>
      <c r="H133" s="47">
        <f>VLOOKUP($B133,paste_pd_trips!$A$92:$N$121,TripTargets_memo!H$4+2,FALSE)</f>
        <v>0</v>
      </c>
      <c r="I133" s="55">
        <f>VLOOKUP($B133,paste_pd_trips!$A$92:$N$121,TripTargets_memo!I$4+2,FALSE)</f>
        <v>0</v>
      </c>
      <c r="J133" s="56">
        <f>VLOOKUP($B133,paste_pd_trips!$A$92:$N$121,TripTargets_memo!J$4+2,FALSE)</f>
        <v>0</v>
      </c>
      <c r="K133" s="57">
        <f>VLOOKUP($B133,paste_pd_trips!$A$92:$N$121,TripTargets_memo!K$4+2,FALSE)</f>
        <v>0</v>
      </c>
      <c r="L133" s="47">
        <f>VLOOKUP($B133,paste_pd_trips!$A$92:$N$121,TripTargets_memo!L$4+2,FALSE)</f>
        <v>0</v>
      </c>
      <c r="M133" s="47">
        <f>VLOOKUP($B133,paste_pd_trips!$A$92:$N$121,TripTargets_memo!M$4+2,FALSE)</f>
        <v>0</v>
      </c>
      <c r="N133" s="47">
        <f>VLOOKUP($B133,paste_pd_trips!$A$92:$N$121,TripTargets_memo!N$4+2,FALSE)</f>
        <v>0</v>
      </c>
      <c r="O133" s="50">
        <f>VLOOKUP($B133,paste_pd_trips!$A$92:$N$121,TripTargets_memo!O$4+2,FALSE)</f>
        <v>0</v>
      </c>
    </row>
    <row r="134" spans="2:15" x14ac:dyDescent="0.25">
      <c r="B134">
        <v>19</v>
      </c>
      <c r="C134" s="46" t="s">
        <v>28</v>
      </c>
      <c r="D134" s="47">
        <f>VLOOKUP($B134,paste_pd_trips!$A$92:$N$121,TripTargets_memo!D$4+2,FALSE)</f>
        <v>0</v>
      </c>
      <c r="E134" s="47">
        <f>VLOOKUP($B134,paste_pd_trips!$A$92:$N$121,TripTargets_memo!E$4+2,FALSE)</f>
        <v>0</v>
      </c>
      <c r="F134" s="47">
        <f>VLOOKUP($B134,paste_pd_trips!$A$92:$N$121,TripTargets_memo!F$4+2,FALSE)</f>
        <v>0</v>
      </c>
      <c r="G134" s="47">
        <f>VLOOKUP($B134,paste_pd_trips!$A$92:$N$121,TripTargets_memo!G$4+2,FALSE)</f>
        <v>0</v>
      </c>
      <c r="H134" s="47">
        <f>VLOOKUP($B134,paste_pd_trips!$A$92:$N$121,TripTargets_memo!H$4+2,FALSE)</f>
        <v>0</v>
      </c>
      <c r="I134" s="55">
        <f>VLOOKUP($B134,paste_pd_trips!$A$92:$N$121,TripTargets_memo!I$4+2,FALSE)</f>
        <v>0</v>
      </c>
      <c r="J134" s="56">
        <f>VLOOKUP($B134,paste_pd_trips!$A$92:$N$121,TripTargets_memo!J$4+2,FALSE)</f>
        <v>0</v>
      </c>
      <c r="K134" s="57">
        <f>VLOOKUP($B134,paste_pd_trips!$A$92:$N$121,TripTargets_memo!K$4+2,FALSE)</f>
        <v>0</v>
      </c>
      <c r="L134" s="47">
        <f>VLOOKUP($B134,paste_pd_trips!$A$92:$N$121,TripTargets_memo!L$4+2,FALSE)</f>
        <v>0</v>
      </c>
      <c r="M134" s="47">
        <f>VLOOKUP($B134,paste_pd_trips!$A$92:$N$121,TripTargets_memo!M$4+2,FALSE)</f>
        <v>0</v>
      </c>
      <c r="N134" s="47">
        <f>VLOOKUP($B134,paste_pd_trips!$A$92:$N$121,TripTargets_memo!N$4+2,FALSE)</f>
        <v>0</v>
      </c>
      <c r="O134" s="50">
        <f>VLOOKUP($B134,paste_pd_trips!$A$92:$N$121,TripTargets_memo!O$4+2,FALSE)</f>
        <v>0</v>
      </c>
    </row>
    <row r="135" spans="2:15" x14ac:dyDescent="0.25">
      <c r="B135">
        <v>20</v>
      </c>
      <c r="C135" s="46" t="s">
        <v>29</v>
      </c>
      <c r="D135" s="47">
        <f>VLOOKUP($B135,paste_pd_trips!$A$92:$N$121,TripTargets_memo!D$4+2,FALSE)</f>
        <v>0</v>
      </c>
      <c r="E135" s="47">
        <f>VLOOKUP($B135,paste_pd_trips!$A$92:$N$121,TripTargets_memo!E$4+2,FALSE)</f>
        <v>0</v>
      </c>
      <c r="F135" s="47">
        <f>VLOOKUP($B135,paste_pd_trips!$A$92:$N$121,TripTargets_memo!F$4+2,FALSE)</f>
        <v>0</v>
      </c>
      <c r="G135" s="47">
        <f>VLOOKUP($B135,paste_pd_trips!$A$92:$N$121,TripTargets_memo!G$4+2,FALSE)</f>
        <v>0</v>
      </c>
      <c r="H135" s="47">
        <f>VLOOKUP($B135,paste_pd_trips!$A$92:$N$121,TripTargets_memo!H$4+2,FALSE)</f>
        <v>0</v>
      </c>
      <c r="I135" s="58">
        <f>VLOOKUP($B135,paste_pd_trips!$A$92:$N$121,TripTargets_memo!I$4+2,FALSE)</f>
        <v>0</v>
      </c>
      <c r="J135" s="59">
        <f>VLOOKUP($B135,paste_pd_trips!$A$92:$N$121,TripTargets_memo!J$4+2,FALSE)</f>
        <v>0</v>
      </c>
      <c r="K135" s="60">
        <f>VLOOKUP($B135,paste_pd_trips!$A$92:$N$121,TripTargets_memo!K$4+2,FALSE)</f>
        <v>346.32522</v>
      </c>
      <c r="L135" s="47">
        <f>VLOOKUP($B135,paste_pd_trips!$A$92:$N$121,TripTargets_memo!L$4+2,FALSE)</f>
        <v>0</v>
      </c>
      <c r="M135" s="47">
        <f>VLOOKUP($B135,paste_pd_trips!$A$92:$N$121,TripTargets_memo!M$4+2,FALSE)</f>
        <v>0</v>
      </c>
      <c r="N135" s="47">
        <f>VLOOKUP($B135,paste_pd_trips!$A$92:$N$121,TripTargets_memo!N$4+2,FALSE)</f>
        <v>0</v>
      </c>
      <c r="O135" s="50">
        <f>VLOOKUP($B135,paste_pd_trips!$A$92:$N$121,TripTargets_memo!O$4+2,FALSE)</f>
        <v>346.32522</v>
      </c>
    </row>
    <row r="136" spans="2:15" x14ac:dyDescent="0.25">
      <c r="B136">
        <v>21</v>
      </c>
      <c r="C136" s="46" t="s">
        <v>22</v>
      </c>
      <c r="D136" s="47">
        <f>VLOOKUP($B136,paste_pd_trips!$A$92:$N$121,TripTargets_memo!D$4+2,FALSE)</f>
        <v>0</v>
      </c>
      <c r="E136" s="47">
        <f>VLOOKUP($B136,paste_pd_trips!$A$92:$N$121,TripTargets_memo!E$4+2,FALSE)</f>
        <v>0</v>
      </c>
      <c r="F136" s="47">
        <f>VLOOKUP($B136,paste_pd_trips!$A$92:$N$121,TripTargets_memo!F$4+2,FALSE)</f>
        <v>0</v>
      </c>
      <c r="G136" s="47">
        <f>VLOOKUP($B136,paste_pd_trips!$A$92:$N$121,TripTargets_memo!G$4+2,FALSE)</f>
        <v>0</v>
      </c>
      <c r="H136" s="47">
        <f>VLOOKUP($B136,paste_pd_trips!$A$92:$N$121,TripTargets_memo!H$4+2,FALSE)</f>
        <v>0</v>
      </c>
      <c r="I136" s="56">
        <f>VLOOKUP($B136,paste_pd_trips!$A$92:$N$121,TripTargets_memo!I$4+2,FALSE)</f>
        <v>0</v>
      </c>
      <c r="J136" s="56">
        <f>VLOOKUP($B136,paste_pd_trips!$A$92:$N$121,TripTargets_memo!J$4+2,FALSE)</f>
        <v>0</v>
      </c>
      <c r="K136" s="56">
        <f>VLOOKUP($B136,paste_pd_trips!$A$92:$N$121,TripTargets_memo!K$4+2,FALSE)</f>
        <v>0</v>
      </c>
      <c r="L136" s="47">
        <f>VLOOKUP($B136,paste_pd_trips!$A$92:$N$121,TripTargets_memo!L$4+2,FALSE)</f>
        <v>557.58141999999998</v>
      </c>
      <c r="M136" s="47">
        <f>VLOOKUP($B136,paste_pd_trips!$A$92:$N$121,TripTargets_memo!M$4+2,FALSE)</f>
        <v>0</v>
      </c>
      <c r="N136" s="47">
        <f>VLOOKUP($B136,paste_pd_trips!$A$92:$N$121,TripTargets_memo!N$4+2,FALSE)</f>
        <v>0</v>
      </c>
      <c r="O136" s="50">
        <f>VLOOKUP($B136,paste_pd_trips!$A$92:$N$121,TripTargets_memo!O$4+2,FALSE)</f>
        <v>557.58141999999998</v>
      </c>
    </row>
    <row r="137" spans="2:15" x14ac:dyDescent="0.25">
      <c r="B137">
        <v>22</v>
      </c>
      <c r="C137" s="46" t="s">
        <v>23</v>
      </c>
      <c r="D137" s="47">
        <f>VLOOKUP($B137,paste_pd_trips!$A$92:$N$121,TripTargets_memo!D$4+2,FALSE)</f>
        <v>0</v>
      </c>
      <c r="E137" s="47">
        <f>VLOOKUP($B137,paste_pd_trips!$A$92:$N$121,TripTargets_memo!E$4+2,FALSE)</f>
        <v>0</v>
      </c>
      <c r="F137" s="47">
        <f>VLOOKUP($B137,paste_pd_trips!$A$92:$N$121,TripTargets_memo!F$4+2,FALSE)</f>
        <v>0</v>
      </c>
      <c r="G137" s="47">
        <f>VLOOKUP($B137,paste_pd_trips!$A$92:$N$121,TripTargets_memo!G$4+2,FALSE)</f>
        <v>0</v>
      </c>
      <c r="H137" s="47">
        <f>VLOOKUP($B137,paste_pd_trips!$A$92:$N$121,TripTargets_memo!H$4+2,FALSE)</f>
        <v>0</v>
      </c>
      <c r="I137" s="56">
        <f>VLOOKUP($B137,paste_pd_trips!$A$92:$N$121,TripTargets_memo!I$4+2,FALSE)</f>
        <v>2329.0155</v>
      </c>
      <c r="J137" s="56">
        <f>VLOOKUP($B137,paste_pd_trips!$A$92:$N$121,TripTargets_memo!J$4+2,FALSE)</f>
        <v>0</v>
      </c>
      <c r="K137" s="56">
        <f>VLOOKUP($B137,paste_pd_trips!$A$92:$N$121,TripTargets_memo!K$4+2,FALSE)</f>
        <v>0</v>
      </c>
      <c r="L137" s="47">
        <f>VLOOKUP($B137,paste_pd_trips!$A$92:$N$121,TripTargets_memo!L$4+2,FALSE)</f>
        <v>0</v>
      </c>
      <c r="M137" s="47">
        <f>VLOOKUP($B137,paste_pd_trips!$A$92:$N$121,TripTargets_memo!M$4+2,FALSE)</f>
        <v>15861.57653</v>
      </c>
      <c r="N137" s="47">
        <f>VLOOKUP($B137,paste_pd_trips!$A$92:$N$121,TripTargets_memo!N$4+2,FALSE)</f>
        <v>0</v>
      </c>
      <c r="O137" s="50">
        <f>VLOOKUP($B137,paste_pd_trips!$A$92:$N$121,TripTargets_memo!O$4+2,FALSE)</f>
        <v>18190.59203</v>
      </c>
    </row>
    <row r="138" spans="2:15" x14ac:dyDescent="0.25">
      <c r="B138">
        <v>23</v>
      </c>
      <c r="C138" s="46" t="s">
        <v>24</v>
      </c>
      <c r="D138" s="47">
        <f>VLOOKUP($B138,paste_pd_trips!$A$92:$N$121,TripTargets_memo!D$4+2,FALSE)</f>
        <v>396.34530000000001</v>
      </c>
      <c r="E138" s="47">
        <f>VLOOKUP($B138,paste_pd_trips!$A$92:$N$121,TripTargets_memo!E$4+2,FALSE)</f>
        <v>2067.6664000000001</v>
      </c>
      <c r="F138" s="47">
        <f>VLOOKUP($B138,paste_pd_trips!$A$92:$N$121,TripTargets_memo!F$4+2,FALSE)</f>
        <v>1053.306</v>
      </c>
      <c r="G138" s="47">
        <f>VLOOKUP($B138,paste_pd_trips!$A$92:$N$121,TripTargets_memo!G$4+2,FALSE)</f>
        <v>3945.3287999999998</v>
      </c>
      <c r="H138" s="47">
        <f>VLOOKUP($B138,paste_pd_trips!$A$92:$N$121,TripTargets_memo!H$4+2,FALSE)</f>
        <v>0</v>
      </c>
      <c r="I138" s="56">
        <f>VLOOKUP($B138,paste_pd_trips!$A$92:$N$121,TripTargets_memo!I$4+2,FALSE)</f>
        <v>4945.6035700000002</v>
      </c>
      <c r="J138" s="56">
        <f>VLOOKUP($B138,paste_pd_trips!$A$92:$N$121,TripTargets_memo!J$4+2,FALSE)</f>
        <v>0</v>
      </c>
      <c r="K138" s="56">
        <f>VLOOKUP($B138,paste_pd_trips!$A$92:$N$121,TripTargets_memo!K$4+2,FALSE)</f>
        <v>0</v>
      </c>
      <c r="L138" s="47">
        <f>VLOOKUP($B138,paste_pd_trips!$A$92:$N$121,TripTargets_memo!L$4+2,FALSE)</f>
        <v>0</v>
      </c>
      <c r="M138" s="47">
        <f>VLOOKUP($B138,paste_pd_trips!$A$92:$N$121,TripTargets_memo!M$4+2,FALSE)</f>
        <v>686.20849999999996</v>
      </c>
      <c r="N138" s="47">
        <f>VLOOKUP($B138,paste_pd_trips!$A$92:$N$121,TripTargets_memo!N$4+2,FALSE)</f>
        <v>13362.85656</v>
      </c>
      <c r="O138" s="50">
        <f>VLOOKUP($B138,paste_pd_trips!$A$92:$N$121,TripTargets_memo!O$4+2,FALSE)</f>
        <v>26457.315129999999</v>
      </c>
    </row>
    <row r="139" spans="2:15" x14ac:dyDescent="0.25">
      <c r="B139">
        <v>24</v>
      </c>
      <c r="C139" s="46" t="s">
        <v>25</v>
      </c>
      <c r="D139" s="47">
        <f>VLOOKUP($B139,paste_pd_trips!$A$92:$N$121,TripTargets_memo!D$4+2,FALSE)</f>
        <v>0</v>
      </c>
      <c r="E139" s="47">
        <f>VLOOKUP($B139,paste_pd_trips!$A$92:$N$121,TripTargets_memo!E$4+2,FALSE)</f>
        <v>0</v>
      </c>
      <c r="F139" s="47">
        <f>VLOOKUP($B139,paste_pd_trips!$A$92:$N$121,TripTargets_memo!F$4+2,FALSE)</f>
        <v>0</v>
      </c>
      <c r="G139" s="47">
        <f>VLOOKUP($B139,paste_pd_trips!$A$92:$N$121,TripTargets_memo!G$4+2,FALSE)</f>
        <v>0</v>
      </c>
      <c r="H139" s="47">
        <f>VLOOKUP($B139,paste_pd_trips!$A$92:$N$121,TripTargets_memo!H$4+2,FALSE)</f>
        <v>0</v>
      </c>
      <c r="I139" s="51">
        <f>VLOOKUP($B139,paste_pd_trips!$A$92:$N$121,TripTargets_memo!I$4+2,FALSE)</f>
        <v>10065.264520000001</v>
      </c>
      <c r="J139" s="52">
        <f>VLOOKUP($B139,paste_pd_trips!$A$92:$N$121,TripTargets_memo!J$4+2,FALSE)</f>
        <v>520.42489999999998</v>
      </c>
      <c r="K139" s="53">
        <f>VLOOKUP($B139,paste_pd_trips!$A$92:$N$121,TripTargets_memo!K$4+2,FALSE)</f>
        <v>4053.5105199999998</v>
      </c>
      <c r="L139" s="47">
        <f>VLOOKUP($B139,paste_pd_trips!$A$92:$N$121,TripTargets_memo!L$4+2,FALSE)</f>
        <v>0</v>
      </c>
      <c r="M139" s="47">
        <f>VLOOKUP($B139,paste_pd_trips!$A$92:$N$121,TripTargets_memo!M$4+2,FALSE)</f>
        <v>0</v>
      </c>
      <c r="N139" s="47">
        <f>VLOOKUP($B139,paste_pd_trips!$A$92:$N$121,TripTargets_memo!N$4+2,FALSE)</f>
        <v>0</v>
      </c>
      <c r="O139" s="50">
        <f>VLOOKUP($B139,paste_pd_trips!$A$92:$N$121,TripTargets_memo!O$4+2,FALSE)</f>
        <v>14639.19994</v>
      </c>
    </row>
    <row r="140" spans="2:15" x14ac:dyDescent="0.25">
      <c r="B140">
        <v>25</v>
      </c>
      <c r="C140" s="46" t="s">
        <v>30</v>
      </c>
      <c r="D140" s="47">
        <f>VLOOKUP($B140,paste_pd_trips!$A$92:$N$121,TripTargets_memo!D$4+2,FALSE)</f>
        <v>0</v>
      </c>
      <c r="E140" s="47">
        <f>VLOOKUP($B140,paste_pd_trips!$A$92:$N$121,TripTargets_memo!E$4+2,FALSE)</f>
        <v>0</v>
      </c>
      <c r="F140" s="47">
        <f>VLOOKUP($B140,paste_pd_trips!$A$92:$N$121,TripTargets_memo!F$4+2,FALSE)</f>
        <v>0</v>
      </c>
      <c r="G140" s="47">
        <f>VLOOKUP($B140,paste_pd_trips!$A$92:$N$121,TripTargets_memo!G$4+2,FALSE)</f>
        <v>0</v>
      </c>
      <c r="H140" s="47">
        <f>VLOOKUP($B140,paste_pd_trips!$A$92:$N$121,TripTargets_memo!H$4+2,FALSE)</f>
        <v>0</v>
      </c>
      <c r="I140" s="55">
        <f>VLOOKUP($B140,paste_pd_trips!$A$92:$N$121,TripTargets_memo!I$4+2,FALSE)</f>
        <v>250.16239999999999</v>
      </c>
      <c r="J140" s="56">
        <f>VLOOKUP($B140,paste_pd_trips!$A$92:$N$121,TripTargets_memo!J$4+2,FALSE)</f>
        <v>0</v>
      </c>
      <c r="K140" s="57">
        <f>VLOOKUP($B140,paste_pd_trips!$A$92:$N$121,TripTargets_memo!K$4+2,FALSE)</f>
        <v>466.54570000000001</v>
      </c>
      <c r="L140" s="47">
        <f>VLOOKUP($B140,paste_pd_trips!$A$92:$N$121,TripTargets_memo!L$4+2,FALSE)</f>
        <v>0</v>
      </c>
      <c r="M140" s="47">
        <f>VLOOKUP($B140,paste_pd_trips!$A$92:$N$121,TripTargets_memo!M$4+2,FALSE)</f>
        <v>0</v>
      </c>
      <c r="N140" s="47">
        <f>VLOOKUP($B140,paste_pd_trips!$A$92:$N$121,TripTargets_memo!N$4+2,FALSE)</f>
        <v>0</v>
      </c>
      <c r="O140" s="50">
        <f>VLOOKUP($B140,paste_pd_trips!$A$92:$N$121,TripTargets_memo!O$4+2,FALSE)</f>
        <v>716.70809999999994</v>
      </c>
    </row>
    <row r="141" spans="2:15" x14ac:dyDescent="0.25">
      <c r="B141">
        <v>26</v>
      </c>
      <c r="C141" s="46" t="s">
        <v>31</v>
      </c>
      <c r="D141" s="47">
        <f>VLOOKUP($B141,paste_pd_trips!$A$92:$N$121,TripTargets_memo!D$4+2,FALSE)</f>
        <v>0</v>
      </c>
      <c r="E141" s="47">
        <f>VLOOKUP($B141,paste_pd_trips!$A$92:$N$121,TripTargets_memo!E$4+2,FALSE)</f>
        <v>0</v>
      </c>
      <c r="F141" s="47">
        <f>VLOOKUP($B141,paste_pd_trips!$A$92:$N$121,TripTargets_memo!F$4+2,FALSE)</f>
        <v>0</v>
      </c>
      <c r="G141" s="47">
        <f>VLOOKUP($B141,paste_pd_trips!$A$92:$N$121,TripTargets_memo!G$4+2,FALSE)</f>
        <v>0</v>
      </c>
      <c r="H141" s="47">
        <f>VLOOKUP($B141,paste_pd_trips!$A$92:$N$121,TripTargets_memo!H$4+2,FALSE)</f>
        <v>0</v>
      </c>
      <c r="I141" s="55">
        <f>VLOOKUP($B141,paste_pd_trips!$A$92:$N$121,TripTargets_memo!I$4+2,FALSE)</f>
        <v>0</v>
      </c>
      <c r="J141" s="56">
        <f>VLOOKUP($B141,paste_pd_trips!$A$92:$N$121,TripTargets_memo!J$4+2,FALSE)</f>
        <v>2444.0299</v>
      </c>
      <c r="K141" s="57">
        <f>VLOOKUP($B141,paste_pd_trips!$A$92:$N$121,TripTargets_memo!K$4+2,FALSE)</f>
        <v>0</v>
      </c>
      <c r="L141" s="47">
        <f>VLOOKUP($B141,paste_pd_trips!$A$92:$N$121,TripTargets_memo!L$4+2,FALSE)</f>
        <v>0</v>
      </c>
      <c r="M141" s="47">
        <f>VLOOKUP($B141,paste_pd_trips!$A$92:$N$121,TripTargets_memo!M$4+2,FALSE)</f>
        <v>0</v>
      </c>
      <c r="N141" s="47">
        <f>VLOOKUP($B141,paste_pd_trips!$A$92:$N$121,TripTargets_memo!N$4+2,FALSE)</f>
        <v>0</v>
      </c>
      <c r="O141" s="50">
        <f>VLOOKUP($B141,paste_pd_trips!$A$92:$N$121,TripTargets_memo!O$4+2,FALSE)</f>
        <v>2444.0299</v>
      </c>
    </row>
    <row r="142" spans="2:15" x14ac:dyDescent="0.25">
      <c r="B142">
        <v>27</v>
      </c>
      <c r="C142" s="46" t="s">
        <v>529</v>
      </c>
      <c r="D142" s="47">
        <f>VLOOKUP($B142,paste_pd_trips!$A$92:$N$121,TripTargets_memo!D$4+2,FALSE)</f>
        <v>0</v>
      </c>
      <c r="E142" s="47">
        <f>VLOOKUP($B142,paste_pd_trips!$A$92:$N$121,TripTargets_memo!E$4+2,FALSE)</f>
        <v>0</v>
      </c>
      <c r="F142" s="47">
        <f>VLOOKUP($B142,paste_pd_trips!$A$92:$N$121,TripTargets_memo!F$4+2,FALSE)</f>
        <v>0</v>
      </c>
      <c r="G142" s="47">
        <f>VLOOKUP($B142,paste_pd_trips!$A$92:$N$121,TripTargets_memo!G$4+2,FALSE)</f>
        <v>0</v>
      </c>
      <c r="H142" s="47">
        <f>VLOOKUP($B142,paste_pd_trips!$A$92:$N$121,TripTargets_memo!H$4+2,FALSE)</f>
        <v>0</v>
      </c>
      <c r="I142" s="55">
        <f>VLOOKUP($B142,paste_pd_trips!$A$92:$N$121,TripTargets_memo!I$4+2,FALSE)</f>
        <v>0</v>
      </c>
      <c r="J142" s="47">
        <f>VLOOKUP($B142,paste_pd_trips!$A$92:$N$121,TripTargets_memo!J$4+2,FALSE)</f>
        <v>654.89434000000006</v>
      </c>
      <c r="K142" s="57">
        <f>VLOOKUP($B142,paste_pd_trips!$A$92:$N$121,TripTargets_memo!K$4+2,FALSE)</f>
        <v>0</v>
      </c>
      <c r="L142" s="47">
        <f>VLOOKUP($B142,paste_pd_trips!$A$92:$N$121,TripTargets_memo!L$4+2,FALSE)</f>
        <v>0</v>
      </c>
      <c r="M142" s="47">
        <f>VLOOKUP($B142,paste_pd_trips!$A$92:$N$121,TripTargets_memo!M$4+2,FALSE)</f>
        <v>0</v>
      </c>
      <c r="N142" s="47">
        <f>VLOOKUP($B142,paste_pd_trips!$A$92:$N$121,TripTargets_memo!N$4+2,FALSE)</f>
        <v>0</v>
      </c>
      <c r="O142" s="50">
        <f>VLOOKUP($B142,paste_pd_trips!$A$92:$N$121,TripTargets_memo!O$4+2,FALSE)</f>
        <v>654.89434000000006</v>
      </c>
    </row>
    <row r="143" spans="2:15" x14ac:dyDescent="0.25">
      <c r="B143">
        <v>28</v>
      </c>
      <c r="C143" s="46" t="s">
        <v>530</v>
      </c>
      <c r="D143" s="47">
        <f>VLOOKUP($B143,paste_pd_trips!$A$92:$N$121,TripTargets_memo!D$4+2,FALSE)</f>
        <v>0</v>
      </c>
      <c r="E143" s="47">
        <f>VLOOKUP($B143,paste_pd_trips!$A$92:$N$121,TripTargets_memo!E$4+2,FALSE)</f>
        <v>0</v>
      </c>
      <c r="F143" s="47">
        <f>VLOOKUP($B143,paste_pd_trips!$A$92:$N$121,TripTargets_memo!F$4+2,FALSE)</f>
        <v>0</v>
      </c>
      <c r="G143" s="47">
        <f>VLOOKUP($B143,paste_pd_trips!$A$92:$N$121,TripTargets_memo!G$4+2,FALSE)</f>
        <v>0</v>
      </c>
      <c r="H143" s="47">
        <f>VLOOKUP($B143,paste_pd_trips!$A$92:$N$121,TripTargets_memo!H$4+2,FALSE)</f>
        <v>0</v>
      </c>
      <c r="I143" s="55">
        <f>VLOOKUP($B143,paste_pd_trips!$A$92:$N$121,TripTargets_memo!I$4+2,FALSE)</f>
        <v>0</v>
      </c>
      <c r="J143" s="47">
        <f>VLOOKUP($B143,paste_pd_trips!$A$92:$N$121,TripTargets_memo!J$4+2,FALSE)</f>
        <v>0</v>
      </c>
      <c r="K143" s="57">
        <f>VLOOKUP($B143,paste_pd_trips!$A$92:$N$121,TripTargets_memo!K$4+2,FALSE)</f>
        <v>4237.1080000000002</v>
      </c>
      <c r="L143" s="47">
        <f>VLOOKUP($B143,paste_pd_trips!$A$92:$N$121,TripTargets_memo!L$4+2,FALSE)</f>
        <v>0</v>
      </c>
      <c r="M143" s="47">
        <f>VLOOKUP($B143,paste_pd_trips!$A$92:$N$121,TripTargets_memo!M$4+2,FALSE)</f>
        <v>0</v>
      </c>
      <c r="N143" s="47">
        <f>VLOOKUP($B143,paste_pd_trips!$A$92:$N$121,TripTargets_memo!N$4+2,FALSE)</f>
        <v>0</v>
      </c>
      <c r="O143" s="50">
        <f>VLOOKUP($B143,paste_pd_trips!$A$92:$N$121,TripTargets_memo!O$4+2,FALSE)</f>
        <v>4237.1080000000002</v>
      </c>
    </row>
    <row r="144" spans="2:15" x14ac:dyDescent="0.25">
      <c r="B144">
        <v>29</v>
      </c>
      <c r="C144" s="46" t="s">
        <v>531</v>
      </c>
      <c r="D144" s="47">
        <f>VLOOKUP($B144,paste_pd_trips!$A$92:$N$121,TripTargets_memo!D$4+2,FALSE)</f>
        <v>0</v>
      </c>
      <c r="E144" s="47">
        <f>VLOOKUP($B144,paste_pd_trips!$A$92:$N$121,TripTargets_memo!E$4+2,FALSE)</f>
        <v>0</v>
      </c>
      <c r="F144" s="47">
        <f>VLOOKUP($B144,paste_pd_trips!$A$92:$N$121,TripTargets_memo!F$4+2,FALSE)</f>
        <v>0</v>
      </c>
      <c r="G144" s="47">
        <f>VLOOKUP($B144,paste_pd_trips!$A$92:$N$121,TripTargets_memo!G$4+2,FALSE)</f>
        <v>0</v>
      </c>
      <c r="H144" s="47">
        <f>VLOOKUP($B144,paste_pd_trips!$A$92:$N$121,TripTargets_memo!H$4+2,FALSE)</f>
        <v>0</v>
      </c>
      <c r="I144" s="58">
        <f>VLOOKUP($B144,paste_pd_trips!$A$92:$N$121,TripTargets_memo!I$4+2,FALSE)</f>
        <v>0</v>
      </c>
      <c r="J144" s="59">
        <f>VLOOKUP($B144,paste_pd_trips!$A$92:$N$121,TripTargets_memo!J$4+2,FALSE)</f>
        <v>0</v>
      </c>
      <c r="K144" s="60">
        <f>VLOOKUP($B144,paste_pd_trips!$A$92:$N$121,TripTargets_memo!K$4+2,FALSE)</f>
        <v>289.9794</v>
      </c>
      <c r="L144" s="47">
        <f>VLOOKUP($B144,paste_pd_trips!$A$92:$N$121,TripTargets_memo!L$4+2,FALSE)</f>
        <v>0</v>
      </c>
      <c r="M144" s="47">
        <f>VLOOKUP($B144,paste_pd_trips!$A$92:$N$121,TripTargets_memo!M$4+2,FALSE)</f>
        <v>0</v>
      </c>
      <c r="N144" s="47">
        <f>VLOOKUP($B144,paste_pd_trips!$A$92:$N$121,TripTargets_memo!N$4+2,FALSE)</f>
        <v>0</v>
      </c>
      <c r="O144" s="50">
        <f>VLOOKUP($B144,paste_pd_trips!$A$92:$N$121,TripTargets_memo!O$4+2,FALSE)</f>
        <v>289.9794</v>
      </c>
    </row>
    <row r="145" spans="2:16" ht="15.75" thickBot="1" x14ac:dyDescent="0.3">
      <c r="B145">
        <v>30</v>
      </c>
      <c r="C145" s="61" t="s">
        <v>5</v>
      </c>
      <c r="D145" s="62">
        <f>VLOOKUP($B145,paste_pd_trips!$A$92:$N$121,TripTargets_memo!D$4+2,FALSE)</f>
        <v>1598051.1504599999</v>
      </c>
      <c r="E145" s="63">
        <f>VLOOKUP($B145,paste_pd_trips!$A$92:$N$121,TripTargets_memo!E$4+2,FALSE)</f>
        <v>1506820.2193400001</v>
      </c>
      <c r="F145" s="63">
        <f>VLOOKUP($B145,paste_pd_trips!$A$92:$N$121,TripTargets_memo!F$4+2,FALSE)</f>
        <v>1476891.6532099999</v>
      </c>
      <c r="G145" s="63">
        <f>VLOOKUP($B145,paste_pd_trips!$A$92:$N$121,TripTargets_memo!G$4+2,FALSE)</f>
        <v>652719.00248999998</v>
      </c>
      <c r="H145" s="63">
        <f>VLOOKUP($B145,paste_pd_trips!$A$92:$N$121,TripTargets_memo!H$4+2,FALSE)</f>
        <v>84543.265069999994</v>
      </c>
      <c r="I145" s="63">
        <f>VLOOKUP($B145,paste_pd_trips!$A$92:$N$121,TripTargets_memo!I$4+2,FALSE)</f>
        <v>234978.84208</v>
      </c>
      <c r="J145" s="63">
        <f>VLOOKUP($B145,paste_pd_trips!$A$92:$N$121,TripTargets_memo!J$4+2,FALSE)</f>
        <v>14718.20787</v>
      </c>
      <c r="K145" s="63">
        <f>VLOOKUP($B145,paste_pd_trips!$A$92:$N$121,TripTargets_memo!K$4+2,FALSE)</f>
        <v>21085.58466</v>
      </c>
      <c r="L145" s="63">
        <f>VLOOKUP($B145,paste_pd_trips!$A$92:$N$121,TripTargets_memo!L$4+2,FALSE)</f>
        <v>1276.68148</v>
      </c>
      <c r="M145" s="63">
        <f>VLOOKUP($B145,paste_pd_trips!$A$92:$N$121,TripTargets_memo!M$4+2,FALSE)</f>
        <v>20369.083859999999</v>
      </c>
      <c r="N145" s="63">
        <f>VLOOKUP($B145,paste_pd_trips!$A$92:$N$121,TripTargets_memo!N$4+2,FALSE)</f>
        <v>13362.85656</v>
      </c>
      <c r="O145" s="64">
        <f>VLOOKUP($B145,paste_pd_trips!$A$92:$N$121,TripTargets_memo!O$4+2,FALSE)</f>
        <v>5624816.5470799999</v>
      </c>
    </row>
    <row r="146" spans="2:16" x14ac:dyDescent="0.25">
      <c r="C146" s="65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t="e">
        <f>SUM(#REF!)/SUM(#REF!,#REF!)</f>
        <v>#REF!</v>
      </c>
    </row>
    <row r="147" spans="2:16" x14ac:dyDescent="0.25">
      <c r="C147" s="65" t="s">
        <v>536</v>
      </c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</row>
    <row r="148" spans="2:16" x14ac:dyDescent="0.25">
      <c r="C148" s="65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</row>
    <row r="149" spans="2:16" x14ac:dyDescent="0.25">
      <c r="C149" s="65" t="s">
        <v>539</v>
      </c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49"/>
    </row>
    <row r="150" spans="2:16" x14ac:dyDescent="0.25">
      <c r="C150" s="65" t="s">
        <v>540</v>
      </c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</row>
    <row r="151" spans="2:16" x14ac:dyDescent="0.25">
      <c r="C151" s="65" t="s">
        <v>541</v>
      </c>
      <c r="D151" s="49"/>
      <c r="E151" s="49"/>
      <c r="F151" s="49"/>
      <c r="G151" s="49"/>
      <c r="H151" s="49"/>
      <c r="I151" s="68"/>
      <c r="J151" s="68"/>
      <c r="K151" s="68"/>
      <c r="L151" s="49"/>
      <c r="M151" s="49"/>
      <c r="N151" s="49"/>
      <c r="O151" s="49"/>
    </row>
    <row r="154" spans="2:16" x14ac:dyDescent="0.25">
      <c r="C154" t="s">
        <v>545</v>
      </c>
      <c r="I154" t="s">
        <v>523</v>
      </c>
    </row>
    <row r="155" spans="2:16" ht="26.25" x14ac:dyDescent="0.25">
      <c r="B155" s="94" t="s">
        <v>572</v>
      </c>
      <c r="C155" s="40" t="s">
        <v>524</v>
      </c>
      <c r="D155" s="41" t="s">
        <v>525</v>
      </c>
      <c r="E155" s="42" t="s">
        <v>526</v>
      </c>
      <c r="F155" s="42" t="s">
        <v>527</v>
      </c>
      <c r="G155" s="42" t="s">
        <v>465</v>
      </c>
      <c r="H155" s="42" t="s">
        <v>528</v>
      </c>
      <c r="I155" s="42" t="s">
        <v>14</v>
      </c>
      <c r="J155" s="42" t="s">
        <v>18</v>
      </c>
      <c r="K155" s="42" t="s">
        <v>22</v>
      </c>
      <c r="L155" s="42" t="s">
        <v>529</v>
      </c>
      <c r="M155" s="42" t="s">
        <v>530</v>
      </c>
      <c r="N155" s="43" t="s">
        <v>531</v>
      </c>
      <c r="O155" s="44" t="s">
        <v>5</v>
      </c>
    </row>
    <row r="156" spans="2:16" x14ac:dyDescent="0.25">
      <c r="B156">
        <v>1</v>
      </c>
      <c r="C156" s="46" t="s">
        <v>532</v>
      </c>
      <c r="D156" s="47">
        <f>VLOOKUP($B156,paste_pd_trips!$A$122:$N$151,TripTargets_memo!D$4+2,FALSE)</f>
        <v>1271087.2199899999</v>
      </c>
      <c r="E156" s="47">
        <f>VLOOKUP($B156,paste_pd_trips!$A$122:$N$151,TripTargets_memo!E$4+2,FALSE)</f>
        <v>215588.3823</v>
      </c>
      <c r="F156" s="47">
        <f>VLOOKUP($B156,paste_pd_trips!$A$122:$N$151,TripTargets_memo!F$4+2,FALSE)</f>
        <v>105635.24109</v>
      </c>
      <c r="G156" s="47">
        <f>VLOOKUP($B156,paste_pd_trips!$A$122:$N$151,TripTargets_memo!G$4+2,FALSE)</f>
        <v>0</v>
      </c>
      <c r="H156" s="47">
        <f>VLOOKUP($B156,paste_pd_trips!$A$122:$N$151,TripTargets_memo!H$4+2,FALSE)</f>
        <v>3338.4960799999999</v>
      </c>
      <c r="I156" s="47">
        <f>VLOOKUP($B156,paste_pd_trips!$A$122:$N$151,TripTargets_memo!I$4+2,FALSE)</f>
        <v>1414.8638000000001</v>
      </c>
      <c r="J156" s="47">
        <f>VLOOKUP($B156,paste_pd_trips!$A$122:$N$151,TripTargets_memo!J$4+2,FALSE)</f>
        <v>3205.0258399999998</v>
      </c>
      <c r="K156" s="47">
        <f>VLOOKUP($B156,paste_pd_trips!$A$122:$N$151,TripTargets_memo!K$4+2,FALSE)</f>
        <v>0</v>
      </c>
      <c r="L156" s="47">
        <f>VLOOKUP($B156,paste_pd_trips!$A$122:$N$151,TripTargets_memo!L$4+2,FALSE)</f>
        <v>0</v>
      </c>
      <c r="M156" s="47">
        <f>VLOOKUP($B156,paste_pd_trips!$A$122:$N$151,TripTargets_memo!M$4+2,FALSE)</f>
        <v>0</v>
      </c>
      <c r="N156" s="47">
        <f>VLOOKUP($B156,paste_pd_trips!$A$122:$N$151,TripTargets_memo!N$4+2,FALSE)</f>
        <v>0</v>
      </c>
      <c r="O156" s="48">
        <f>VLOOKUP($B156,paste_pd_trips!$A$122:$N$151,TripTargets_memo!O$4+2,FALSE)</f>
        <v>1600269.2291000001</v>
      </c>
    </row>
    <row r="157" spans="2:16" x14ac:dyDescent="0.25">
      <c r="B157">
        <v>3</v>
      </c>
      <c r="C157" s="46" t="s">
        <v>526</v>
      </c>
      <c r="D157" s="47">
        <f>VLOOKUP($B157,paste_pd_trips!$A$122:$N$151,TripTargets_memo!D$4+2,FALSE)</f>
        <v>0</v>
      </c>
      <c r="E157" s="47">
        <f>VLOOKUP($B157,paste_pd_trips!$A$122:$N$151,TripTargets_memo!E$4+2,FALSE)</f>
        <v>530201.17821000004</v>
      </c>
      <c r="F157" s="47">
        <f>VLOOKUP($B157,paste_pd_trips!$A$122:$N$151,TripTargets_memo!F$4+2,FALSE)</f>
        <v>133619.11022</v>
      </c>
      <c r="G157" s="47">
        <f>VLOOKUP($B157,paste_pd_trips!$A$122:$N$151,TripTargets_memo!G$4+2,FALSE)</f>
        <v>0</v>
      </c>
      <c r="H157" s="47">
        <f>VLOOKUP($B157,paste_pd_trips!$A$122:$N$151,TripTargets_memo!H$4+2,FALSE)</f>
        <v>2421.4385299999999</v>
      </c>
      <c r="I157" s="47">
        <f>VLOOKUP($B157,paste_pd_trips!$A$122:$N$151,TripTargets_memo!I$4+2,FALSE)</f>
        <v>8904.3589200000006</v>
      </c>
      <c r="J157" s="47">
        <f>VLOOKUP($B157,paste_pd_trips!$A$122:$N$151,TripTargets_memo!J$4+2,FALSE)</f>
        <v>635.27408000000003</v>
      </c>
      <c r="K157" s="47">
        <f>VLOOKUP($B157,paste_pd_trips!$A$122:$N$151,TripTargets_memo!K$4+2,FALSE)</f>
        <v>886.22436000000005</v>
      </c>
      <c r="L157" s="47">
        <f>VLOOKUP($B157,paste_pd_trips!$A$122:$N$151,TripTargets_memo!L$4+2,FALSE)</f>
        <v>497.98869999999999</v>
      </c>
      <c r="M157" s="47">
        <f>VLOOKUP($B157,paste_pd_trips!$A$122:$N$151,TripTargets_memo!M$4+2,FALSE)</f>
        <v>228.36679000000001</v>
      </c>
      <c r="N157" s="47">
        <f>VLOOKUP($B157,paste_pd_trips!$A$122:$N$151,TripTargets_memo!N$4+2,FALSE)</f>
        <v>0</v>
      </c>
      <c r="O157" s="50">
        <f>VLOOKUP($B157,paste_pd_trips!$A$122:$N$151,TripTargets_memo!O$4+2,FALSE)</f>
        <v>677393.93981000001</v>
      </c>
    </row>
    <row r="158" spans="2:16" x14ac:dyDescent="0.25">
      <c r="B158">
        <v>5</v>
      </c>
      <c r="C158" s="46" t="s">
        <v>527</v>
      </c>
      <c r="D158" s="47">
        <f>VLOOKUP($B158,paste_pd_trips!$A$122:$N$151,TripTargets_memo!D$4+2,FALSE)</f>
        <v>0</v>
      </c>
      <c r="E158" s="47">
        <f>VLOOKUP($B158,paste_pd_trips!$A$122:$N$151,TripTargets_memo!E$4+2,FALSE)</f>
        <v>0</v>
      </c>
      <c r="F158" s="47">
        <f>VLOOKUP($B158,paste_pd_trips!$A$122:$N$151,TripTargets_memo!F$4+2,FALSE)</f>
        <v>398209.34201999998</v>
      </c>
      <c r="G158" s="47">
        <f>VLOOKUP($B158,paste_pd_trips!$A$122:$N$151,TripTargets_memo!G$4+2,FALSE)</f>
        <v>0</v>
      </c>
      <c r="H158" s="47">
        <f>VLOOKUP($B158,paste_pd_trips!$A$122:$N$151,TripTargets_memo!H$4+2,FALSE)</f>
        <v>1972.12691</v>
      </c>
      <c r="I158" s="47">
        <f>VLOOKUP($B158,paste_pd_trips!$A$122:$N$151,TripTargets_memo!I$4+2,FALSE)</f>
        <v>11976.746419999999</v>
      </c>
      <c r="J158" s="47">
        <f>VLOOKUP($B158,paste_pd_trips!$A$122:$N$151,TripTargets_memo!J$4+2,FALSE)</f>
        <v>484.72410000000002</v>
      </c>
      <c r="K158" s="47">
        <f>VLOOKUP($B158,paste_pd_trips!$A$122:$N$151,TripTargets_memo!K$4+2,FALSE)</f>
        <v>75.545169999999999</v>
      </c>
      <c r="L158" s="47">
        <f>VLOOKUP($B158,paste_pd_trips!$A$122:$N$151,TripTargets_memo!L$4+2,FALSE)</f>
        <v>1684.9804999999999</v>
      </c>
      <c r="M158" s="47">
        <f>VLOOKUP($B158,paste_pd_trips!$A$122:$N$151,TripTargets_memo!M$4+2,FALSE)</f>
        <v>76.095960000000005</v>
      </c>
      <c r="N158" s="47">
        <f>VLOOKUP($B158,paste_pd_trips!$A$122:$N$151,TripTargets_memo!N$4+2,FALSE)</f>
        <v>0</v>
      </c>
      <c r="O158" s="50">
        <f>VLOOKUP($B158,paste_pd_trips!$A$122:$N$151,TripTargets_memo!O$4+2,FALSE)</f>
        <v>414479.56108000001</v>
      </c>
    </row>
    <row r="159" spans="2:16" x14ac:dyDescent="0.25">
      <c r="B159">
        <v>7</v>
      </c>
      <c r="C159" s="46" t="s">
        <v>465</v>
      </c>
      <c r="D159" s="47">
        <f>VLOOKUP($B159,paste_pd_trips!$A$122:$N$151,TripTargets_memo!D$4+2,FALSE)</f>
        <v>35088.3076</v>
      </c>
      <c r="E159" s="47">
        <f>VLOOKUP($B159,paste_pd_trips!$A$122:$N$151,TripTargets_memo!E$4+2,FALSE)</f>
        <v>29197.011429999999</v>
      </c>
      <c r="F159" s="47">
        <f>VLOOKUP($B159,paste_pd_trips!$A$122:$N$151,TripTargets_memo!F$4+2,FALSE)</f>
        <v>18612.28112</v>
      </c>
      <c r="G159" s="47">
        <f>VLOOKUP($B159,paste_pd_trips!$A$122:$N$151,TripTargets_memo!G$4+2,FALSE)</f>
        <v>674469.91888000001</v>
      </c>
      <c r="H159" s="47">
        <f>VLOOKUP($B159,paste_pd_trips!$A$122:$N$151,TripTargets_memo!H$4+2,FALSE)</f>
        <v>5813.3427300000003</v>
      </c>
      <c r="I159" s="56">
        <f>VLOOKUP($B159,paste_pd_trips!$A$122:$N$151,TripTargets_memo!I$4+2,FALSE)</f>
        <v>43577.391539999997</v>
      </c>
      <c r="J159" s="47">
        <f>VLOOKUP($B159,paste_pd_trips!$A$122:$N$151,TripTargets_memo!J$4+2,FALSE)</f>
        <v>1120.0174199999999</v>
      </c>
      <c r="K159" s="56">
        <f>VLOOKUP($B159,paste_pd_trips!$A$122:$N$151,TripTargets_memo!K$4+2,FALSE)</f>
        <v>4122.6403700000001</v>
      </c>
      <c r="L159" s="47">
        <f>VLOOKUP($B159,paste_pd_trips!$A$122:$N$151,TripTargets_memo!L$4+2,FALSE)</f>
        <v>593.49590000000001</v>
      </c>
      <c r="M159" s="47">
        <f>VLOOKUP($B159,paste_pd_trips!$A$122:$N$151,TripTargets_memo!M$4+2,FALSE)</f>
        <v>238.72499999999999</v>
      </c>
      <c r="N159" s="47">
        <f>VLOOKUP($B159,paste_pd_trips!$A$122:$N$151,TripTargets_memo!N$4+2,FALSE)</f>
        <v>0</v>
      </c>
      <c r="O159" s="50">
        <f>VLOOKUP($B159,paste_pd_trips!$A$122:$N$151,TripTargets_memo!O$4+2,FALSE)</f>
        <v>812833.13199000002</v>
      </c>
    </row>
    <row r="160" spans="2:16" x14ac:dyDescent="0.25">
      <c r="B160">
        <v>8</v>
      </c>
      <c r="C160" s="46" t="s">
        <v>528</v>
      </c>
      <c r="D160" s="47">
        <f>VLOOKUP($B160,paste_pd_trips!$A$122:$N$151,TripTargets_memo!D$4+2,FALSE)</f>
        <v>0</v>
      </c>
      <c r="E160" s="47">
        <f>VLOOKUP($B160,paste_pd_trips!$A$122:$N$151,TripTargets_memo!E$4+2,FALSE)</f>
        <v>0</v>
      </c>
      <c r="F160" s="47">
        <f>VLOOKUP($B160,paste_pd_trips!$A$122:$N$151,TripTargets_memo!F$4+2,FALSE)</f>
        <v>0</v>
      </c>
      <c r="G160" s="47">
        <f>VLOOKUP($B160,paste_pd_trips!$A$122:$N$151,TripTargets_memo!G$4+2,FALSE)</f>
        <v>0</v>
      </c>
      <c r="H160" s="47">
        <f>VLOOKUP($B160,paste_pd_trips!$A$122:$N$151,TripTargets_memo!H$4+2,FALSE)</f>
        <v>115740.55499999999</v>
      </c>
      <c r="I160" s="56">
        <f>VLOOKUP($B160,paste_pd_trips!$A$122:$N$151,TripTargets_memo!I$4+2,FALSE)</f>
        <v>1147.38256</v>
      </c>
      <c r="J160" s="47">
        <f>VLOOKUP($B160,paste_pd_trips!$A$122:$N$151,TripTargets_memo!J$4+2,FALSE)</f>
        <v>0</v>
      </c>
      <c r="K160" s="56">
        <f>VLOOKUP($B160,paste_pd_trips!$A$122:$N$151,TripTargets_memo!K$4+2,FALSE)</f>
        <v>0</v>
      </c>
      <c r="L160" s="47">
        <f>VLOOKUP($B160,paste_pd_trips!$A$122:$N$151,TripTargets_memo!L$4+2,FALSE)</f>
        <v>0</v>
      </c>
      <c r="M160" s="47">
        <f>VLOOKUP($B160,paste_pd_trips!$A$122:$N$151,TripTargets_memo!M$4+2,FALSE)</f>
        <v>0</v>
      </c>
      <c r="N160" s="47">
        <f>VLOOKUP($B160,paste_pd_trips!$A$122:$N$151,TripTargets_memo!N$4+2,FALSE)</f>
        <v>0</v>
      </c>
      <c r="O160" s="50">
        <f>VLOOKUP($B160,paste_pd_trips!$A$122:$N$151,TripTargets_memo!O$4+2,FALSE)</f>
        <v>116887.93756000001</v>
      </c>
    </row>
    <row r="161" spans="2:15" x14ac:dyDescent="0.25">
      <c r="B161">
        <v>9</v>
      </c>
      <c r="C161" s="46" t="s">
        <v>14</v>
      </c>
      <c r="D161" s="47">
        <f>VLOOKUP($B161,paste_pd_trips!$A$122:$N$151,TripTargets_memo!D$4+2,FALSE)</f>
        <v>0</v>
      </c>
      <c r="E161" s="47">
        <f>VLOOKUP($B161,paste_pd_trips!$A$122:$N$151,TripTargets_memo!E$4+2,FALSE)</f>
        <v>0</v>
      </c>
      <c r="F161" s="47">
        <f>VLOOKUP($B161,paste_pd_trips!$A$122:$N$151,TripTargets_memo!F$4+2,FALSE)</f>
        <v>0</v>
      </c>
      <c r="G161" s="47">
        <f>VLOOKUP($B161,paste_pd_trips!$A$122:$N$151,TripTargets_memo!G$4+2,FALSE)</f>
        <v>0</v>
      </c>
      <c r="H161" s="47">
        <f>VLOOKUP($B161,paste_pd_trips!$A$122:$N$151,TripTargets_memo!H$4+2,FALSE)</f>
        <v>0</v>
      </c>
      <c r="I161" s="51">
        <f>VLOOKUP($B161,paste_pd_trips!$A$122:$N$151,TripTargets_memo!I$4+2,FALSE)</f>
        <v>68949.526960000003</v>
      </c>
      <c r="J161" s="52">
        <f>VLOOKUP($B161,paste_pd_trips!$A$122:$N$151,TripTargets_memo!J$4+2,FALSE)</f>
        <v>367.27994000000001</v>
      </c>
      <c r="K161" s="53">
        <f>VLOOKUP($B161,paste_pd_trips!$A$122:$N$151,TripTargets_memo!K$4+2,FALSE)</f>
        <v>2758.1024600000001</v>
      </c>
      <c r="L161" s="47">
        <f>VLOOKUP($B161,paste_pd_trips!$A$122:$N$151,TripTargets_memo!L$4+2,FALSE)</f>
        <v>0</v>
      </c>
      <c r="M161" s="47">
        <f>VLOOKUP($B161,paste_pd_trips!$A$122:$N$151,TripTargets_memo!M$4+2,FALSE)</f>
        <v>0</v>
      </c>
      <c r="N161" s="47">
        <f>VLOOKUP($B161,paste_pd_trips!$A$122:$N$151,TripTargets_memo!N$4+2,FALSE)</f>
        <v>0</v>
      </c>
      <c r="O161" s="50">
        <f>VLOOKUP($B161,paste_pd_trips!$A$122:$N$151,TripTargets_memo!O$4+2,FALSE)</f>
        <v>72074.909360000005</v>
      </c>
    </row>
    <row r="162" spans="2:15" x14ac:dyDescent="0.25">
      <c r="B162">
        <v>10</v>
      </c>
      <c r="C162" s="46" t="s">
        <v>15</v>
      </c>
      <c r="D162" s="47">
        <f>VLOOKUP($B162,paste_pd_trips!$A$122:$N$151,TripTargets_memo!D$4+2,FALSE)</f>
        <v>0</v>
      </c>
      <c r="E162" s="47">
        <f>VLOOKUP($B162,paste_pd_trips!$A$122:$N$151,TripTargets_memo!E$4+2,FALSE)</f>
        <v>0</v>
      </c>
      <c r="F162" s="47">
        <f>VLOOKUP($B162,paste_pd_trips!$A$122:$N$151,TripTargets_memo!F$4+2,FALSE)</f>
        <v>0</v>
      </c>
      <c r="G162" s="47">
        <f>VLOOKUP($B162,paste_pd_trips!$A$122:$N$151,TripTargets_memo!G$4+2,FALSE)</f>
        <v>0</v>
      </c>
      <c r="H162" s="47">
        <f>VLOOKUP($B162,paste_pd_trips!$A$122:$N$151,TripTargets_memo!H$4+2,FALSE)</f>
        <v>0</v>
      </c>
      <c r="I162" s="55">
        <f>VLOOKUP($B162,paste_pd_trips!$A$122:$N$151,TripTargets_memo!I$4+2,FALSE)</f>
        <v>0</v>
      </c>
      <c r="J162" s="56">
        <f>VLOOKUP($B162,paste_pd_trips!$A$122:$N$151,TripTargets_memo!J$4+2,FALSE)</f>
        <v>0</v>
      </c>
      <c r="K162" s="57">
        <f>VLOOKUP($B162,paste_pd_trips!$A$122:$N$151,TripTargets_memo!K$4+2,FALSE)</f>
        <v>0</v>
      </c>
      <c r="L162" s="47">
        <f>VLOOKUP($B162,paste_pd_trips!$A$122:$N$151,TripTargets_memo!L$4+2,FALSE)</f>
        <v>0</v>
      </c>
      <c r="M162" s="47">
        <f>VLOOKUP($B162,paste_pd_trips!$A$122:$N$151,TripTargets_memo!M$4+2,FALSE)</f>
        <v>0</v>
      </c>
      <c r="N162" s="47">
        <f>VLOOKUP($B162,paste_pd_trips!$A$122:$N$151,TripTargets_memo!N$4+2,FALSE)</f>
        <v>0</v>
      </c>
      <c r="O162" s="50">
        <f>VLOOKUP($B162,paste_pd_trips!$A$122:$N$151,TripTargets_memo!O$4+2,FALSE)</f>
        <v>0</v>
      </c>
    </row>
    <row r="163" spans="2:15" x14ac:dyDescent="0.25">
      <c r="B163">
        <v>11</v>
      </c>
      <c r="C163" s="46" t="s">
        <v>16</v>
      </c>
      <c r="D163" s="47">
        <f>VLOOKUP($B163,paste_pd_trips!$A$122:$N$151,TripTargets_memo!D$4+2,FALSE)</f>
        <v>0</v>
      </c>
      <c r="E163" s="47">
        <f>VLOOKUP($B163,paste_pd_trips!$A$122:$N$151,TripTargets_memo!E$4+2,FALSE)</f>
        <v>0</v>
      </c>
      <c r="F163" s="47">
        <f>VLOOKUP($B163,paste_pd_trips!$A$122:$N$151,TripTargets_memo!F$4+2,FALSE)</f>
        <v>0</v>
      </c>
      <c r="G163" s="47">
        <f>VLOOKUP($B163,paste_pd_trips!$A$122:$N$151,TripTargets_memo!G$4+2,FALSE)</f>
        <v>0</v>
      </c>
      <c r="H163" s="47">
        <f>VLOOKUP($B163,paste_pd_trips!$A$122:$N$151,TripTargets_memo!H$4+2,FALSE)</f>
        <v>0</v>
      </c>
      <c r="I163" s="55">
        <f>VLOOKUP($B163,paste_pd_trips!$A$122:$N$151,TripTargets_memo!I$4+2,FALSE)</f>
        <v>1150.6425300000001</v>
      </c>
      <c r="J163" s="56">
        <f>VLOOKUP($B163,paste_pd_trips!$A$122:$N$151,TripTargets_memo!J$4+2,FALSE)</f>
        <v>0</v>
      </c>
      <c r="K163" s="57">
        <f>VLOOKUP($B163,paste_pd_trips!$A$122:$N$151,TripTargets_memo!K$4+2,FALSE)</f>
        <v>0</v>
      </c>
      <c r="L163" s="47">
        <f>VLOOKUP($B163,paste_pd_trips!$A$122:$N$151,TripTargets_memo!L$4+2,FALSE)</f>
        <v>0</v>
      </c>
      <c r="M163" s="47">
        <f>VLOOKUP($B163,paste_pd_trips!$A$122:$N$151,TripTargets_memo!M$4+2,FALSE)</f>
        <v>0</v>
      </c>
      <c r="N163" s="47">
        <f>VLOOKUP($B163,paste_pd_trips!$A$122:$N$151,TripTargets_memo!N$4+2,FALSE)</f>
        <v>0</v>
      </c>
      <c r="O163" s="50">
        <f>VLOOKUP($B163,paste_pd_trips!$A$122:$N$151,TripTargets_memo!O$4+2,FALSE)</f>
        <v>1150.6425300000001</v>
      </c>
    </row>
    <row r="164" spans="2:15" x14ac:dyDescent="0.25">
      <c r="B164">
        <v>12</v>
      </c>
      <c r="C164" s="46" t="s">
        <v>17</v>
      </c>
      <c r="D164" s="47">
        <f>VLOOKUP($B164,paste_pd_trips!$A$122:$N$151,TripTargets_memo!D$4+2,FALSE)</f>
        <v>0</v>
      </c>
      <c r="E164" s="47">
        <f>VLOOKUP($B164,paste_pd_trips!$A$122:$N$151,TripTargets_memo!E$4+2,FALSE)</f>
        <v>0</v>
      </c>
      <c r="F164" s="47">
        <f>VLOOKUP($B164,paste_pd_trips!$A$122:$N$151,TripTargets_memo!F$4+2,FALSE)</f>
        <v>0</v>
      </c>
      <c r="G164" s="47">
        <f>VLOOKUP($B164,paste_pd_trips!$A$122:$N$151,TripTargets_memo!G$4+2,FALSE)</f>
        <v>0</v>
      </c>
      <c r="H164" s="47">
        <f>VLOOKUP($B164,paste_pd_trips!$A$122:$N$151,TripTargets_memo!H$4+2,FALSE)</f>
        <v>0</v>
      </c>
      <c r="I164" s="55">
        <f>VLOOKUP($B164,paste_pd_trips!$A$122:$N$151,TripTargets_memo!I$4+2,FALSE)</f>
        <v>10096.800499999999</v>
      </c>
      <c r="J164" s="56">
        <f>VLOOKUP($B164,paste_pd_trips!$A$122:$N$151,TripTargets_memo!J$4+2,FALSE)</f>
        <v>0</v>
      </c>
      <c r="K164" s="57">
        <f>VLOOKUP($B164,paste_pd_trips!$A$122:$N$151,TripTargets_memo!K$4+2,FALSE)</f>
        <v>1075.21</v>
      </c>
      <c r="L164" s="47">
        <f>VLOOKUP($B164,paste_pd_trips!$A$122:$N$151,TripTargets_memo!L$4+2,FALSE)</f>
        <v>0</v>
      </c>
      <c r="M164" s="47">
        <f>VLOOKUP($B164,paste_pd_trips!$A$122:$N$151,TripTargets_memo!M$4+2,FALSE)</f>
        <v>0</v>
      </c>
      <c r="N164" s="47">
        <f>VLOOKUP($B164,paste_pd_trips!$A$122:$N$151,TripTargets_memo!N$4+2,FALSE)</f>
        <v>0</v>
      </c>
      <c r="O164" s="50">
        <f>VLOOKUP($B164,paste_pd_trips!$A$122:$N$151,TripTargets_memo!O$4+2,FALSE)</f>
        <v>11172.0105</v>
      </c>
    </row>
    <row r="165" spans="2:15" x14ac:dyDescent="0.25">
      <c r="B165">
        <v>13</v>
      </c>
      <c r="C165" s="46" t="s">
        <v>26</v>
      </c>
      <c r="D165" s="47">
        <f>VLOOKUP($B165,paste_pd_trips!$A$122:$N$151,TripTargets_memo!D$4+2,FALSE)</f>
        <v>0</v>
      </c>
      <c r="E165" s="47">
        <f>VLOOKUP($B165,paste_pd_trips!$A$122:$N$151,TripTargets_memo!E$4+2,FALSE)</f>
        <v>0</v>
      </c>
      <c r="F165" s="47">
        <f>VLOOKUP($B165,paste_pd_trips!$A$122:$N$151,TripTargets_memo!F$4+2,FALSE)</f>
        <v>0</v>
      </c>
      <c r="G165" s="47">
        <f>VLOOKUP($B165,paste_pd_trips!$A$122:$N$151,TripTargets_memo!G$4+2,FALSE)</f>
        <v>0</v>
      </c>
      <c r="H165" s="47">
        <f>VLOOKUP($B165,paste_pd_trips!$A$122:$N$151,TripTargets_memo!H$4+2,FALSE)</f>
        <v>0</v>
      </c>
      <c r="I165" s="55">
        <f>VLOOKUP($B165,paste_pd_trips!$A$122:$N$151,TripTargets_memo!I$4+2,FALSE)</f>
        <v>0</v>
      </c>
      <c r="J165" s="56">
        <f>VLOOKUP($B165,paste_pd_trips!$A$122:$N$151,TripTargets_memo!J$4+2,FALSE)</f>
        <v>309.89684</v>
      </c>
      <c r="K165" s="57">
        <f>VLOOKUP($B165,paste_pd_trips!$A$122:$N$151,TripTargets_memo!K$4+2,FALSE)</f>
        <v>0</v>
      </c>
      <c r="L165" s="47">
        <f>VLOOKUP($B165,paste_pd_trips!$A$122:$N$151,TripTargets_memo!L$4+2,FALSE)</f>
        <v>0</v>
      </c>
      <c r="M165" s="47">
        <f>VLOOKUP($B165,paste_pd_trips!$A$122:$N$151,TripTargets_memo!M$4+2,FALSE)</f>
        <v>0</v>
      </c>
      <c r="N165" s="47">
        <f>VLOOKUP($B165,paste_pd_trips!$A$122:$N$151,TripTargets_memo!N$4+2,FALSE)</f>
        <v>0</v>
      </c>
      <c r="O165" s="50">
        <f>VLOOKUP($B165,paste_pd_trips!$A$122:$N$151,TripTargets_memo!O$4+2,FALSE)</f>
        <v>309.89684</v>
      </c>
    </row>
    <row r="166" spans="2:15" x14ac:dyDescent="0.25">
      <c r="B166">
        <v>14</v>
      </c>
      <c r="C166" s="46" t="s">
        <v>27</v>
      </c>
      <c r="D166" s="47">
        <f>VLOOKUP($B166,paste_pd_trips!$A$122:$N$151,TripTargets_memo!D$4+2,FALSE)</f>
        <v>0</v>
      </c>
      <c r="E166" s="47">
        <f>VLOOKUP($B166,paste_pd_trips!$A$122:$N$151,TripTargets_memo!E$4+2,FALSE)</f>
        <v>0</v>
      </c>
      <c r="F166" s="47">
        <f>VLOOKUP($B166,paste_pd_trips!$A$122:$N$151,TripTargets_memo!F$4+2,FALSE)</f>
        <v>0</v>
      </c>
      <c r="G166" s="47">
        <f>VLOOKUP($B166,paste_pd_trips!$A$122:$N$151,TripTargets_memo!G$4+2,FALSE)</f>
        <v>0</v>
      </c>
      <c r="H166" s="47">
        <f>VLOOKUP($B166,paste_pd_trips!$A$122:$N$151,TripTargets_memo!H$4+2,FALSE)</f>
        <v>0</v>
      </c>
      <c r="I166" s="55">
        <f>VLOOKUP($B166,paste_pd_trips!$A$122:$N$151,TripTargets_memo!I$4+2,FALSE)</f>
        <v>0</v>
      </c>
      <c r="J166" s="56">
        <f>VLOOKUP($B166,paste_pd_trips!$A$122:$N$151,TripTargets_memo!J$4+2,FALSE)</f>
        <v>276.64</v>
      </c>
      <c r="K166" s="57">
        <f>VLOOKUP($B166,paste_pd_trips!$A$122:$N$151,TripTargets_memo!K$4+2,FALSE)</f>
        <v>0</v>
      </c>
      <c r="L166" s="47">
        <f>VLOOKUP($B166,paste_pd_trips!$A$122:$N$151,TripTargets_memo!L$4+2,FALSE)</f>
        <v>0</v>
      </c>
      <c r="M166" s="47">
        <f>VLOOKUP($B166,paste_pd_trips!$A$122:$N$151,TripTargets_memo!M$4+2,FALSE)</f>
        <v>0</v>
      </c>
      <c r="N166" s="47">
        <f>VLOOKUP($B166,paste_pd_trips!$A$122:$N$151,TripTargets_memo!N$4+2,FALSE)</f>
        <v>0</v>
      </c>
      <c r="O166" s="50">
        <f>VLOOKUP($B166,paste_pd_trips!$A$122:$N$151,TripTargets_memo!O$4+2,FALSE)</f>
        <v>276.64</v>
      </c>
    </row>
    <row r="167" spans="2:15" x14ac:dyDescent="0.25">
      <c r="B167">
        <v>15</v>
      </c>
      <c r="C167" s="46" t="s">
        <v>18</v>
      </c>
      <c r="D167" s="47">
        <f>VLOOKUP($B167,paste_pd_trips!$A$122:$N$151,TripTargets_memo!D$4+2,FALSE)</f>
        <v>0</v>
      </c>
      <c r="E167" s="47">
        <f>VLOOKUP($B167,paste_pd_trips!$A$122:$N$151,TripTargets_memo!E$4+2,FALSE)</f>
        <v>0</v>
      </c>
      <c r="F167" s="47">
        <f>VLOOKUP($B167,paste_pd_trips!$A$122:$N$151,TripTargets_memo!F$4+2,FALSE)</f>
        <v>0</v>
      </c>
      <c r="G167" s="47">
        <f>VLOOKUP($B167,paste_pd_trips!$A$122:$N$151,TripTargets_memo!G$4+2,FALSE)</f>
        <v>0</v>
      </c>
      <c r="H167" s="47">
        <f>VLOOKUP($B167,paste_pd_trips!$A$122:$N$151,TripTargets_memo!H$4+2,FALSE)</f>
        <v>0</v>
      </c>
      <c r="I167" s="55">
        <f>VLOOKUP($B167,paste_pd_trips!$A$122:$N$151,TripTargets_memo!I$4+2,FALSE)</f>
        <v>0</v>
      </c>
      <c r="J167" s="56">
        <f>VLOOKUP($B167,paste_pd_trips!$A$122:$N$151,TripTargets_memo!J$4+2,FALSE)</f>
        <v>0</v>
      </c>
      <c r="K167" s="57">
        <f>VLOOKUP($B167,paste_pd_trips!$A$122:$N$151,TripTargets_memo!K$4+2,FALSE)</f>
        <v>0</v>
      </c>
      <c r="L167" s="47">
        <f>VLOOKUP($B167,paste_pd_trips!$A$122:$N$151,TripTargets_memo!L$4+2,FALSE)</f>
        <v>0</v>
      </c>
      <c r="M167" s="47">
        <f>VLOOKUP($B167,paste_pd_trips!$A$122:$N$151,TripTargets_memo!M$4+2,FALSE)</f>
        <v>0</v>
      </c>
      <c r="N167" s="47">
        <f>VLOOKUP($B167,paste_pd_trips!$A$122:$N$151,TripTargets_memo!N$4+2,FALSE)</f>
        <v>0</v>
      </c>
      <c r="O167" s="50">
        <f>VLOOKUP($B167,paste_pd_trips!$A$122:$N$151,TripTargets_memo!O$4+2,FALSE)</f>
        <v>0</v>
      </c>
    </row>
    <row r="168" spans="2:15" x14ac:dyDescent="0.25">
      <c r="B168">
        <v>16</v>
      </c>
      <c r="C168" s="46" t="s">
        <v>19</v>
      </c>
      <c r="D168" s="47">
        <f>VLOOKUP($B168,paste_pd_trips!$A$122:$N$151,TripTargets_memo!D$4+2,FALSE)</f>
        <v>0</v>
      </c>
      <c r="E168" s="47">
        <f>VLOOKUP($B168,paste_pd_trips!$A$122:$N$151,TripTargets_memo!E$4+2,FALSE)</f>
        <v>0</v>
      </c>
      <c r="F168" s="47">
        <f>VLOOKUP($B168,paste_pd_trips!$A$122:$N$151,TripTargets_memo!F$4+2,FALSE)</f>
        <v>0</v>
      </c>
      <c r="G168" s="47">
        <f>VLOOKUP($B168,paste_pd_trips!$A$122:$N$151,TripTargets_memo!G$4+2,FALSE)</f>
        <v>0</v>
      </c>
      <c r="H168" s="47">
        <f>VLOOKUP($B168,paste_pd_trips!$A$122:$N$151,TripTargets_memo!H$4+2,FALSE)</f>
        <v>0</v>
      </c>
      <c r="I168" s="55">
        <f>VLOOKUP($B168,paste_pd_trips!$A$122:$N$151,TripTargets_memo!I$4+2,FALSE)</f>
        <v>0</v>
      </c>
      <c r="J168" s="56">
        <f>VLOOKUP($B168,paste_pd_trips!$A$122:$N$151,TripTargets_memo!J$4+2,FALSE)</f>
        <v>3591.8270000000002</v>
      </c>
      <c r="K168" s="57">
        <f>VLOOKUP($B168,paste_pd_trips!$A$122:$N$151,TripTargets_memo!K$4+2,FALSE)</f>
        <v>0</v>
      </c>
      <c r="L168" s="47">
        <f>VLOOKUP($B168,paste_pd_trips!$A$122:$N$151,TripTargets_memo!L$4+2,FALSE)</f>
        <v>0</v>
      </c>
      <c r="M168" s="47">
        <f>VLOOKUP($B168,paste_pd_trips!$A$122:$N$151,TripTargets_memo!M$4+2,FALSE)</f>
        <v>0</v>
      </c>
      <c r="N168" s="47">
        <f>VLOOKUP($B168,paste_pd_trips!$A$122:$N$151,TripTargets_memo!N$4+2,FALSE)</f>
        <v>0</v>
      </c>
      <c r="O168" s="50">
        <f>VLOOKUP($B168,paste_pd_trips!$A$122:$N$151,TripTargets_memo!O$4+2,FALSE)</f>
        <v>3591.8270000000002</v>
      </c>
    </row>
    <row r="169" spans="2:15" x14ac:dyDescent="0.25">
      <c r="B169">
        <v>17</v>
      </c>
      <c r="C169" s="46" t="s">
        <v>20</v>
      </c>
      <c r="D169" s="47">
        <f>VLOOKUP($B169,paste_pd_trips!$A$122:$N$151,TripTargets_memo!D$4+2,FALSE)</f>
        <v>0</v>
      </c>
      <c r="E169" s="47">
        <f>VLOOKUP($B169,paste_pd_trips!$A$122:$N$151,TripTargets_memo!E$4+2,FALSE)</f>
        <v>0</v>
      </c>
      <c r="F169" s="47">
        <f>VLOOKUP($B169,paste_pd_trips!$A$122:$N$151,TripTargets_memo!F$4+2,FALSE)</f>
        <v>0</v>
      </c>
      <c r="G169" s="47">
        <f>VLOOKUP($B169,paste_pd_trips!$A$122:$N$151,TripTargets_memo!G$4+2,FALSE)</f>
        <v>0</v>
      </c>
      <c r="H169" s="47">
        <f>VLOOKUP($B169,paste_pd_trips!$A$122:$N$151,TripTargets_memo!H$4+2,FALSE)</f>
        <v>0</v>
      </c>
      <c r="I169" s="55">
        <f>VLOOKUP($B169,paste_pd_trips!$A$122:$N$151,TripTargets_memo!I$4+2,FALSE)</f>
        <v>0</v>
      </c>
      <c r="J169" s="56">
        <f>VLOOKUP($B169,paste_pd_trips!$A$122:$N$151,TripTargets_memo!J$4+2,FALSE)</f>
        <v>0</v>
      </c>
      <c r="K169" s="57">
        <f>VLOOKUP($B169,paste_pd_trips!$A$122:$N$151,TripTargets_memo!K$4+2,FALSE)</f>
        <v>1753.9027799999999</v>
      </c>
      <c r="L169" s="47">
        <f>VLOOKUP($B169,paste_pd_trips!$A$122:$N$151,TripTargets_memo!L$4+2,FALSE)</f>
        <v>0</v>
      </c>
      <c r="M169" s="47">
        <f>VLOOKUP($B169,paste_pd_trips!$A$122:$N$151,TripTargets_memo!M$4+2,FALSE)</f>
        <v>0</v>
      </c>
      <c r="N169" s="47">
        <f>VLOOKUP($B169,paste_pd_trips!$A$122:$N$151,TripTargets_memo!N$4+2,FALSE)</f>
        <v>0</v>
      </c>
      <c r="O169" s="50">
        <f>VLOOKUP($B169,paste_pd_trips!$A$122:$N$151,TripTargets_memo!O$4+2,FALSE)</f>
        <v>1753.9027799999999</v>
      </c>
    </row>
    <row r="170" spans="2:15" x14ac:dyDescent="0.25">
      <c r="B170">
        <v>18</v>
      </c>
      <c r="C170" s="46" t="s">
        <v>21</v>
      </c>
      <c r="D170" s="47">
        <f>VLOOKUP($B170,paste_pd_trips!$A$122:$N$151,TripTargets_memo!D$4+2,FALSE)</f>
        <v>0</v>
      </c>
      <c r="E170" s="47">
        <f>VLOOKUP($B170,paste_pd_trips!$A$122:$N$151,TripTargets_memo!E$4+2,FALSE)</f>
        <v>0</v>
      </c>
      <c r="F170" s="47">
        <f>VLOOKUP($B170,paste_pd_trips!$A$122:$N$151,TripTargets_memo!F$4+2,FALSE)</f>
        <v>0</v>
      </c>
      <c r="G170" s="47">
        <f>VLOOKUP($B170,paste_pd_trips!$A$122:$N$151,TripTargets_memo!G$4+2,FALSE)</f>
        <v>0</v>
      </c>
      <c r="H170" s="47">
        <f>VLOOKUP($B170,paste_pd_trips!$A$122:$N$151,TripTargets_memo!H$4+2,FALSE)</f>
        <v>0</v>
      </c>
      <c r="I170" s="55">
        <f>VLOOKUP($B170,paste_pd_trips!$A$122:$N$151,TripTargets_memo!I$4+2,FALSE)</f>
        <v>0</v>
      </c>
      <c r="J170" s="56">
        <f>VLOOKUP($B170,paste_pd_trips!$A$122:$N$151,TripTargets_memo!J$4+2,FALSE)</f>
        <v>0</v>
      </c>
      <c r="K170" s="57">
        <f>VLOOKUP($B170,paste_pd_trips!$A$122:$N$151,TripTargets_memo!K$4+2,FALSE)</f>
        <v>0</v>
      </c>
      <c r="L170" s="47">
        <f>VLOOKUP($B170,paste_pd_trips!$A$122:$N$151,TripTargets_memo!L$4+2,FALSE)</f>
        <v>0</v>
      </c>
      <c r="M170" s="47">
        <f>VLOOKUP($B170,paste_pd_trips!$A$122:$N$151,TripTargets_memo!M$4+2,FALSE)</f>
        <v>0</v>
      </c>
      <c r="N170" s="47">
        <f>VLOOKUP($B170,paste_pd_trips!$A$122:$N$151,TripTargets_memo!N$4+2,FALSE)</f>
        <v>0</v>
      </c>
      <c r="O170" s="50">
        <f>VLOOKUP($B170,paste_pd_trips!$A$122:$N$151,TripTargets_memo!O$4+2,FALSE)</f>
        <v>0</v>
      </c>
    </row>
    <row r="171" spans="2:15" x14ac:dyDescent="0.25">
      <c r="B171">
        <v>19</v>
      </c>
      <c r="C171" s="46" t="s">
        <v>28</v>
      </c>
      <c r="D171" s="47">
        <f>VLOOKUP($B171,paste_pd_trips!$A$122:$N$151,TripTargets_memo!D$4+2,FALSE)</f>
        <v>0</v>
      </c>
      <c r="E171" s="47">
        <f>VLOOKUP($B171,paste_pd_trips!$A$122:$N$151,TripTargets_memo!E$4+2,FALSE)</f>
        <v>0</v>
      </c>
      <c r="F171" s="47">
        <f>VLOOKUP($B171,paste_pd_trips!$A$122:$N$151,TripTargets_memo!F$4+2,FALSE)</f>
        <v>0</v>
      </c>
      <c r="G171" s="47">
        <f>VLOOKUP($B171,paste_pd_trips!$A$122:$N$151,TripTargets_memo!G$4+2,FALSE)</f>
        <v>0</v>
      </c>
      <c r="H171" s="47">
        <f>VLOOKUP($B171,paste_pd_trips!$A$122:$N$151,TripTargets_memo!H$4+2,FALSE)</f>
        <v>0</v>
      </c>
      <c r="I171" s="55">
        <f>VLOOKUP($B171,paste_pd_trips!$A$122:$N$151,TripTargets_memo!I$4+2,FALSE)</f>
        <v>0</v>
      </c>
      <c r="J171" s="56">
        <f>VLOOKUP($B171,paste_pd_trips!$A$122:$N$151,TripTargets_memo!J$4+2,FALSE)</f>
        <v>0</v>
      </c>
      <c r="K171" s="57">
        <f>VLOOKUP($B171,paste_pd_trips!$A$122:$N$151,TripTargets_memo!K$4+2,FALSE)</f>
        <v>0</v>
      </c>
      <c r="L171" s="47">
        <f>VLOOKUP($B171,paste_pd_trips!$A$122:$N$151,TripTargets_memo!L$4+2,FALSE)</f>
        <v>0</v>
      </c>
      <c r="M171" s="47">
        <f>VLOOKUP($B171,paste_pd_trips!$A$122:$N$151,TripTargets_memo!M$4+2,FALSE)</f>
        <v>0</v>
      </c>
      <c r="N171" s="47">
        <f>VLOOKUP($B171,paste_pd_trips!$A$122:$N$151,TripTargets_memo!N$4+2,FALSE)</f>
        <v>0</v>
      </c>
      <c r="O171" s="50">
        <f>VLOOKUP($B171,paste_pd_trips!$A$122:$N$151,TripTargets_memo!O$4+2,FALSE)</f>
        <v>0</v>
      </c>
    </row>
    <row r="172" spans="2:15" x14ac:dyDescent="0.25">
      <c r="B172">
        <v>20</v>
      </c>
      <c r="C172" s="46" t="s">
        <v>29</v>
      </c>
      <c r="D172" s="47">
        <f>VLOOKUP($B172,paste_pd_trips!$A$122:$N$151,TripTargets_memo!D$4+2,FALSE)</f>
        <v>0</v>
      </c>
      <c r="E172" s="47">
        <f>VLOOKUP($B172,paste_pd_trips!$A$122:$N$151,TripTargets_memo!E$4+2,FALSE)</f>
        <v>0</v>
      </c>
      <c r="F172" s="47">
        <f>VLOOKUP($B172,paste_pd_trips!$A$122:$N$151,TripTargets_memo!F$4+2,FALSE)</f>
        <v>0</v>
      </c>
      <c r="G172" s="47">
        <f>VLOOKUP($B172,paste_pd_trips!$A$122:$N$151,TripTargets_memo!G$4+2,FALSE)</f>
        <v>0</v>
      </c>
      <c r="H172" s="47">
        <f>VLOOKUP($B172,paste_pd_trips!$A$122:$N$151,TripTargets_memo!H$4+2,FALSE)</f>
        <v>0</v>
      </c>
      <c r="I172" s="58">
        <f>VLOOKUP($B172,paste_pd_trips!$A$122:$N$151,TripTargets_memo!I$4+2,FALSE)</f>
        <v>0</v>
      </c>
      <c r="J172" s="59">
        <f>VLOOKUP($B172,paste_pd_trips!$A$122:$N$151,TripTargets_memo!J$4+2,FALSE)</f>
        <v>0</v>
      </c>
      <c r="K172" s="60">
        <f>VLOOKUP($B172,paste_pd_trips!$A$122:$N$151,TripTargets_memo!K$4+2,FALSE)</f>
        <v>1147.9558300000001</v>
      </c>
      <c r="L172" s="47">
        <f>VLOOKUP($B172,paste_pd_trips!$A$122:$N$151,TripTargets_memo!L$4+2,FALSE)</f>
        <v>0</v>
      </c>
      <c r="M172" s="47">
        <f>VLOOKUP($B172,paste_pd_trips!$A$122:$N$151,TripTargets_memo!M$4+2,FALSE)</f>
        <v>0</v>
      </c>
      <c r="N172" s="47">
        <f>VLOOKUP($B172,paste_pd_trips!$A$122:$N$151,TripTargets_memo!N$4+2,FALSE)</f>
        <v>0</v>
      </c>
      <c r="O172" s="50">
        <f>VLOOKUP($B172,paste_pd_trips!$A$122:$N$151,TripTargets_memo!O$4+2,FALSE)</f>
        <v>1147.9558300000001</v>
      </c>
    </row>
    <row r="173" spans="2:15" x14ac:dyDescent="0.25">
      <c r="B173">
        <v>21</v>
      </c>
      <c r="C173" s="46" t="s">
        <v>22</v>
      </c>
      <c r="D173" s="47">
        <f>VLOOKUP($B173,paste_pd_trips!$A$122:$N$151,TripTargets_memo!D$4+2,FALSE)</f>
        <v>0</v>
      </c>
      <c r="E173" s="47">
        <f>VLOOKUP($B173,paste_pd_trips!$A$122:$N$151,TripTargets_memo!E$4+2,FALSE)</f>
        <v>0</v>
      </c>
      <c r="F173" s="47">
        <f>VLOOKUP($B173,paste_pd_trips!$A$122:$N$151,TripTargets_memo!F$4+2,FALSE)</f>
        <v>0</v>
      </c>
      <c r="G173" s="47">
        <f>VLOOKUP($B173,paste_pd_trips!$A$122:$N$151,TripTargets_memo!G$4+2,FALSE)</f>
        <v>0</v>
      </c>
      <c r="H173" s="47">
        <f>VLOOKUP($B173,paste_pd_trips!$A$122:$N$151,TripTargets_memo!H$4+2,FALSE)</f>
        <v>0</v>
      </c>
      <c r="I173" s="56">
        <f>VLOOKUP($B173,paste_pd_trips!$A$122:$N$151,TripTargets_memo!I$4+2,FALSE)</f>
        <v>370.8408</v>
      </c>
      <c r="J173" s="56">
        <f>VLOOKUP($B173,paste_pd_trips!$A$122:$N$151,TripTargets_memo!J$4+2,FALSE)</f>
        <v>0</v>
      </c>
      <c r="K173" s="56">
        <f>VLOOKUP($B173,paste_pd_trips!$A$122:$N$151,TripTargets_memo!K$4+2,FALSE)</f>
        <v>0</v>
      </c>
      <c r="L173" s="47">
        <f>VLOOKUP($B173,paste_pd_trips!$A$122:$N$151,TripTargets_memo!L$4+2,FALSE)</f>
        <v>1091.4846</v>
      </c>
      <c r="M173" s="47">
        <f>VLOOKUP($B173,paste_pd_trips!$A$122:$N$151,TripTargets_memo!M$4+2,FALSE)</f>
        <v>0</v>
      </c>
      <c r="N173" s="47">
        <f>VLOOKUP($B173,paste_pd_trips!$A$122:$N$151,TripTargets_memo!N$4+2,FALSE)</f>
        <v>0</v>
      </c>
      <c r="O173" s="50">
        <f>VLOOKUP($B173,paste_pd_trips!$A$122:$N$151,TripTargets_memo!O$4+2,FALSE)</f>
        <v>1462.3253999999999</v>
      </c>
    </row>
    <row r="174" spans="2:15" x14ac:dyDescent="0.25">
      <c r="B174">
        <v>22</v>
      </c>
      <c r="C174" s="46" t="s">
        <v>23</v>
      </c>
      <c r="D174" s="47">
        <f>VLOOKUP($B174,paste_pd_trips!$A$122:$N$151,TripTargets_memo!D$4+2,FALSE)</f>
        <v>0</v>
      </c>
      <c r="E174" s="47">
        <f>VLOOKUP($B174,paste_pd_trips!$A$122:$N$151,TripTargets_memo!E$4+2,FALSE)</f>
        <v>0</v>
      </c>
      <c r="F174" s="47">
        <f>VLOOKUP($B174,paste_pd_trips!$A$122:$N$151,TripTargets_memo!F$4+2,FALSE)</f>
        <v>0</v>
      </c>
      <c r="G174" s="47">
        <f>VLOOKUP($B174,paste_pd_trips!$A$122:$N$151,TripTargets_memo!G$4+2,FALSE)</f>
        <v>0</v>
      </c>
      <c r="H174" s="47">
        <f>VLOOKUP($B174,paste_pd_trips!$A$122:$N$151,TripTargets_memo!H$4+2,FALSE)</f>
        <v>145.49166</v>
      </c>
      <c r="I174" s="56">
        <f>VLOOKUP($B174,paste_pd_trips!$A$122:$N$151,TripTargets_memo!I$4+2,FALSE)</f>
        <v>241.36311000000001</v>
      </c>
      <c r="J174" s="56">
        <f>VLOOKUP($B174,paste_pd_trips!$A$122:$N$151,TripTargets_memo!J$4+2,FALSE)</f>
        <v>0</v>
      </c>
      <c r="K174" s="56">
        <f>VLOOKUP($B174,paste_pd_trips!$A$122:$N$151,TripTargets_memo!K$4+2,FALSE)</f>
        <v>0</v>
      </c>
      <c r="L174" s="47">
        <f>VLOOKUP($B174,paste_pd_trips!$A$122:$N$151,TripTargets_memo!L$4+2,FALSE)</f>
        <v>0</v>
      </c>
      <c r="M174" s="47">
        <f>VLOOKUP($B174,paste_pd_trips!$A$122:$N$151,TripTargets_memo!M$4+2,FALSE)</f>
        <v>3376.0700400000001</v>
      </c>
      <c r="N174" s="47">
        <f>VLOOKUP($B174,paste_pd_trips!$A$122:$N$151,TripTargets_memo!N$4+2,FALSE)</f>
        <v>0</v>
      </c>
      <c r="O174" s="50">
        <f>VLOOKUP($B174,paste_pd_trips!$A$122:$N$151,TripTargets_memo!O$4+2,FALSE)</f>
        <v>3762.92481</v>
      </c>
    </row>
    <row r="175" spans="2:15" x14ac:dyDescent="0.25">
      <c r="B175">
        <v>23</v>
      </c>
      <c r="C175" s="46" t="s">
        <v>24</v>
      </c>
      <c r="D175" s="47">
        <f>VLOOKUP($B175,paste_pd_trips!$A$122:$N$151,TripTargets_memo!D$4+2,FALSE)</f>
        <v>1228.83566</v>
      </c>
      <c r="E175" s="47">
        <f>VLOOKUP($B175,paste_pd_trips!$A$122:$N$151,TripTargets_memo!E$4+2,FALSE)</f>
        <v>2945.3406</v>
      </c>
      <c r="F175" s="47">
        <f>VLOOKUP($B175,paste_pd_trips!$A$122:$N$151,TripTargets_memo!F$4+2,FALSE)</f>
        <v>711.77880000000005</v>
      </c>
      <c r="G175" s="47">
        <f>VLOOKUP($B175,paste_pd_trips!$A$122:$N$151,TripTargets_memo!G$4+2,FALSE)</f>
        <v>1422.6327000000001</v>
      </c>
      <c r="H175" s="47">
        <f>VLOOKUP($B175,paste_pd_trips!$A$122:$N$151,TripTargets_memo!H$4+2,FALSE)</f>
        <v>0</v>
      </c>
      <c r="I175" s="56">
        <f>VLOOKUP($B175,paste_pd_trips!$A$122:$N$151,TripTargets_memo!I$4+2,FALSE)</f>
        <v>1383.5776000000001</v>
      </c>
      <c r="J175" s="56">
        <f>VLOOKUP($B175,paste_pd_trips!$A$122:$N$151,TripTargets_memo!J$4+2,FALSE)</f>
        <v>0</v>
      </c>
      <c r="K175" s="56">
        <f>VLOOKUP($B175,paste_pd_trips!$A$122:$N$151,TripTargets_memo!K$4+2,FALSE)</f>
        <v>1013.7092</v>
      </c>
      <c r="L175" s="47">
        <f>VLOOKUP($B175,paste_pd_trips!$A$122:$N$151,TripTargets_memo!L$4+2,FALSE)</f>
        <v>0</v>
      </c>
      <c r="M175" s="47">
        <f>VLOOKUP($B175,paste_pd_trips!$A$122:$N$151,TripTargets_memo!M$4+2,FALSE)</f>
        <v>298.2978</v>
      </c>
      <c r="N175" s="47">
        <f>VLOOKUP($B175,paste_pd_trips!$A$122:$N$151,TripTargets_memo!N$4+2,FALSE)</f>
        <v>18110.097409999998</v>
      </c>
      <c r="O175" s="50">
        <f>VLOOKUP($B175,paste_pd_trips!$A$122:$N$151,TripTargets_memo!O$4+2,FALSE)</f>
        <v>27114.269769999999</v>
      </c>
    </row>
    <row r="176" spans="2:15" x14ac:dyDescent="0.25">
      <c r="B176">
        <v>24</v>
      </c>
      <c r="C176" s="46" t="s">
        <v>25</v>
      </c>
      <c r="D176" s="47">
        <f>VLOOKUP($B176,paste_pd_trips!$A$122:$N$151,TripTargets_memo!D$4+2,FALSE)</f>
        <v>0</v>
      </c>
      <c r="E176" s="47">
        <f>VLOOKUP($B176,paste_pd_trips!$A$122:$N$151,TripTargets_memo!E$4+2,FALSE)</f>
        <v>0</v>
      </c>
      <c r="F176" s="47">
        <f>VLOOKUP($B176,paste_pd_trips!$A$122:$N$151,TripTargets_memo!F$4+2,FALSE)</f>
        <v>0</v>
      </c>
      <c r="G176" s="47">
        <f>VLOOKUP($B176,paste_pd_trips!$A$122:$N$151,TripTargets_memo!G$4+2,FALSE)</f>
        <v>0</v>
      </c>
      <c r="H176" s="47">
        <f>VLOOKUP($B176,paste_pd_trips!$A$122:$N$151,TripTargets_memo!H$4+2,FALSE)</f>
        <v>0</v>
      </c>
      <c r="I176" s="51">
        <f>VLOOKUP($B176,paste_pd_trips!$A$122:$N$151,TripTargets_memo!I$4+2,FALSE)</f>
        <v>32766.17858</v>
      </c>
      <c r="J176" s="52">
        <f>VLOOKUP($B176,paste_pd_trips!$A$122:$N$151,TripTargets_memo!J$4+2,FALSE)</f>
        <v>251.76722000000001</v>
      </c>
      <c r="K176" s="53">
        <f>VLOOKUP($B176,paste_pd_trips!$A$122:$N$151,TripTargets_memo!K$4+2,FALSE)</f>
        <v>252.16079999999999</v>
      </c>
      <c r="L176" s="47">
        <f>VLOOKUP($B176,paste_pd_trips!$A$122:$N$151,TripTargets_memo!L$4+2,FALSE)</f>
        <v>0</v>
      </c>
      <c r="M176" s="47">
        <f>VLOOKUP($B176,paste_pd_trips!$A$122:$N$151,TripTargets_memo!M$4+2,FALSE)</f>
        <v>0</v>
      </c>
      <c r="N176" s="47">
        <f>VLOOKUP($B176,paste_pd_trips!$A$122:$N$151,TripTargets_memo!N$4+2,FALSE)</f>
        <v>0</v>
      </c>
      <c r="O176" s="50">
        <f>VLOOKUP($B176,paste_pd_trips!$A$122:$N$151,TripTargets_memo!O$4+2,FALSE)</f>
        <v>33270.106599999999</v>
      </c>
    </row>
    <row r="177" spans="2:16" x14ac:dyDescent="0.25">
      <c r="B177">
        <v>25</v>
      </c>
      <c r="C177" s="46" t="s">
        <v>30</v>
      </c>
      <c r="D177" s="47">
        <f>VLOOKUP($B177,paste_pd_trips!$A$122:$N$151,TripTargets_memo!D$4+2,FALSE)</f>
        <v>0</v>
      </c>
      <c r="E177" s="47">
        <f>VLOOKUP($B177,paste_pd_trips!$A$122:$N$151,TripTargets_memo!E$4+2,FALSE)</f>
        <v>0</v>
      </c>
      <c r="F177" s="47">
        <f>VLOOKUP($B177,paste_pd_trips!$A$122:$N$151,TripTargets_memo!F$4+2,FALSE)</f>
        <v>0</v>
      </c>
      <c r="G177" s="47">
        <f>VLOOKUP($B177,paste_pd_trips!$A$122:$N$151,TripTargets_memo!G$4+2,FALSE)</f>
        <v>0</v>
      </c>
      <c r="H177" s="47">
        <f>VLOOKUP($B177,paste_pd_trips!$A$122:$N$151,TripTargets_memo!H$4+2,FALSE)</f>
        <v>0</v>
      </c>
      <c r="I177" s="55">
        <f>VLOOKUP($B177,paste_pd_trips!$A$122:$N$151,TripTargets_memo!I$4+2,FALSE)</f>
        <v>16313.215260000001</v>
      </c>
      <c r="J177" s="56">
        <f>VLOOKUP($B177,paste_pd_trips!$A$122:$N$151,TripTargets_memo!J$4+2,FALSE)</f>
        <v>0</v>
      </c>
      <c r="K177" s="57">
        <f>VLOOKUP($B177,paste_pd_trips!$A$122:$N$151,TripTargets_memo!K$4+2,FALSE)</f>
        <v>0</v>
      </c>
      <c r="L177" s="47">
        <f>VLOOKUP($B177,paste_pd_trips!$A$122:$N$151,TripTargets_memo!L$4+2,FALSE)</f>
        <v>0</v>
      </c>
      <c r="M177" s="47">
        <f>VLOOKUP($B177,paste_pd_trips!$A$122:$N$151,TripTargets_memo!M$4+2,FALSE)</f>
        <v>0</v>
      </c>
      <c r="N177" s="47">
        <f>VLOOKUP($B177,paste_pd_trips!$A$122:$N$151,TripTargets_memo!N$4+2,FALSE)</f>
        <v>0</v>
      </c>
      <c r="O177" s="50">
        <f>VLOOKUP($B177,paste_pd_trips!$A$122:$N$151,TripTargets_memo!O$4+2,FALSE)</f>
        <v>16313.215260000001</v>
      </c>
    </row>
    <row r="178" spans="2:16" x14ac:dyDescent="0.25">
      <c r="B178">
        <v>26</v>
      </c>
      <c r="C178" s="46" t="s">
        <v>31</v>
      </c>
      <c r="D178" s="47">
        <f>VLOOKUP($B178,paste_pd_trips!$A$122:$N$151,TripTargets_memo!D$4+2,FALSE)</f>
        <v>0</v>
      </c>
      <c r="E178" s="47">
        <f>VLOOKUP($B178,paste_pd_trips!$A$122:$N$151,TripTargets_memo!E$4+2,FALSE)</f>
        <v>0</v>
      </c>
      <c r="F178" s="47">
        <f>VLOOKUP($B178,paste_pd_trips!$A$122:$N$151,TripTargets_memo!F$4+2,FALSE)</f>
        <v>0</v>
      </c>
      <c r="G178" s="47">
        <f>VLOOKUP($B178,paste_pd_trips!$A$122:$N$151,TripTargets_memo!G$4+2,FALSE)</f>
        <v>0</v>
      </c>
      <c r="H178" s="47">
        <f>VLOOKUP($B178,paste_pd_trips!$A$122:$N$151,TripTargets_memo!H$4+2,FALSE)</f>
        <v>0</v>
      </c>
      <c r="I178" s="55">
        <f>VLOOKUP($B178,paste_pd_trips!$A$122:$N$151,TripTargets_memo!I$4+2,FALSE)</f>
        <v>0</v>
      </c>
      <c r="J178" s="56">
        <f>VLOOKUP($B178,paste_pd_trips!$A$122:$N$151,TripTargets_memo!J$4+2,FALSE)</f>
        <v>5298.3758600000001</v>
      </c>
      <c r="K178" s="57">
        <f>VLOOKUP($B178,paste_pd_trips!$A$122:$N$151,TripTargets_memo!K$4+2,FALSE)</f>
        <v>0</v>
      </c>
      <c r="L178" s="47">
        <f>VLOOKUP($B178,paste_pd_trips!$A$122:$N$151,TripTargets_memo!L$4+2,FALSE)</f>
        <v>0</v>
      </c>
      <c r="M178" s="47">
        <f>VLOOKUP($B178,paste_pd_trips!$A$122:$N$151,TripTargets_memo!M$4+2,FALSE)</f>
        <v>0</v>
      </c>
      <c r="N178" s="47">
        <f>VLOOKUP($B178,paste_pd_trips!$A$122:$N$151,TripTargets_memo!N$4+2,FALSE)</f>
        <v>0</v>
      </c>
      <c r="O178" s="50">
        <f>VLOOKUP($B178,paste_pd_trips!$A$122:$N$151,TripTargets_memo!O$4+2,FALSE)</f>
        <v>5298.3758600000001</v>
      </c>
    </row>
    <row r="179" spans="2:16" x14ac:dyDescent="0.25">
      <c r="B179">
        <v>27</v>
      </c>
      <c r="C179" s="46" t="s">
        <v>529</v>
      </c>
      <c r="D179" s="47">
        <f>VLOOKUP($B179,paste_pd_trips!$A$122:$N$151,TripTargets_memo!D$4+2,FALSE)</f>
        <v>0</v>
      </c>
      <c r="E179" s="47">
        <f>VLOOKUP($B179,paste_pd_trips!$A$122:$N$151,TripTargets_memo!E$4+2,FALSE)</f>
        <v>0</v>
      </c>
      <c r="F179" s="47">
        <f>VLOOKUP($B179,paste_pd_trips!$A$122:$N$151,TripTargets_memo!F$4+2,FALSE)</f>
        <v>0</v>
      </c>
      <c r="G179" s="47">
        <f>VLOOKUP($B179,paste_pd_trips!$A$122:$N$151,TripTargets_memo!G$4+2,FALSE)</f>
        <v>0</v>
      </c>
      <c r="H179" s="47">
        <f>VLOOKUP($B179,paste_pd_trips!$A$122:$N$151,TripTargets_memo!H$4+2,FALSE)</f>
        <v>0</v>
      </c>
      <c r="I179" s="55">
        <f>VLOOKUP($B179,paste_pd_trips!$A$122:$N$151,TripTargets_memo!I$4+2,FALSE)</f>
        <v>0</v>
      </c>
      <c r="J179" s="47">
        <f>VLOOKUP($B179,paste_pd_trips!$A$122:$N$151,TripTargets_memo!J$4+2,FALSE)</f>
        <v>369.65933999999999</v>
      </c>
      <c r="K179" s="57">
        <f>VLOOKUP($B179,paste_pd_trips!$A$122:$N$151,TripTargets_memo!K$4+2,FALSE)</f>
        <v>0</v>
      </c>
      <c r="L179" s="47">
        <f>VLOOKUP($B179,paste_pd_trips!$A$122:$N$151,TripTargets_memo!L$4+2,FALSE)</f>
        <v>0</v>
      </c>
      <c r="M179" s="47">
        <f>VLOOKUP($B179,paste_pd_trips!$A$122:$N$151,TripTargets_memo!M$4+2,FALSE)</f>
        <v>0</v>
      </c>
      <c r="N179" s="47">
        <f>VLOOKUP($B179,paste_pd_trips!$A$122:$N$151,TripTargets_memo!N$4+2,FALSE)</f>
        <v>0</v>
      </c>
      <c r="O179" s="50">
        <f>VLOOKUP($B179,paste_pd_trips!$A$122:$N$151,TripTargets_memo!O$4+2,FALSE)</f>
        <v>369.65933999999999</v>
      </c>
    </row>
    <row r="180" spans="2:16" x14ac:dyDescent="0.25">
      <c r="B180">
        <v>28</v>
      </c>
      <c r="C180" s="46" t="s">
        <v>530</v>
      </c>
      <c r="D180" s="47">
        <f>VLOOKUP($B180,paste_pd_trips!$A$122:$N$151,TripTargets_memo!D$4+2,FALSE)</f>
        <v>0</v>
      </c>
      <c r="E180" s="47">
        <f>VLOOKUP($B180,paste_pd_trips!$A$122:$N$151,TripTargets_memo!E$4+2,FALSE)</f>
        <v>0</v>
      </c>
      <c r="F180" s="47">
        <f>VLOOKUP($B180,paste_pd_trips!$A$122:$N$151,TripTargets_memo!F$4+2,FALSE)</f>
        <v>0</v>
      </c>
      <c r="G180" s="47">
        <f>VLOOKUP($B180,paste_pd_trips!$A$122:$N$151,TripTargets_memo!G$4+2,FALSE)</f>
        <v>0</v>
      </c>
      <c r="H180" s="47">
        <f>VLOOKUP($B180,paste_pd_trips!$A$122:$N$151,TripTargets_memo!H$4+2,FALSE)</f>
        <v>0</v>
      </c>
      <c r="I180" s="55">
        <f>VLOOKUP($B180,paste_pd_trips!$A$122:$N$151,TripTargets_memo!I$4+2,FALSE)</f>
        <v>0</v>
      </c>
      <c r="J180" s="47">
        <f>VLOOKUP($B180,paste_pd_trips!$A$122:$N$151,TripTargets_memo!J$4+2,FALSE)</f>
        <v>484.72410000000002</v>
      </c>
      <c r="K180" s="57">
        <f>VLOOKUP($B180,paste_pd_trips!$A$122:$N$151,TripTargets_memo!K$4+2,FALSE)</f>
        <v>4515.9601300000004</v>
      </c>
      <c r="L180" s="47">
        <f>VLOOKUP($B180,paste_pd_trips!$A$122:$N$151,TripTargets_memo!L$4+2,FALSE)</f>
        <v>0</v>
      </c>
      <c r="M180" s="47">
        <f>VLOOKUP($B180,paste_pd_trips!$A$122:$N$151,TripTargets_memo!M$4+2,FALSE)</f>
        <v>0</v>
      </c>
      <c r="N180" s="47">
        <f>VLOOKUP($B180,paste_pd_trips!$A$122:$N$151,TripTargets_memo!N$4+2,FALSE)</f>
        <v>0</v>
      </c>
      <c r="O180" s="50">
        <f>VLOOKUP($B180,paste_pd_trips!$A$122:$N$151,TripTargets_memo!O$4+2,FALSE)</f>
        <v>5000.6842299999998</v>
      </c>
    </row>
    <row r="181" spans="2:16" x14ac:dyDescent="0.25">
      <c r="B181">
        <v>29</v>
      </c>
      <c r="C181" s="46" t="s">
        <v>531</v>
      </c>
      <c r="D181" s="47">
        <f>VLOOKUP($B181,paste_pd_trips!$A$122:$N$151,TripTargets_memo!D$4+2,FALSE)</f>
        <v>0</v>
      </c>
      <c r="E181" s="47">
        <f>VLOOKUP($B181,paste_pd_trips!$A$122:$N$151,TripTargets_memo!E$4+2,FALSE)</f>
        <v>0</v>
      </c>
      <c r="F181" s="47">
        <f>VLOOKUP($B181,paste_pd_trips!$A$122:$N$151,TripTargets_memo!F$4+2,FALSE)</f>
        <v>0</v>
      </c>
      <c r="G181" s="47">
        <f>VLOOKUP($B181,paste_pd_trips!$A$122:$N$151,TripTargets_memo!G$4+2,FALSE)</f>
        <v>0</v>
      </c>
      <c r="H181" s="47">
        <f>VLOOKUP($B181,paste_pd_trips!$A$122:$N$151,TripTargets_memo!H$4+2,FALSE)</f>
        <v>0</v>
      </c>
      <c r="I181" s="58">
        <f>VLOOKUP($B181,paste_pd_trips!$A$122:$N$151,TripTargets_memo!I$4+2,FALSE)</f>
        <v>0</v>
      </c>
      <c r="J181" s="59">
        <f>VLOOKUP($B181,paste_pd_trips!$A$122:$N$151,TripTargets_memo!J$4+2,FALSE)</f>
        <v>0</v>
      </c>
      <c r="K181" s="60">
        <f>VLOOKUP($B181,paste_pd_trips!$A$122:$N$151,TripTargets_memo!K$4+2,FALSE)</f>
        <v>3909.0774299999998</v>
      </c>
      <c r="L181" s="47">
        <f>VLOOKUP($B181,paste_pd_trips!$A$122:$N$151,TripTargets_memo!L$4+2,FALSE)</f>
        <v>0</v>
      </c>
      <c r="M181" s="47">
        <f>VLOOKUP($B181,paste_pd_trips!$A$122:$N$151,TripTargets_memo!M$4+2,FALSE)</f>
        <v>0</v>
      </c>
      <c r="N181" s="47">
        <f>VLOOKUP($B181,paste_pd_trips!$A$122:$N$151,TripTargets_memo!N$4+2,FALSE)</f>
        <v>0</v>
      </c>
      <c r="O181" s="50">
        <f>VLOOKUP($B181,paste_pd_trips!$A$122:$N$151,TripTargets_memo!O$4+2,FALSE)</f>
        <v>3909.0774299999998</v>
      </c>
    </row>
    <row r="182" spans="2:16" ht="15.75" thickBot="1" x14ac:dyDescent="0.3">
      <c r="B182">
        <v>30</v>
      </c>
      <c r="C182" s="61" t="s">
        <v>5</v>
      </c>
      <c r="D182" s="62">
        <f>VLOOKUP($B182,paste_pd_trips!$A$122:$N$151,TripTargets_memo!D$4+2,FALSE)</f>
        <v>1307404.3632499999</v>
      </c>
      <c r="E182" s="63">
        <f>VLOOKUP($B182,paste_pd_trips!$A$122:$N$151,TripTargets_memo!E$4+2,FALSE)</f>
        <v>777931.91254000005</v>
      </c>
      <c r="F182" s="63">
        <f>VLOOKUP($B182,paste_pd_trips!$A$122:$N$151,TripTargets_memo!F$4+2,FALSE)</f>
        <v>656787.75324999995</v>
      </c>
      <c r="G182" s="63">
        <f>VLOOKUP($B182,paste_pd_trips!$A$122:$N$151,TripTargets_memo!G$4+2,FALSE)</f>
        <v>675892.55157999997</v>
      </c>
      <c r="H182" s="63">
        <f>VLOOKUP($B182,paste_pd_trips!$A$122:$N$151,TripTargets_memo!H$4+2,FALSE)</f>
        <v>129431.45091</v>
      </c>
      <c r="I182" s="63">
        <f>VLOOKUP($B182,paste_pd_trips!$A$122:$N$151,TripTargets_memo!I$4+2,FALSE)</f>
        <v>198292.88858</v>
      </c>
      <c r="J182" s="63">
        <f>VLOOKUP($B182,paste_pd_trips!$A$122:$N$151,TripTargets_memo!J$4+2,FALSE)</f>
        <v>16395.211739999999</v>
      </c>
      <c r="K182" s="63">
        <f>VLOOKUP($B182,paste_pd_trips!$A$122:$N$151,TripTargets_memo!K$4+2,FALSE)</f>
        <v>21510.488529999999</v>
      </c>
      <c r="L182" s="63">
        <f>VLOOKUP($B182,paste_pd_trips!$A$122:$N$151,TripTargets_memo!L$4+2,FALSE)</f>
        <v>3867.9497000000001</v>
      </c>
      <c r="M182" s="63">
        <f>VLOOKUP($B182,paste_pd_trips!$A$122:$N$151,TripTargets_memo!M$4+2,FALSE)</f>
        <v>4217.5555899999999</v>
      </c>
      <c r="N182" s="63">
        <f>VLOOKUP($B182,paste_pd_trips!$A$122:$N$151,TripTargets_memo!N$4+2,FALSE)</f>
        <v>18110.097409999998</v>
      </c>
      <c r="O182" s="64">
        <f>VLOOKUP($B182,paste_pd_trips!$A$122:$N$151,TripTargets_memo!O$4+2,FALSE)</f>
        <v>3809842.2230799999</v>
      </c>
    </row>
    <row r="183" spans="2:16" x14ac:dyDescent="0.25">
      <c r="C183" s="65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t="e">
        <f>SUM(#REF!)/SUM(#REF!,#REF!)</f>
        <v>#REF!</v>
      </c>
    </row>
    <row r="184" spans="2:16" x14ac:dyDescent="0.25">
      <c r="C184" s="65" t="s">
        <v>536</v>
      </c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</row>
    <row r="185" spans="2:16" x14ac:dyDescent="0.25">
      <c r="C185" s="65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</row>
    <row r="186" spans="2:16" x14ac:dyDescent="0.25">
      <c r="C186" s="65" t="s">
        <v>539</v>
      </c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49"/>
    </row>
    <row r="187" spans="2:16" x14ac:dyDescent="0.25">
      <c r="C187" s="65" t="s">
        <v>540</v>
      </c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</row>
    <row r="188" spans="2:16" x14ac:dyDescent="0.25">
      <c r="C188" s="65" t="s">
        <v>541</v>
      </c>
      <c r="D188" s="49"/>
      <c r="E188" s="49"/>
      <c r="F188" s="49"/>
      <c r="G188" s="49"/>
      <c r="H188" s="49"/>
      <c r="I188" s="68"/>
      <c r="J188" s="68"/>
      <c r="K188" s="68"/>
      <c r="L188" s="49"/>
      <c r="M188" s="49"/>
      <c r="N188" s="49"/>
      <c r="O188" s="49"/>
    </row>
    <row r="191" spans="2:16" x14ac:dyDescent="0.25">
      <c r="C191" t="s">
        <v>546</v>
      </c>
      <c r="I191" t="s">
        <v>523</v>
      </c>
    </row>
    <row r="192" spans="2:16" ht="26.25" x14ac:dyDescent="0.25">
      <c r="B192" s="94" t="s">
        <v>572</v>
      </c>
      <c r="C192" s="40" t="s">
        <v>524</v>
      </c>
      <c r="D192" s="41" t="s">
        <v>525</v>
      </c>
      <c r="E192" s="42" t="s">
        <v>526</v>
      </c>
      <c r="F192" s="42" t="s">
        <v>527</v>
      </c>
      <c r="G192" s="42" t="s">
        <v>465</v>
      </c>
      <c r="H192" s="42" t="s">
        <v>528</v>
      </c>
      <c r="I192" s="42" t="s">
        <v>14</v>
      </c>
      <c r="J192" s="42" t="s">
        <v>18</v>
      </c>
      <c r="K192" s="42" t="s">
        <v>22</v>
      </c>
      <c r="L192" s="42" t="s">
        <v>529</v>
      </c>
      <c r="M192" s="42" t="s">
        <v>530</v>
      </c>
      <c r="N192" s="43" t="s">
        <v>531</v>
      </c>
      <c r="O192" s="44" t="s">
        <v>5</v>
      </c>
    </row>
    <row r="193" spans="2:15" x14ac:dyDescent="0.25">
      <c r="B193">
        <v>1</v>
      </c>
      <c r="C193" s="46" t="s">
        <v>532</v>
      </c>
      <c r="D193" s="47">
        <f>VLOOKUP($B193,paste_pd_trips!$A$152:$N$181,TripTargets_memo!D$4+2,FALSE)</f>
        <v>294.52524</v>
      </c>
      <c r="E193" s="47">
        <f>VLOOKUP($B193,paste_pd_trips!$A$152:$N$181,TripTargets_memo!E$4+2,FALSE)</f>
        <v>0</v>
      </c>
      <c r="F193" s="47">
        <f>VLOOKUP($B193,paste_pd_trips!$A$152:$N$181,TripTargets_memo!F$4+2,FALSE)</f>
        <v>374.37479999999999</v>
      </c>
      <c r="G193" s="47">
        <f>VLOOKUP($B193,paste_pd_trips!$A$152:$N$181,TripTargets_memo!G$4+2,FALSE)</f>
        <v>0</v>
      </c>
      <c r="H193" s="47">
        <f>VLOOKUP($B193,paste_pd_trips!$A$152:$N$181,TripTargets_memo!H$4+2,FALSE)</f>
        <v>0</v>
      </c>
      <c r="I193" s="47">
        <f>VLOOKUP($B193,paste_pd_trips!$A$152:$N$181,TripTargets_memo!I$4+2,FALSE)</f>
        <v>0</v>
      </c>
      <c r="J193" s="47">
        <f>VLOOKUP($B193,paste_pd_trips!$A$152:$N$181,TripTargets_memo!J$4+2,FALSE)</f>
        <v>0</v>
      </c>
      <c r="K193" s="47">
        <f>VLOOKUP($B193,paste_pd_trips!$A$152:$N$181,TripTargets_memo!K$4+2,FALSE)</f>
        <v>0</v>
      </c>
      <c r="L193" s="47">
        <f>VLOOKUP($B193,paste_pd_trips!$A$152:$N$181,TripTargets_memo!L$4+2,FALSE)</f>
        <v>0</v>
      </c>
      <c r="M193" s="47">
        <f>VLOOKUP($B193,paste_pd_trips!$A$152:$N$181,TripTargets_memo!M$4+2,FALSE)</f>
        <v>0</v>
      </c>
      <c r="N193" s="47">
        <f>VLOOKUP($B193,paste_pd_trips!$A$152:$N$181,TripTargets_memo!N$4+2,FALSE)</f>
        <v>0</v>
      </c>
      <c r="O193" s="48">
        <f>VLOOKUP($B193,paste_pd_trips!$A$152:$N$181,TripTargets_memo!O$4+2,FALSE)</f>
        <v>668.90003999999999</v>
      </c>
    </row>
    <row r="194" spans="2:15" x14ac:dyDescent="0.25">
      <c r="B194">
        <v>3</v>
      </c>
      <c r="C194" s="46" t="s">
        <v>526</v>
      </c>
      <c r="D194" s="47">
        <f>VLOOKUP($B194,paste_pd_trips!$A$152:$N$181,TripTargets_memo!D$4+2,FALSE)</f>
        <v>0</v>
      </c>
      <c r="E194" s="47">
        <f>VLOOKUP($B194,paste_pd_trips!$A$152:$N$181,TripTargets_memo!E$4+2,FALSE)</f>
        <v>939676.10413999995</v>
      </c>
      <c r="F194" s="47">
        <f>VLOOKUP($B194,paste_pd_trips!$A$152:$N$181,TripTargets_memo!F$4+2,FALSE)</f>
        <v>43912.486519999999</v>
      </c>
      <c r="G194" s="47">
        <f>VLOOKUP($B194,paste_pd_trips!$A$152:$N$181,TripTargets_memo!G$4+2,FALSE)</f>
        <v>0</v>
      </c>
      <c r="H194" s="47">
        <f>VLOOKUP($B194,paste_pd_trips!$A$152:$N$181,TripTargets_memo!H$4+2,FALSE)</f>
        <v>0</v>
      </c>
      <c r="I194" s="47">
        <f>VLOOKUP($B194,paste_pd_trips!$A$152:$N$181,TripTargets_memo!I$4+2,FALSE)</f>
        <v>0</v>
      </c>
      <c r="J194" s="47">
        <f>VLOOKUP($B194,paste_pd_trips!$A$152:$N$181,TripTargets_memo!J$4+2,FALSE)</f>
        <v>0</v>
      </c>
      <c r="K194" s="47">
        <f>VLOOKUP($B194,paste_pd_trips!$A$152:$N$181,TripTargets_memo!K$4+2,FALSE)</f>
        <v>0</v>
      </c>
      <c r="L194" s="47">
        <f>VLOOKUP($B194,paste_pd_trips!$A$152:$N$181,TripTargets_memo!L$4+2,FALSE)</f>
        <v>0</v>
      </c>
      <c r="M194" s="47">
        <f>VLOOKUP($B194,paste_pd_trips!$A$152:$N$181,TripTargets_memo!M$4+2,FALSE)</f>
        <v>0</v>
      </c>
      <c r="N194" s="47">
        <f>VLOOKUP($B194,paste_pd_trips!$A$152:$N$181,TripTargets_memo!N$4+2,FALSE)</f>
        <v>0</v>
      </c>
      <c r="O194" s="50">
        <f>VLOOKUP($B194,paste_pd_trips!$A$152:$N$181,TripTargets_memo!O$4+2,FALSE)</f>
        <v>983588.59065999999</v>
      </c>
    </row>
    <row r="195" spans="2:15" x14ac:dyDescent="0.25">
      <c r="B195">
        <v>5</v>
      </c>
      <c r="C195" s="46" t="s">
        <v>527</v>
      </c>
      <c r="D195" s="47">
        <f>VLOOKUP($B195,paste_pd_trips!$A$152:$N$181,TripTargets_memo!D$4+2,FALSE)</f>
        <v>0</v>
      </c>
      <c r="E195" s="47">
        <f>VLOOKUP($B195,paste_pd_trips!$A$152:$N$181,TripTargets_memo!E$4+2,FALSE)</f>
        <v>0</v>
      </c>
      <c r="F195" s="47">
        <f>VLOOKUP($B195,paste_pd_trips!$A$152:$N$181,TripTargets_memo!F$4+2,FALSE)</f>
        <v>290171.03639999998</v>
      </c>
      <c r="G195" s="47">
        <f>VLOOKUP($B195,paste_pd_trips!$A$152:$N$181,TripTargets_memo!G$4+2,FALSE)</f>
        <v>0</v>
      </c>
      <c r="H195" s="47">
        <f>VLOOKUP($B195,paste_pd_trips!$A$152:$N$181,TripTargets_memo!H$4+2,FALSE)</f>
        <v>0</v>
      </c>
      <c r="I195" s="47">
        <f>VLOOKUP($B195,paste_pd_trips!$A$152:$N$181,TripTargets_memo!I$4+2,FALSE)</f>
        <v>0</v>
      </c>
      <c r="J195" s="47">
        <f>VLOOKUP($B195,paste_pd_trips!$A$152:$N$181,TripTargets_memo!J$4+2,FALSE)</f>
        <v>0</v>
      </c>
      <c r="K195" s="47">
        <f>VLOOKUP($B195,paste_pd_trips!$A$152:$N$181,TripTargets_memo!K$4+2,FALSE)</f>
        <v>0</v>
      </c>
      <c r="L195" s="47">
        <f>VLOOKUP($B195,paste_pd_trips!$A$152:$N$181,TripTargets_memo!L$4+2,FALSE)</f>
        <v>0</v>
      </c>
      <c r="M195" s="47">
        <f>VLOOKUP($B195,paste_pd_trips!$A$152:$N$181,TripTargets_memo!M$4+2,FALSE)</f>
        <v>0</v>
      </c>
      <c r="N195" s="47">
        <f>VLOOKUP($B195,paste_pd_trips!$A$152:$N$181,TripTargets_memo!N$4+2,FALSE)</f>
        <v>0</v>
      </c>
      <c r="O195" s="50">
        <f>VLOOKUP($B195,paste_pd_trips!$A$152:$N$181,TripTargets_memo!O$4+2,FALSE)</f>
        <v>290171.03639999998</v>
      </c>
    </row>
    <row r="196" spans="2:15" x14ac:dyDescent="0.25">
      <c r="B196">
        <v>7</v>
      </c>
      <c r="C196" s="46" t="s">
        <v>465</v>
      </c>
      <c r="D196" s="47">
        <f>VLOOKUP($B196,paste_pd_trips!$A$152:$N$181,TripTargets_memo!D$4+2,FALSE)</f>
        <v>0</v>
      </c>
      <c r="E196" s="47">
        <f>VLOOKUP($B196,paste_pd_trips!$A$152:$N$181,TripTargets_memo!E$4+2,FALSE)</f>
        <v>0</v>
      </c>
      <c r="F196" s="47">
        <f>VLOOKUP($B196,paste_pd_trips!$A$152:$N$181,TripTargets_memo!F$4+2,FALSE)</f>
        <v>0</v>
      </c>
      <c r="G196" s="47">
        <f>VLOOKUP($B196,paste_pd_trips!$A$152:$N$181,TripTargets_memo!G$4+2,FALSE)</f>
        <v>0</v>
      </c>
      <c r="H196" s="47">
        <f>VLOOKUP($B196,paste_pd_trips!$A$152:$N$181,TripTargets_memo!H$4+2,FALSE)</f>
        <v>0</v>
      </c>
      <c r="I196" s="56">
        <f>VLOOKUP($B196,paste_pd_trips!$A$152:$N$181,TripTargets_memo!I$4+2,FALSE)</f>
        <v>0</v>
      </c>
      <c r="J196" s="47">
        <f>VLOOKUP($B196,paste_pd_trips!$A$152:$N$181,TripTargets_memo!J$4+2,FALSE)</f>
        <v>0</v>
      </c>
      <c r="K196" s="56">
        <f>VLOOKUP($B196,paste_pd_trips!$A$152:$N$181,TripTargets_memo!K$4+2,FALSE)</f>
        <v>0</v>
      </c>
      <c r="L196" s="47">
        <f>VLOOKUP($B196,paste_pd_trips!$A$152:$N$181,TripTargets_memo!L$4+2,FALSE)</f>
        <v>0</v>
      </c>
      <c r="M196" s="47">
        <f>VLOOKUP($B196,paste_pd_trips!$A$152:$N$181,TripTargets_memo!M$4+2,FALSE)</f>
        <v>0</v>
      </c>
      <c r="N196" s="47">
        <f>VLOOKUP($B196,paste_pd_trips!$A$152:$N$181,TripTargets_memo!N$4+2,FALSE)</f>
        <v>0</v>
      </c>
      <c r="O196" s="50">
        <f>VLOOKUP($B196,paste_pd_trips!$A$152:$N$181,TripTargets_memo!O$4+2,FALSE)</f>
        <v>0</v>
      </c>
    </row>
    <row r="197" spans="2:15" x14ac:dyDescent="0.25">
      <c r="B197">
        <v>8</v>
      </c>
      <c r="C197" s="46" t="s">
        <v>528</v>
      </c>
      <c r="D197" s="47">
        <f>VLOOKUP($B197,paste_pd_trips!$A$152:$N$181,TripTargets_memo!D$4+2,FALSE)</f>
        <v>0</v>
      </c>
      <c r="E197" s="47">
        <f>VLOOKUP($B197,paste_pd_trips!$A$152:$N$181,TripTargets_memo!E$4+2,FALSE)</f>
        <v>0</v>
      </c>
      <c r="F197" s="47">
        <f>VLOOKUP($B197,paste_pd_trips!$A$152:$N$181,TripTargets_memo!F$4+2,FALSE)</f>
        <v>0</v>
      </c>
      <c r="G197" s="47">
        <f>VLOOKUP($B197,paste_pd_trips!$A$152:$N$181,TripTargets_memo!G$4+2,FALSE)</f>
        <v>0</v>
      </c>
      <c r="H197" s="47">
        <f>VLOOKUP($B197,paste_pd_trips!$A$152:$N$181,TripTargets_memo!H$4+2,FALSE)</f>
        <v>0</v>
      </c>
      <c r="I197" s="56">
        <f>VLOOKUP($B197,paste_pd_trips!$A$152:$N$181,TripTargets_memo!I$4+2,FALSE)</f>
        <v>0</v>
      </c>
      <c r="J197" s="47">
        <f>VLOOKUP($B197,paste_pd_trips!$A$152:$N$181,TripTargets_memo!J$4+2,FALSE)</f>
        <v>0</v>
      </c>
      <c r="K197" s="56">
        <f>VLOOKUP($B197,paste_pd_trips!$A$152:$N$181,TripTargets_memo!K$4+2,FALSE)</f>
        <v>0</v>
      </c>
      <c r="L197" s="47">
        <f>VLOOKUP($B197,paste_pd_trips!$A$152:$N$181,TripTargets_memo!L$4+2,FALSE)</f>
        <v>0</v>
      </c>
      <c r="M197" s="47">
        <f>VLOOKUP($B197,paste_pd_trips!$A$152:$N$181,TripTargets_memo!M$4+2,FALSE)</f>
        <v>0</v>
      </c>
      <c r="N197" s="47">
        <f>VLOOKUP($B197,paste_pd_trips!$A$152:$N$181,TripTargets_memo!N$4+2,FALSE)</f>
        <v>0</v>
      </c>
      <c r="O197" s="50">
        <f>VLOOKUP($B197,paste_pd_trips!$A$152:$N$181,TripTargets_memo!O$4+2,FALSE)</f>
        <v>0</v>
      </c>
    </row>
    <row r="198" spans="2:15" x14ac:dyDescent="0.25">
      <c r="B198">
        <v>9</v>
      </c>
      <c r="C198" s="46" t="s">
        <v>14</v>
      </c>
      <c r="D198" s="47">
        <f>VLOOKUP($B198,paste_pd_trips!$A$152:$N$181,TripTargets_memo!D$4+2,FALSE)</f>
        <v>0</v>
      </c>
      <c r="E198" s="47">
        <f>VLOOKUP($B198,paste_pd_trips!$A$152:$N$181,TripTargets_memo!E$4+2,FALSE)</f>
        <v>0</v>
      </c>
      <c r="F198" s="47">
        <f>VLOOKUP($B198,paste_pd_trips!$A$152:$N$181,TripTargets_memo!F$4+2,FALSE)</f>
        <v>0</v>
      </c>
      <c r="G198" s="47">
        <f>VLOOKUP($B198,paste_pd_trips!$A$152:$N$181,TripTargets_memo!G$4+2,FALSE)</f>
        <v>0</v>
      </c>
      <c r="H198" s="47">
        <f>VLOOKUP($B198,paste_pd_trips!$A$152:$N$181,TripTargets_memo!H$4+2,FALSE)</f>
        <v>0</v>
      </c>
      <c r="I198" s="51">
        <f>VLOOKUP($B198,paste_pd_trips!$A$152:$N$181,TripTargets_memo!I$4+2,FALSE)</f>
        <v>0</v>
      </c>
      <c r="J198" s="52">
        <f>VLOOKUP($B198,paste_pd_trips!$A$152:$N$181,TripTargets_memo!J$4+2,FALSE)</f>
        <v>0</v>
      </c>
      <c r="K198" s="53">
        <f>VLOOKUP($B198,paste_pd_trips!$A$152:$N$181,TripTargets_memo!K$4+2,FALSE)</f>
        <v>0</v>
      </c>
      <c r="L198" s="47">
        <f>VLOOKUP($B198,paste_pd_trips!$A$152:$N$181,TripTargets_memo!L$4+2,FALSE)</f>
        <v>0</v>
      </c>
      <c r="M198" s="47">
        <f>VLOOKUP($B198,paste_pd_trips!$A$152:$N$181,TripTargets_memo!M$4+2,FALSE)</f>
        <v>0</v>
      </c>
      <c r="N198" s="47">
        <f>VLOOKUP($B198,paste_pd_trips!$A$152:$N$181,TripTargets_memo!N$4+2,FALSE)</f>
        <v>0</v>
      </c>
      <c r="O198" s="50">
        <f>VLOOKUP($B198,paste_pd_trips!$A$152:$N$181,TripTargets_memo!O$4+2,FALSE)</f>
        <v>0</v>
      </c>
    </row>
    <row r="199" spans="2:15" x14ac:dyDescent="0.25">
      <c r="B199">
        <v>10</v>
      </c>
      <c r="C199" s="46" t="s">
        <v>15</v>
      </c>
      <c r="D199" s="47">
        <f>VLOOKUP($B199,paste_pd_trips!$A$152:$N$181,TripTargets_memo!D$4+2,FALSE)</f>
        <v>0</v>
      </c>
      <c r="E199" s="47">
        <f>VLOOKUP($B199,paste_pd_trips!$A$152:$N$181,TripTargets_memo!E$4+2,FALSE)</f>
        <v>0</v>
      </c>
      <c r="F199" s="47">
        <f>VLOOKUP($B199,paste_pd_trips!$A$152:$N$181,TripTargets_memo!F$4+2,FALSE)</f>
        <v>0</v>
      </c>
      <c r="G199" s="47">
        <f>VLOOKUP($B199,paste_pd_trips!$A$152:$N$181,TripTargets_memo!G$4+2,FALSE)</f>
        <v>0</v>
      </c>
      <c r="H199" s="47">
        <f>VLOOKUP($B199,paste_pd_trips!$A$152:$N$181,TripTargets_memo!H$4+2,FALSE)</f>
        <v>0</v>
      </c>
      <c r="I199" s="55">
        <f>VLOOKUP($B199,paste_pd_trips!$A$152:$N$181,TripTargets_memo!I$4+2,FALSE)</f>
        <v>0</v>
      </c>
      <c r="J199" s="56">
        <f>VLOOKUP($B199,paste_pd_trips!$A$152:$N$181,TripTargets_memo!J$4+2,FALSE)</f>
        <v>0</v>
      </c>
      <c r="K199" s="57">
        <f>VLOOKUP($B199,paste_pd_trips!$A$152:$N$181,TripTargets_memo!K$4+2,FALSE)</f>
        <v>0</v>
      </c>
      <c r="L199" s="47">
        <f>VLOOKUP($B199,paste_pd_trips!$A$152:$N$181,TripTargets_memo!L$4+2,FALSE)</f>
        <v>0</v>
      </c>
      <c r="M199" s="47">
        <f>VLOOKUP($B199,paste_pd_trips!$A$152:$N$181,TripTargets_memo!M$4+2,FALSE)</f>
        <v>0</v>
      </c>
      <c r="N199" s="47">
        <f>VLOOKUP($B199,paste_pd_trips!$A$152:$N$181,TripTargets_memo!N$4+2,FALSE)</f>
        <v>0</v>
      </c>
      <c r="O199" s="50">
        <f>VLOOKUP($B199,paste_pd_trips!$A$152:$N$181,TripTargets_memo!O$4+2,FALSE)</f>
        <v>0</v>
      </c>
    </row>
    <row r="200" spans="2:15" x14ac:dyDescent="0.25">
      <c r="B200">
        <v>11</v>
      </c>
      <c r="C200" s="46" t="s">
        <v>16</v>
      </c>
      <c r="D200" s="47">
        <f>VLOOKUP($B200,paste_pd_trips!$A$152:$N$181,TripTargets_memo!D$4+2,FALSE)</f>
        <v>0</v>
      </c>
      <c r="E200" s="47">
        <f>VLOOKUP($B200,paste_pd_trips!$A$152:$N$181,TripTargets_memo!E$4+2,FALSE)</f>
        <v>0</v>
      </c>
      <c r="F200" s="47">
        <f>VLOOKUP($B200,paste_pd_trips!$A$152:$N$181,TripTargets_memo!F$4+2,FALSE)</f>
        <v>0</v>
      </c>
      <c r="G200" s="47">
        <f>VLOOKUP($B200,paste_pd_trips!$A$152:$N$181,TripTargets_memo!G$4+2,FALSE)</f>
        <v>0</v>
      </c>
      <c r="H200" s="47">
        <f>VLOOKUP($B200,paste_pd_trips!$A$152:$N$181,TripTargets_memo!H$4+2,FALSE)</f>
        <v>0</v>
      </c>
      <c r="I200" s="55">
        <f>VLOOKUP($B200,paste_pd_trips!$A$152:$N$181,TripTargets_memo!I$4+2,FALSE)</f>
        <v>0</v>
      </c>
      <c r="J200" s="56">
        <f>VLOOKUP($B200,paste_pd_trips!$A$152:$N$181,TripTargets_memo!J$4+2,FALSE)</f>
        <v>0</v>
      </c>
      <c r="K200" s="57">
        <f>VLOOKUP($B200,paste_pd_trips!$A$152:$N$181,TripTargets_memo!K$4+2,FALSE)</f>
        <v>0</v>
      </c>
      <c r="L200" s="47">
        <f>VLOOKUP($B200,paste_pd_trips!$A$152:$N$181,TripTargets_memo!L$4+2,FALSE)</f>
        <v>0</v>
      </c>
      <c r="M200" s="47">
        <f>VLOOKUP($B200,paste_pd_trips!$A$152:$N$181,TripTargets_memo!M$4+2,FALSE)</f>
        <v>0</v>
      </c>
      <c r="N200" s="47">
        <f>VLOOKUP($B200,paste_pd_trips!$A$152:$N$181,TripTargets_memo!N$4+2,FALSE)</f>
        <v>0</v>
      </c>
      <c r="O200" s="50">
        <f>VLOOKUP($B200,paste_pd_trips!$A$152:$N$181,TripTargets_memo!O$4+2,FALSE)</f>
        <v>0</v>
      </c>
    </row>
    <row r="201" spans="2:15" x14ac:dyDescent="0.25">
      <c r="B201">
        <v>12</v>
      </c>
      <c r="C201" s="46" t="s">
        <v>17</v>
      </c>
      <c r="D201" s="47">
        <f>VLOOKUP($B201,paste_pd_trips!$A$152:$N$181,TripTargets_memo!D$4+2,FALSE)</f>
        <v>0</v>
      </c>
      <c r="E201" s="47">
        <f>VLOOKUP($B201,paste_pd_trips!$A$152:$N$181,TripTargets_memo!E$4+2,FALSE)</f>
        <v>0</v>
      </c>
      <c r="F201" s="47">
        <f>VLOOKUP($B201,paste_pd_trips!$A$152:$N$181,TripTargets_memo!F$4+2,FALSE)</f>
        <v>0</v>
      </c>
      <c r="G201" s="47">
        <f>VLOOKUP($B201,paste_pd_trips!$A$152:$N$181,TripTargets_memo!G$4+2,FALSE)</f>
        <v>0</v>
      </c>
      <c r="H201" s="47">
        <f>VLOOKUP($B201,paste_pd_trips!$A$152:$N$181,TripTargets_memo!H$4+2,FALSE)</f>
        <v>0</v>
      </c>
      <c r="I201" s="55">
        <f>VLOOKUP($B201,paste_pd_trips!$A$152:$N$181,TripTargets_memo!I$4+2,FALSE)</f>
        <v>0</v>
      </c>
      <c r="J201" s="56">
        <f>VLOOKUP($B201,paste_pd_trips!$A$152:$N$181,TripTargets_memo!J$4+2,FALSE)</f>
        <v>0</v>
      </c>
      <c r="K201" s="57">
        <f>VLOOKUP($B201,paste_pd_trips!$A$152:$N$181,TripTargets_memo!K$4+2,FALSE)</f>
        <v>0</v>
      </c>
      <c r="L201" s="47">
        <f>VLOOKUP($B201,paste_pd_trips!$A$152:$N$181,TripTargets_memo!L$4+2,FALSE)</f>
        <v>0</v>
      </c>
      <c r="M201" s="47">
        <f>VLOOKUP($B201,paste_pd_trips!$A$152:$N$181,TripTargets_memo!M$4+2,FALSE)</f>
        <v>0</v>
      </c>
      <c r="N201" s="47">
        <f>VLOOKUP($B201,paste_pd_trips!$A$152:$N$181,TripTargets_memo!N$4+2,FALSE)</f>
        <v>0</v>
      </c>
      <c r="O201" s="50">
        <f>VLOOKUP($B201,paste_pd_trips!$A$152:$N$181,TripTargets_memo!O$4+2,FALSE)</f>
        <v>0</v>
      </c>
    </row>
    <row r="202" spans="2:15" x14ac:dyDescent="0.25">
      <c r="B202">
        <v>13</v>
      </c>
      <c r="C202" s="46" t="s">
        <v>26</v>
      </c>
      <c r="D202" s="47">
        <f>VLOOKUP($B202,paste_pd_trips!$A$152:$N$181,TripTargets_memo!D$4+2,FALSE)</f>
        <v>0</v>
      </c>
      <c r="E202" s="47">
        <f>VLOOKUP($B202,paste_pd_trips!$A$152:$N$181,TripTargets_memo!E$4+2,FALSE)</f>
        <v>0</v>
      </c>
      <c r="F202" s="47">
        <f>VLOOKUP($B202,paste_pd_trips!$A$152:$N$181,TripTargets_memo!F$4+2,FALSE)</f>
        <v>0</v>
      </c>
      <c r="G202" s="47">
        <f>VLOOKUP($B202,paste_pd_trips!$A$152:$N$181,TripTargets_memo!G$4+2,FALSE)</f>
        <v>0</v>
      </c>
      <c r="H202" s="47">
        <f>VLOOKUP($B202,paste_pd_trips!$A$152:$N$181,TripTargets_memo!H$4+2,FALSE)</f>
        <v>0</v>
      </c>
      <c r="I202" s="55">
        <f>VLOOKUP($B202,paste_pd_trips!$A$152:$N$181,TripTargets_memo!I$4+2,FALSE)</f>
        <v>0</v>
      </c>
      <c r="J202" s="56">
        <f>VLOOKUP($B202,paste_pd_trips!$A$152:$N$181,TripTargets_memo!J$4+2,FALSE)</f>
        <v>0</v>
      </c>
      <c r="K202" s="57">
        <f>VLOOKUP($B202,paste_pd_trips!$A$152:$N$181,TripTargets_memo!K$4+2,FALSE)</f>
        <v>0</v>
      </c>
      <c r="L202" s="47">
        <f>VLOOKUP($B202,paste_pd_trips!$A$152:$N$181,TripTargets_memo!L$4+2,FALSE)</f>
        <v>0</v>
      </c>
      <c r="M202" s="47">
        <f>VLOOKUP($B202,paste_pd_trips!$A$152:$N$181,TripTargets_memo!M$4+2,FALSE)</f>
        <v>0</v>
      </c>
      <c r="N202" s="47">
        <f>VLOOKUP($B202,paste_pd_trips!$A$152:$N$181,TripTargets_memo!N$4+2,FALSE)</f>
        <v>0</v>
      </c>
      <c r="O202" s="50">
        <f>VLOOKUP($B202,paste_pd_trips!$A$152:$N$181,TripTargets_memo!O$4+2,FALSE)</f>
        <v>0</v>
      </c>
    </row>
    <row r="203" spans="2:15" x14ac:dyDescent="0.25">
      <c r="B203">
        <v>14</v>
      </c>
      <c r="C203" s="46" t="s">
        <v>27</v>
      </c>
      <c r="D203" s="47">
        <f>VLOOKUP($B203,paste_pd_trips!$A$152:$N$181,TripTargets_memo!D$4+2,FALSE)</f>
        <v>0</v>
      </c>
      <c r="E203" s="47">
        <f>VLOOKUP($B203,paste_pd_trips!$A$152:$N$181,TripTargets_memo!E$4+2,FALSE)</f>
        <v>0</v>
      </c>
      <c r="F203" s="47">
        <f>VLOOKUP($B203,paste_pd_trips!$A$152:$N$181,TripTargets_memo!F$4+2,FALSE)</f>
        <v>0</v>
      </c>
      <c r="G203" s="47">
        <f>VLOOKUP($B203,paste_pd_trips!$A$152:$N$181,TripTargets_memo!G$4+2,FALSE)</f>
        <v>0</v>
      </c>
      <c r="H203" s="47">
        <f>VLOOKUP($B203,paste_pd_trips!$A$152:$N$181,TripTargets_memo!H$4+2,FALSE)</f>
        <v>0</v>
      </c>
      <c r="I203" s="55">
        <f>VLOOKUP($B203,paste_pd_trips!$A$152:$N$181,TripTargets_memo!I$4+2,FALSE)</f>
        <v>0</v>
      </c>
      <c r="J203" s="56">
        <f>VLOOKUP($B203,paste_pd_trips!$A$152:$N$181,TripTargets_memo!J$4+2,FALSE)</f>
        <v>0</v>
      </c>
      <c r="K203" s="57">
        <f>VLOOKUP($B203,paste_pd_trips!$A$152:$N$181,TripTargets_memo!K$4+2,FALSE)</f>
        <v>0</v>
      </c>
      <c r="L203" s="47">
        <f>VLOOKUP($B203,paste_pd_trips!$A$152:$N$181,TripTargets_memo!L$4+2,FALSE)</f>
        <v>0</v>
      </c>
      <c r="M203" s="47">
        <f>VLOOKUP($B203,paste_pd_trips!$A$152:$N$181,TripTargets_memo!M$4+2,FALSE)</f>
        <v>0</v>
      </c>
      <c r="N203" s="47">
        <f>VLOOKUP($B203,paste_pd_trips!$A$152:$N$181,TripTargets_memo!N$4+2,FALSE)</f>
        <v>0</v>
      </c>
      <c r="O203" s="50">
        <f>VLOOKUP($B203,paste_pd_trips!$A$152:$N$181,TripTargets_memo!O$4+2,FALSE)</f>
        <v>0</v>
      </c>
    </row>
    <row r="204" spans="2:15" x14ac:dyDescent="0.25">
      <c r="B204">
        <v>15</v>
      </c>
      <c r="C204" s="46" t="s">
        <v>18</v>
      </c>
      <c r="D204" s="47">
        <f>VLOOKUP($B204,paste_pd_trips!$A$152:$N$181,TripTargets_memo!D$4+2,FALSE)</f>
        <v>0</v>
      </c>
      <c r="E204" s="47">
        <f>VLOOKUP($B204,paste_pd_trips!$A$152:$N$181,TripTargets_memo!E$4+2,FALSE)</f>
        <v>0</v>
      </c>
      <c r="F204" s="47">
        <f>VLOOKUP($B204,paste_pd_trips!$A$152:$N$181,TripTargets_memo!F$4+2,FALSE)</f>
        <v>0</v>
      </c>
      <c r="G204" s="47">
        <f>VLOOKUP($B204,paste_pd_trips!$A$152:$N$181,TripTargets_memo!G$4+2,FALSE)</f>
        <v>0</v>
      </c>
      <c r="H204" s="47">
        <f>VLOOKUP($B204,paste_pd_trips!$A$152:$N$181,TripTargets_memo!H$4+2,FALSE)</f>
        <v>0</v>
      </c>
      <c r="I204" s="55">
        <f>VLOOKUP($B204,paste_pd_trips!$A$152:$N$181,TripTargets_memo!I$4+2,FALSE)</f>
        <v>0</v>
      </c>
      <c r="J204" s="56">
        <f>VLOOKUP($B204,paste_pd_trips!$A$152:$N$181,TripTargets_memo!J$4+2,FALSE)</f>
        <v>0</v>
      </c>
      <c r="K204" s="57">
        <f>VLOOKUP($B204,paste_pd_trips!$A$152:$N$181,TripTargets_memo!K$4+2,FALSE)</f>
        <v>0</v>
      </c>
      <c r="L204" s="47">
        <f>VLOOKUP($B204,paste_pd_trips!$A$152:$N$181,TripTargets_memo!L$4+2,FALSE)</f>
        <v>0</v>
      </c>
      <c r="M204" s="47">
        <f>VLOOKUP($B204,paste_pd_trips!$A$152:$N$181,TripTargets_memo!M$4+2,FALSE)</f>
        <v>0</v>
      </c>
      <c r="N204" s="47">
        <f>VLOOKUP($B204,paste_pd_trips!$A$152:$N$181,TripTargets_memo!N$4+2,FALSE)</f>
        <v>0</v>
      </c>
      <c r="O204" s="50">
        <f>VLOOKUP($B204,paste_pd_trips!$A$152:$N$181,TripTargets_memo!O$4+2,FALSE)</f>
        <v>0</v>
      </c>
    </row>
    <row r="205" spans="2:15" x14ac:dyDescent="0.25">
      <c r="B205">
        <v>16</v>
      </c>
      <c r="C205" s="46" t="s">
        <v>19</v>
      </c>
      <c r="D205" s="47">
        <f>VLOOKUP($B205,paste_pd_trips!$A$152:$N$181,TripTargets_memo!D$4+2,FALSE)</f>
        <v>0</v>
      </c>
      <c r="E205" s="47">
        <f>VLOOKUP($B205,paste_pd_trips!$A$152:$N$181,TripTargets_memo!E$4+2,FALSE)</f>
        <v>0</v>
      </c>
      <c r="F205" s="47">
        <f>VLOOKUP($B205,paste_pd_trips!$A$152:$N$181,TripTargets_memo!F$4+2,FALSE)</f>
        <v>0</v>
      </c>
      <c r="G205" s="47">
        <f>VLOOKUP($B205,paste_pd_trips!$A$152:$N$181,TripTargets_memo!G$4+2,FALSE)</f>
        <v>0</v>
      </c>
      <c r="H205" s="47">
        <f>VLOOKUP($B205,paste_pd_trips!$A$152:$N$181,TripTargets_memo!H$4+2,FALSE)</f>
        <v>0</v>
      </c>
      <c r="I205" s="55">
        <f>VLOOKUP($B205,paste_pd_trips!$A$152:$N$181,TripTargets_memo!I$4+2,FALSE)</f>
        <v>0</v>
      </c>
      <c r="J205" s="56">
        <f>VLOOKUP($B205,paste_pd_trips!$A$152:$N$181,TripTargets_memo!J$4+2,FALSE)</f>
        <v>0</v>
      </c>
      <c r="K205" s="57">
        <f>VLOOKUP($B205,paste_pd_trips!$A$152:$N$181,TripTargets_memo!K$4+2,FALSE)</f>
        <v>0</v>
      </c>
      <c r="L205" s="47">
        <f>VLOOKUP($B205,paste_pd_trips!$A$152:$N$181,TripTargets_memo!L$4+2,FALSE)</f>
        <v>0</v>
      </c>
      <c r="M205" s="47">
        <f>VLOOKUP($B205,paste_pd_trips!$A$152:$N$181,TripTargets_memo!M$4+2,FALSE)</f>
        <v>0</v>
      </c>
      <c r="N205" s="47">
        <f>VLOOKUP($B205,paste_pd_trips!$A$152:$N$181,TripTargets_memo!N$4+2,FALSE)</f>
        <v>0</v>
      </c>
      <c r="O205" s="50">
        <f>VLOOKUP($B205,paste_pd_trips!$A$152:$N$181,TripTargets_memo!O$4+2,FALSE)</f>
        <v>0</v>
      </c>
    </row>
    <row r="206" spans="2:15" x14ac:dyDescent="0.25">
      <c r="B206">
        <v>17</v>
      </c>
      <c r="C206" s="46" t="s">
        <v>20</v>
      </c>
      <c r="D206" s="47">
        <f>VLOOKUP($B206,paste_pd_trips!$A$152:$N$181,TripTargets_memo!D$4+2,FALSE)</f>
        <v>0</v>
      </c>
      <c r="E206" s="47">
        <f>VLOOKUP($B206,paste_pd_trips!$A$152:$N$181,TripTargets_memo!E$4+2,FALSE)</f>
        <v>0</v>
      </c>
      <c r="F206" s="47">
        <f>VLOOKUP($B206,paste_pd_trips!$A$152:$N$181,TripTargets_memo!F$4+2,FALSE)</f>
        <v>0</v>
      </c>
      <c r="G206" s="47">
        <f>VLOOKUP($B206,paste_pd_trips!$A$152:$N$181,TripTargets_memo!G$4+2,FALSE)</f>
        <v>0</v>
      </c>
      <c r="H206" s="47">
        <f>VLOOKUP($B206,paste_pd_trips!$A$152:$N$181,TripTargets_memo!H$4+2,FALSE)</f>
        <v>0</v>
      </c>
      <c r="I206" s="55">
        <f>VLOOKUP($B206,paste_pd_trips!$A$152:$N$181,TripTargets_memo!I$4+2,FALSE)</f>
        <v>0</v>
      </c>
      <c r="J206" s="56">
        <f>VLOOKUP($B206,paste_pd_trips!$A$152:$N$181,TripTargets_memo!J$4+2,FALSE)</f>
        <v>0</v>
      </c>
      <c r="K206" s="57">
        <f>VLOOKUP($B206,paste_pd_trips!$A$152:$N$181,TripTargets_memo!K$4+2,FALSE)</f>
        <v>0</v>
      </c>
      <c r="L206" s="47">
        <f>VLOOKUP($B206,paste_pd_trips!$A$152:$N$181,TripTargets_memo!L$4+2,FALSE)</f>
        <v>0</v>
      </c>
      <c r="M206" s="47">
        <f>VLOOKUP($B206,paste_pd_trips!$A$152:$N$181,TripTargets_memo!M$4+2,FALSE)</f>
        <v>0</v>
      </c>
      <c r="N206" s="47">
        <f>VLOOKUP($B206,paste_pd_trips!$A$152:$N$181,TripTargets_memo!N$4+2,FALSE)</f>
        <v>0</v>
      </c>
      <c r="O206" s="50">
        <f>VLOOKUP($B206,paste_pd_trips!$A$152:$N$181,TripTargets_memo!O$4+2,FALSE)</f>
        <v>0</v>
      </c>
    </row>
    <row r="207" spans="2:15" x14ac:dyDescent="0.25">
      <c r="B207">
        <v>18</v>
      </c>
      <c r="C207" s="46" t="s">
        <v>21</v>
      </c>
      <c r="D207" s="47">
        <f>VLOOKUP($B207,paste_pd_trips!$A$152:$N$181,TripTargets_memo!D$4+2,FALSE)</f>
        <v>0</v>
      </c>
      <c r="E207" s="47">
        <f>VLOOKUP($B207,paste_pd_trips!$A$152:$N$181,TripTargets_memo!E$4+2,FALSE)</f>
        <v>0</v>
      </c>
      <c r="F207" s="47">
        <f>VLOOKUP($B207,paste_pd_trips!$A$152:$N$181,TripTargets_memo!F$4+2,FALSE)</f>
        <v>0</v>
      </c>
      <c r="G207" s="47">
        <f>VLOOKUP($B207,paste_pd_trips!$A$152:$N$181,TripTargets_memo!G$4+2,FALSE)</f>
        <v>0</v>
      </c>
      <c r="H207" s="47">
        <f>VLOOKUP($B207,paste_pd_trips!$A$152:$N$181,TripTargets_memo!H$4+2,FALSE)</f>
        <v>0</v>
      </c>
      <c r="I207" s="55">
        <f>VLOOKUP($B207,paste_pd_trips!$A$152:$N$181,TripTargets_memo!I$4+2,FALSE)</f>
        <v>0</v>
      </c>
      <c r="J207" s="56">
        <f>VLOOKUP($B207,paste_pd_trips!$A$152:$N$181,TripTargets_memo!J$4+2,FALSE)</f>
        <v>0</v>
      </c>
      <c r="K207" s="57">
        <f>VLOOKUP($B207,paste_pd_trips!$A$152:$N$181,TripTargets_memo!K$4+2,FALSE)</f>
        <v>0</v>
      </c>
      <c r="L207" s="47">
        <f>VLOOKUP($B207,paste_pd_trips!$A$152:$N$181,TripTargets_memo!L$4+2,FALSE)</f>
        <v>0</v>
      </c>
      <c r="M207" s="47">
        <f>VLOOKUP($B207,paste_pd_trips!$A$152:$N$181,TripTargets_memo!M$4+2,FALSE)</f>
        <v>0</v>
      </c>
      <c r="N207" s="47">
        <f>VLOOKUP($B207,paste_pd_trips!$A$152:$N$181,TripTargets_memo!N$4+2,FALSE)</f>
        <v>0</v>
      </c>
      <c r="O207" s="50">
        <f>VLOOKUP($B207,paste_pd_trips!$A$152:$N$181,TripTargets_memo!O$4+2,FALSE)</f>
        <v>0</v>
      </c>
    </row>
    <row r="208" spans="2:15" x14ac:dyDescent="0.25">
      <c r="B208">
        <v>19</v>
      </c>
      <c r="C208" s="46" t="s">
        <v>28</v>
      </c>
      <c r="D208" s="47">
        <f>VLOOKUP($B208,paste_pd_trips!$A$152:$N$181,TripTargets_memo!D$4+2,FALSE)</f>
        <v>0</v>
      </c>
      <c r="E208" s="47">
        <f>VLOOKUP($B208,paste_pd_trips!$A$152:$N$181,TripTargets_memo!E$4+2,FALSE)</f>
        <v>0</v>
      </c>
      <c r="F208" s="47">
        <f>VLOOKUP($B208,paste_pd_trips!$A$152:$N$181,TripTargets_memo!F$4+2,FALSE)</f>
        <v>0</v>
      </c>
      <c r="G208" s="47">
        <f>VLOOKUP($B208,paste_pd_trips!$A$152:$N$181,TripTargets_memo!G$4+2,FALSE)</f>
        <v>0</v>
      </c>
      <c r="H208" s="47">
        <f>VLOOKUP($B208,paste_pd_trips!$A$152:$N$181,TripTargets_memo!H$4+2,FALSE)</f>
        <v>0</v>
      </c>
      <c r="I208" s="55">
        <f>VLOOKUP($B208,paste_pd_trips!$A$152:$N$181,TripTargets_memo!I$4+2,FALSE)</f>
        <v>0</v>
      </c>
      <c r="J208" s="56">
        <f>VLOOKUP($B208,paste_pd_trips!$A$152:$N$181,TripTargets_memo!J$4+2,FALSE)</f>
        <v>0</v>
      </c>
      <c r="K208" s="57">
        <f>VLOOKUP($B208,paste_pd_trips!$A$152:$N$181,TripTargets_memo!K$4+2,FALSE)</f>
        <v>0</v>
      </c>
      <c r="L208" s="47">
        <f>VLOOKUP($B208,paste_pd_trips!$A$152:$N$181,TripTargets_memo!L$4+2,FALSE)</f>
        <v>0</v>
      </c>
      <c r="M208" s="47">
        <f>VLOOKUP($B208,paste_pd_trips!$A$152:$N$181,TripTargets_memo!M$4+2,FALSE)</f>
        <v>0</v>
      </c>
      <c r="N208" s="47">
        <f>VLOOKUP($B208,paste_pd_trips!$A$152:$N$181,TripTargets_memo!N$4+2,FALSE)</f>
        <v>0</v>
      </c>
      <c r="O208" s="50">
        <f>VLOOKUP($B208,paste_pd_trips!$A$152:$N$181,TripTargets_memo!O$4+2,FALSE)</f>
        <v>0</v>
      </c>
    </row>
    <row r="209" spans="2:16" x14ac:dyDescent="0.25">
      <c r="B209">
        <v>20</v>
      </c>
      <c r="C209" s="46" t="s">
        <v>29</v>
      </c>
      <c r="D209" s="47">
        <f>VLOOKUP($B209,paste_pd_trips!$A$152:$N$181,TripTargets_memo!D$4+2,FALSE)</f>
        <v>0</v>
      </c>
      <c r="E209" s="47">
        <f>VLOOKUP($B209,paste_pd_trips!$A$152:$N$181,TripTargets_memo!E$4+2,FALSE)</f>
        <v>0</v>
      </c>
      <c r="F209" s="47">
        <f>VLOOKUP($B209,paste_pd_trips!$A$152:$N$181,TripTargets_memo!F$4+2,FALSE)</f>
        <v>0</v>
      </c>
      <c r="G209" s="47">
        <f>VLOOKUP($B209,paste_pd_trips!$A$152:$N$181,TripTargets_memo!G$4+2,FALSE)</f>
        <v>0</v>
      </c>
      <c r="H209" s="47">
        <f>VLOOKUP($B209,paste_pd_trips!$A$152:$N$181,TripTargets_memo!H$4+2,FALSE)</f>
        <v>0</v>
      </c>
      <c r="I209" s="58">
        <f>VLOOKUP($B209,paste_pd_trips!$A$152:$N$181,TripTargets_memo!I$4+2,FALSE)</f>
        <v>0</v>
      </c>
      <c r="J209" s="59">
        <f>VLOOKUP($B209,paste_pd_trips!$A$152:$N$181,TripTargets_memo!J$4+2,FALSE)</f>
        <v>0</v>
      </c>
      <c r="K209" s="60">
        <f>VLOOKUP($B209,paste_pd_trips!$A$152:$N$181,TripTargets_memo!K$4+2,FALSE)</f>
        <v>0</v>
      </c>
      <c r="L209" s="47">
        <f>VLOOKUP($B209,paste_pd_trips!$A$152:$N$181,TripTargets_memo!L$4+2,FALSE)</f>
        <v>0</v>
      </c>
      <c r="M209" s="47">
        <f>VLOOKUP($B209,paste_pd_trips!$A$152:$N$181,TripTargets_memo!M$4+2,FALSE)</f>
        <v>0</v>
      </c>
      <c r="N209" s="47">
        <f>VLOOKUP($B209,paste_pd_trips!$A$152:$N$181,TripTargets_memo!N$4+2,FALSE)</f>
        <v>0</v>
      </c>
      <c r="O209" s="50">
        <f>VLOOKUP($B209,paste_pd_trips!$A$152:$N$181,TripTargets_memo!O$4+2,FALSE)</f>
        <v>0</v>
      </c>
    </row>
    <row r="210" spans="2:16" x14ac:dyDescent="0.25">
      <c r="B210">
        <v>21</v>
      </c>
      <c r="C210" s="46" t="s">
        <v>22</v>
      </c>
      <c r="D210" s="47">
        <f>VLOOKUP($B210,paste_pd_trips!$A$152:$N$181,TripTargets_memo!D$4+2,FALSE)</f>
        <v>0</v>
      </c>
      <c r="E210" s="47">
        <f>VLOOKUP($B210,paste_pd_trips!$A$152:$N$181,TripTargets_memo!E$4+2,FALSE)</f>
        <v>0</v>
      </c>
      <c r="F210" s="47">
        <f>VLOOKUP($B210,paste_pd_trips!$A$152:$N$181,TripTargets_memo!F$4+2,FALSE)</f>
        <v>0</v>
      </c>
      <c r="G210" s="47">
        <f>VLOOKUP($B210,paste_pd_trips!$A$152:$N$181,TripTargets_memo!G$4+2,FALSE)</f>
        <v>0</v>
      </c>
      <c r="H210" s="47">
        <f>VLOOKUP($B210,paste_pd_trips!$A$152:$N$181,TripTargets_memo!H$4+2,FALSE)</f>
        <v>0</v>
      </c>
      <c r="I210" s="56">
        <f>VLOOKUP($B210,paste_pd_trips!$A$152:$N$181,TripTargets_memo!I$4+2,FALSE)</f>
        <v>0</v>
      </c>
      <c r="J210" s="56">
        <f>VLOOKUP($B210,paste_pd_trips!$A$152:$N$181,TripTargets_memo!J$4+2,FALSE)</f>
        <v>0</v>
      </c>
      <c r="K210" s="56">
        <f>VLOOKUP($B210,paste_pd_trips!$A$152:$N$181,TripTargets_memo!K$4+2,FALSE)</f>
        <v>0</v>
      </c>
      <c r="L210" s="47">
        <f>VLOOKUP($B210,paste_pd_trips!$A$152:$N$181,TripTargets_memo!L$4+2,FALSE)</f>
        <v>0</v>
      </c>
      <c r="M210" s="47">
        <f>VLOOKUP($B210,paste_pd_trips!$A$152:$N$181,TripTargets_memo!M$4+2,FALSE)</f>
        <v>0</v>
      </c>
      <c r="N210" s="47">
        <f>VLOOKUP($B210,paste_pd_trips!$A$152:$N$181,TripTargets_memo!N$4+2,FALSE)</f>
        <v>0</v>
      </c>
      <c r="O210" s="50">
        <f>VLOOKUP($B210,paste_pd_trips!$A$152:$N$181,TripTargets_memo!O$4+2,FALSE)</f>
        <v>0</v>
      </c>
    </row>
    <row r="211" spans="2:16" x14ac:dyDescent="0.25">
      <c r="B211">
        <v>22</v>
      </c>
      <c r="C211" s="46" t="s">
        <v>23</v>
      </c>
      <c r="D211" s="47">
        <f>VLOOKUP($B211,paste_pd_trips!$A$152:$N$181,TripTargets_memo!D$4+2,FALSE)</f>
        <v>0</v>
      </c>
      <c r="E211" s="47">
        <f>VLOOKUP($B211,paste_pd_trips!$A$152:$N$181,TripTargets_memo!E$4+2,FALSE)</f>
        <v>0</v>
      </c>
      <c r="F211" s="47">
        <f>VLOOKUP($B211,paste_pd_trips!$A$152:$N$181,TripTargets_memo!F$4+2,FALSE)</f>
        <v>0</v>
      </c>
      <c r="G211" s="47">
        <f>VLOOKUP($B211,paste_pd_trips!$A$152:$N$181,TripTargets_memo!G$4+2,FALSE)</f>
        <v>0</v>
      </c>
      <c r="H211" s="47">
        <f>VLOOKUP($B211,paste_pd_trips!$A$152:$N$181,TripTargets_memo!H$4+2,FALSE)</f>
        <v>0</v>
      </c>
      <c r="I211" s="56">
        <f>VLOOKUP($B211,paste_pd_trips!$A$152:$N$181,TripTargets_memo!I$4+2,FALSE)</f>
        <v>0</v>
      </c>
      <c r="J211" s="56">
        <f>VLOOKUP($B211,paste_pd_trips!$A$152:$N$181,TripTargets_memo!J$4+2,FALSE)</f>
        <v>0</v>
      </c>
      <c r="K211" s="56">
        <f>VLOOKUP($B211,paste_pd_trips!$A$152:$N$181,TripTargets_memo!K$4+2,FALSE)</f>
        <v>0</v>
      </c>
      <c r="L211" s="47">
        <f>VLOOKUP($B211,paste_pd_trips!$A$152:$N$181,TripTargets_memo!L$4+2,FALSE)</f>
        <v>0</v>
      </c>
      <c r="M211" s="47">
        <f>VLOOKUP($B211,paste_pd_trips!$A$152:$N$181,TripTargets_memo!M$4+2,FALSE)</f>
        <v>0</v>
      </c>
      <c r="N211" s="47">
        <f>VLOOKUP($B211,paste_pd_trips!$A$152:$N$181,TripTargets_memo!N$4+2,FALSE)</f>
        <v>0</v>
      </c>
      <c r="O211" s="50">
        <f>VLOOKUP($B211,paste_pd_trips!$A$152:$N$181,TripTargets_memo!O$4+2,FALSE)</f>
        <v>0</v>
      </c>
    </row>
    <row r="212" spans="2:16" x14ac:dyDescent="0.25">
      <c r="B212">
        <v>23</v>
      </c>
      <c r="C212" s="46" t="s">
        <v>24</v>
      </c>
      <c r="D212" s="47">
        <f>VLOOKUP($B212,paste_pd_trips!$A$152:$N$181,TripTargets_memo!D$4+2,FALSE)</f>
        <v>0</v>
      </c>
      <c r="E212" s="47">
        <f>VLOOKUP($B212,paste_pd_trips!$A$152:$N$181,TripTargets_memo!E$4+2,FALSE)</f>
        <v>0</v>
      </c>
      <c r="F212" s="47">
        <f>VLOOKUP($B212,paste_pd_trips!$A$152:$N$181,TripTargets_memo!F$4+2,FALSE)</f>
        <v>0</v>
      </c>
      <c r="G212" s="47">
        <f>VLOOKUP($B212,paste_pd_trips!$A$152:$N$181,TripTargets_memo!G$4+2,FALSE)</f>
        <v>0</v>
      </c>
      <c r="H212" s="47">
        <f>VLOOKUP($B212,paste_pd_trips!$A$152:$N$181,TripTargets_memo!H$4+2,FALSE)</f>
        <v>0</v>
      </c>
      <c r="I212" s="56">
        <f>VLOOKUP($B212,paste_pd_trips!$A$152:$N$181,TripTargets_memo!I$4+2,FALSE)</f>
        <v>0</v>
      </c>
      <c r="J212" s="56">
        <f>VLOOKUP($B212,paste_pd_trips!$A$152:$N$181,TripTargets_memo!J$4+2,FALSE)</f>
        <v>0</v>
      </c>
      <c r="K212" s="56">
        <f>VLOOKUP($B212,paste_pd_trips!$A$152:$N$181,TripTargets_memo!K$4+2,FALSE)</f>
        <v>0</v>
      </c>
      <c r="L212" s="47">
        <f>VLOOKUP($B212,paste_pd_trips!$A$152:$N$181,TripTargets_memo!L$4+2,FALSE)</f>
        <v>0</v>
      </c>
      <c r="M212" s="47">
        <f>VLOOKUP($B212,paste_pd_trips!$A$152:$N$181,TripTargets_memo!M$4+2,FALSE)</f>
        <v>0</v>
      </c>
      <c r="N212" s="47">
        <f>VLOOKUP($B212,paste_pd_trips!$A$152:$N$181,TripTargets_memo!N$4+2,FALSE)</f>
        <v>0</v>
      </c>
      <c r="O212" s="50">
        <f>VLOOKUP($B212,paste_pd_trips!$A$152:$N$181,TripTargets_memo!O$4+2,FALSE)</f>
        <v>0</v>
      </c>
    </row>
    <row r="213" spans="2:16" x14ac:dyDescent="0.25">
      <c r="B213">
        <v>24</v>
      </c>
      <c r="C213" s="46" t="s">
        <v>25</v>
      </c>
      <c r="D213" s="47">
        <f>VLOOKUP($B213,paste_pd_trips!$A$152:$N$181,TripTargets_memo!D$4+2,FALSE)</f>
        <v>0</v>
      </c>
      <c r="E213" s="47">
        <f>VLOOKUP($B213,paste_pd_trips!$A$152:$N$181,TripTargets_memo!E$4+2,FALSE)</f>
        <v>0</v>
      </c>
      <c r="F213" s="47">
        <f>VLOOKUP($B213,paste_pd_trips!$A$152:$N$181,TripTargets_memo!F$4+2,FALSE)</f>
        <v>0</v>
      </c>
      <c r="G213" s="47">
        <f>VLOOKUP($B213,paste_pd_trips!$A$152:$N$181,TripTargets_memo!G$4+2,FALSE)</f>
        <v>0</v>
      </c>
      <c r="H213" s="47">
        <f>VLOOKUP($B213,paste_pd_trips!$A$152:$N$181,TripTargets_memo!H$4+2,FALSE)</f>
        <v>0</v>
      </c>
      <c r="I213" s="51">
        <f>VLOOKUP($B213,paste_pd_trips!$A$152:$N$181,TripTargets_memo!I$4+2,FALSE)</f>
        <v>0</v>
      </c>
      <c r="J213" s="52">
        <f>VLOOKUP($B213,paste_pd_trips!$A$152:$N$181,TripTargets_memo!J$4+2,FALSE)</f>
        <v>0</v>
      </c>
      <c r="K213" s="53">
        <f>VLOOKUP($B213,paste_pd_trips!$A$152:$N$181,TripTargets_memo!K$4+2,FALSE)</f>
        <v>0</v>
      </c>
      <c r="L213" s="47">
        <f>VLOOKUP($B213,paste_pd_trips!$A$152:$N$181,TripTargets_memo!L$4+2,FALSE)</f>
        <v>0</v>
      </c>
      <c r="M213" s="47">
        <f>VLOOKUP($B213,paste_pd_trips!$A$152:$N$181,TripTargets_memo!M$4+2,FALSE)</f>
        <v>0</v>
      </c>
      <c r="N213" s="47">
        <f>VLOOKUP($B213,paste_pd_trips!$A$152:$N$181,TripTargets_memo!N$4+2,FALSE)</f>
        <v>0</v>
      </c>
      <c r="O213" s="50">
        <f>VLOOKUP($B213,paste_pd_trips!$A$152:$N$181,TripTargets_memo!O$4+2,FALSE)</f>
        <v>0</v>
      </c>
    </row>
    <row r="214" spans="2:16" x14ac:dyDescent="0.25">
      <c r="B214">
        <v>25</v>
      </c>
      <c r="C214" s="46" t="s">
        <v>30</v>
      </c>
      <c r="D214" s="47">
        <f>VLOOKUP($B214,paste_pd_trips!$A$152:$N$181,TripTargets_memo!D$4+2,FALSE)</f>
        <v>0</v>
      </c>
      <c r="E214" s="47">
        <f>VLOOKUP($B214,paste_pd_trips!$A$152:$N$181,TripTargets_memo!E$4+2,FALSE)</f>
        <v>0</v>
      </c>
      <c r="F214" s="47">
        <f>VLOOKUP($B214,paste_pd_trips!$A$152:$N$181,TripTargets_memo!F$4+2,FALSE)</f>
        <v>0</v>
      </c>
      <c r="G214" s="47">
        <f>VLOOKUP($B214,paste_pd_trips!$A$152:$N$181,TripTargets_memo!G$4+2,FALSE)</f>
        <v>0</v>
      </c>
      <c r="H214" s="47">
        <f>VLOOKUP($B214,paste_pd_trips!$A$152:$N$181,TripTargets_memo!H$4+2,FALSE)</f>
        <v>0</v>
      </c>
      <c r="I214" s="55">
        <f>VLOOKUP($B214,paste_pd_trips!$A$152:$N$181,TripTargets_memo!I$4+2,FALSE)</f>
        <v>0</v>
      </c>
      <c r="J214" s="56">
        <f>VLOOKUP($B214,paste_pd_trips!$A$152:$N$181,TripTargets_memo!J$4+2,FALSE)</f>
        <v>0</v>
      </c>
      <c r="K214" s="57">
        <f>VLOOKUP($B214,paste_pd_trips!$A$152:$N$181,TripTargets_memo!K$4+2,FALSE)</f>
        <v>0</v>
      </c>
      <c r="L214" s="47">
        <f>VLOOKUP($B214,paste_pd_trips!$A$152:$N$181,TripTargets_memo!L$4+2,FALSE)</f>
        <v>0</v>
      </c>
      <c r="M214" s="47">
        <f>VLOOKUP($B214,paste_pd_trips!$A$152:$N$181,TripTargets_memo!M$4+2,FALSE)</f>
        <v>0</v>
      </c>
      <c r="N214" s="47">
        <f>VLOOKUP($B214,paste_pd_trips!$A$152:$N$181,TripTargets_memo!N$4+2,FALSE)</f>
        <v>0</v>
      </c>
      <c r="O214" s="50">
        <f>VLOOKUP($B214,paste_pd_trips!$A$152:$N$181,TripTargets_memo!O$4+2,FALSE)</f>
        <v>0</v>
      </c>
    </row>
    <row r="215" spans="2:16" x14ac:dyDescent="0.25">
      <c r="B215">
        <v>26</v>
      </c>
      <c r="C215" s="46" t="s">
        <v>31</v>
      </c>
      <c r="D215" s="47">
        <f>VLOOKUP($B215,paste_pd_trips!$A$152:$N$181,TripTargets_memo!D$4+2,FALSE)</f>
        <v>0</v>
      </c>
      <c r="E215" s="47">
        <f>VLOOKUP($B215,paste_pd_trips!$A$152:$N$181,TripTargets_memo!E$4+2,FALSE)</f>
        <v>0</v>
      </c>
      <c r="F215" s="47">
        <f>VLOOKUP($B215,paste_pd_trips!$A$152:$N$181,TripTargets_memo!F$4+2,FALSE)</f>
        <v>0</v>
      </c>
      <c r="G215" s="47">
        <f>VLOOKUP($B215,paste_pd_trips!$A$152:$N$181,TripTargets_memo!G$4+2,FALSE)</f>
        <v>0</v>
      </c>
      <c r="H215" s="47">
        <f>VLOOKUP($B215,paste_pd_trips!$A$152:$N$181,TripTargets_memo!H$4+2,FALSE)</f>
        <v>0</v>
      </c>
      <c r="I215" s="55">
        <f>VLOOKUP($B215,paste_pd_trips!$A$152:$N$181,TripTargets_memo!I$4+2,FALSE)</f>
        <v>0</v>
      </c>
      <c r="J215" s="56">
        <f>VLOOKUP($B215,paste_pd_trips!$A$152:$N$181,TripTargets_memo!J$4+2,FALSE)</f>
        <v>0</v>
      </c>
      <c r="K215" s="57">
        <f>VLOOKUP($B215,paste_pd_trips!$A$152:$N$181,TripTargets_memo!K$4+2,FALSE)</f>
        <v>0</v>
      </c>
      <c r="L215" s="47">
        <f>VLOOKUP($B215,paste_pd_trips!$A$152:$N$181,TripTargets_memo!L$4+2,FALSE)</f>
        <v>0</v>
      </c>
      <c r="M215" s="47">
        <f>VLOOKUP($B215,paste_pd_trips!$A$152:$N$181,TripTargets_memo!M$4+2,FALSE)</f>
        <v>0</v>
      </c>
      <c r="N215" s="47">
        <f>VLOOKUP($B215,paste_pd_trips!$A$152:$N$181,TripTargets_memo!N$4+2,FALSE)</f>
        <v>0</v>
      </c>
      <c r="O215" s="50">
        <f>VLOOKUP($B215,paste_pd_trips!$A$152:$N$181,TripTargets_memo!O$4+2,FALSE)</f>
        <v>0</v>
      </c>
    </row>
    <row r="216" spans="2:16" x14ac:dyDescent="0.25">
      <c r="B216">
        <v>27</v>
      </c>
      <c r="C216" s="46" t="s">
        <v>529</v>
      </c>
      <c r="D216" s="47">
        <f>VLOOKUP($B216,paste_pd_trips!$A$152:$N$181,TripTargets_memo!D$4+2,FALSE)</f>
        <v>0</v>
      </c>
      <c r="E216" s="47">
        <f>VLOOKUP($B216,paste_pd_trips!$A$152:$N$181,TripTargets_memo!E$4+2,FALSE)</f>
        <v>0</v>
      </c>
      <c r="F216" s="47">
        <f>VLOOKUP($B216,paste_pd_trips!$A$152:$N$181,TripTargets_memo!F$4+2,FALSE)</f>
        <v>0</v>
      </c>
      <c r="G216" s="47">
        <f>VLOOKUP($B216,paste_pd_trips!$A$152:$N$181,TripTargets_memo!G$4+2,FALSE)</f>
        <v>0</v>
      </c>
      <c r="H216" s="47">
        <f>VLOOKUP($B216,paste_pd_trips!$A$152:$N$181,TripTargets_memo!H$4+2,FALSE)</f>
        <v>0</v>
      </c>
      <c r="I216" s="55">
        <f>VLOOKUP($B216,paste_pd_trips!$A$152:$N$181,TripTargets_memo!I$4+2,FALSE)</f>
        <v>0</v>
      </c>
      <c r="J216" s="47">
        <f>VLOOKUP($B216,paste_pd_trips!$A$152:$N$181,TripTargets_memo!J$4+2,FALSE)</f>
        <v>0</v>
      </c>
      <c r="K216" s="57">
        <f>VLOOKUP($B216,paste_pd_trips!$A$152:$N$181,TripTargets_memo!K$4+2,FALSE)</f>
        <v>0</v>
      </c>
      <c r="L216" s="47">
        <f>VLOOKUP($B216,paste_pd_trips!$A$152:$N$181,TripTargets_memo!L$4+2,FALSE)</f>
        <v>0</v>
      </c>
      <c r="M216" s="47">
        <f>VLOOKUP($B216,paste_pd_trips!$A$152:$N$181,TripTargets_memo!M$4+2,FALSE)</f>
        <v>0</v>
      </c>
      <c r="N216" s="47">
        <f>VLOOKUP($B216,paste_pd_trips!$A$152:$N$181,TripTargets_memo!N$4+2,FALSE)</f>
        <v>0</v>
      </c>
      <c r="O216" s="50">
        <f>VLOOKUP($B216,paste_pd_trips!$A$152:$N$181,TripTargets_memo!O$4+2,FALSE)</f>
        <v>0</v>
      </c>
    </row>
    <row r="217" spans="2:16" x14ac:dyDescent="0.25">
      <c r="B217">
        <v>28</v>
      </c>
      <c r="C217" s="46" t="s">
        <v>530</v>
      </c>
      <c r="D217" s="47">
        <f>VLOOKUP($B217,paste_pd_trips!$A$152:$N$181,TripTargets_memo!D$4+2,FALSE)</f>
        <v>0</v>
      </c>
      <c r="E217" s="47">
        <f>VLOOKUP($B217,paste_pd_trips!$A$152:$N$181,TripTargets_memo!E$4+2,FALSE)</f>
        <v>0</v>
      </c>
      <c r="F217" s="47">
        <f>VLOOKUP($B217,paste_pd_trips!$A$152:$N$181,TripTargets_memo!F$4+2,FALSE)</f>
        <v>0</v>
      </c>
      <c r="G217" s="47">
        <f>VLOOKUP($B217,paste_pd_trips!$A$152:$N$181,TripTargets_memo!G$4+2,FALSE)</f>
        <v>0</v>
      </c>
      <c r="H217" s="47">
        <f>VLOOKUP($B217,paste_pd_trips!$A$152:$N$181,TripTargets_memo!H$4+2,FALSE)</f>
        <v>0</v>
      </c>
      <c r="I217" s="55">
        <f>VLOOKUP($B217,paste_pd_trips!$A$152:$N$181,TripTargets_memo!I$4+2,FALSE)</f>
        <v>0</v>
      </c>
      <c r="J217" s="47">
        <f>VLOOKUP($B217,paste_pd_trips!$A$152:$N$181,TripTargets_memo!J$4+2,FALSE)</f>
        <v>0</v>
      </c>
      <c r="K217" s="57">
        <f>VLOOKUP($B217,paste_pd_trips!$A$152:$N$181,TripTargets_memo!K$4+2,FALSE)</f>
        <v>0</v>
      </c>
      <c r="L217" s="47">
        <f>VLOOKUP($B217,paste_pd_trips!$A$152:$N$181,TripTargets_memo!L$4+2,FALSE)</f>
        <v>0</v>
      </c>
      <c r="M217" s="47">
        <f>VLOOKUP($B217,paste_pd_trips!$A$152:$N$181,TripTargets_memo!M$4+2,FALSE)</f>
        <v>0</v>
      </c>
      <c r="N217" s="47">
        <f>VLOOKUP($B217,paste_pd_trips!$A$152:$N$181,TripTargets_memo!N$4+2,FALSE)</f>
        <v>0</v>
      </c>
      <c r="O217" s="50">
        <f>VLOOKUP($B217,paste_pd_trips!$A$152:$N$181,TripTargets_memo!O$4+2,FALSE)</f>
        <v>0</v>
      </c>
    </row>
    <row r="218" spans="2:16" x14ac:dyDescent="0.25">
      <c r="B218">
        <v>29</v>
      </c>
      <c r="C218" s="46" t="s">
        <v>531</v>
      </c>
      <c r="D218" s="47">
        <f>VLOOKUP($B218,paste_pd_trips!$A$152:$N$181,TripTargets_memo!D$4+2,FALSE)</f>
        <v>0</v>
      </c>
      <c r="E218" s="47">
        <f>VLOOKUP($B218,paste_pd_trips!$A$152:$N$181,TripTargets_memo!E$4+2,FALSE)</f>
        <v>0</v>
      </c>
      <c r="F218" s="47">
        <f>VLOOKUP($B218,paste_pd_trips!$A$152:$N$181,TripTargets_memo!F$4+2,FALSE)</f>
        <v>0</v>
      </c>
      <c r="G218" s="47">
        <f>VLOOKUP($B218,paste_pd_trips!$A$152:$N$181,TripTargets_memo!G$4+2,FALSE)</f>
        <v>0</v>
      </c>
      <c r="H218" s="47">
        <f>VLOOKUP($B218,paste_pd_trips!$A$152:$N$181,TripTargets_memo!H$4+2,FALSE)</f>
        <v>0</v>
      </c>
      <c r="I218" s="58">
        <f>VLOOKUP($B218,paste_pd_trips!$A$152:$N$181,TripTargets_memo!I$4+2,FALSE)</f>
        <v>0</v>
      </c>
      <c r="J218" s="59">
        <f>VLOOKUP($B218,paste_pd_trips!$A$152:$N$181,TripTargets_memo!J$4+2,FALSE)</f>
        <v>0</v>
      </c>
      <c r="K218" s="60">
        <f>VLOOKUP($B218,paste_pd_trips!$A$152:$N$181,TripTargets_memo!K$4+2,FALSE)</f>
        <v>0</v>
      </c>
      <c r="L218" s="47">
        <f>VLOOKUP($B218,paste_pd_trips!$A$152:$N$181,TripTargets_memo!L$4+2,FALSE)</f>
        <v>0</v>
      </c>
      <c r="M218" s="47">
        <f>VLOOKUP($B218,paste_pd_trips!$A$152:$N$181,TripTargets_memo!M$4+2,FALSE)</f>
        <v>0</v>
      </c>
      <c r="N218" s="47">
        <f>VLOOKUP($B218,paste_pd_trips!$A$152:$N$181,TripTargets_memo!N$4+2,FALSE)</f>
        <v>0</v>
      </c>
      <c r="O218" s="50">
        <f>VLOOKUP($B218,paste_pd_trips!$A$152:$N$181,TripTargets_memo!O$4+2,FALSE)</f>
        <v>0</v>
      </c>
    </row>
    <row r="219" spans="2:16" ht="15.75" thickBot="1" x14ac:dyDescent="0.3">
      <c r="B219">
        <v>30</v>
      </c>
      <c r="C219" s="61" t="s">
        <v>5</v>
      </c>
      <c r="D219" s="62">
        <f>VLOOKUP($B219,paste_pd_trips!$A$152:$N$181,TripTargets_memo!D$4+2,FALSE)</f>
        <v>294.52524</v>
      </c>
      <c r="E219" s="63">
        <f>VLOOKUP($B219,paste_pd_trips!$A$152:$N$181,TripTargets_memo!E$4+2,FALSE)</f>
        <v>939676.10413999995</v>
      </c>
      <c r="F219" s="63">
        <f>VLOOKUP($B219,paste_pd_trips!$A$152:$N$181,TripTargets_memo!F$4+2,FALSE)</f>
        <v>334457.89772000001</v>
      </c>
      <c r="G219" s="63">
        <f>VLOOKUP($B219,paste_pd_trips!$A$152:$N$181,TripTargets_memo!G$4+2,FALSE)</f>
        <v>0</v>
      </c>
      <c r="H219" s="63">
        <f>VLOOKUP($B219,paste_pd_trips!$A$152:$N$181,TripTargets_memo!H$4+2,FALSE)</f>
        <v>0</v>
      </c>
      <c r="I219" s="63">
        <f>VLOOKUP($B219,paste_pd_trips!$A$152:$N$181,TripTargets_memo!I$4+2,FALSE)</f>
        <v>0</v>
      </c>
      <c r="J219" s="63">
        <f>VLOOKUP($B219,paste_pd_trips!$A$152:$N$181,TripTargets_memo!J$4+2,FALSE)</f>
        <v>0</v>
      </c>
      <c r="K219" s="63">
        <f>VLOOKUP($B219,paste_pd_trips!$A$152:$N$181,TripTargets_memo!K$4+2,FALSE)</f>
        <v>0</v>
      </c>
      <c r="L219" s="63">
        <f>VLOOKUP($B219,paste_pd_trips!$A$152:$N$181,TripTargets_memo!L$4+2,FALSE)</f>
        <v>0</v>
      </c>
      <c r="M219" s="63">
        <f>VLOOKUP($B219,paste_pd_trips!$A$152:$N$181,TripTargets_memo!M$4+2,FALSE)</f>
        <v>0</v>
      </c>
      <c r="N219" s="63">
        <f>VLOOKUP($B219,paste_pd_trips!$A$152:$N$181,TripTargets_memo!N$4+2,FALSE)</f>
        <v>0</v>
      </c>
      <c r="O219" s="64">
        <f>VLOOKUP($B219,paste_pd_trips!$A$152:$N$181,TripTargets_memo!O$4+2,FALSE)</f>
        <v>1274428.5271000001</v>
      </c>
    </row>
    <row r="220" spans="2:16" x14ac:dyDescent="0.25">
      <c r="C220" s="65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t="e">
        <f>1-P146</f>
        <v>#REF!</v>
      </c>
    </row>
    <row r="221" spans="2:16" x14ac:dyDescent="0.25">
      <c r="C221" s="65" t="s">
        <v>536</v>
      </c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</row>
    <row r="222" spans="2:16" x14ac:dyDescent="0.25">
      <c r="C222" s="65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</row>
    <row r="223" spans="2:16" x14ac:dyDescent="0.25">
      <c r="C223" s="65" t="s">
        <v>539</v>
      </c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49"/>
    </row>
    <row r="224" spans="2:16" x14ac:dyDescent="0.25">
      <c r="C224" s="65" t="s">
        <v>540</v>
      </c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</row>
    <row r="225" spans="2:15" x14ac:dyDescent="0.25">
      <c r="C225" s="65" t="s">
        <v>541</v>
      </c>
      <c r="D225" s="49"/>
      <c r="E225" s="49"/>
      <c r="F225" s="49"/>
      <c r="G225" s="49"/>
      <c r="H225" s="49"/>
      <c r="I225" s="68"/>
      <c r="J225" s="68"/>
      <c r="K225" s="68"/>
      <c r="L225" s="49"/>
      <c r="M225" s="49"/>
      <c r="N225" s="49"/>
      <c r="O225" s="49"/>
    </row>
    <row r="228" spans="2:15" x14ac:dyDescent="0.25">
      <c r="C228" t="s">
        <v>547</v>
      </c>
      <c r="I228" t="s">
        <v>523</v>
      </c>
    </row>
    <row r="229" spans="2:15" ht="26.25" x14ac:dyDescent="0.25">
      <c r="B229" s="94" t="s">
        <v>572</v>
      </c>
      <c r="C229" s="40" t="s">
        <v>524</v>
      </c>
      <c r="D229" s="41" t="s">
        <v>525</v>
      </c>
      <c r="E229" s="42" t="s">
        <v>526</v>
      </c>
      <c r="F229" s="42" t="s">
        <v>527</v>
      </c>
      <c r="G229" s="42" t="s">
        <v>465</v>
      </c>
      <c r="H229" s="42" t="s">
        <v>528</v>
      </c>
      <c r="I229" s="42" t="s">
        <v>14</v>
      </c>
      <c r="J229" s="42" t="s">
        <v>18</v>
      </c>
      <c r="K229" s="42" t="s">
        <v>22</v>
      </c>
      <c r="L229" s="42" t="s">
        <v>529</v>
      </c>
      <c r="M229" s="42" t="s">
        <v>530</v>
      </c>
      <c r="N229" s="43" t="s">
        <v>531</v>
      </c>
      <c r="O229" s="44" t="s">
        <v>5</v>
      </c>
    </row>
    <row r="230" spans="2:15" x14ac:dyDescent="0.25">
      <c r="B230">
        <v>1</v>
      </c>
      <c r="C230" s="46" t="s">
        <v>532</v>
      </c>
      <c r="D230" s="47">
        <f>VLOOKUP($B230,paste_pd_trips!$A$182:$N$211,TripTargets_memo!D$4+2,FALSE)</f>
        <v>0</v>
      </c>
      <c r="E230" s="47">
        <f>VLOOKUP($B230,paste_pd_trips!$A$182:$N$211,TripTargets_memo!E$4+2,FALSE)</f>
        <v>0</v>
      </c>
      <c r="F230" s="47">
        <f>VLOOKUP($B230,paste_pd_trips!$A$182:$N$211,TripTargets_memo!F$4+2,FALSE)</f>
        <v>0</v>
      </c>
      <c r="G230" s="47">
        <f>VLOOKUP($B230,paste_pd_trips!$A$182:$N$211,TripTargets_memo!G$4+2,FALSE)</f>
        <v>0</v>
      </c>
      <c r="H230" s="47">
        <f>VLOOKUP($B230,paste_pd_trips!$A$182:$N$211,TripTargets_memo!H$4+2,FALSE)</f>
        <v>0</v>
      </c>
      <c r="I230" s="47">
        <f>VLOOKUP($B230,paste_pd_trips!$A$182:$N$211,TripTargets_memo!I$4+2,FALSE)</f>
        <v>0</v>
      </c>
      <c r="J230" s="47">
        <f>VLOOKUP($B230,paste_pd_trips!$A$182:$N$211,TripTargets_memo!J$4+2,FALSE)</f>
        <v>0</v>
      </c>
      <c r="K230" s="47">
        <f>VLOOKUP($B230,paste_pd_trips!$A$182:$N$211,TripTargets_memo!K$4+2,FALSE)</f>
        <v>0</v>
      </c>
      <c r="L230" s="47">
        <f>VLOOKUP($B230,paste_pd_trips!$A$182:$N$211,TripTargets_memo!L$4+2,FALSE)</f>
        <v>0</v>
      </c>
      <c r="M230" s="47">
        <f>VLOOKUP($B230,paste_pd_trips!$A$182:$N$211,TripTargets_memo!M$4+2,FALSE)</f>
        <v>0</v>
      </c>
      <c r="N230" s="47">
        <f>VLOOKUP($B230,paste_pd_trips!$A$182:$N$211,TripTargets_memo!N$4+2,FALSE)</f>
        <v>0</v>
      </c>
      <c r="O230" s="48">
        <f>VLOOKUP($B230,paste_pd_trips!$A$182:$N$211,TripTargets_memo!O$4+2,FALSE)</f>
        <v>0</v>
      </c>
    </row>
    <row r="231" spans="2:15" x14ac:dyDescent="0.25">
      <c r="B231">
        <v>3</v>
      </c>
      <c r="C231" s="46" t="s">
        <v>526</v>
      </c>
      <c r="D231" s="47">
        <f>VLOOKUP($B231,paste_pd_trips!$A$182:$N$211,TripTargets_memo!D$4+2,FALSE)</f>
        <v>0</v>
      </c>
      <c r="E231" s="47">
        <f>VLOOKUP($B231,paste_pd_trips!$A$182:$N$211,TripTargets_memo!E$4+2,FALSE)</f>
        <v>506000.64107999997</v>
      </c>
      <c r="F231" s="47">
        <f>VLOOKUP($B231,paste_pd_trips!$A$182:$N$211,TripTargets_memo!F$4+2,FALSE)</f>
        <v>15367.959510000001</v>
      </c>
      <c r="G231" s="47">
        <f>VLOOKUP($B231,paste_pd_trips!$A$182:$N$211,TripTargets_memo!G$4+2,FALSE)</f>
        <v>0</v>
      </c>
      <c r="H231" s="47">
        <f>VLOOKUP($B231,paste_pd_trips!$A$182:$N$211,TripTargets_memo!H$4+2,FALSE)</f>
        <v>0</v>
      </c>
      <c r="I231" s="47">
        <f>VLOOKUP($B231,paste_pd_trips!$A$182:$N$211,TripTargets_memo!I$4+2,FALSE)</f>
        <v>0</v>
      </c>
      <c r="J231" s="47">
        <f>VLOOKUP($B231,paste_pd_trips!$A$182:$N$211,TripTargets_memo!J$4+2,FALSE)</f>
        <v>217.30959999999999</v>
      </c>
      <c r="K231" s="47">
        <f>VLOOKUP($B231,paste_pd_trips!$A$182:$N$211,TripTargets_memo!K$4+2,FALSE)</f>
        <v>217.30959999999999</v>
      </c>
      <c r="L231" s="47">
        <f>VLOOKUP($B231,paste_pd_trips!$A$182:$N$211,TripTargets_memo!L$4+2,FALSE)</f>
        <v>0</v>
      </c>
      <c r="M231" s="47">
        <f>VLOOKUP($B231,paste_pd_trips!$A$182:$N$211,TripTargets_memo!M$4+2,FALSE)</f>
        <v>0</v>
      </c>
      <c r="N231" s="47">
        <f>VLOOKUP($B231,paste_pd_trips!$A$182:$N$211,TripTargets_memo!N$4+2,FALSE)</f>
        <v>0</v>
      </c>
      <c r="O231" s="50">
        <f>VLOOKUP($B231,paste_pd_trips!$A$182:$N$211,TripTargets_memo!O$4+2,FALSE)</f>
        <v>521803.21979</v>
      </c>
    </row>
    <row r="232" spans="2:15" x14ac:dyDescent="0.25">
      <c r="B232">
        <v>5</v>
      </c>
      <c r="C232" s="46" t="s">
        <v>527</v>
      </c>
      <c r="D232" s="47">
        <f>VLOOKUP($B232,paste_pd_trips!$A$182:$N$211,TripTargets_memo!D$4+2,FALSE)</f>
        <v>0</v>
      </c>
      <c r="E232" s="47">
        <f>VLOOKUP($B232,paste_pd_trips!$A$182:$N$211,TripTargets_memo!E$4+2,FALSE)</f>
        <v>0</v>
      </c>
      <c r="F232" s="47">
        <f>VLOOKUP($B232,paste_pd_trips!$A$182:$N$211,TripTargets_memo!F$4+2,FALSE)</f>
        <v>441581.03</v>
      </c>
      <c r="G232" s="47">
        <f>VLOOKUP($B232,paste_pd_trips!$A$182:$N$211,TripTargets_memo!G$4+2,FALSE)</f>
        <v>0</v>
      </c>
      <c r="H232" s="47">
        <f>VLOOKUP($B232,paste_pd_trips!$A$182:$N$211,TripTargets_memo!H$4+2,FALSE)</f>
        <v>0</v>
      </c>
      <c r="I232" s="47">
        <f>VLOOKUP($B232,paste_pd_trips!$A$182:$N$211,TripTargets_memo!I$4+2,FALSE)</f>
        <v>0</v>
      </c>
      <c r="J232" s="47">
        <f>VLOOKUP($B232,paste_pd_trips!$A$182:$N$211,TripTargets_memo!J$4+2,FALSE)</f>
        <v>166.9847</v>
      </c>
      <c r="K232" s="47">
        <f>VLOOKUP($B232,paste_pd_trips!$A$182:$N$211,TripTargets_memo!K$4+2,FALSE)</f>
        <v>166.9847</v>
      </c>
      <c r="L232" s="47">
        <f>VLOOKUP($B232,paste_pd_trips!$A$182:$N$211,TripTargets_memo!L$4+2,FALSE)</f>
        <v>0</v>
      </c>
      <c r="M232" s="47">
        <f>VLOOKUP($B232,paste_pd_trips!$A$182:$N$211,TripTargets_memo!M$4+2,FALSE)</f>
        <v>0</v>
      </c>
      <c r="N232" s="47">
        <f>VLOOKUP($B232,paste_pd_trips!$A$182:$N$211,TripTargets_memo!N$4+2,FALSE)</f>
        <v>0</v>
      </c>
      <c r="O232" s="50">
        <f>VLOOKUP($B232,paste_pd_trips!$A$182:$N$211,TripTargets_memo!O$4+2,FALSE)</f>
        <v>441914.99939999997</v>
      </c>
    </row>
    <row r="233" spans="2:15" x14ac:dyDescent="0.25">
      <c r="B233">
        <v>7</v>
      </c>
      <c r="C233" s="46" t="s">
        <v>465</v>
      </c>
      <c r="D233" s="47">
        <f>VLOOKUP($B233,paste_pd_trips!$A$182:$N$211,TripTargets_memo!D$4+2,FALSE)</f>
        <v>0</v>
      </c>
      <c r="E233" s="47">
        <f>VLOOKUP($B233,paste_pd_trips!$A$182:$N$211,TripTargets_memo!E$4+2,FALSE)</f>
        <v>0</v>
      </c>
      <c r="F233" s="47">
        <f>VLOOKUP($B233,paste_pd_trips!$A$182:$N$211,TripTargets_memo!F$4+2,FALSE)</f>
        <v>0</v>
      </c>
      <c r="G233" s="47">
        <f>VLOOKUP($B233,paste_pd_trips!$A$182:$N$211,TripTargets_memo!G$4+2,FALSE)</f>
        <v>0</v>
      </c>
      <c r="H233" s="47">
        <f>VLOOKUP($B233,paste_pd_trips!$A$182:$N$211,TripTargets_memo!H$4+2,FALSE)</f>
        <v>0</v>
      </c>
      <c r="I233" s="56">
        <f>VLOOKUP($B233,paste_pd_trips!$A$182:$N$211,TripTargets_memo!I$4+2,FALSE)</f>
        <v>0</v>
      </c>
      <c r="J233" s="47">
        <f>VLOOKUP($B233,paste_pd_trips!$A$182:$N$211,TripTargets_memo!J$4+2,FALSE)</f>
        <v>0</v>
      </c>
      <c r="K233" s="56">
        <f>VLOOKUP($B233,paste_pd_trips!$A$182:$N$211,TripTargets_memo!K$4+2,FALSE)</f>
        <v>0</v>
      </c>
      <c r="L233" s="47">
        <f>VLOOKUP($B233,paste_pd_trips!$A$182:$N$211,TripTargets_memo!L$4+2,FALSE)</f>
        <v>0</v>
      </c>
      <c r="M233" s="47">
        <f>VLOOKUP($B233,paste_pd_trips!$A$182:$N$211,TripTargets_memo!M$4+2,FALSE)</f>
        <v>0</v>
      </c>
      <c r="N233" s="47">
        <f>VLOOKUP($B233,paste_pd_trips!$A$182:$N$211,TripTargets_memo!N$4+2,FALSE)</f>
        <v>0</v>
      </c>
      <c r="O233" s="50">
        <f>VLOOKUP($B233,paste_pd_trips!$A$182:$N$211,TripTargets_memo!O$4+2,FALSE)</f>
        <v>0</v>
      </c>
    </row>
    <row r="234" spans="2:15" x14ac:dyDescent="0.25">
      <c r="B234">
        <v>8</v>
      </c>
      <c r="C234" s="46" t="s">
        <v>528</v>
      </c>
      <c r="D234" s="47">
        <f>VLOOKUP($B234,paste_pd_trips!$A$182:$N$211,TripTargets_memo!D$4+2,FALSE)</f>
        <v>0</v>
      </c>
      <c r="E234" s="47">
        <f>VLOOKUP($B234,paste_pd_trips!$A$182:$N$211,TripTargets_memo!E$4+2,FALSE)</f>
        <v>0</v>
      </c>
      <c r="F234" s="47">
        <f>VLOOKUP($B234,paste_pd_trips!$A$182:$N$211,TripTargets_memo!F$4+2,FALSE)</f>
        <v>0</v>
      </c>
      <c r="G234" s="47">
        <f>VLOOKUP($B234,paste_pd_trips!$A$182:$N$211,TripTargets_memo!G$4+2,FALSE)</f>
        <v>0</v>
      </c>
      <c r="H234" s="47">
        <f>VLOOKUP($B234,paste_pd_trips!$A$182:$N$211,TripTargets_memo!H$4+2,FALSE)</f>
        <v>1202.8338000000001</v>
      </c>
      <c r="I234" s="56">
        <f>VLOOKUP($B234,paste_pd_trips!$A$182:$N$211,TripTargets_memo!I$4+2,FALSE)</f>
        <v>0</v>
      </c>
      <c r="J234" s="47">
        <f>VLOOKUP($B234,paste_pd_trips!$A$182:$N$211,TripTargets_memo!J$4+2,FALSE)</f>
        <v>0</v>
      </c>
      <c r="K234" s="56">
        <f>VLOOKUP($B234,paste_pd_trips!$A$182:$N$211,TripTargets_memo!K$4+2,FALSE)</f>
        <v>0</v>
      </c>
      <c r="L234" s="47">
        <f>VLOOKUP($B234,paste_pd_trips!$A$182:$N$211,TripTargets_memo!L$4+2,FALSE)</f>
        <v>0</v>
      </c>
      <c r="M234" s="47">
        <f>VLOOKUP($B234,paste_pd_trips!$A$182:$N$211,TripTargets_memo!M$4+2,FALSE)</f>
        <v>0</v>
      </c>
      <c r="N234" s="47">
        <f>VLOOKUP($B234,paste_pd_trips!$A$182:$N$211,TripTargets_memo!N$4+2,FALSE)</f>
        <v>0</v>
      </c>
      <c r="O234" s="50">
        <f>VLOOKUP($B234,paste_pd_trips!$A$182:$N$211,TripTargets_memo!O$4+2,FALSE)</f>
        <v>1202.8338000000001</v>
      </c>
    </row>
    <row r="235" spans="2:15" x14ac:dyDescent="0.25">
      <c r="B235">
        <v>9</v>
      </c>
      <c r="C235" s="46" t="s">
        <v>14</v>
      </c>
      <c r="D235" s="47">
        <f>VLOOKUP($B235,paste_pd_trips!$A$182:$N$211,TripTargets_memo!D$4+2,FALSE)</f>
        <v>0</v>
      </c>
      <c r="E235" s="47">
        <f>VLOOKUP($B235,paste_pd_trips!$A$182:$N$211,TripTargets_memo!E$4+2,FALSE)</f>
        <v>0</v>
      </c>
      <c r="F235" s="47">
        <f>VLOOKUP($B235,paste_pd_trips!$A$182:$N$211,TripTargets_memo!F$4+2,FALSE)</f>
        <v>0</v>
      </c>
      <c r="G235" s="47">
        <f>VLOOKUP($B235,paste_pd_trips!$A$182:$N$211,TripTargets_memo!G$4+2,FALSE)</f>
        <v>0</v>
      </c>
      <c r="H235" s="47">
        <f>VLOOKUP($B235,paste_pd_trips!$A$182:$N$211,TripTargets_memo!H$4+2,FALSE)</f>
        <v>0</v>
      </c>
      <c r="I235" s="51">
        <f>VLOOKUP($B235,paste_pd_trips!$A$182:$N$211,TripTargets_memo!I$4+2,FALSE)</f>
        <v>0</v>
      </c>
      <c r="J235" s="52">
        <f>VLOOKUP($B235,paste_pd_trips!$A$182:$N$211,TripTargets_memo!J$4+2,FALSE)</f>
        <v>0</v>
      </c>
      <c r="K235" s="53">
        <f>VLOOKUP($B235,paste_pd_trips!$A$182:$N$211,TripTargets_memo!K$4+2,FALSE)</f>
        <v>0</v>
      </c>
      <c r="L235" s="47">
        <f>VLOOKUP($B235,paste_pd_trips!$A$182:$N$211,TripTargets_memo!L$4+2,FALSE)</f>
        <v>0</v>
      </c>
      <c r="M235" s="47">
        <f>VLOOKUP($B235,paste_pd_trips!$A$182:$N$211,TripTargets_memo!M$4+2,FALSE)</f>
        <v>0</v>
      </c>
      <c r="N235" s="47">
        <f>VLOOKUP($B235,paste_pd_trips!$A$182:$N$211,TripTargets_memo!N$4+2,FALSE)</f>
        <v>0</v>
      </c>
      <c r="O235" s="50">
        <f>VLOOKUP($B235,paste_pd_trips!$A$182:$N$211,TripTargets_memo!O$4+2,FALSE)</f>
        <v>0</v>
      </c>
    </row>
    <row r="236" spans="2:15" x14ac:dyDescent="0.25">
      <c r="B236">
        <v>10</v>
      </c>
      <c r="C236" s="46" t="s">
        <v>15</v>
      </c>
      <c r="D236" s="47">
        <f>VLOOKUP($B236,paste_pd_trips!$A$182:$N$211,TripTargets_memo!D$4+2,FALSE)</f>
        <v>0</v>
      </c>
      <c r="E236" s="47">
        <f>VLOOKUP($B236,paste_pd_trips!$A$182:$N$211,TripTargets_memo!E$4+2,FALSE)</f>
        <v>0</v>
      </c>
      <c r="F236" s="47">
        <f>VLOOKUP($B236,paste_pd_trips!$A$182:$N$211,TripTargets_memo!F$4+2,FALSE)</f>
        <v>0</v>
      </c>
      <c r="G236" s="47">
        <f>VLOOKUP($B236,paste_pd_trips!$A$182:$N$211,TripTargets_memo!G$4+2,FALSE)</f>
        <v>0</v>
      </c>
      <c r="H236" s="47">
        <f>VLOOKUP($B236,paste_pd_trips!$A$182:$N$211,TripTargets_memo!H$4+2,FALSE)</f>
        <v>0</v>
      </c>
      <c r="I236" s="55">
        <f>VLOOKUP($B236,paste_pd_trips!$A$182:$N$211,TripTargets_memo!I$4+2,FALSE)</f>
        <v>0</v>
      </c>
      <c r="J236" s="56">
        <f>VLOOKUP($B236,paste_pd_trips!$A$182:$N$211,TripTargets_memo!J$4+2,FALSE)</f>
        <v>0</v>
      </c>
      <c r="K236" s="57">
        <f>VLOOKUP($B236,paste_pd_trips!$A$182:$N$211,TripTargets_memo!K$4+2,FALSE)</f>
        <v>0</v>
      </c>
      <c r="L236" s="47">
        <f>VLOOKUP($B236,paste_pd_trips!$A$182:$N$211,TripTargets_memo!L$4+2,FALSE)</f>
        <v>0</v>
      </c>
      <c r="M236" s="47">
        <f>VLOOKUP($B236,paste_pd_trips!$A$182:$N$211,TripTargets_memo!M$4+2,FALSE)</f>
        <v>0</v>
      </c>
      <c r="N236" s="47">
        <f>VLOOKUP($B236,paste_pd_trips!$A$182:$N$211,TripTargets_memo!N$4+2,FALSE)</f>
        <v>0</v>
      </c>
      <c r="O236" s="50">
        <f>VLOOKUP($B236,paste_pd_trips!$A$182:$N$211,TripTargets_memo!O$4+2,FALSE)</f>
        <v>0</v>
      </c>
    </row>
    <row r="237" spans="2:15" x14ac:dyDescent="0.25">
      <c r="B237">
        <v>11</v>
      </c>
      <c r="C237" s="46" t="s">
        <v>16</v>
      </c>
      <c r="D237" s="47">
        <f>VLOOKUP($B237,paste_pd_trips!$A$182:$N$211,TripTargets_memo!D$4+2,FALSE)</f>
        <v>0</v>
      </c>
      <c r="E237" s="47">
        <f>VLOOKUP($B237,paste_pd_trips!$A$182:$N$211,TripTargets_memo!E$4+2,FALSE)</f>
        <v>0</v>
      </c>
      <c r="F237" s="47">
        <f>VLOOKUP($B237,paste_pd_trips!$A$182:$N$211,TripTargets_memo!F$4+2,FALSE)</f>
        <v>0</v>
      </c>
      <c r="G237" s="47">
        <f>VLOOKUP($B237,paste_pd_trips!$A$182:$N$211,TripTargets_memo!G$4+2,FALSE)</f>
        <v>0</v>
      </c>
      <c r="H237" s="47">
        <f>VLOOKUP($B237,paste_pd_trips!$A$182:$N$211,TripTargets_memo!H$4+2,FALSE)</f>
        <v>0</v>
      </c>
      <c r="I237" s="55">
        <f>VLOOKUP($B237,paste_pd_trips!$A$182:$N$211,TripTargets_memo!I$4+2,FALSE)</f>
        <v>0</v>
      </c>
      <c r="J237" s="56">
        <f>VLOOKUP($B237,paste_pd_trips!$A$182:$N$211,TripTargets_memo!J$4+2,FALSE)</f>
        <v>0</v>
      </c>
      <c r="K237" s="57">
        <f>VLOOKUP($B237,paste_pd_trips!$A$182:$N$211,TripTargets_memo!K$4+2,FALSE)</f>
        <v>0</v>
      </c>
      <c r="L237" s="47">
        <f>VLOOKUP($B237,paste_pd_trips!$A$182:$N$211,TripTargets_memo!L$4+2,FALSE)</f>
        <v>0</v>
      </c>
      <c r="M237" s="47">
        <f>VLOOKUP($B237,paste_pd_trips!$A$182:$N$211,TripTargets_memo!M$4+2,FALSE)</f>
        <v>0</v>
      </c>
      <c r="N237" s="47">
        <f>VLOOKUP($B237,paste_pd_trips!$A$182:$N$211,TripTargets_memo!N$4+2,FALSE)</f>
        <v>0</v>
      </c>
      <c r="O237" s="50">
        <f>VLOOKUP($B237,paste_pd_trips!$A$182:$N$211,TripTargets_memo!O$4+2,FALSE)</f>
        <v>0</v>
      </c>
    </row>
    <row r="238" spans="2:15" x14ac:dyDescent="0.25">
      <c r="B238">
        <v>12</v>
      </c>
      <c r="C238" s="46" t="s">
        <v>17</v>
      </c>
      <c r="D238" s="47">
        <f>VLOOKUP($B238,paste_pd_trips!$A$182:$N$211,TripTargets_memo!D$4+2,FALSE)</f>
        <v>0</v>
      </c>
      <c r="E238" s="47">
        <f>VLOOKUP($B238,paste_pd_trips!$A$182:$N$211,TripTargets_memo!E$4+2,FALSE)</f>
        <v>0</v>
      </c>
      <c r="F238" s="47">
        <f>VLOOKUP($B238,paste_pd_trips!$A$182:$N$211,TripTargets_memo!F$4+2,FALSE)</f>
        <v>0</v>
      </c>
      <c r="G238" s="47">
        <f>VLOOKUP($B238,paste_pd_trips!$A$182:$N$211,TripTargets_memo!G$4+2,FALSE)</f>
        <v>0</v>
      </c>
      <c r="H238" s="47">
        <f>VLOOKUP($B238,paste_pd_trips!$A$182:$N$211,TripTargets_memo!H$4+2,FALSE)</f>
        <v>0</v>
      </c>
      <c r="I238" s="55">
        <f>VLOOKUP($B238,paste_pd_trips!$A$182:$N$211,TripTargets_memo!I$4+2,FALSE)</f>
        <v>0</v>
      </c>
      <c r="J238" s="56">
        <f>VLOOKUP($B238,paste_pd_trips!$A$182:$N$211,TripTargets_memo!J$4+2,FALSE)</f>
        <v>0</v>
      </c>
      <c r="K238" s="57">
        <f>VLOOKUP($B238,paste_pd_trips!$A$182:$N$211,TripTargets_memo!K$4+2,FALSE)</f>
        <v>0</v>
      </c>
      <c r="L238" s="47">
        <f>VLOOKUP($B238,paste_pd_trips!$A$182:$N$211,TripTargets_memo!L$4+2,FALSE)</f>
        <v>0</v>
      </c>
      <c r="M238" s="47">
        <f>VLOOKUP($B238,paste_pd_trips!$A$182:$N$211,TripTargets_memo!M$4+2,FALSE)</f>
        <v>0</v>
      </c>
      <c r="N238" s="47">
        <f>VLOOKUP($B238,paste_pd_trips!$A$182:$N$211,TripTargets_memo!N$4+2,FALSE)</f>
        <v>0</v>
      </c>
      <c r="O238" s="50">
        <f>VLOOKUP($B238,paste_pd_trips!$A$182:$N$211,TripTargets_memo!O$4+2,FALSE)</f>
        <v>0</v>
      </c>
    </row>
    <row r="239" spans="2:15" x14ac:dyDescent="0.25">
      <c r="B239">
        <v>13</v>
      </c>
      <c r="C239" s="46" t="s">
        <v>26</v>
      </c>
      <c r="D239" s="47">
        <f>VLOOKUP($B239,paste_pd_trips!$A$182:$N$211,TripTargets_memo!D$4+2,FALSE)</f>
        <v>0</v>
      </c>
      <c r="E239" s="47">
        <f>VLOOKUP($B239,paste_pd_trips!$A$182:$N$211,TripTargets_memo!E$4+2,FALSE)</f>
        <v>0</v>
      </c>
      <c r="F239" s="47">
        <f>VLOOKUP($B239,paste_pd_trips!$A$182:$N$211,TripTargets_memo!F$4+2,FALSE)</f>
        <v>0</v>
      </c>
      <c r="G239" s="47">
        <f>VLOOKUP($B239,paste_pd_trips!$A$182:$N$211,TripTargets_memo!G$4+2,FALSE)</f>
        <v>0</v>
      </c>
      <c r="H239" s="47">
        <f>VLOOKUP($B239,paste_pd_trips!$A$182:$N$211,TripTargets_memo!H$4+2,FALSE)</f>
        <v>0</v>
      </c>
      <c r="I239" s="55">
        <f>VLOOKUP($B239,paste_pd_trips!$A$182:$N$211,TripTargets_memo!I$4+2,FALSE)</f>
        <v>0</v>
      </c>
      <c r="J239" s="56">
        <f>VLOOKUP($B239,paste_pd_trips!$A$182:$N$211,TripTargets_memo!J$4+2,FALSE)</f>
        <v>0</v>
      </c>
      <c r="K239" s="57">
        <f>VLOOKUP($B239,paste_pd_trips!$A$182:$N$211,TripTargets_memo!K$4+2,FALSE)</f>
        <v>0</v>
      </c>
      <c r="L239" s="47">
        <f>VLOOKUP($B239,paste_pd_trips!$A$182:$N$211,TripTargets_memo!L$4+2,FALSE)</f>
        <v>0</v>
      </c>
      <c r="M239" s="47">
        <f>VLOOKUP($B239,paste_pd_trips!$A$182:$N$211,TripTargets_memo!M$4+2,FALSE)</f>
        <v>0</v>
      </c>
      <c r="N239" s="47">
        <f>VLOOKUP($B239,paste_pd_trips!$A$182:$N$211,TripTargets_memo!N$4+2,FALSE)</f>
        <v>0</v>
      </c>
      <c r="O239" s="50">
        <f>VLOOKUP($B239,paste_pd_trips!$A$182:$N$211,TripTargets_memo!O$4+2,FALSE)</f>
        <v>0</v>
      </c>
    </row>
    <row r="240" spans="2:15" x14ac:dyDescent="0.25">
      <c r="B240">
        <v>14</v>
      </c>
      <c r="C240" s="46" t="s">
        <v>27</v>
      </c>
      <c r="D240" s="47">
        <f>VLOOKUP($B240,paste_pd_trips!$A$182:$N$211,TripTargets_memo!D$4+2,FALSE)</f>
        <v>0</v>
      </c>
      <c r="E240" s="47">
        <f>VLOOKUP($B240,paste_pd_trips!$A$182:$N$211,TripTargets_memo!E$4+2,FALSE)</f>
        <v>0</v>
      </c>
      <c r="F240" s="47">
        <f>VLOOKUP($B240,paste_pd_trips!$A$182:$N$211,TripTargets_memo!F$4+2,FALSE)</f>
        <v>0</v>
      </c>
      <c r="G240" s="47">
        <f>VLOOKUP($B240,paste_pd_trips!$A$182:$N$211,TripTargets_memo!G$4+2,FALSE)</f>
        <v>0</v>
      </c>
      <c r="H240" s="47">
        <f>VLOOKUP($B240,paste_pd_trips!$A$182:$N$211,TripTargets_memo!H$4+2,FALSE)</f>
        <v>0</v>
      </c>
      <c r="I240" s="55">
        <f>VLOOKUP($B240,paste_pd_trips!$A$182:$N$211,TripTargets_memo!I$4+2,FALSE)</f>
        <v>0</v>
      </c>
      <c r="J240" s="56">
        <f>VLOOKUP($B240,paste_pd_trips!$A$182:$N$211,TripTargets_memo!J$4+2,FALSE)</f>
        <v>434.61919999999998</v>
      </c>
      <c r="K240" s="57">
        <f>VLOOKUP($B240,paste_pd_trips!$A$182:$N$211,TripTargets_memo!K$4+2,FALSE)</f>
        <v>0</v>
      </c>
      <c r="L240" s="47">
        <f>VLOOKUP($B240,paste_pd_trips!$A$182:$N$211,TripTargets_memo!L$4+2,FALSE)</f>
        <v>0</v>
      </c>
      <c r="M240" s="47">
        <f>VLOOKUP($B240,paste_pd_trips!$A$182:$N$211,TripTargets_memo!M$4+2,FALSE)</f>
        <v>0</v>
      </c>
      <c r="N240" s="47">
        <f>VLOOKUP($B240,paste_pd_trips!$A$182:$N$211,TripTargets_memo!N$4+2,FALSE)</f>
        <v>0</v>
      </c>
      <c r="O240" s="50">
        <f>VLOOKUP($B240,paste_pd_trips!$A$182:$N$211,TripTargets_memo!O$4+2,FALSE)</f>
        <v>434.61919999999998</v>
      </c>
    </row>
    <row r="241" spans="2:15" x14ac:dyDescent="0.25">
      <c r="B241">
        <v>15</v>
      </c>
      <c r="C241" s="46" t="s">
        <v>18</v>
      </c>
      <c r="D241" s="47">
        <f>VLOOKUP($B241,paste_pd_trips!$A$182:$N$211,TripTargets_memo!D$4+2,FALSE)</f>
        <v>0</v>
      </c>
      <c r="E241" s="47">
        <f>VLOOKUP($B241,paste_pd_trips!$A$182:$N$211,TripTargets_memo!E$4+2,FALSE)</f>
        <v>0</v>
      </c>
      <c r="F241" s="47">
        <f>VLOOKUP($B241,paste_pd_trips!$A$182:$N$211,TripTargets_memo!F$4+2,FALSE)</f>
        <v>0</v>
      </c>
      <c r="G241" s="47">
        <f>VLOOKUP($B241,paste_pd_trips!$A$182:$N$211,TripTargets_memo!G$4+2,FALSE)</f>
        <v>0</v>
      </c>
      <c r="H241" s="47">
        <f>VLOOKUP($B241,paste_pd_trips!$A$182:$N$211,TripTargets_memo!H$4+2,FALSE)</f>
        <v>0</v>
      </c>
      <c r="I241" s="55">
        <f>VLOOKUP($B241,paste_pd_trips!$A$182:$N$211,TripTargets_memo!I$4+2,FALSE)</f>
        <v>0</v>
      </c>
      <c r="J241" s="56">
        <f>VLOOKUP($B241,paste_pd_trips!$A$182:$N$211,TripTargets_memo!J$4+2,FALSE)</f>
        <v>0</v>
      </c>
      <c r="K241" s="57">
        <f>VLOOKUP($B241,paste_pd_trips!$A$182:$N$211,TripTargets_memo!K$4+2,FALSE)</f>
        <v>0</v>
      </c>
      <c r="L241" s="47">
        <f>VLOOKUP($B241,paste_pd_trips!$A$182:$N$211,TripTargets_memo!L$4+2,FALSE)</f>
        <v>0</v>
      </c>
      <c r="M241" s="47">
        <f>VLOOKUP($B241,paste_pd_trips!$A$182:$N$211,TripTargets_memo!M$4+2,FALSE)</f>
        <v>0</v>
      </c>
      <c r="N241" s="47">
        <f>VLOOKUP($B241,paste_pd_trips!$A$182:$N$211,TripTargets_memo!N$4+2,FALSE)</f>
        <v>0</v>
      </c>
      <c r="O241" s="50">
        <f>VLOOKUP($B241,paste_pd_trips!$A$182:$N$211,TripTargets_memo!O$4+2,FALSE)</f>
        <v>0</v>
      </c>
    </row>
    <row r="242" spans="2:15" x14ac:dyDescent="0.25">
      <c r="B242">
        <v>16</v>
      </c>
      <c r="C242" s="46" t="s">
        <v>19</v>
      </c>
      <c r="D242" s="47">
        <f>VLOOKUP($B242,paste_pd_trips!$A$182:$N$211,TripTargets_memo!D$4+2,FALSE)</f>
        <v>0</v>
      </c>
      <c r="E242" s="47">
        <f>VLOOKUP($B242,paste_pd_trips!$A$182:$N$211,TripTargets_memo!E$4+2,FALSE)</f>
        <v>0</v>
      </c>
      <c r="F242" s="47">
        <f>VLOOKUP($B242,paste_pd_trips!$A$182:$N$211,TripTargets_memo!F$4+2,FALSE)</f>
        <v>0</v>
      </c>
      <c r="G242" s="47">
        <f>VLOOKUP($B242,paste_pd_trips!$A$182:$N$211,TripTargets_memo!G$4+2,FALSE)</f>
        <v>0</v>
      </c>
      <c r="H242" s="47">
        <f>VLOOKUP($B242,paste_pd_trips!$A$182:$N$211,TripTargets_memo!H$4+2,FALSE)</f>
        <v>0</v>
      </c>
      <c r="I242" s="55">
        <f>VLOOKUP($B242,paste_pd_trips!$A$182:$N$211,TripTargets_memo!I$4+2,FALSE)</f>
        <v>0</v>
      </c>
      <c r="J242" s="56">
        <f>VLOOKUP($B242,paste_pd_trips!$A$182:$N$211,TripTargets_memo!J$4+2,FALSE)</f>
        <v>0</v>
      </c>
      <c r="K242" s="57">
        <f>VLOOKUP($B242,paste_pd_trips!$A$182:$N$211,TripTargets_memo!K$4+2,FALSE)</f>
        <v>0</v>
      </c>
      <c r="L242" s="47">
        <f>VLOOKUP($B242,paste_pd_trips!$A$182:$N$211,TripTargets_memo!L$4+2,FALSE)</f>
        <v>0</v>
      </c>
      <c r="M242" s="47">
        <f>VLOOKUP($B242,paste_pd_trips!$A$182:$N$211,TripTargets_memo!M$4+2,FALSE)</f>
        <v>0</v>
      </c>
      <c r="N242" s="47">
        <f>VLOOKUP($B242,paste_pd_trips!$A$182:$N$211,TripTargets_memo!N$4+2,FALSE)</f>
        <v>0</v>
      </c>
      <c r="O242" s="50">
        <f>VLOOKUP($B242,paste_pd_trips!$A$182:$N$211,TripTargets_memo!O$4+2,FALSE)</f>
        <v>0</v>
      </c>
    </row>
    <row r="243" spans="2:15" x14ac:dyDescent="0.25">
      <c r="B243">
        <v>17</v>
      </c>
      <c r="C243" s="46" t="s">
        <v>20</v>
      </c>
      <c r="D243" s="47">
        <f>VLOOKUP($B243,paste_pd_trips!$A$182:$N$211,TripTargets_memo!D$4+2,FALSE)</f>
        <v>0</v>
      </c>
      <c r="E243" s="47">
        <f>VLOOKUP($B243,paste_pd_trips!$A$182:$N$211,TripTargets_memo!E$4+2,FALSE)</f>
        <v>0</v>
      </c>
      <c r="F243" s="47">
        <f>VLOOKUP($B243,paste_pd_trips!$A$182:$N$211,TripTargets_memo!F$4+2,FALSE)</f>
        <v>0</v>
      </c>
      <c r="G243" s="47">
        <f>VLOOKUP($B243,paste_pd_trips!$A$182:$N$211,TripTargets_memo!G$4+2,FALSE)</f>
        <v>0</v>
      </c>
      <c r="H243" s="47">
        <f>VLOOKUP($B243,paste_pd_trips!$A$182:$N$211,TripTargets_memo!H$4+2,FALSE)</f>
        <v>0</v>
      </c>
      <c r="I243" s="55">
        <f>VLOOKUP($B243,paste_pd_trips!$A$182:$N$211,TripTargets_memo!I$4+2,FALSE)</f>
        <v>0</v>
      </c>
      <c r="J243" s="56">
        <f>VLOOKUP($B243,paste_pd_trips!$A$182:$N$211,TripTargets_memo!J$4+2,FALSE)</f>
        <v>0</v>
      </c>
      <c r="K243" s="57">
        <f>VLOOKUP($B243,paste_pd_trips!$A$182:$N$211,TripTargets_memo!K$4+2,FALSE)</f>
        <v>0</v>
      </c>
      <c r="L243" s="47">
        <f>VLOOKUP($B243,paste_pd_trips!$A$182:$N$211,TripTargets_memo!L$4+2,FALSE)</f>
        <v>0</v>
      </c>
      <c r="M243" s="47">
        <f>VLOOKUP($B243,paste_pd_trips!$A$182:$N$211,TripTargets_memo!M$4+2,FALSE)</f>
        <v>0</v>
      </c>
      <c r="N243" s="47">
        <f>VLOOKUP($B243,paste_pd_trips!$A$182:$N$211,TripTargets_memo!N$4+2,FALSE)</f>
        <v>0</v>
      </c>
      <c r="O243" s="50">
        <f>VLOOKUP($B243,paste_pd_trips!$A$182:$N$211,TripTargets_memo!O$4+2,FALSE)</f>
        <v>0</v>
      </c>
    </row>
    <row r="244" spans="2:15" x14ac:dyDescent="0.25">
      <c r="B244">
        <v>18</v>
      </c>
      <c r="C244" s="46" t="s">
        <v>21</v>
      </c>
      <c r="D244" s="47">
        <f>VLOOKUP($B244,paste_pd_trips!$A$182:$N$211,TripTargets_memo!D$4+2,FALSE)</f>
        <v>0</v>
      </c>
      <c r="E244" s="47">
        <f>VLOOKUP($B244,paste_pd_trips!$A$182:$N$211,TripTargets_memo!E$4+2,FALSE)</f>
        <v>0</v>
      </c>
      <c r="F244" s="47">
        <f>VLOOKUP($B244,paste_pd_trips!$A$182:$N$211,TripTargets_memo!F$4+2,FALSE)</f>
        <v>0</v>
      </c>
      <c r="G244" s="47">
        <f>VLOOKUP($B244,paste_pd_trips!$A$182:$N$211,TripTargets_memo!G$4+2,FALSE)</f>
        <v>0</v>
      </c>
      <c r="H244" s="47">
        <f>VLOOKUP($B244,paste_pd_trips!$A$182:$N$211,TripTargets_memo!H$4+2,FALSE)</f>
        <v>0</v>
      </c>
      <c r="I244" s="55">
        <f>VLOOKUP($B244,paste_pd_trips!$A$182:$N$211,TripTargets_memo!I$4+2,FALSE)</f>
        <v>0</v>
      </c>
      <c r="J244" s="56">
        <f>VLOOKUP($B244,paste_pd_trips!$A$182:$N$211,TripTargets_memo!J$4+2,FALSE)</f>
        <v>0</v>
      </c>
      <c r="K244" s="57">
        <f>VLOOKUP($B244,paste_pd_trips!$A$182:$N$211,TripTargets_memo!K$4+2,FALSE)</f>
        <v>434.61919999999998</v>
      </c>
      <c r="L244" s="47">
        <f>VLOOKUP($B244,paste_pd_trips!$A$182:$N$211,TripTargets_memo!L$4+2,FALSE)</f>
        <v>0</v>
      </c>
      <c r="M244" s="47">
        <f>VLOOKUP($B244,paste_pd_trips!$A$182:$N$211,TripTargets_memo!M$4+2,FALSE)</f>
        <v>0</v>
      </c>
      <c r="N244" s="47">
        <f>VLOOKUP($B244,paste_pd_trips!$A$182:$N$211,TripTargets_memo!N$4+2,FALSE)</f>
        <v>0</v>
      </c>
      <c r="O244" s="50">
        <f>VLOOKUP($B244,paste_pd_trips!$A$182:$N$211,TripTargets_memo!O$4+2,FALSE)</f>
        <v>434.61919999999998</v>
      </c>
    </row>
    <row r="245" spans="2:15" x14ac:dyDescent="0.25">
      <c r="B245">
        <v>19</v>
      </c>
      <c r="C245" s="46" t="s">
        <v>28</v>
      </c>
      <c r="D245" s="47">
        <f>VLOOKUP($B245,paste_pd_trips!$A$182:$N$211,TripTargets_memo!D$4+2,FALSE)</f>
        <v>0</v>
      </c>
      <c r="E245" s="47">
        <f>VLOOKUP($B245,paste_pd_trips!$A$182:$N$211,TripTargets_memo!E$4+2,FALSE)</f>
        <v>0</v>
      </c>
      <c r="F245" s="47">
        <f>VLOOKUP($B245,paste_pd_trips!$A$182:$N$211,TripTargets_memo!F$4+2,FALSE)</f>
        <v>0</v>
      </c>
      <c r="G245" s="47">
        <f>VLOOKUP($B245,paste_pd_trips!$A$182:$N$211,TripTargets_memo!G$4+2,FALSE)</f>
        <v>0</v>
      </c>
      <c r="H245" s="47">
        <f>VLOOKUP($B245,paste_pd_trips!$A$182:$N$211,TripTargets_memo!H$4+2,FALSE)</f>
        <v>0</v>
      </c>
      <c r="I245" s="55">
        <f>VLOOKUP($B245,paste_pd_trips!$A$182:$N$211,TripTargets_memo!I$4+2,FALSE)</f>
        <v>0</v>
      </c>
      <c r="J245" s="56">
        <f>VLOOKUP($B245,paste_pd_trips!$A$182:$N$211,TripTargets_memo!J$4+2,FALSE)</f>
        <v>0</v>
      </c>
      <c r="K245" s="57">
        <f>VLOOKUP($B245,paste_pd_trips!$A$182:$N$211,TripTargets_memo!K$4+2,FALSE)</f>
        <v>0</v>
      </c>
      <c r="L245" s="47">
        <f>VLOOKUP($B245,paste_pd_trips!$A$182:$N$211,TripTargets_memo!L$4+2,FALSE)</f>
        <v>0</v>
      </c>
      <c r="M245" s="47">
        <f>VLOOKUP($B245,paste_pd_trips!$A$182:$N$211,TripTargets_memo!M$4+2,FALSE)</f>
        <v>0</v>
      </c>
      <c r="N245" s="47">
        <f>VLOOKUP($B245,paste_pd_trips!$A$182:$N$211,TripTargets_memo!N$4+2,FALSE)</f>
        <v>0</v>
      </c>
      <c r="O245" s="50">
        <f>VLOOKUP($B245,paste_pd_trips!$A$182:$N$211,TripTargets_memo!O$4+2,FALSE)</f>
        <v>0</v>
      </c>
    </row>
    <row r="246" spans="2:15" x14ac:dyDescent="0.25">
      <c r="B246">
        <v>20</v>
      </c>
      <c r="C246" s="46" t="s">
        <v>29</v>
      </c>
      <c r="D246" s="47">
        <f>VLOOKUP($B246,paste_pd_trips!$A$182:$N$211,TripTargets_memo!D$4+2,FALSE)</f>
        <v>0</v>
      </c>
      <c r="E246" s="47">
        <f>VLOOKUP($B246,paste_pd_trips!$A$182:$N$211,TripTargets_memo!E$4+2,FALSE)</f>
        <v>0</v>
      </c>
      <c r="F246" s="47">
        <f>VLOOKUP($B246,paste_pd_trips!$A$182:$N$211,TripTargets_memo!F$4+2,FALSE)</f>
        <v>0</v>
      </c>
      <c r="G246" s="47">
        <f>VLOOKUP($B246,paste_pd_trips!$A$182:$N$211,TripTargets_memo!G$4+2,FALSE)</f>
        <v>0</v>
      </c>
      <c r="H246" s="47">
        <f>VLOOKUP($B246,paste_pd_trips!$A$182:$N$211,TripTargets_memo!H$4+2,FALSE)</f>
        <v>0</v>
      </c>
      <c r="I246" s="58">
        <f>VLOOKUP($B246,paste_pd_trips!$A$182:$N$211,TripTargets_memo!I$4+2,FALSE)</f>
        <v>0</v>
      </c>
      <c r="J246" s="59">
        <f>VLOOKUP($B246,paste_pd_trips!$A$182:$N$211,TripTargets_memo!J$4+2,FALSE)</f>
        <v>0</v>
      </c>
      <c r="K246" s="60">
        <f>VLOOKUP($B246,paste_pd_trips!$A$182:$N$211,TripTargets_memo!K$4+2,FALSE)</f>
        <v>0</v>
      </c>
      <c r="L246" s="47">
        <f>VLOOKUP($B246,paste_pd_trips!$A$182:$N$211,TripTargets_memo!L$4+2,FALSE)</f>
        <v>0</v>
      </c>
      <c r="M246" s="47">
        <f>VLOOKUP($B246,paste_pd_trips!$A$182:$N$211,TripTargets_memo!M$4+2,FALSE)</f>
        <v>0</v>
      </c>
      <c r="N246" s="47">
        <f>VLOOKUP($B246,paste_pd_trips!$A$182:$N$211,TripTargets_memo!N$4+2,FALSE)</f>
        <v>0</v>
      </c>
      <c r="O246" s="50">
        <f>VLOOKUP($B246,paste_pd_trips!$A$182:$N$211,TripTargets_memo!O$4+2,FALSE)</f>
        <v>0</v>
      </c>
    </row>
    <row r="247" spans="2:15" x14ac:dyDescent="0.25">
      <c r="B247">
        <v>21</v>
      </c>
      <c r="C247" s="46" t="s">
        <v>22</v>
      </c>
      <c r="D247" s="47">
        <f>VLOOKUP($B247,paste_pd_trips!$A$182:$N$211,TripTargets_memo!D$4+2,FALSE)</f>
        <v>0</v>
      </c>
      <c r="E247" s="47">
        <f>VLOOKUP($B247,paste_pd_trips!$A$182:$N$211,TripTargets_memo!E$4+2,FALSE)</f>
        <v>0</v>
      </c>
      <c r="F247" s="47">
        <f>VLOOKUP($B247,paste_pd_trips!$A$182:$N$211,TripTargets_memo!F$4+2,FALSE)</f>
        <v>0</v>
      </c>
      <c r="G247" s="47">
        <f>VLOOKUP($B247,paste_pd_trips!$A$182:$N$211,TripTargets_memo!G$4+2,FALSE)</f>
        <v>0</v>
      </c>
      <c r="H247" s="47">
        <f>VLOOKUP($B247,paste_pd_trips!$A$182:$N$211,TripTargets_memo!H$4+2,FALSE)</f>
        <v>0</v>
      </c>
      <c r="I247" s="56">
        <f>VLOOKUP($B247,paste_pd_trips!$A$182:$N$211,TripTargets_memo!I$4+2,FALSE)</f>
        <v>0</v>
      </c>
      <c r="J247" s="56">
        <f>VLOOKUP($B247,paste_pd_trips!$A$182:$N$211,TripTargets_memo!J$4+2,FALSE)</f>
        <v>0</v>
      </c>
      <c r="K247" s="56">
        <f>VLOOKUP($B247,paste_pd_trips!$A$182:$N$211,TripTargets_memo!K$4+2,FALSE)</f>
        <v>0</v>
      </c>
      <c r="L247" s="47">
        <f>VLOOKUP($B247,paste_pd_trips!$A$182:$N$211,TripTargets_memo!L$4+2,FALSE)</f>
        <v>0</v>
      </c>
      <c r="M247" s="47">
        <f>VLOOKUP($B247,paste_pd_trips!$A$182:$N$211,TripTargets_memo!M$4+2,FALSE)</f>
        <v>0</v>
      </c>
      <c r="N247" s="47">
        <f>VLOOKUP($B247,paste_pd_trips!$A$182:$N$211,TripTargets_memo!N$4+2,FALSE)</f>
        <v>0</v>
      </c>
      <c r="O247" s="50">
        <f>VLOOKUP($B247,paste_pd_trips!$A$182:$N$211,TripTargets_memo!O$4+2,FALSE)</f>
        <v>0</v>
      </c>
    </row>
    <row r="248" spans="2:15" x14ac:dyDescent="0.25">
      <c r="B248">
        <v>22</v>
      </c>
      <c r="C248" s="46" t="s">
        <v>23</v>
      </c>
      <c r="D248" s="47">
        <f>VLOOKUP($B248,paste_pd_trips!$A$182:$N$211,TripTargets_memo!D$4+2,FALSE)</f>
        <v>0</v>
      </c>
      <c r="E248" s="47">
        <f>VLOOKUP($B248,paste_pd_trips!$A$182:$N$211,TripTargets_memo!E$4+2,FALSE)</f>
        <v>0</v>
      </c>
      <c r="F248" s="47">
        <f>VLOOKUP($B248,paste_pd_trips!$A$182:$N$211,TripTargets_memo!F$4+2,FALSE)</f>
        <v>0</v>
      </c>
      <c r="G248" s="47">
        <f>VLOOKUP($B248,paste_pd_trips!$A$182:$N$211,TripTargets_memo!G$4+2,FALSE)</f>
        <v>0</v>
      </c>
      <c r="H248" s="47">
        <f>VLOOKUP($B248,paste_pd_trips!$A$182:$N$211,TripTargets_memo!H$4+2,FALSE)</f>
        <v>0</v>
      </c>
      <c r="I248" s="56">
        <f>VLOOKUP($B248,paste_pd_trips!$A$182:$N$211,TripTargets_memo!I$4+2,FALSE)</f>
        <v>0</v>
      </c>
      <c r="J248" s="56">
        <f>VLOOKUP($B248,paste_pd_trips!$A$182:$N$211,TripTargets_memo!J$4+2,FALSE)</f>
        <v>0</v>
      </c>
      <c r="K248" s="56">
        <f>VLOOKUP($B248,paste_pd_trips!$A$182:$N$211,TripTargets_memo!K$4+2,FALSE)</f>
        <v>0</v>
      </c>
      <c r="L248" s="47">
        <f>VLOOKUP($B248,paste_pd_trips!$A$182:$N$211,TripTargets_memo!L$4+2,FALSE)</f>
        <v>0</v>
      </c>
      <c r="M248" s="47">
        <f>VLOOKUP($B248,paste_pd_trips!$A$182:$N$211,TripTargets_memo!M$4+2,FALSE)</f>
        <v>0</v>
      </c>
      <c r="N248" s="47">
        <f>VLOOKUP($B248,paste_pd_trips!$A$182:$N$211,TripTargets_memo!N$4+2,FALSE)</f>
        <v>0</v>
      </c>
      <c r="O248" s="50">
        <f>VLOOKUP($B248,paste_pd_trips!$A$182:$N$211,TripTargets_memo!O$4+2,FALSE)</f>
        <v>0</v>
      </c>
    </row>
    <row r="249" spans="2:15" x14ac:dyDescent="0.25">
      <c r="B249">
        <v>23</v>
      </c>
      <c r="C249" s="46" t="s">
        <v>24</v>
      </c>
      <c r="D249" s="47">
        <f>VLOOKUP($B249,paste_pd_trips!$A$182:$N$211,TripTargets_memo!D$4+2,FALSE)</f>
        <v>0</v>
      </c>
      <c r="E249" s="47">
        <f>VLOOKUP($B249,paste_pd_trips!$A$182:$N$211,TripTargets_memo!E$4+2,FALSE)</f>
        <v>0</v>
      </c>
      <c r="F249" s="47">
        <f>VLOOKUP($B249,paste_pd_trips!$A$182:$N$211,TripTargets_memo!F$4+2,FALSE)</f>
        <v>0</v>
      </c>
      <c r="G249" s="47">
        <f>VLOOKUP($B249,paste_pd_trips!$A$182:$N$211,TripTargets_memo!G$4+2,FALSE)</f>
        <v>0</v>
      </c>
      <c r="H249" s="47">
        <f>VLOOKUP($B249,paste_pd_trips!$A$182:$N$211,TripTargets_memo!H$4+2,FALSE)</f>
        <v>0</v>
      </c>
      <c r="I249" s="56">
        <f>VLOOKUP($B249,paste_pd_trips!$A$182:$N$211,TripTargets_memo!I$4+2,FALSE)</f>
        <v>0</v>
      </c>
      <c r="J249" s="56">
        <f>VLOOKUP($B249,paste_pd_trips!$A$182:$N$211,TripTargets_memo!J$4+2,FALSE)</f>
        <v>0</v>
      </c>
      <c r="K249" s="56">
        <f>VLOOKUP($B249,paste_pd_trips!$A$182:$N$211,TripTargets_memo!K$4+2,FALSE)</f>
        <v>0</v>
      </c>
      <c r="L249" s="47">
        <f>VLOOKUP($B249,paste_pd_trips!$A$182:$N$211,TripTargets_memo!L$4+2,FALSE)</f>
        <v>0</v>
      </c>
      <c r="M249" s="47">
        <f>VLOOKUP($B249,paste_pd_trips!$A$182:$N$211,TripTargets_memo!M$4+2,FALSE)</f>
        <v>0</v>
      </c>
      <c r="N249" s="47">
        <f>VLOOKUP($B249,paste_pd_trips!$A$182:$N$211,TripTargets_memo!N$4+2,FALSE)</f>
        <v>457.04921999999999</v>
      </c>
      <c r="O249" s="50">
        <f>VLOOKUP($B249,paste_pd_trips!$A$182:$N$211,TripTargets_memo!O$4+2,FALSE)</f>
        <v>457.04921999999999</v>
      </c>
    </row>
    <row r="250" spans="2:15" x14ac:dyDescent="0.25">
      <c r="B250">
        <v>24</v>
      </c>
      <c r="C250" s="46" t="s">
        <v>25</v>
      </c>
      <c r="D250" s="47">
        <f>VLOOKUP($B250,paste_pd_trips!$A$182:$N$211,TripTargets_memo!D$4+2,FALSE)</f>
        <v>0</v>
      </c>
      <c r="E250" s="47">
        <f>VLOOKUP($B250,paste_pd_trips!$A$182:$N$211,TripTargets_memo!E$4+2,FALSE)</f>
        <v>0</v>
      </c>
      <c r="F250" s="47">
        <f>VLOOKUP($B250,paste_pd_trips!$A$182:$N$211,TripTargets_memo!F$4+2,FALSE)</f>
        <v>0</v>
      </c>
      <c r="G250" s="47">
        <f>VLOOKUP($B250,paste_pd_trips!$A$182:$N$211,TripTargets_memo!G$4+2,FALSE)</f>
        <v>0</v>
      </c>
      <c r="H250" s="47">
        <f>VLOOKUP($B250,paste_pd_trips!$A$182:$N$211,TripTargets_memo!H$4+2,FALSE)</f>
        <v>0</v>
      </c>
      <c r="I250" s="51">
        <f>VLOOKUP($B250,paste_pd_trips!$A$182:$N$211,TripTargets_memo!I$4+2,FALSE)</f>
        <v>0</v>
      </c>
      <c r="J250" s="52">
        <f>VLOOKUP($B250,paste_pd_trips!$A$182:$N$211,TripTargets_memo!J$4+2,FALSE)</f>
        <v>0</v>
      </c>
      <c r="K250" s="53">
        <f>VLOOKUP($B250,paste_pd_trips!$A$182:$N$211,TripTargets_memo!K$4+2,FALSE)</f>
        <v>0</v>
      </c>
      <c r="L250" s="47">
        <f>VLOOKUP($B250,paste_pd_trips!$A$182:$N$211,TripTargets_memo!L$4+2,FALSE)</f>
        <v>0</v>
      </c>
      <c r="M250" s="47">
        <f>VLOOKUP($B250,paste_pd_trips!$A$182:$N$211,TripTargets_memo!M$4+2,FALSE)</f>
        <v>0</v>
      </c>
      <c r="N250" s="47">
        <f>VLOOKUP($B250,paste_pd_trips!$A$182:$N$211,TripTargets_memo!N$4+2,FALSE)</f>
        <v>0</v>
      </c>
      <c r="O250" s="50">
        <f>VLOOKUP($B250,paste_pd_trips!$A$182:$N$211,TripTargets_memo!O$4+2,FALSE)</f>
        <v>0</v>
      </c>
    </row>
    <row r="251" spans="2:15" x14ac:dyDescent="0.25">
      <c r="B251">
        <v>25</v>
      </c>
      <c r="C251" s="46" t="s">
        <v>30</v>
      </c>
      <c r="D251" s="47">
        <f>VLOOKUP($B251,paste_pd_trips!$A$182:$N$211,TripTargets_memo!D$4+2,FALSE)</f>
        <v>0</v>
      </c>
      <c r="E251" s="47">
        <f>VLOOKUP($B251,paste_pd_trips!$A$182:$N$211,TripTargets_memo!E$4+2,FALSE)</f>
        <v>0</v>
      </c>
      <c r="F251" s="47">
        <f>VLOOKUP($B251,paste_pd_trips!$A$182:$N$211,TripTargets_memo!F$4+2,FALSE)</f>
        <v>0</v>
      </c>
      <c r="G251" s="47">
        <f>VLOOKUP($B251,paste_pd_trips!$A$182:$N$211,TripTargets_memo!G$4+2,FALSE)</f>
        <v>0</v>
      </c>
      <c r="H251" s="47">
        <f>VLOOKUP($B251,paste_pd_trips!$A$182:$N$211,TripTargets_memo!H$4+2,FALSE)</f>
        <v>0</v>
      </c>
      <c r="I251" s="55">
        <f>VLOOKUP($B251,paste_pd_trips!$A$182:$N$211,TripTargets_memo!I$4+2,FALSE)</f>
        <v>0</v>
      </c>
      <c r="J251" s="56">
        <f>VLOOKUP($B251,paste_pd_trips!$A$182:$N$211,TripTargets_memo!J$4+2,FALSE)</f>
        <v>0</v>
      </c>
      <c r="K251" s="57">
        <f>VLOOKUP($B251,paste_pd_trips!$A$182:$N$211,TripTargets_memo!K$4+2,FALSE)</f>
        <v>0</v>
      </c>
      <c r="L251" s="47">
        <f>VLOOKUP($B251,paste_pd_trips!$A$182:$N$211,TripTargets_memo!L$4+2,FALSE)</f>
        <v>0</v>
      </c>
      <c r="M251" s="47">
        <f>VLOOKUP($B251,paste_pd_trips!$A$182:$N$211,TripTargets_memo!M$4+2,FALSE)</f>
        <v>0</v>
      </c>
      <c r="N251" s="47">
        <f>VLOOKUP($B251,paste_pd_trips!$A$182:$N$211,TripTargets_memo!N$4+2,FALSE)</f>
        <v>0</v>
      </c>
      <c r="O251" s="50">
        <f>VLOOKUP($B251,paste_pd_trips!$A$182:$N$211,TripTargets_memo!O$4+2,FALSE)</f>
        <v>0</v>
      </c>
    </row>
    <row r="252" spans="2:15" x14ac:dyDescent="0.25">
      <c r="B252">
        <v>26</v>
      </c>
      <c r="C252" s="46" t="s">
        <v>31</v>
      </c>
      <c r="D252" s="47">
        <f>VLOOKUP($B252,paste_pd_trips!$A$182:$N$211,TripTargets_memo!D$4+2,FALSE)</f>
        <v>0</v>
      </c>
      <c r="E252" s="47">
        <f>VLOOKUP($B252,paste_pd_trips!$A$182:$N$211,TripTargets_memo!E$4+2,FALSE)</f>
        <v>0</v>
      </c>
      <c r="F252" s="47">
        <f>VLOOKUP($B252,paste_pd_trips!$A$182:$N$211,TripTargets_memo!F$4+2,FALSE)</f>
        <v>0</v>
      </c>
      <c r="G252" s="47">
        <f>VLOOKUP($B252,paste_pd_trips!$A$182:$N$211,TripTargets_memo!G$4+2,FALSE)</f>
        <v>0</v>
      </c>
      <c r="H252" s="47">
        <f>VLOOKUP($B252,paste_pd_trips!$A$182:$N$211,TripTargets_memo!H$4+2,FALSE)</f>
        <v>0</v>
      </c>
      <c r="I252" s="55">
        <f>VLOOKUP($B252,paste_pd_trips!$A$182:$N$211,TripTargets_memo!I$4+2,FALSE)</f>
        <v>0</v>
      </c>
      <c r="J252" s="56">
        <f>VLOOKUP($B252,paste_pd_trips!$A$182:$N$211,TripTargets_memo!J$4+2,FALSE)</f>
        <v>480.92520000000002</v>
      </c>
      <c r="K252" s="57">
        <f>VLOOKUP($B252,paste_pd_trips!$A$182:$N$211,TripTargets_memo!K$4+2,FALSE)</f>
        <v>0</v>
      </c>
      <c r="L252" s="47">
        <f>VLOOKUP($B252,paste_pd_trips!$A$182:$N$211,TripTargets_memo!L$4+2,FALSE)</f>
        <v>0</v>
      </c>
      <c r="M252" s="47">
        <f>VLOOKUP($B252,paste_pd_trips!$A$182:$N$211,TripTargets_memo!M$4+2,FALSE)</f>
        <v>0</v>
      </c>
      <c r="N252" s="47">
        <f>VLOOKUP($B252,paste_pd_trips!$A$182:$N$211,TripTargets_memo!N$4+2,FALSE)</f>
        <v>0</v>
      </c>
      <c r="O252" s="50">
        <f>VLOOKUP($B252,paste_pd_trips!$A$182:$N$211,TripTargets_memo!O$4+2,FALSE)</f>
        <v>480.92520000000002</v>
      </c>
    </row>
    <row r="253" spans="2:15" x14ac:dyDescent="0.25">
      <c r="B253">
        <v>27</v>
      </c>
      <c r="C253" s="46" t="s">
        <v>529</v>
      </c>
      <c r="D253" s="47">
        <f>VLOOKUP($B253,paste_pd_trips!$A$182:$N$211,TripTargets_memo!D$4+2,FALSE)</f>
        <v>0</v>
      </c>
      <c r="E253" s="47">
        <f>VLOOKUP($B253,paste_pd_trips!$A$182:$N$211,TripTargets_memo!E$4+2,FALSE)</f>
        <v>0</v>
      </c>
      <c r="F253" s="47">
        <f>VLOOKUP($B253,paste_pd_trips!$A$182:$N$211,TripTargets_memo!F$4+2,FALSE)</f>
        <v>0</v>
      </c>
      <c r="G253" s="47">
        <f>VLOOKUP($B253,paste_pd_trips!$A$182:$N$211,TripTargets_memo!G$4+2,FALSE)</f>
        <v>0</v>
      </c>
      <c r="H253" s="47">
        <f>VLOOKUP($B253,paste_pd_trips!$A$182:$N$211,TripTargets_memo!H$4+2,FALSE)</f>
        <v>0</v>
      </c>
      <c r="I253" s="55">
        <f>VLOOKUP($B253,paste_pd_trips!$A$182:$N$211,TripTargets_memo!I$4+2,FALSE)</f>
        <v>0</v>
      </c>
      <c r="J253" s="47">
        <f>VLOOKUP($B253,paste_pd_trips!$A$182:$N$211,TripTargets_memo!J$4+2,FALSE)</f>
        <v>166.9847</v>
      </c>
      <c r="K253" s="57">
        <f>VLOOKUP($B253,paste_pd_trips!$A$182:$N$211,TripTargets_memo!K$4+2,FALSE)</f>
        <v>0</v>
      </c>
      <c r="L253" s="47">
        <f>VLOOKUP($B253,paste_pd_trips!$A$182:$N$211,TripTargets_memo!L$4+2,FALSE)</f>
        <v>0</v>
      </c>
      <c r="M253" s="47">
        <f>VLOOKUP($B253,paste_pd_trips!$A$182:$N$211,TripTargets_memo!M$4+2,FALSE)</f>
        <v>0</v>
      </c>
      <c r="N253" s="47">
        <f>VLOOKUP($B253,paste_pd_trips!$A$182:$N$211,TripTargets_memo!N$4+2,FALSE)</f>
        <v>0</v>
      </c>
      <c r="O253" s="50">
        <f>VLOOKUP($B253,paste_pd_trips!$A$182:$N$211,TripTargets_memo!O$4+2,FALSE)</f>
        <v>166.9847</v>
      </c>
    </row>
    <row r="254" spans="2:15" x14ac:dyDescent="0.25">
      <c r="B254">
        <v>28</v>
      </c>
      <c r="C254" s="46" t="s">
        <v>530</v>
      </c>
      <c r="D254" s="47">
        <f>VLOOKUP($B254,paste_pd_trips!$A$182:$N$211,TripTargets_memo!D$4+2,FALSE)</f>
        <v>0</v>
      </c>
      <c r="E254" s="47">
        <f>VLOOKUP($B254,paste_pd_trips!$A$182:$N$211,TripTargets_memo!E$4+2,FALSE)</f>
        <v>0</v>
      </c>
      <c r="F254" s="47">
        <f>VLOOKUP($B254,paste_pd_trips!$A$182:$N$211,TripTargets_memo!F$4+2,FALSE)</f>
        <v>0</v>
      </c>
      <c r="G254" s="47">
        <f>VLOOKUP($B254,paste_pd_trips!$A$182:$N$211,TripTargets_memo!G$4+2,FALSE)</f>
        <v>0</v>
      </c>
      <c r="H254" s="47">
        <f>VLOOKUP($B254,paste_pd_trips!$A$182:$N$211,TripTargets_memo!H$4+2,FALSE)</f>
        <v>0</v>
      </c>
      <c r="I254" s="55">
        <f>VLOOKUP($B254,paste_pd_trips!$A$182:$N$211,TripTargets_memo!I$4+2,FALSE)</f>
        <v>0</v>
      </c>
      <c r="J254" s="47">
        <f>VLOOKUP($B254,paste_pd_trips!$A$182:$N$211,TripTargets_memo!J$4+2,FALSE)</f>
        <v>0</v>
      </c>
      <c r="K254" s="57">
        <f>VLOOKUP($B254,paste_pd_trips!$A$182:$N$211,TripTargets_memo!K$4+2,FALSE)</f>
        <v>480.92520000000002</v>
      </c>
      <c r="L254" s="47">
        <f>VLOOKUP($B254,paste_pd_trips!$A$182:$N$211,TripTargets_memo!L$4+2,FALSE)</f>
        <v>0</v>
      </c>
      <c r="M254" s="47">
        <f>VLOOKUP($B254,paste_pd_trips!$A$182:$N$211,TripTargets_memo!M$4+2,FALSE)</f>
        <v>0</v>
      </c>
      <c r="N254" s="47">
        <f>VLOOKUP($B254,paste_pd_trips!$A$182:$N$211,TripTargets_memo!N$4+2,FALSE)</f>
        <v>0</v>
      </c>
      <c r="O254" s="50">
        <f>VLOOKUP($B254,paste_pd_trips!$A$182:$N$211,TripTargets_memo!O$4+2,FALSE)</f>
        <v>480.92520000000002</v>
      </c>
    </row>
    <row r="255" spans="2:15" x14ac:dyDescent="0.25">
      <c r="B255">
        <v>29</v>
      </c>
      <c r="C255" s="46" t="s">
        <v>531</v>
      </c>
      <c r="D255" s="47">
        <f>VLOOKUP($B255,paste_pd_trips!$A$182:$N$211,TripTargets_memo!D$4+2,FALSE)</f>
        <v>0</v>
      </c>
      <c r="E255" s="47">
        <f>VLOOKUP($B255,paste_pd_trips!$A$182:$N$211,TripTargets_memo!E$4+2,FALSE)</f>
        <v>0</v>
      </c>
      <c r="F255" s="47">
        <f>VLOOKUP($B255,paste_pd_trips!$A$182:$N$211,TripTargets_memo!F$4+2,FALSE)</f>
        <v>0</v>
      </c>
      <c r="G255" s="47">
        <f>VLOOKUP($B255,paste_pd_trips!$A$182:$N$211,TripTargets_memo!G$4+2,FALSE)</f>
        <v>0</v>
      </c>
      <c r="H255" s="47">
        <f>VLOOKUP($B255,paste_pd_trips!$A$182:$N$211,TripTargets_memo!H$4+2,FALSE)</f>
        <v>0</v>
      </c>
      <c r="I255" s="58">
        <f>VLOOKUP($B255,paste_pd_trips!$A$182:$N$211,TripTargets_memo!I$4+2,FALSE)</f>
        <v>0</v>
      </c>
      <c r="J255" s="59">
        <f>VLOOKUP($B255,paste_pd_trips!$A$182:$N$211,TripTargets_memo!J$4+2,FALSE)</f>
        <v>0</v>
      </c>
      <c r="K255" s="60">
        <f>VLOOKUP($B255,paste_pd_trips!$A$182:$N$211,TripTargets_memo!K$4+2,FALSE)</f>
        <v>166.9847</v>
      </c>
      <c r="L255" s="47">
        <f>VLOOKUP($B255,paste_pd_trips!$A$182:$N$211,TripTargets_memo!L$4+2,FALSE)</f>
        <v>0</v>
      </c>
      <c r="M255" s="47">
        <f>VLOOKUP($B255,paste_pd_trips!$A$182:$N$211,TripTargets_memo!M$4+2,FALSE)</f>
        <v>0</v>
      </c>
      <c r="N255" s="47">
        <f>VLOOKUP($B255,paste_pd_trips!$A$182:$N$211,TripTargets_memo!N$4+2,FALSE)</f>
        <v>0</v>
      </c>
      <c r="O255" s="50">
        <f>VLOOKUP($B255,paste_pd_trips!$A$182:$N$211,TripTargets_memo!O$4+2,FALSE)</f>
        <v>166.9847</v>
      </c>
    </row>
    <row r="256" spans="2:15" ht="15.75" thickBot="1" x14ac:dyDescent="0.3">
      <c r="B256">
        <v>30</v>
      </c>
      <c r="C256" s="61" t="s">
        <v>5</v>
      </c>
      <c r="D256" s="62">
        <f>VLOOKUP($B256,paste_pd_trips!$A$182:$N$211,TripTargets_memo!D$4+2,FALSE)</f>
        <v>0</v>
      </c>
      <c r="E256" s="63">
        <f>VLOOKUP($B256,paste_pd_trips!$A$182:$N$211,TripTargets_memo!E$4+2,FALSE)</f>
        <v>506000.64107999997</v>
      </c>
      <c r="F256" s="63">
        <f>VLOOKUP($B256,paste_pd_trips!$A$182:$N$211,TripTargets_memo!F$4+2,FALSE)</f>
        <v>456948.98950999998</v>
      </c>
      <c r="G256" s="63">
        <f>VLOOKUP($B256,paste_pd_trips!$A$182:$N$211,TripTargets_memo!G$4+2,FALSE)</f>
        <v>0</v>
      </c>
      <c r="H256" s="63">
        <f>VLOOKUP($B256,paste_pd_trips!$A$182:$N$211,TripTargets_memo!H$4+2,FALSE)</f>
        <v>1202.8338000000001</v>
      </c>
      <c r="I256" s="63">
        <f>VLOOKUP($B256,paste_pd_trips!$A$182:$N$211,TripTargets_memo!I$4+2,FALSE)</f>
        <v>0</v>
      </c>
      <c r="J256" s="63">
        <f>VLOOKUP($B256,paste_pd_trips!$A$182:$N$211,TripTargets_memo!J$4+2,FALSE)</f>
        <v>1466.8234</v>
      </c>
      <c r="K256" s="63">
        <f>VLOOKUP($B256,paste_pd_trips!$A$182:$N$211,TripTargets_memo!K$4+2,FALSE)</f>
        <v>1466.8234</v>
      </c>
      <c r="L256" s="63">
        <f>VLOOKUP($B256,paste_pd_trips!$A$182:$N$211,TripTargets_memo!L$4+2,FALSE)</f>
        <v>0</v>
      </c>
      <c r="M256" s="63">
        <f>VLOOKUP($B256,paste_pd_trips!$A$182:$N$211,TripTargets_memo!M$4+2,FALSE)</f>
        <v>0</v>
      </c>
      <c r="N256" s="63">
        <f>VLOOKUP($B256,paste_pd_trips!$A$182:$N$211,TripTargets_memo!N$4+2,FALSE)</f>
        <v>457.04921999999999</v>
      </c>
      <c r="O256" s="64">
        <f>VLOOKUP($B256,paste_pd_trips!$A$182:$N$211,TripTargets_memo!O$4+2,FALSE)</f>
        <v>967543.16041000001</v>
      </c>
    </row>
    <row r="257" spans="2:15" x14ac:dyDescent="0.25">
      <c r="C257" s="65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</row>
    <row r="258" spans="2:15" x14ac:dyDescent="0.25">
      <c r="C258" s="65" t="s">
        <v>536</v>
      </c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</row>
    <row r="259" spans="2:15" x14ac:dyDescent="0.25">
      <c r="C259" s="65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</row>
    <row r="260" spans="2:15" x14ac:dyDescent="0.25">
      <c r="C260" s="65" t="s">
        <v>539</v>
      </c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49"/>
    </row>
    <row r="261" spans="2:15" x14ac:dyDescent="0.25">
      <c r="C261" s="65" t="s">
        <v>540</v>
      </c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</row>
    <row r="262" spans="2:15" x14ac:dyDescent="0.25">
      <c r="C262" s="65" t="s">
        <v>541</v>
      </c>
      <c r="D262" s="49"/>
      <c r="E262" s="49"/>
      <c r="F262" s="49"/>
      <c r="G262" s="49"/>
      <c r="H262" s="49"/>
      <c r="I262" s="68"/>
      <c r="J262" s="68"/>
      <c r="K262" s="68"/>
      <c r="L262" s="49"/>
      <c r="M262" s="49"/>
      <c r="N262" s="49"/>
      <c r="O262" s="49"/>
    </row>
    <row r="265" spans="2:15" x14ac:dyDescent="0.25">
      <c r="C265" t="s">
        <v>548</v>
      </c>
      <c r="I265" t="s">
        <v>523</v>
      </c>
    </row>
    <row r="266" spans="2:15" ht="26.25" x14ac:dyDescent="0.25">
      <c r="B266" s="94" t="s">
        <v>572</v>
      </c>
      <c r="C266" s="40" t="s">
        <v>524</v>
      </c>
      <c r="D266" s="41" t="s">
        <v>525</v>
      </c>
      <c r="E266" s="42" t="s">
        <v>526</v>
      </c>
      <c r="F266" s="42" t="s">
        <v>527</v>
      </c>
      <c r="G266" s="42" t="s">
        <v>465</v>
      </c>
      <c r="H266" s="42" t="s">
        <v>528</v>
      </c>
      <c r="I266" s="42" t="s">
        <v>14</v>
      </c>
      <c r="J266" s="42" t="s">
        <v>18</v>
      </c>
      <c r="K266" s="42" t="s">
        <v>22</v>
      </c>
      <c r="L266" s="42" t="s">
        <v>529</v>
      </c>
      <c r="M266" s="42" t="s">
        <v>530</v>
      </c>
      <c r="N266" s="43" t="s">
        <v>531</v>
      </c>
      <c r="O266" s="44" t="s">
        <v>5</v>
      </c>
    </row>
    <row r="267" spans="2:15" x14ac:dyDescent="0.25">
      <c r="B267">
        <v>1</v>
      </c>
      <c r="C267" s="46" t="s">
        <v>532</v>
      </c>
      <c r="D267" s="47">
        <f>VLOOKUP($B267,paste_pd_trips!$A$212:$N$241,TripTargets_memo!D$4+2,FALSE)</f>
        <v>417653.51582999999</v>
      </c>
      <c r="E267" s="47">
        <f>VLOOKUP($B267,paste_pd_trips!$A$212:$N$241,TripTargets_memo!E$4+2,FALSE)</f>
        <v>33561.357380000001</v>
      </c>
      <c r="F267" s="47">
        <f>VLOOKUP($B267,paste_pd_trips!$A$212:$N$241,TripTargets_memo!F$4+2,FALSE)</f>
        <v>10223.696</v>
      </c>
      <c r="G267" s="47">
        <f>VLOOKUP($B267,paste_pd_trips!$A$212:$N$241,TripTargets_memo!G$4+2,FALSE)</f>
        <v>0</v>
      </c>
      <c r="H267" s="47">
        <f>VLOOKUP($B267,paste_pd_trips!$A$212:$N$241,TripTargets_memo!H$4+2,FALSE)</f>
        <v>0</v>
      </c>
      <c r="I267" s="47">
        <f>VLOOKUP($B267,paste_pd_trips!$A$212:$N$241,TripTargets_memo!I$4+2,FALSE)</f>
        <v>0</v>
      </c>
      <c r="J267" s="47">
        <f>VLOOKUP($B267,paste_pd_trips!$A$212:$N$241,TripTargets_memo!J$4+2,FALSE)</f>
        <v>343.72649999999999</v>
      </c>
      <c r="K267" s="47">
        <f>VLOOKUP($B267,paste_pd_trips!$A$212:$N$241,TripTargets_memo!K$4+2,FALSE)</f>
        <v>0</v>
      </c>
      <c r="L267" s="47">
        <f>VLOOKUP($B267,paste_pd_trips!$A$212:$N$241,TripTargets_memo!L$4+2,FALSE)</f>
        <v>0</v>
      </c>
      <c r="M267" s="47">
        <f>VLOOKUP($B267,paste_pd_trips!$A$212:$N$241,TripTargets_memo!M$4+2,FALSE)</f>
        <v>0</v>
      </c>
      <c r="N267" s="47">
        <f>VLOOKUP($B267,paste_pd_trips!$A$212:$N$241,TripTargets_memo!N$4+2,FALSE)</f>
        <v>0</v>
      </c>
      <c r="O267" s="48">
        <f>VLOOKUP($B267,paste_pd_trips!$A$212:$N$241,TripTargets_memo!O$4+2,FALSE)</f>
        <v>461782.29570999998</v>
      </c>
    </row>
    <row r="268" spans="2:15" x14ac:dyDescent="0.25">
      <c r="B268">
        <v>3</v>
      </c>
      <c r="C268" s="46" t="s">
        <v>526</v>
      </c>
      <c r="D268" s="47">
        <f>VLOOKUP($B268,paste_pd_trips!$A$212:$N$241,TripTargets_memo!D$4+2,FALSE)</f>
        <v>0</v>
      </c>
      <c r="E268" s="47">
        <f>VLOOKUP($B268,paste_pd_trips!$A$212:$N$241,TripTargets_memo!E$4+2,FALSE)</f>
        <v>130331.12891</v>
      </c>
      <c r="F268" s="47">
        <f>VLOOKUP($B268,paste_pd_trips!$A$212:$N$241,TripTargets_memo!F$4+2,FALSE)</f>
        <v>2576.3114999999998</v>
      </c>
      <c r="G268" s="47">
        <f>VLOOKUP($B268,paste_pd_trips!$A$212:$N$241,TripTargets_memo!G$4+2,FALSE)</f>
        <v>0</v>
      </c>
      <c r="H268" s="47">
        <f>VLOOKUP($B268,paste_pd_trips!$A$212:$N$241,TripTargets_memo!H$4+2,FALSE)</f>
        <v>0</v>
      </c>
      <c r="I268" s="47">
        <f>VLOOKUP($B268,paste_pd_trips!$A$212:$N$241,TripTargets_memo!I$4+2,FALSE)</f>
        <v>0</v>
      </c>
      <c r="J268" s="47">
        <f>VLOOKUP($B268,paste_pd_trips!$A$212:$N$241,TripTargets_memo!J$4+2,FALSE)</f>
        <v>343.72649999999999</v>
      </c>
      <c r="K268" s="47">
        <f>VLOOKUP($B268,paste_pd_trips!$A$212:$N$241,TripTargets_memo!K$4+2,FALSE)</f>
        <v>0</v>
      </c>
      <c r="L268" s="47">
        <f>VLOOKUP($B268,paste_pd_trips!$A$212:$N$241,TripTargets_memo!L$4+2,FALSE)</f>
        <v>0</v>
      </c>
      <c r="M268" s="47">
        <f>VLOOKUP($B268,paste_pd_trips!$A$212:$N$241,TripTargets_memo!M$4+2,FALSE)</f>
        <v>163.74590000000001</v>
      </c>
      <c r="N268" s="47">
        <f>VLOOKUP($B268,paste_pd_trips!$A$212:$N$241,TripTargets_memo!N$4+2,FALSE)</f>
        <v>0</v>
      </c>
      <c r="O268" s="50">
        <f>VLOOKUP($B268,paste_pd_trips!$A$212:$N$241,TripTargets_memo!O$4+2,FALSE)</f>
        <v>133414.91281000001</v>
      </c>
    </row>
    <row r="269" spans="2:15" x14ac:dyDescent="0.25">
      <c r="B269">
        <v>5</v>
      </c>
      <c r="C269" s="46" t="s">
        <v>527</v>
      </c>
      <c r="D269" s="47">
        <f>VLOOKUP($B269,paste_pd_trips!$A$212:$N$241,TripTargets_memo!D$4+2,FALSE)</f>
        <v>0</v>
      </c>
      <c r="E269" s="47">
        <f>VLOOKUP($B269,paste_pd_trips!$A$212:$N$241,TripTargets_memo!E$4+2,FALSE)</f>
        <v>0</v>
      </c>
      <c r="F269" s="47">
        <f>VLOOKUP($B269,paste_pd_trips!$A$212:$N$241,TripTargets_memo!F$4+2,FALSE)</f>
        <v>45629.561470000001</v>
      </c>
      <c r="G269" s="47">
        <f>VLOOKUP($B269,paste_pd_trips!$A$212:$N$241,TripTargets_memo!G$4+2,FALSE)</f>
        <v>0</v>
      </c>
      <c r="H269" s="47">
        <f>VLOOKUP($B269,paste_pd_trips!$A$212:$N$241,TripTargets_memo!H$4+2,FALSE)</f>
        <v>0</v>
      </c>
      <c r="I269" s="47">
        <f>VLOOKUP($B269,paste_pd_trips!$A$212:$N$241,TripTargets_memo!I$4+2,FALSE)</f>
        <v>0</v>
      </c>
      <c r="J269" s="47">
        <f>VLOOKUP($B269,paste_pd_trips!$A$212:$N$241,TripTargets_memo!J$4+2,FALSE)</f>
        <v>0</v>
      </c>
      <c r="K269" s="47">
        <f>VLOOKUP($B269,paste_pd_trips!$A$212:$N$241,TripTargets_memo!K$4+2,FALSE)</f>
        <v>0</v>
      </c>
      <c r="L269" s="47">
        <f>VLOOKUP($B269,paste_pd_trips!$A$212:$N$241,TripTargets_memo!L$4+2,FALSE)</f>
        <v>0</v>
      </c>
      <c r="M269" s="47">
        <f>VLOOKUP($B269,paste_pd_trips!$A$212:$N$241,TripTargets_memo!M$4+2,FALSE)</f>
        <v>0</v>
      </c>
      <c r="N269" s="47">
        <f>VLOOKUP($B269,paste_pd_trips!$A$212:$N$241,TripTargets_memo!N$4+2,FALSE)</f>
        <v>0</v>
      </c>
      <c r="O269" s="50">
        <f>VLOOKUP($B269,paste_pd_trips!$A$212:$N$241,TripTargets_memo!O$4+2,FALSE)</f>
        <v>45629.561470000001</v>
      </c>
    </row>
    <row r="270" spans="2:15" x14ac:dyDescent="0.25">
      <c r="B270">
        <v>7</v>
      </c>
      <c r="C270" s="46" t="s">
        <v>465</v>
      </c>
      <c r="D270" s="47">
        <f>VLOOKUP($B270,paste_pd_trips!$A$212:$N$241,TripTargets_memo!D$4+2,FALSE)</f>
        <v>4121.5253199999997</v>
      </c>
      <c r="E270" s="47">
        <f>VLOOKUP($B270,paste_pd_trips!$A$212:$N$241,TripTargets_memo!E$4+2,FALSE)</f>
        <v>313.57398999999998</v>
      </c>
      <c r="F270" s="47">
        <f>VLOOKUP($B270,paste_pd_trips!$A$212:$N$241,TripTargets_memo!F$4+2,FALSE)</f>
        <v>138.14750000000001</v>
      </c>
      <c r="G270" s="47">
        <f>VLOOKUP($B270,paste_pd_trips!$A$212:$N$241,TripTargets_memo!G$4+2,FALSE)</f>
        <v>283095.01062999998</v>
      </c>
      <c r="H270" s="47">
        <f>VLOOKUP($B270,paste_pd_trips!$A$212:$N$241,TripTargets_memo!H$4+2,FALSE)</f>
        <v>152.34974</v>
      </c>
      <c r="I270" s="56">
        <f>VLOOKUP($B270,paste_pd_trips!$A$212:$N$241,TripTargets_memo!I$4+2,FALSE)</f>
        <v>273.08166</v>
      </c>
      <c r="J270" s="47">
        <f>VLOOKUP($B270,paste_pd_trips!$A$212:$N$241,TripTargets_memo!J$4+2,FALSE)</f>
        <v>0</v>
      </c>
      <c r="K270" s="56">
        <f>VLOOKUP($B270,paste_pd_trips!$A$212:$N$241,TripTargets_memo!K$4+2,FALSE)</f>
        <v>0</v>
      </c>
      <c r="L270" s="47">
        <f>VLOOKUP($B270,paste_pd_trips!$A$212:$N$241,TripTargets_memo!L$4+2,FALSE)</f>
        <v>0</v>
      </c>
      <c r="M270" s="47">
        <f>VLOOKUP($B270,paste_pd_trips!$A$212:$N$241,TripTargets_memo!M$4+2,FALSE)</f>
        <v>229.96451999999999</v>
      </c>
      <c r="N270" s="47">
        <f>VLOOKUP($B270,paste_pd_trips!$A$212:$N$241,TripTargets_memo!N$4+2,FALSE)</f>
        <v>0</v>
      </c>
      <c r="O270" s="50">
        <f>VLOOKUP($B270,paste_pd_trips!$A$212:$N$241,TripTargets_memo!O$4+2,FALSE)</f>
        <v>288323.65336</v>
      </c>
    </row>
    <row r="271" spans="2:15" x14ac:dyDescent="0.25">
      <c r="B271">
        <v>8</v>
      </c>
      <c r="C271" s="46" t="s">
        <v>528</v>
      </c>
      <c r="D271" s="47">
        <f>VLOOKUP($B271,paste_pd_trips!$A$212:$N$241,TripTargets_memo!D$4+2,FALSE)</f>
        <v>0</v>
      </c>
      <c r="E271" s="47">
        <f>VLOOKUP($B271,paste_pd_trips!$A$212:$N$241,TripTargets_memo!E$4+2,FALSE)</f>
        <v>0</v>
      </c>
      <c r="F271" s="47">
        <f>VLOOKUP($B271,paste_pd_trips!$A$212:$N$241,TripTargets_memo!F$4+2,FALSE)</f>
        <v>0</v>
      </c>
      <c r="G271" s="47">
        <f>VLOOKUP($B271,paste_pd_trips!$A$212:$N$241,TripTargets_memo!G$4+2,FALSE)</f>
        <v>0</v>
      </c>
      <c r="H271" s="47">
        <f>VLOOKUP($B271,paste_pd_trips!$A$212:$N$241,TripTargets_memo!H$4+2,FALSE)</f>
        <v>20110.177749999999</v>
      </c>
      <c r="I271" s="56">
        <f>VLOOKUP($B271,paste_pd_trips!$A$212:$N$241,TripTargets_memo!I$4+2,FALSE)</f>
        <v>0</v>
      </c>
      <c r="J271" s="47">
        <f>VLOOKUP($B271,paste_pd_trips!$A$212:$N$241,TripTargets_memo!J$4+2,FALSE)</f>
        <v>0</v>
      </c>
      <c r="K271" s="56">
        <f>VLOOKUP($B271,paste_pd_trips!$A$212:$N$241,TripTargets_memo!K$4+2,FALSE)</f>
        <v>0</v>
      </c>
      <c r="L271" s="47">
        <f>VLOOKUP($B271,paste_pd_trips!$A$212:$N$241,TripTargets_memo!L$4+2,FALSE)</f>
        <v>0</v>
      </c>
      <c r="M271" s="47">
        <f>VLOOKUP($B271,paste_pd_trips!$A$212:$N$241,TripTargets_memo!M$4+2,FALSE)</f>
        <v>0</v>
      </c>
      <c r="N271" s="47">
        <f>VLOOKUP($B271,paste_pd_trips!$A$212:$N$241,TripTargets_memo!N$4+2,FALSE)</f>
        <v>0</v>
      </c>
      <c r="O271" s="50">
        <f>VLOOKUP($B271,paste_pd_trips!$A$212:$N$241,TripTargets_memo!O$4+2,FALSE)</f>
        <v>20110.177749999999</v>
      </c>
    </row>
    <row r="272" spans="2:15" x14ac:dyDescent="0.25">
      <c r="B272">
        <v>9</v>
      </c>
      <c r="C272" s="46" t="s">
        <v>14</v>
      </c>
      <c r="D272" s="47">
        <f>VLOOKUP($B272,paste_pd_trips!$A$212:$N$241,TripTargets_memo!D$4+2,FALSE)</f>
        <v>0</v>
      </c>
      <c r="E272" s="47">
        <f>VLOOKUP($B272,paste_pd_trips!$A$212:$N$241,TripTargets_memo!E$4+2,FALSE)</f>
        <v>0</v>
      </c>
      <c r="F272" s="47">
        <f>VLOOKUP($B272,paste_pd_trips!$A$212:$N$241,TripTargets_memo!F$4+2,FALSE)</f>
        <v>0</v>
      </c>
      <c r="G272" s="47">
        <f>VLOOKUP($B272,paste_pd_trips!$A$212:$N$241,TripTargets_memo!G$4+2,FALSE)</f>
        <v>0</v>
      </c>
      <c r="H272" s="47">
        <f>VLOOKUP($B272,paste_pd_trips!$A$212:$N$241,TripTargets_memo!H$4+2,FALSE)</f>
        <v>0</v>
      </c>
      <c r="I272" s="51">
        <f>VLOOKUP($B272,paste_pd_trips!$A$212:$N$241,TripTargets_memo!I$4+2,FALSE)</f>
        <v>2680.5702700000002</v>
      </c>
      <c r="J272" s="52">
        <f>VLOOKUP($B272,paste_pd_trips!$A$212:$N$241,TripTargets_memo!J$4+2,FALSE)</f>
        <v>0</v>
      </c>
      <c r="K272" s="53">
        <f>VLOOKUP($B272,paste_pd_trips!$A$212:$N$241,TripTargets_memo!K$4+2,FALSE)</f>
        <v>0</v>
      </c>
      <c r="L272" s="47">
        <f>VLOOKUP($B272,paste_pd_trips!$A$212:$N$241,TripTargets_memo!L$4+2,FALSE)</f>
        <v>0</v>
      </c>
      <c r="M272" s="47">
        <f>VLOOKUP($B272,paste_pd_trips!$A$212:$N$241,TripTargets_memo!M$4+2,FALSE)</f>
        <v>0</v>
      </c>
      <c r="N272" s="47">
        <f>VLOOKUP($B272,paste_pd_trips!$A$212:$N$241,TripTargets_memo!N$4+2,FALSE)</f>
        <v>0</v>
      </c>
      <c r="O272" s="50">
        <f>VLOOKUP($B272,paste_pd_trips!$A$212:$N$241,TripTargets_memo!O$4+2,FALSE)</f>
        <v>2680.5702700000002</v>
      </c>
    </row>
    <row r="273" spans="2:15" x14ac:dyDescent="0.25">
      <c r="B273">
        <v>10</v>
      </c>
      <c r="C273" s="46" t="s">
        <v>15</v>
      </c>
      <c r="D273" s="47">
        <f>VLOOKUP($B273,paste_pd_trips!$A$212:$N$241,TripTargets_memo!D$4+2,FALSE)</f>
        <v>0</v>
      </c>
      <c r="E273" s="47">
        <f>VLOOKUP($B273,paste_pd_trips!$A$212:$N$241,TripTargets_memo!E$4+2,FALSE)</f>
        <v>0</v>
      </c>
      <c r="F273" s="47">
        <f>VLOOKUP($B273,paste_pd_trips!$A$212:$N$241,TripTargets_memo!F$4+2,FALSE)</f>
        <v>0</v>
      </c>
      <c r="G273" s="47">
        <f>VLOOKUP($B273,paste_pd_trips!$A$212:$N$241,TripTargets_memo!G$4+2,FALSE)</f>
        <v>0</v>
      </c>
      <c r="H273" s="47">
        <f>VLOOKUP($B273,paste_pd_trips!$A$212:$N$241,TripTargets_memo!H$4+2,FALSE)</f>
        <v>0</v>
      </c>
      <c r="I273" s="55">
        <f>VLOOKUP($B273,paste_pd_trips!$A$212:$N$241,TripTargets_memo!I$4+2,FALSE)</f>
        <v>0</v>
      </c>
      <c r="J273" s="56">
        <f>VLOOKUP($B273,paste_pd_trips!$A$212:$N$241,TripTargets_memo!J$4+2,FALSE)</f>
        <v>0</v>
      </c>
      <c r="K273" s="57">
        <f>VLOOKUP($B273,paste_pd_trips!$A$212:$N$241,TripTargets_memo!K$4+2,FALSE)</f>
        <v>0</v>
      </c>
      <c r="L273" s="47">
        <f>VLOOKUP($B273,paste_pd_trips!$A$212:$N$241,TripTargets_memo!L$4+2,FALSE)</f>
        <v>0</v>
      </c>
      <c r="M273" s="47">
        <f>VLOOKUP($B273,paste_pd_trips!$A$212:$N$241,TripTargets_memo!M$4+2,FALSE)</f>
        <v>0</v>
      </c>
      <c r="N273" s="47">
        <f>VLOOKUP($B273,paste_pd_trips!$A$212:$N$241,TripTargets_memo!N$4+2,FALSE)</f>
        <v>0</v>
      </c>
      <c r="O273" s="50">
        <f>VLOOKUP($B273,paste_pd_trips!$A$212:$N$241,TripTargets_memo!O$4+2,FALSE)</f>
        <v>0</v>
      </c>
    </row>
    <row r="274" spans="2:15" x14ac:dyDescent="0.25">
      <c r="B274">
        <v>11</v>
      </c>
      <c r="C274" s="46" t="s">
        <v>16</v>
      </c>
      <c r="D274" s="47">
        <f>VLOOKUP($B274,paste_pd_trips!$A$212:$N$241,TripTargets_memo!D$4+2,FALSE)</f>
        <v>0</v>
      </c>
      <c r="E274" s="47">
        <f>VLOOKUP($B274,paste_pd_trips!$A$212:$N$241,TripTargets_memo!E$4+2,FALSE)</f>
        <v>0</v>
      </c>
      <c r="F274" s="47">
        <f>VLOOKUP($B274,paste_pd_trips!$A$212:$N$241,TripTargets_memo!F$4+2,FALSE)</f>
        <v>0</v>
      </c>
      <c r="G274" s="47">
        <f>VLOOKUP($B274,paste_pd_trips!$A$212:$N$241,TripTargets_memo!G$4+2,FALSE)</f>
        <v>0</v>
      </c>
      <c r="H274" s="47">
        <f>VLOOKUP($B274,paste_pd_trips!$A$212:$N$241,TripTargets_memo!H$4+2,FALSE)</f>
        <v>0</v>
      </c>
      <c r="I274" s="55">
        <f>VLOOKUP($B274,paste_pd_trips!$A$212:$N$241,TripTargets_memo!I$4+2,FALSE)</f>
        <v>0</v>
      </c>
      <c r="J274" s="56">
        <f>VLOOKUP($B274,paste_pd_trips!$A$212:$N$241,TripTargets_memo!J$4+2,FALSE)</f>
        <v>0</v>
      </c>
      <c r="K274" s="57">
        <f>VLOOKUP($B274,paste_pd_trips!$A$212:$N$241,TripTargets_memo!K$4+2,FALSE)</f>
        <v>0</v>
      </c>
      <c r="L274" s="47">
        <f>VLOOKUP($B274,paste_pd_trips!$A$212:$N$241,TripTargets_memo!L$4+2,FALSE)</f>
        <v>0</v>
      </c>
      <c r="M274" s="47">
        <f>VLOOKUP($B274,paste_pd_trips!$A$212:$N$241,TripTargets_memo!M$4+2,FALSE)</f>
        <v>0</v>
      </c>
      <c r="N274" s="47">
        <f>VLOOKUP($B274,paste_pd_trips!$A$212:$N$241,TripTargets_memo!N$4+2,FALSE)</f>
        <v>0</v>
      </c>
      <c r="O274" s="50">
        <f>VLOOKUP($B274,paste_pd_trips!$A$212:$N$241,TripTargets_memo!O$4+2,FALSE)</f>
        <v>0</v>
      </c>
    </row>
    <row r="275" spans="2:15" x14ac:dyDescent="0.25">
      <c r="B275">
        <v>12</v>
      </c>
      <c r="C275" s="46" t="s">
        <v>17</v>
      </c>
      <c r="D275" s="47">
        <f>VLOOKUP($B275,paste_pd_trips!$A$212:$N$241,TripTargets_memo!D$4+2,FALSE)</f>
        <v>0</v>
      </c>
      <c r="E275" s="47">
        <f>VLOOKUP($B275,paste_pd_trips!$A$212:$N$241,TripTargets_memo!E$4+2,FALSE)</f>
        <v>0</v>
      </c>
      <c r="F275" s="47">
        <f>VLOOKUP($B275,paste_pd_trips!$A$212:$N$241,TripTargets_memo!F$4+2,FALSE)</f>
        <v>0</v>
      </c>
      <c r="G275" s="47">
        <f>VLOOKUP($B275,paste_pd_trips!$A$212:$N$241,TripTargets_memo!G$4+2,FALSE)</f>
        <v>0</v>
      </c>
      <c r="H275" s="47">
        <f>VLOOKUP($B275,paste_pd_trips!$A$212:$N$241,TripTargets_memo!H$4+2,FALSE)</f>
        <v>0</v>
      </c>
      <c r="I275" s="55">
        <f>VLOOKUP($B275,paste_pd_trips!$A$212:$N$241,TripTargets_memo!I$4+2,FALSE)</f>
        <v>255.18</v>
      </c>
      <c r="J275" s="56">
        <f>VLOOKUP($B275,paste_pd_trips!$A$212:$N$241,TripTargets_memo!J$4+2,FALSE)</f>
        <v>0</v>
      </c>
      <c r="K275" s="57">
        <f>VLOOKUP($B275,paste_pd_trips!$A$212:$N$241,TripTargets_memo!K$4+2,FALSE)</f>
        <v>0</v>
      </c>
      <c r="L275" s="47">
        <f>VLOOKUP($B275,paste_pd_trips!$A$212:$N$241,TripTargets_memo!L$4+2,FALSE)</f>
        <v>0</v>
      </c>
      <c r="M275" s="47">
        <f>VLOOKUP($B275,paste_pd_trips!$A$212:$N$241,TripTargets_memo!M$4+2,FALSE)</f>
        <v>0</v>
      </c>
      <c r="N275" s="47">
        <f>VLOOKUP($B275,paste_pd_trips!$A$212:$N$241,TripTargets_memo!N$4+2,FALSE)</f>
        <v>0</v>
      </c>
      <c r="O275" s="50">
        <f>VLOOKUP($B275,paste_pd_trips!$A$212:$N$241,TripTargets_memo!O$4+2,FALSE)</f>
        <v>255.18</v>
      </c>
    </row>
    <row r="276" spans="2:15" x14ac:dyDescent="0.25">
      <c r="B276">
        <v>13</v>
      </c>
      <c r="C276" s="46" t="s">
        <v>26</v>
      </c>
      <c r="D276" s="47">
        <f>VLOOKUP($B276,paste_pd_trips!$A$212:$N$241,TripTargets_memo!D$4+2,FALSE)</f>
        <v>0</v>
      </c>
      <c r="E276" s="47">
        <f>VLOOKUP($B276,paste_pd_trips!$A$212:$N$241,TripTargets_memo!E$4+2,FALSE)</f>
        <v>0</v>
      </c>
      <c r="F276" s="47">
        <f>VLOOKUP($B276,paste_pd_trips!$A$212:$N$241,TripTargets_memo!F$4+2,FALSE)</f>
        <v>0</v>
      </c>
      <c r="G276" s="47">
        <f>VLOOKUP($B276,paste_pd_trips!$A$212:$N$241,TripTargets_memo!G$4+2,FALSE)</f>
        <v>0</v>
      </c>
      <c r="H276" s="47">
        <f>VLOOKUP($B276,paste_pd_trips!$A$212:$N$241,TripTargets_memo!H$4+2,FALSE)</f>
        <v>0</v>
      </c>
      <c r="I276" s="55">
        <f>VLOOKUP($B276,paste_pd_trips!$A$212:$N$241,TripTargets_memo!I$4+2,FALSE)</f>
        <v>0</v>
      </c>
      <c r="J276" s="56">
        <f>VLOOKUP($B276,paste_pd_trips!$A$212:$N$241,TripTargets_memo!J$4+2,FALSE)</f>
        <v>2570.8339999999998</v>
      </c>
      <c r="K276" s="57">
        <f>VLOOKUP($B276,paste_pd_trips!$A$212:$N$241,TripTargets_memo!K$4+2,FALSE)</f>
        <v>0</v>
      </c>
      <c r="L276" s="47">
        <f>VLOOKUP($B276,paste_pd_trips!$A$212:$N$241,TripTargets_memo!L$4+2,FALSE)</f>
        <v>0</v>
      </c>
      <c r="M276" s="47">
        <f>VLOOKUP($B276,paste_pd_trips!$A$212:$N$241,TripTargets_memo!M$4+2,FALSE)</f>
        <v>0</v>
      </c>
      <c r="N276" s="47">
        <f>VLOOKUP($B276,paste_pd_trips!$A$212:$N$241,TripTargets_memo!N$4+2,FALSE)</f>
        <v>0</v>
      </c>
      <c r="O276" s="50">
        <f>VLOOKUP($B276,paste_pd_trips!$A$212:$N$241,TripTargets_memo!O$4+2,FALSE)</f>
        <v>2570.8339999999998</v>
      </c>
    </row>
    <row r="277" spans="2:15" x14ac:dyDescent="0.25">
      <c r="B277">
        <v>14</v>
      </c>
      <c r="C277" s="46" t="s">
        <v>27</v>
      </c>
      <c r="D277" s="47">
        <f>VLOOKUP($B277,paste_pd_trips!$A$212:$N$241,TripTargets_memo!D$4+2,FALSE)</f>
        <v>0</v>
      </c>
      <c r="E277" s="47">
        <f>VLOOKUP($B277,paste_pd_trips!$A$212:$N$241,TripTargets_memo!E$4+2,FALSE)</f>
        <v>0</v>
      </c>
      <c r="F277" s="47">
        <f>VLOOKUP($B277,paste_pd_trips!$A$212:$N$241,TripTargets_memo!F$4+2,FALSE)</f>
        <v>0</v>
      </c>
      <c r="G277" s="47">
        <f>VLOOKUP($B277,paste_pd_trips!$A$212:$N$241,TripTargets_memo!G$4+2,FALSE)</f>
        <v>0</v>
      </c>
      <c r="H277" s="47">
        <f>VLOOKUP($B277,paste_pd_trips!$A$212:$N$241,TripTargets_memo!H$4+2,FALSE)</f>
        <v>0</v>
      </c>
      <c r="I277" s="55">
        <f>VLOOKUP($B277,paste_pd_trips!$A$212:$N$241,TripTargets_memo!I$4+2,FALSE)</f>
        <v>0</v>
      </c>
      <c r="J277" s="56">
        <f>VLOOKUP($B277,paste_pd_trips!$A$212:$N$241,TripTargets_memo!J$4+2,FALSE)</f>
        <v>0</v>
      </c>
      <c r="K277" s="57">
        <f>VLOOKUP($B277,paste_pd_trips!$A$212:$N$241,TripTargets_memo!K$4+2,FALSE)</f>
        <v>0</v>
      </c>
      <c r="L277" s="47">
        <f>VLOOKUP($B277,paste_pd_trips!$A$212:$N$241,TripTargets_memo!L$4+2,FALSE)</f>
        <v>0</v>
      </c>
      <c r="M277" s="47">
        <f>VLOOKUP($B277,paste_pd_trips!$A$212:$N$241,TripTargets_memo!M$4+2,FALSE)</f>
        <v>0</v>
      </c>
      <c r="N277" s="47">
        <f>VLOOKUP($B277,paste_pd_trips!$A$212:$N$241,TripTargets_memo!N$4+2,FALSE)</f>
        <v>0</v>
      </c>
      <c r="O277" s="50">
        <f>VLOOKUP($B277,paste_pd_trips!$A$212:$N$241,TripTargets_memo!O$4+2,FALSE)</f>
        <v>0</v>
      </c>
    </row>
    <row r="278" spans="2:15" x14ac:dyDescent="0.25">
      <c r="B278">
        <v>15</v>
      </c>
      <c r="C278" s="46" t="s">
        <v>18</v>
      </c>
      <c r="D278" s="47">
        <f>VLOOKUP($B278,paste_pd_trips!$A$212:$N$241,TripTargets_memo!D$4+2,FALSE)</f>
        <v>0</v>
      </c>
      <c r="E278" s="47">
        <f>VLOOKUP($B278,paste_pd_trips!$A$212:$N$241,TripTargets_memo!E$4+2,FALSE)</f>
        <v>0</v>
      </c>
      <c r="F278" s="47">
        <f>VLOOKUP($B278,paste_pd_trips!$A$212:$N$241,TripTargets_memo!F$4+2,FALSE)</f>
        <v>0</v>
      </c>
      <c r="G278" s="47">
        <f>VLOOKUP($B278,paste_pd_trips!$A$212:$N$241,TripTargets_memo!G$4+2,FALSE)</f>
        <v>0</v>
      </c>
      <c r="H278" s="47">
        <f>VLOOKUP($B278,paste_pd_trips!$A$212:$N$241,TripTargets_memo!H$4+2,FALSE)</f>
        <v>0</v>
      </c>
      <c r="I278" s="55">
        <f>VLOOKUP($B278,paste_pd_trips!$A$212:$N$241,TripTargets_memo!I$4+2,FALSE)</f>
        <v>0</v>
      </c>
      <c r="J278" s="56">
        <f>VLOOKUP($B278,paste_pd_trips!$A$212:$N$241,TripTargets_memo!J$4+2,FALSE)</f>
        <v>0</v>
      </c>
      <c r="K278" s="57">
        <f>VLOOKUP($B278,paste_pd_trips!$A$212:$N$241,TripTargets_memo!K$4+2,FALSE)</f>
        <v>0</v>
      </c>
      <c r="L278" s="47">
        <f>VLOOKUP($B278,paste_pd_trips!$A$212:$N$241,TripTargets_memo!L$4+2,FALSE)</f>
        <v>0</v>
      </c>
      <c r="M278" s="47">
        <f>VLOOKUP($B278,paste_pd_trips!$A$212:$N$241,TripTargets_memo!M$4+2,FALSE)</f>
        <v>0</v>
      </c>
      <c r="N278" s="47">
        <f>VLOOKUP($B278,paste_pd_trips!$A$212:$N$241,TripTargets_memo!N$4+2,FALSE)</f>
        <v>0</v>
      </c>
      <c r="O278" s="50">
        <f>VLOOKUP($B278,paste_pd_trips!$A$212:$N$241,TripTargets_memo!O$4+2,FALSE)</f>
        <v>0</v>
      </c>
    </row>
    <row r="279" spans="2:15" x14ac:dyDescent="0.25">
      <c r="B279">
        <v>16</v>
      </c>
      <c r="C279" s="46" t="s">
        <v>19</v>
      </c>
      <c r="D279" s="47">
        <f>VLOOKUP($B279,paste_pd_trips!$A$212:$N$241,TripTargets_memo!D$4+2,FALSE)</f>
        <v>0</v>
      </c>
      <c r="E279" s="47">
        <f>VLOOKUP($B279,paste_pd_trips!$A$212:$N$241,TripTargets_memo!E$4+2,FALSE)</f>
        <v>0</v>
      </c>
      <c r="F279" s="47">
        <f>VLOOKUP($B279,paste_pd_trips!$A$212:$N$241,TripTargets_memo!F$4+2,FALSE)</f>
        <v>0</v>
      </c>
      <c r="G279" s="47">
        <f>VLOOKUP($B279,paste_pd_trips!$A$212:$N$241,TripTargets_memo!G$4+2,FALSE)</f>
        <v>0</v>
      </c>
      <c r="H279" s="47">
        <f>VLOOKUP($B279,paste_pd_trips!$A$212:$N$241,TripTargets_memo!H$4+2,FALSE)</f>
        <v>0</v>
      </c>
      <c r="I279" s="55">
        <f>VLOOKUP($B279,paste_pd_trips!$A$212:$N$241,TripTargets_memo!I$4+2,FALSE)</f>
        <v>0</v>
      </c>
      <c r="J279" s="56">
        <f>VLOOKUP($B279,paste_pd_trips!$A$212:$N$241,TripTargets_memo!J$4+2,FALSE)</f>
        <v>0</v>
      </c>
      <c r="K279" s="57">
        <f>VLOOKUP($B279,paste_pd_trips!$A$212:$N$241,TripTargets_memo!K$4+2,FALSE)</f>
        <v>0</v>
      </c>
      <c r="L279" s="47">
        <f>VLOOKUP($B279,paste_pd_trips!$A$212:$N$241,TripTargets_memo!L$4+2,FALSE)</f>
        <v>0</v>
      </c>
      <c r="M279" s="47">
        <f>VLOOKUP($B279,paste_pd_trips!$A$212:$N$241,TripTargets_memo!M$4+2,FALSE)</f>
        <v>0</v>
      </c>
      <c r="N279" s="47">
        <f>VLOOKUP($B279,paste_pd_trips!$A$212:$N$241,TripTargets_memo!N$4+2,FALSE)</f>
        <v>0</v>
      </c>
      <c r="O279" s="50">
        <f>VLOOKUP($B279,paste_pd_trips!$A$212:$N$241,TripTargets_memo!O$4+2,FALSE)</f>
        <v>0</v>
      </c>
    </row>
    <row r="280" spans="2:15" x14ac:dyDescent="0.25">
      <c r="B280">
        <v>17</v>
      </c>
      <c r="C280" s="46" t="s">
        <v>20</v>
      </c>
      <c r="D280" s="47">
        <f>VLOOKUP($B280,paste_pd_trips!$A$212:$N$241,TripTargets_memo!D$4+2,FALSE)</f>
        <v>0</v>
      </c>
      <c r="E280" s="47">
        <f>VLOOKUP($B280,paste_pd_trips!$A$212:$N$241,TripTargets_memo!E$4+2,FALSE)</f>
        <v>0</v>
      </c>
      <c r="F280" s="47">
        <f>VLOOKUP($B280,paste_pd_trips!$A$212:$N$241,TripTargets_memo!F$4+2,FALSE)</f>
        <v>0</v>
      </c>
      <c r="G280" s="47">
        <f>VLOOKUP($B280,paste_pd_trips!$A$212:$N$241,TripTargets_memo!G$4+2,FALSE)</f>
        <v>0</v>
      </c>
      <c r="H280" s="47">
        <f>VLOOKUP($B280,paste_pd_trips!$A$212:$N$241,TripTargets_memo!H$4+2,FALSE)</f>
        <v>0</v>
      </c>
      <c r="I280" s="55">
        <f>VLOOKUP($B280,paste_pd_trips!$A$212:$N$241,TripTargets_memo!I$4+2,FALSE)</f>
        <v>0</v>
      </c>
      <c r="J280" s="56">
        <f>VLOOKUP($B280,paste_pd_trips!$A$212:$N$241,TripTargets_memo!J$4+2,FALSE)</f>
        <v>0</v>
      </c>
      <c r="K280" s="57">
        <f>VLOOKUP($B280,paste_pd_trips!$A$212:$N$241,TripTargets_memo!K$4+2,FALSE)</f>
        <v>0</v>
      </c>
      <c r="L280" s="47">
        <f>VLOOKUP($B280,paste_pd_trips!$A$212:$N$241,TripTargets_memo!L$4+2,FALSE)</f>
        <v>0</v>
      </c>
      <c r="M280" s="47">
        <f>VLOOKUP($B280,paste_pd_trips!$A$212:$N$241,TripTargets_memo!M$4+2,FALSE)</f>
        <v>0</v>
      </c>
      <c r="N280" s="47">
        <f>VLOOKUP($B280,paste_pd_trips!$A$212:$N$241,TripTargets_memo!N$4+2,FALSE)</f>
        <v>0</v>
      </c>
      <c r="O280" s="50">
        <f>VLOOKUP($B280,paste_pd_trips!$A$212:$N$241,TripTargets_memo!O$4+2,FALSE)</f>
        <v>0</v>
      </c>
    </row>
    <row r="281" spans="2:15" x14ac:dyDescent="0.25">
      <c r="B281">
        <v>18</v>
      </c>
      <c r="C281" s="46" t="s">
        <v>21</v>
      </c>
      <c r="D281" s="47">
        <f>VLOOKUP($B281,paste_pd_trips!$A$212:$N$241,TripTargets_memo!D$4+2,FALSE)</f>
        <v>0</v>
      </c>
      <c r="E281" s="47">
        <f>VLOOKUP($B281,paste_pd_trips!$A$212:$N$241,TripTargets_memo!E$4+2,FALSE)</f>
        <v>0</v>
      </c>
      <c r="F281" s="47">
        <f>VLOOKUP($B281,paste_pd_trips!$A$212:$N$241,TripTargets_memo!F$4+2,FALSE)</f>
        <v>0</v>
      </c>
      <c r="G281" s="47">
        <f>VLOOKUP($B281,paste_pd_trips!$A$212:$N$241,TripTargets_memo!G$4+2,FALSE)</f>
        <v>0</v>
      </c>
      <c r="H281" s="47">
        <f>VLOOKUP($B281,paste_pd_trips!$A$212:$N$241,TripTargets_memo!H$4+2,FALSE)</f>
        <v>0</v>
      </c>
      <c r="I281" s="55">
        <f>VLOOKUP($B281,paste_pd_trips!$A$212:$N$241,TripTargets_memo!I$4+2,FALSE)</f>
        <v>0</v>
      </c>
      <c r="J281" s="56">
        <f>VLOOKUP($B281,paste_pd_trips!$A$212:$N$241,TripTargets_memo!J$4+2,FALSE)</f>
        <v>0</v>
      </c>
      <c r="K281" s="57">
        <f>VLOOKUP($B281,paste_pd_trips!$A$212:$N$241,TripTargets_memo!K$4+2,FALSE)</f>
        <v>0</v>
      </c>
      <c r="L281" s="47">
        <f>VLOOKUP($B281,paste_pd_trips!$A$212:$N$241,TripTargets_memo!L$4+2,FALSE)</f>
        <v>0</v>
      </c>
      <c r="M281" s="47">
        <f>VLOOKUP($B281,paste_pd_trips!$A$212:$N$241,TripTargets_memo!M$4+2,FALSE)</f>
        <v>0</v>
      </c>
      <c r="N281" s="47">
        <f>VLOOKUP($B281,paste_pd_trips!$A$212:$N$241,TripTargets_memo!N$4+2,FALSE)</f>
        <v>0</v>
      </c>
      <c r="O281" s="50">
        <f>VLOOKUP($B281,paste_pd_trips!$A$212:$N$241,TripTargets_memo!O$4+2,FALSE)</f>
        <v>0</v>
      </c>
    </row>
    <row r="282" spans="2:15" x14ac:dyDescent="0.25">
      <c r="B282">
        <v>19</v>
      </c>
      <c r="C282" s="46" t="s">
        <v>28</v>
      </c>
      <c r="D282" s="47">
        <f>VLOOKUP($B282,paste_pd_trips!$A$212:$N$241,TripTargets_memo!D$4+2,FALSE)</f>
        <v>0</v>
      </c>
      <c r="E282" s="47">
        <f>VLOOKUP($B282,paste_pd_trips!$A$212:$N$241,TripTargets_memo!E$4+2,FALSE)</f>
        <v>0</v>
      </c>
      <c r="F282" s="47">
        <f>VLOOKUP($B282,paste_pd_trips!$A$212:$N$241,TripTargets_memo!F$4+2,FALSE)</f>
        <v>0</v>
      </c>
      <c r="G282" s="47">
        <f>VLOOKUP($B282,paste_pd_trips!$A$212:$N$241,TripTargets_memo!G$4+2,FALSE)</f>
        <v>0</v>
      </c>
      <c r="H282" s="47">
        <f>VLOOKUP($B282,paste_pd_trips!$A$212:$N$241,TripTargets_memo!H$4+2,FALSE)</f>
        <v>0</v>
      </c>
      <c r="I282" s="55">
        <f>VLOOKUP($B282,paste_pd_trips!$A$212:$N$241,TripTargets_memo!I$4+2,FALSE)</f>
        <v>0</v>
      </c>
      <c r="J282" s="56">
        <f>VLOOKUP($B282,paste_pd_trips!$A$212:$N$241,TripTargets_memo!J$4+2,FALSE)</f>
        <v>0</v>
      </c>
      <c r="K282" s="57">
        <f>VLOOKUP($B282,paste_pd_trips!$A$212:$N$241,TripTargets_memo!K$4+2,FALSE)</f>
        <v>0</v>
      </c>
      <c r="L282" s="47">
        <f>VLOOKUP($B282,paste_pd_trips!$A$212:$N$241,TripTargets_memo!L$4+2,FALSE)</f>
        <v>0</v>
      </c>
      <c r="M282" s="47">
        <f>VLOOKUP($B282,paste_pd_trips!$A$212:$N$241,TripTargets_memo!M$4+2,FALSE)</f>
        <v>0</v>
      </c>
      <c r="N282" s="47">
        <f>VLOOKUP($B282,paste_pd_trips!$A$212:$N$241,TripTargets_memo!N$4+2,FALSE)</f>
        <v>0</v>
      </c>
      <c r="O282" s="50">
        <f>VLOOKUP($B282,paste_pd_trips!$A$212:$N$241,TripTargets_memo!O$4+2,FALSE)</f>
        <v>0</v>
      </c>
    </row>
    <row r="283" spans="2:15" x14ac:dyDescent="0.25">
      <c r="B283">
        <v>20</v>
      </c>
      <c r="C283" s="46" t="s">
        <v>29</v>
      </c>
      <c r="D283" s="47">
        <f>VLOOKUP($B283,paste_pd_trips!$A$212:$N$241,TripTargets_memo!D$4+2,FALSE)</f>
        <v>0</v>
      </c>
      <c r="E283" s="47">
        <f>VLOOKUP($B283,paste_pd_trips!$A$212:$N$241,TripTargets_memo!E$4+2,FALSE)</f>
        <v>0</v>
      </c>
      <c r="F283" s="47">
        <f>VLOOKUP($B283,paste_pd_trips!$A$212:$N$241,TripTargets_memo!F$4+2,FALSE)</f>
        <v>0</v>
      </c>
      <c r="G283" s="47">
        <f>VLOOKUP($B283,paste_pd_trips!$A$212:$N$241,TripTargets_memo!G$4+2,FALSE)</f>
        <v>0</v>
      </c>
      <c r="H283" s="47">
        <f>VLOOKUP($B283,paste_pd_trips!$A$212:$N$241,TripTargets_memo!H$4+2,FALSE)</f>
        <v>0</v>
      </c>
      <c r="I283" s="58">
        <f>VLOOKUP($B283,paste_pd_trips!$A$212:$N$241,TripTargets_memo!I$4+2,FALSE)</f>
        <v>0</v>
      </c>
      <c r="J283" s="59">
        <f>VLOOKUP($B283,paste_pd_trips!$A$212:$N$241,TripTargets_memo!J$4+2,FALSE)</f>
        <v>0</v>
      </c>
      <c r="K283" s="60">
        <f>VLOOKUP($B283,paste_pd_trips!$A$212:$N$241,TripTargets_memo!K$4+2,FALSE)</f>
        <v>0</v>
      </c>
      <c r="L283" s="47">
        <f>VLOOKUP($B283,paste_pd_trips!$A$212:$N$241,TripTargets_memo!L$4+2,FALSE)</f>
        <v>0</v>
      </c>
      <c r="M283" s="47">
        <f>VLOOKUP($B283,paste_pd_trips!$A$212:$N$241,TripTargets_memo!M$4+2,FALSE)</f>
        <v>0</v>
      </c>
      <c r="N283" s="47">
        <f>VLOOKUP($B283,paste_pd_trips!$A$212:$N$241,TripTargets_memo!N$4+2,FALSE)</f>
        <v>0</v>
      </c>
      <c r="O283" s="50">
        <f>VLOOKUP($B283,paste_pd_trips!$A$212:$N$241,TripTargets_memo!O$4+2,FALSE)</f>
        <v>0</v>
      </c>
    </row>
    <row r="284" spans="2:15" x14ac:dyDescent="0.25">
      <c r="B284">
        <v>21</v>
      </c>
      <c r="C284" s="46" t="s">
        <v>22</v>
      </c>
      <c r="D284" s="47">
        <f>VLOOKUP($B284,paste_pd_trips!$A$212:$N$241,TripTargets_memo!D$4+2,FALSE)</f>
        <v>0</v>
      </c>
      <c r="E284" s="47">
        <f>VLOOKUP($B284,paste_pd_trips!$A$212:$N$241,TripTargets_memo!E$4+2,FALSE)</f>
        <v>0</v>
      </c>
      <c r="F284" s="47">
        <f>VLOOKUP($B284,paste_pd_trips!$A$212:$N$241,TripTargets_memo!F$4+2,FALSE)</f>
        <v>0</v>
      </c>
      <c r="G284" s="47">
        <f>VLOOKUP($B284,paste_pd_trips!$A$212:$N$241,TripTargets_memo!G$4+2,FALSE)</f>
        <v>0</v>
      </c>
      <c r="H284" s="47">
        <f>VLOOKUP($B284,paste_pd_trips!$A$212:$N$241,TripTargets_memo!H$4+2,FALSE)</f>
        <v>0</v>
      </c>
      <c r="I284" s="56">
        <f>VLOOKUP($B284,paste_pd_trips!$A$212:$N$241,TripTargets_memo!I$4+2,FALSE)</f>
        <v>0</v>
      </c>
      <c r="J284" s="56">
        <f>VLOOKUP($B284,paste_pd_trips!$A$212:$N$241,TripTargets_memo!J$4+2,FALSE)</f>
        <v>0</v>
      </c>
      <c r="K284" s="56">
        <f>VLOOKUP($B284,paste_pd_trips!$A$212:$N$241,TripTargets_memo!K$4+2,FALSE)</f>
        <v>0</v>
      </c>
      <c r="L284" s="47">
        <f>VLOOKUP($B284,paste_pd_trips!$A$212:$N$241,TripTargets_memo!L$4+2,FALSE)</f>
        <v>0</v>
      </c>
      <c r="M284" s="47">
        <f>VLOOKUP($B284,paste_pd_trips!$A$212:$N$241,TripTargets_memo!M$4+2,FALSE)</f>
        <v>0</v>
      </c>
      <c r="N284" s="47">
        <f>VLOOKUP($B284,paste_pd_trips!$A$212:$N$241,TripTargets_memo!N$4+2,FALSE)</f>
        <v>0</v>
      </c>
      <c r="O284" s="50">
        <f>VLOOKUP($B284,paste_pd_trips!$A$212:$N$241,TripTargets_memo!O$4+2,FALSE)</f>
        <v>0</v>
      </c>
    </row>
    <row r="285" spans="2:15" x14ac:dyDescent="0.25">
      <c r="B285">
        <v>22</v>
      </c>
      <c r="C285" s="46" t="s">
        <v>23</v>
      </c>
      <c r="D285" s="47">
        <f>VLOOKUP($B285,paste_pd_trips!$A$212:$N$241,TripTargets_memo!D$4+2,FALSE)</f>
        <v>0</v>
      </c>
      <c r="E285" s="47">
        <f>VLOOKUP($B285,paste_pd_trips!$A$212:$N$241,TripTargets_memo!E$4+2,FALSE)</f>
        <v>0</v>
      </c>
      <c r="F285" s="47">
        <f>VLOOKUP($B285,paste_pd_trips!$A$212:$N$241,TripTargets_memo!F$4+2,FALSE)</f>
        <v>0</v>
      </c>
      <c r="G285" s="47">
        <f>VLOOKUP($B285,paste_pd_trips!$A$212:$N$241,TripTargets_memo!G$4+2,FALSE)</f>
        <v>0</v>
      </c>
      <c r="H285" s="47">
        <f>VLOOKUP($B285,paste_pd_trips!$A$212:$N$241,TripTargets_memo!H$4+2,FALSE)</f>
        <v>0</v>
      </c>
      <c r="I285" s="56">
        <f>VLOOKUP($B285,paste_pd_trips!$A$212:$N$241,TripTargets_memo!I$4+2,FALSE)</f>
        <v>72.745829999999998</v>
      </c>
      <c r="J285" s="56">
        <f>VLOOKUP($B285,paste_pd_trips!$A$212:$N$241,TripTargets_memo!J$4+2,FALSE)</f>
        <v>0</v>
      </c>
      <c r="K285" s="56">
        <f>VLOOKUP($B285,paste_pd_trips!$A$212:$N$241,TripTargets_memo!K$4+2,FALSE)</f>
        <v>0</v>
      </c>
      <c r="L285" s="47">
        <f>VLOOKUP($B285,paste_pd_trips!$A$212:$N$241,TripTargets_memo!L$4+2,FALSE)</f>
        <v>0</v>
      </c>
      <c r="M285" s="47">
        <f>VLOOKUP($B285,paste_pd_trips!$A$212:$N$241,TripTargets_memo!M$4+2,FALSE)</f>
        <v>1556.3087</v>
      </c>
      <c r="N285" s="47">
        <f>VLOOKUP($B285,paste_pd_trips!$A$212:$N$241,TripTargets_memo!N$4+2,FALSE)</f>
        <v>0</v>
      </c>
      <c r="O285" s="50">
        <f>VLOOKUP($B285,paste_pd_trips!$A$212:$N$241,TripTargets_memo!O$4+2,FALSE)</f>
        <v>1629.0545300000001</v>
      </c>
    </row>
    <row r="286" spans="2:15" x14ac:dyDescent="0.25">
      <c r="B286">
        <v>23</v>
      </c>
      <c r="C286" s="46" t="s">
        <v>24</v>
      </c>
      <c r="D286" s="47">
        <f>VLOOKUP($B286,paste_pd_trips!$A$212:$N$241,TripTargets_memo!D$4+2,FALSE)</f>
        <v>152.34974</v>
      </c>
      <c r="E286" s="47">
        <f>VLOOKUP($B286,paste_pd_trips!$A$212:$N$241,TripTargets_memo!E$4+2,FALSE)</f>
        <v>0</v>
      </c>
      <c r="F286" s="47">
        <f>VLOOKUP($B286,paste_pd_trips!$A$212:$N$241,TripTargets_memo!F$4+2,FALSE)</f>
        <v>0</v>
      </c>
      <c r="G286" s="47">
        <f>VLOOKUP($B286,paste_pd_trips!$A$212:$N$241,TripTargets_memo!G$4+2,FALSE)</f>
        <v>0</v>
      </c>
      <c r="H286" s="47">
        <f>VLOOKUP($B286,paste_pd_trips!$A$212:$N$241,TripTargets_memo!H$4+2,FALSE)</f>
        <v>0</v>
      </c>
      <c r="I286" s="56">
        <f>VLOOKUP($B286,paste_pd_trips!$A$212:$N$241,TripTargets_memo!I$4+2,FALSE)</f>
        <v>0</v>
      </c>
      <c r="J286" s="56">
        <f>VLOOKUP($B286,paste_pd_trips!$A$212:$N$241,TripTargets_memo!J$4+2,FALSE)</f>
        <v>0</v>
      </c>
      <c r="K286" s="56">
        <f>VLOOKUP($B286,paste_pd_trips!$A$212:$N$241,TripTargets_memo!K$4+2,FALSE)</f>
        <v>0</v>
      </c>
      <c r="L286" s="47">
        <f>VLOOKUP($B286,paste_pd_trips!$A$212:$N$241,TripTargets_memo!L$4+2,FALSE)</f>
        <v>0</v>
      </c>
      <c r="M286" s="47">
        <f>VLOOKUP($B286,paste_pd_trips!$A$212:$N$241,TripTargets_memo!M$4+2,FALSE)</f>
        <v>0</v>
      </c>
      <c r="N286" s="47">
        <f>VLOOKUP($B286,paste_pd_trips!$A$212:$N$241,TripTargets_memo!N$4+2,FALSE)</f>
        <v>6101.5966099999996</v>
      </c>
      <c r="O286" s="50">
        <f>VLOOKUP($B286,paste_pd_trips!$A$212:$N$241,TripTargets_memo!O$4+2,FALSE)</f>
        <v>6253.9463500000002</v>
      </c>
    </row>
    <row r="287" spans="2:15" x14ac:dyDescent="0.25">
      <c r="B287">
        <v>24</v>
      </c>
      <c r="C287" s="46" t="s">
        <v>25</v>
      </c>
      <c r="D287" s="47">
        <f>VLOOKUP($B287,paste_pd_trips!$A$212:$N$241,TripTargets_memo!D$4+2,FALSE)</f>
        <v>0</v>
      </c>
      <c r="E287" s="47">
        <f>VLOOKUP($B287,paste_pd_trips!$A$212:$N$241,TripTargets_memo!E$4+2,FALSE)</f>
        <v>0</v>
      </c>
      <c r="F287" s="47">
        <f>VLOOKUP($B287,paste_pd_trips!$A$212:$N$241,TripTargets_memo!F$4+2,FALSE)</f>
        <v>0</v>
      </c>
      <c r="G287" s="47">
        <f>VLOOKUP($B287,paste_pd_trips!$A$212:$N$241,TripTargets_memo!G$4+2,FALSE)</f>
        <v>0</v>
      </c>
      <c r="H287" s="47">
        <f>VLOOKUP($B287,paste_pd_trips!$A$212:$N$241,TripTargets_memo!H$4+2,FALSE)</f>
        <v>0</v>
      </c>
      <c r="I287" s="51">
        <f>VLOOKUP($B287,paste_pd_trips!$A$212:$N$241,TripTargets_memo!I$4+2,FALSE)</f>
        <v>1598.8414600000001</v>
      </c>
      <c r="J287" s="52">
        <f>VLOOKUP($B287,paste_pd_trips!$A$212:$N$241,TripTargets_memo!J$4+2,FALSE)</f>
        <v>0</v>
      </c>
      <c r="K287" s="53">
        <f>VLOOKUP($B287,paste_pd_trips!$A$212:$N$241,TripTargets_memo!K$4+2,FALSE)</f>
        <v>0</v>
      </c>
      <c r="L287" s="47">
        <f>VLOOKUP($B287,paste_pd_trips!$A$212:$N$241,TripTargets_memo!L$4+2,FALSE)</f>
        <v>0</v>
      </c>
      <c r="M287" s="47">
        <f>VLOOKUP($B287,paste_pd_trips!$A$212:$N$241,TripTargets_memo!M$4+2,FALSE)</f>
        <v>0</v>
      </c>
      <c r="N287" s="47">
        <f>VLOOKUP($B287,paste_pd_trips!$A$212:$N$241,TripTargets_memo!N$4+2,FALSE)</f>
        <v>0</v>
      </c>
      <c r="O287" s="50">
        <f>VLOOKUP($B287,paste_pd_trips!$A$212:$N$241,TripTargets_memo!O$4+2,FALSE)</f>
        <v>1598.8414600000001</v>
      </c>
    </row>
    <row r="288" spans="2:15" x14ac:dyDescent="0.25">
      <c r="B288">
        <v>25</v>
      </c>
      <c r="C288" s="46" t="s">
        <v>30</v>
      </c>
      <c r="D288" s="47">
        <f>VLOOKUP($B288,paste_pd_trips!$A$212:$N$241,TripTargets_memo!D$4+2,FALSE)</f>
        <v>0</v>
      </c>
      <c r="E288" s="47">
        <f>VLOOKUP($B288,paste_pd_trips!$A$212:$N$241,TripTargets_memo!E$4+2,FALSE)</f>
        <v>0</v>
      </c>
      <c r="F288" s="47">
        <f>VLOOKUP($B288,paste_pd_trips!$A$212:$N$241,TripTargets_memo!F$4+2,FALSE)</f>
        <v>0</v>
      </c>
      <c r="G288" s="47">
        <f>VLOOKUP($B288,paste_pd_trips!$A$212:$N$241,TripTargets_memo!G$4+2,FALSE)</f>
        <v>0</v>
      </c>
      <c r="H288" s="47">
        <f>VLOOKUP($B288,paste_pd_trips!$A$212:$N$241,TripTargets_memo!H$4+2,FALSE)</f>
        <v>0</v>
      </c>
      <c r="I288" s="55">
        <f>VLOOKUP($B288,paste_pd_trips!$A$212:$N$241,TripTargets_memo!I$4+2,FALSE)</f>
        <v>0</v>
      </c>
      <c r="J288" s="56">
        <f>VLOOKUP($B288,paste_pd_trips!$A$212:$N$241,TripTargets_memo!J$4+2,FALSE)</f>
        <v>0</v>
      </c>
      <c r="K288" s="57">
        <f>VLOOKUP($B288,paste_pd_trips!$A$212:$N$241,TripTargets_memo!K$4+2,FALSE)</f>
        <v>0</v>
      </c>
      <c r="L288" s="47">
        <f>VLOOKUP($B288,paste_pd_trips!$A$212:$N$241,TripTargets_memo!L$4+2,FALSE)</f>
        <v>0</v>
      </c>
      <c r="M288" s="47">
        <f>VLOOKUP($B288,paste_pd_trips!$A$212:$N$241,TripTargets_memo!M$4+2,FALSE)</f>
        <v>0</v>
      </c>
      <c r="N288" s="47">
        <f>VLOOKUP($B288,paste_pd_trips!$A$212:$N$241,TripTargets_memo!N$4+2,FALSE)</f>
        <v>0</v>
      </c>
      <c r="O288" s="50">
        <f>VLOOKUP($B288,paste_pd_trips!$A$212:$N$241,TripTargets_memo!O$4+2,FALSE)</f>
        <v>0</v>
      </c>
    </row>
    <row r="289" spans="2:15" x14ac:dyDescent="0.25">
      <c r="B289">
        <v>26</v>
      </c>
      <c r="C289" s="46" t="s">
        <v>31</v>
      </c>
      <c r="D289" s="47">
        <f>VLOOKUP($B289,paste_pd_trips!$A$212:$N$241,TripTargets_memo!D$4+2,FALSE)</f>
        <v>0</v>
      </c>
      <c r="E289" s="47">
        <f>VLOOKUP($B289,paste_pd_trips!$A$212:$N$241,TripTargets_memo!E$4+2,FALSE)</f>
        <v>0</v>
      </c>
      <c r="F289" s="47">
        <f>VLOOKUP($B289,paste_pd_trips!$A$212:$N$241,TripTargets_memo!F$4+2,FALSE)</f>
        <v>0</v>
      </c>
      <c r="G289" s="47">
        <f>VLOOKUP($B289,paste_pd_trips!$A$212:$N$241,TripTargets_memo!G$4+2,FALSE)</f>
        <v>0</v>
      </c>
      <c r="H289" s="47">
        <f>VLOOKUP($B289,paste_pd_trips!$A$212:$N$241,TripTargets_memo!H$4+2,FALSE)</f>
        <v>0</v>
      </c>
      <c r="I289" s="55">
        <f>VLOOKUP($B289,paste_pd_trips!$A$212:$N$241,TripTargets_memo!I$4+2,FALSE)</f>
        <v>0</v>
      </c>
      <c r="J289" s="56">
        <f>VLOOKUP($B289,paste_pd_trips!$A$212:$N$241,TripTargets_memo!J$4+2,FALSE)</f>
        <v>343.72649999999999</v>
      </c>
      <c r="K289" s="57">
        <f>VLOOKUP($B289,paste_pd_trips!$A$212:$N$241,TripTargets_memo!K$4+2,FALSE)</f>
        <v>0</v>
      </c>
      <c r="L289" s="47">
        <f>VLOOKUP($B289,paste_pd_trips!$A$212:$N$241,TripTargets_memo!L$4+2,FALSE)</f>
        <v>0</v>
      </c>
      <c r="M289" s="47">
        <f>VLOOKUP($B289,paste_pd_trips!$A$212:$N$241,TripTargets_memo!M$4+2,FALSE)</f>
        <v>0</v>
      </c>
      <c r="N289" s="47">
        <f>VLOOKUP($B289,paste_pd_trips!$A$212:$N$241,TripTargets_memo!N$4+2,FALSE)</f>
        <v>0</v>
      </c>
      <c r="O289" s="50">
        <f>VLOOKUP($B289,paste_pd_trips!$A$212:$N$241,TripTargets_memo!O$4+2,FALSE)</f>
        <v>343.72649999999999</v>
      </c>
    </row>
    <row r="290" spans="2:15" x14ac:dyDescent="0.25">
      <c r="B290">
        <v>27</v>
      </c>
      <c r="C290" s="46" t="s">
        <v>529</v>
      </c>
      <c r="D290" s="47">
        <f>VLOOKUP($B290,paste_pd_trips!$A$212:$N$241,TripTargets_memo!D$4+2,FALSE)</f>
        <v>0</v>
      </c>
      <c r="E290" s="47">
        <f>VLOOKUP($B290,paste_pd_trips!$A$212:$N$241,TripTargets_memo!E$4+2,FALSE)</f>
        <v>0</v>
      </c>
      <c r="F290" s="47">
        <f>VLOOKUP($B290,paste_pd_trips!$A$212:$N$241,TripTargets_memo!F$4+2,FALSE)</f>
        <v>0</v>
      </c>
      <c r="G290" s="47">
        <f>VLOOKUP($B290,paste_pd_trips!$A$212:$N$241,TripTargets_memo!G$4+2,FALSE)</f>
        <v>0</v>
      </c>
      <c r="H290" s="47">
        <f>VLOOKUP($B290,paste_pd_trips!$A$212:$N$241,TripTargets_memo!H$4+2,FALSE)</f>
        <v>0</v>
      </c>
      <c r="I290" s="55">
        <f>VLOOKUP($B290,paste_pd_trips!$A$212:$N$241,TripTargets_memo!I$4+2,FALSE)</f>
        <v>0</v>
      </c>
      <c r="J290" s="47">
        <f>VLOOKUP($B290,paste_pd_trips!$A$212:$N$241,TripTargets_memo!J$4+2,FALSE)</f>
        <v>0</v>
      </c>
      <c r="K290" s="57">
        <f>VLOOKUP($B290,paste_pd_trips!$A$212:$N$241,TripTargets_memo!K$4+2,FALSE)</f>
        <v>0</v>
      </c>
      <c r="L290" s="47">
        <f>VLOOKUP($B290,paste_pd_trips!$A$212:$N$241,TripTargets_memo!L$4+2,FALSE)</f>
        <v>0</v>
      </c>
      <c r="M290" s="47">
        <f>VLOOKUP($B290,paste_pd_trips!$A$212:$N$241,TripTargets_memo!M$4+2,FALSE)</f>
        <v>0</v>
      </c>
      <c r="N290" s="47">
        <f>VLOOKUP($B290,paste_pd_trips!$A$212:$N$241,TripTargets_memo!N$4+2,FALSE)</f>
        <v>0</v>
      </c>
      <c r="O290" s="50">
        <f>VLOOKUP($B290,paste_pd_trips!$A$212:$N$241,TripTargets_memo!O$4+2,FALSE)</f>
        <v>0</v>
      </c>
    </row>
    <row r="291" spans="2:15" x14ac:dyDescent="0.25">
      <c r="B291">
        <v>28</v>
      </c>
      <c r="C291" s="46" t="s">
        <v>530</v>
      </c>
      <c r="D291" s="47">
        <f>VLOOKUP($B291,paste_pd_trips!$A$212:$N$241,TripTargets_memo!D$4+2,FALSE)</f>
        <v>0</v>
      </c>
      <c r="E291" s="47">
        <f>VLOOKUP($B291,paste_pd_trips!$A$212:$N$241,TripTargets_memo!E$4+2,FALSE)</f>
        <v>0</v>
      </c>
      <c r="F291" s="47">
        <f>VLOOKUP($B291,paste_pd_trips!$A$212:$N$241,TripTargets_memo!F$4+2,FALSE)</f>
        <v>0</v>
      </c>
      <c r="G291" s="47">
        <f>VLOOKUP($B291,paste_pd_trips!$A$212:$N$241,TripTargets_memo!G$4+2,FALSE)</f>
        <v>0</v>
      </c>
      <c r="H291" s="47">
        <f>VLOOKUP($B291,paste_pd_trips!$A$212:$N$241,TripTargets_memo!H$4+2,FALSE)</f>
        <v>0</v>
      </c>
      <c r="I291" s="55">
        <f>VLOOKUP($B291,paste_pd_trips!$A$212:$N$241,TripTargets_memo!I$4+2,FALSE)</f>
        <v>0</v>
      </c>
      <c r="J291" s="47">
        <f>VLOOKUP($B291,paste_pd_trips!$A$212:$N$241,TripTargets_memo!J$4+2,FALSE)</f>
        <v>0</v>
      </c>
      <c r="K291" s="57">
        <f>VLOOKUP($B291,paste_pd_trips!$A$212:$N$241,TripTargets_memo!K$4+2,FALSE)</f>
        <v>0</v>
      </c>
      <c r="L291" s="47">
        <f>VLOOKUP($B291,paste_pd_trips!$A$212:$N$241,TripTargets_memo!L$4+2,FALSE)</f>
        <v>0</v>
      </c>
      <c r="M291" s="47">
        <f>VLOOKUP($B291,paste_pd_trips!$A$212:$N$241,TripTargets_memo!M$4+2,FALSE)</f>
        <v>0</v>
      </c>
      <c r="N291" s="47">
        <f>VLOOKUP($B291,paste_pd_trips!$A$212:$N$241,TripTargets_memo!N$4+2,FALSE)</f>
        <v>0</v>
      </c>
      <c r="O291" s="50">
        <f>VLOOKUP($B291,paste_pd_trips!$A$212:$N$241,TripTargets_memo!O$4+2,FALSE)</f>
        <v>0</v>
      </c>
    </row>
    <row r="292" spans="2:15" x14ac:dyDescent="0.25">
      <c r="B292">
        <v>29</v>
      </c>
      <c r="C292" s="46" t="s">
        <v>531</v>
      </c>
      <c r="D292" s="47">
        <f>VLOOKUP($B292,paste_pd_trips!$A$212:$N$241,TripTargets_memo!D$4+2,FALSE)</f>
        <v>0</v>
      </c>
      <c r="E292" s="47">
        <f>VLOOKUP($B292,paste_pd_trips!$A$212:$N$241,TripTargets_memo!E$4+2,FALSE)</f>
        <v>0</v>
      </c>
      <c r="F292" s="47">
        <f>VLOOKUP($B292,paste_pd_trips!$A$212:$N$241,TripTargets_memo!F$4+2,FALSE)</f>
        <v>0</v>
      </c>
      <c r="G292" s="47">
        <f>VLOOKUP($B292,paste_pd_trips!$A$212:$N$241,TripTargets_memo!G$4+2,FALSE)</f>
        <v>0</v>
      </c>
      <c r="H292" s="47">
        <f>VLOOKUP($B292,paste_pd_trips!$A$212:$N$241,TripTargets_memo!H$4+2,FALSE)</f>
        <v>0</v>
      </c>
      <c r="I292" s="58">
        <f>VLOOKUP($B292,paste_pd_trips!$A$212:$N$241,TripTargets_memo!I$4+2,FALSE)</f>
        <v>0</v>
      </c>
      <c r="J292" s="59">
        <f>VLOOKUP($B292,paste_pd_trips!$A$212:$N$241,TripTargets_memo!J$4+2,FALSE)</f>
        <v>0</v>
      </c>
      <c r="K292" s="60">
        <f>VLOOKUP($B292,paste_pd_trips!$A$212:$N$241,TripTargets_memo!K$4+2,FALSE)</f>
        <v>0</v>
      </c>
      <c r="L292" s="47">
        <f>VLOOKUP($B292,paste_pd_trips!$A$212:$N$241,TripTargets_memo!L$4+2,FALSE)</f>
        <v>0</v>
      </c>
      <c r="M292" s="47">
        <f>VLOOKUP($B292,paste_pd_trips!$A$212:$N$241,TripTargets_memo!M$4+2,FALSE)</f>
        <v>0</v>
      </c>
      <c r="N292" s="47">
        <f>VLOOKUP($B292,paste_pd_trips!$A$212:$N$241,TripTargets_memo!N$4+2,FALSE)</f>
        <v>0</v>
      </c>
      <c r="O292" s="50">
        <f>VLOOKUP($B292,paste_pd_trips!$A$212:$N$241,TripTargets_memo!O$4+2,FALSE)</f>
        <v>0</v>
      </c>
    </row>
    <row r="293" spans="2:15" ht="15.75" thickBot="1" x14ac:dyDescent="0.3">
      <c r="B293">
        <v>30</v>
      </c>
      <c r="C293" s="61" t="s">
        <v>5</v>
      </c>
      <c r="D293" s="62">
        <f>VLOOKUP($B293,paste_pd_trips!$A$212:$N$241,TripTargets_memo!D$4+2,FALSE)</f>
        <v>421927.39088999998</v>
      </c>
      <c r="E293" s="63">
        <f>VLOOKUP($B293,paste_pd_trips!$A$212:$N$241,TripTargets_memo!E$4+2,FALSE)</f>
        <v>164206.06028000001</v>
      </c>
      <c r="F293" s="63">
        <f>VLOOKUP($B293,paste_pd_trips!$A$212:$N$241,TripTargets_memo!F$4+2,FALSE)</f>
        <v>58567.716469999999</v>
      </c>
      <c r="G293" s="63">
        <f>VLOOKUP($B293,paste_pd_trips!$A$212:$N$241,TripTargets_memo!G$4+2,FALSE)</f>
        <v>283095.01062999998</v>
      </c>
      <c r="H293" s="63">
        <f>VLOOKUP($B293,paste_pd_trips!$A$212:$N$241,TripTargets_memo!H$4+2,FALSE)</f>
        <v>20262.52749</v>
      </c>
      <c r="I293" s="63">
        <f>VLOOKUP($B293,paste_pd_trips!$A$212:$N$241,TripTargets_memo!I$4+2,FALSE)</f>
        <v>4880.4192199999998</v>
      </c>
      <c r="J293" s="63">
        <f>VLOOKUP($B293,paste_pd_trips!$A$212:$N$241,TripTargets_memo!J$4+2,FALSE)</f>
        <v>3602.0135</v>
      </c>
      <c r="K293" s="63">
        <f>VLOOKUP($B293,paste_pd_trips!$A$212:$N$241,TripTargets_memo!K$4+2,FALSE)</f>
        <v>0</v>
      </c>
      <c r="L293" s="63">
        <f>VLOOKUP($B293,paste_pd_trips!$A$212:$N$241,TripTargets_memo!L$4+2,FALSE)</f>
        <v>0</v>
      </c>
      <c r="M293" s="63">
        <f>VLOOKUP($B293,paste_pd_trips!$A$212:$N$241,TripTargets_memo!M$4+2,FALSE)</f>
        <v>1950.0191199999999</v>
      </c>
      <c r="N293" s="63">
        <f>VLOOKUP($B293,paste_pd_trips!$A$212:$N$241,TripTargets_memo!N$4+2,FALSE)</f>
        <v>6101.5966099999996</v>
      </c>
      <c r="O293" s="64">
        <f>VLOOKUP($B293,paste_pd_trips!$A$212:$N$241,TripTargets_memo!O$4+2,FALSE)</f>
        <v>964592.75421000004</v>
      </c>
    </row>
    <row r="294" spans="2:15" x14ac:dyDescent="0.25">
      <c r="C294" s="65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</row>
    <row r="295" spans="2:15" x14ac:dyDescent="0.25">
      <c r="C295" s="65" t="s">
        <v>536</v>
      </c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</row>
    <row r="296" spans="2:15" x14ac:dyDescent="0.25">
      <c r="C296" s="65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</row>
    <row r="297" spans="2:15" x14ac:dyDescent="0.25">
      <c r="C297" s="65" t="s">
        <v>539</v>
      </c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49"/>
    </row>
    <row r="298" spans="2:15" x14ac:dyDescent="0.25">
      <c r="C298" s="65" t="s">
        <v>540</v>
      </c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</row>
    <row r="299" spans="2:15" x14ac:dyDescent="0.25">
      <c r="C299" s="65" t="s">
        <v>541</v>
      </c>
      <c r="D299" s="49"/>
      <c r="E299" s="49"/>
      <c r="F299" s="49"/>
      <c r="G299" s="49"/>
      <c r="H299" s="49"/>
      <c r="I299" s="68"/>
      <c r="J299" s="68"/>
      <c r="K299" s="68"/>
      <c r="L299" s="49"/>
      <c r="M299" s="49"/>
      <c r="N299" s="49"/>
      <c r="O299" s="49"/>
    </row>
    <row r="302" spans="2:15" x14ac:dyDescent="0.25">
      <c r="C302" t="s">
        <v>549</v>
      </c>
      <c r="I302" t="s">
        <v>523</v>
      </c>
    </row>
    <row r="303" spans="2:15" ht="26.25" x14ac:dyDescent="0.25">
      <c r="B303" s="94" t="s">
        <v>572</v>
      </c>
      <c r="C303" s="40" t="s">
        <v>524</v>
      </c>
      <c r="D303" s="41" t="s">
        <v>525</v>
      </c>
      <c r="E303" s="42" t="s">
        <v>526</v>
      </c>
      <c r="F303" s="42" t="s">
        <v>527</v>
      </c>
      <c r="G303" s="42" t="s">
        <v>465</v>
      </c>
      <c r="H303" s="42" t="s">
        <v>528</v>
      </c>
      <c r="I303" s="42" t="s">
        <v>14</v>
      </c>
      <c r="J303" s="42" t="s">
        <v>18</v>
      </c>
      <c r="K303" s="42" t="s">
        <v>22</v>
      </c>
      <c r="L303" s="42" t="s">
        <v>529</v>
      </c>
      <c r="M303" s="42" t="s">
        <v>530</v>
      </c>
      <c r="N303" s="43" t="s">
        <v>531</v>
      </c>
      <c r="O303" s="44" t="s">
        <v>5</v>
      </c>
    </row>
    <row r="304" spans="2:15" x14ac:dyDescent="0.25">
      <c r="B304">
        <v>1</v>
      </c>
      <c r="C304" s="46" t="s">
        <v>532</v>
      </c>
      <c r="D304" s="47">
        <f>VLOOKUP($B304,paste_pd_trips!$A$242:$N$271,TripTargets_memo!D$4+2,FALSE)</f>
        <v>7108479.6458700001</v>
      </c>
      <c r="E304" s="47">
        <f>VLOOKUP($B304,paste_pd_trips!$A$242:$N$271,TripTargets_memo!E$4+2,FALSE)</f>
        <v>1489463.44181</v>
      </c>
      <c r="F304" s="47">
        <f>VLOOKUP($B304,paste_pd_trips!$A$242:$N$271,TripTargets_memo!F$4+2,FALSE)</f>
        <v>701869.69232000003</v>
      </c>
      <c r="G304" s="47">
        <f>VLOOKUP($B304,paste_pd_trips!$A$242:$N$271,TripTargets_memo!G$4+2,FALSE)</f>
        <v>0</v>
      </c>
      <c r="H304" s="47">
        <f>VLOOKUP($B304,paste_pd_trips!$A$242:$N$271,TripTargets_memo!H$4+2,FALSE)</f>
        <v>9846.8604599999999</v>
      </c>
      <c r="I304" s="47">
        <f>VLOOKUP($B304,paste_pd_trips!$A$242:$N$271,TripTargets_memo!I$4+2,FALSE)</f>
        <v>7660.6976599999998</v>
      </c>
      <c r="J304" s="47">
        <f>VLOOKUP($B304,paste_pd_trips!$A$242:$N$271,TripTargets_memo!J$4+2,FALSE)</f>
        <v>34998.85052</v>
      </c>
      <c r="K304" s="47">
        <f>VLOOKUP($B304,paste_pd_trips!$A$242:$N$271,TripTargets_memo!K$4+2,FALSE)</f>
        <v>4064.75855</v>
      </c>
      <c r="L304" s="47">
        <f>VLOOKUP($B304,paste_pd_trips!$A$242:$N$271,TripTargets_memo!L$4+2,FALSE)</f>
        <v>629.91520000000003</v>
      </c>
      <c r="M304" s="47">
        <f>VLOOKUP($B304,paste_pd_trips!$A$242:$N$271,TripTargets_memo!M$4+2,FALSE)</f>
        <v>3387.63744</v>
      </c>
      <c r="N304" s="47">
        <f>VLOOKUP($B304,paste_pd_trips!$A$242:$N$271,TripTargets_memo!N$4+2,FALSE)</f>
        <v>0</v>
      </c>
      <c r="O304" s="48">
        <f>VLOOKUP($B304,paste_pd_trips!$A$242:$N$271,TripTargets_memo!O$4+2,FALSE)</f>
        <v>9360401.4998300001</v>
      </c>
    </row>
    <row r="305" spans="2:15" x14ac:dyDescent="0.25">
      <c r="B305">
        <v>3</v>
      </c>
      <c r="C305" s="46" t="s">
        <v>526</v>
      </c>
      <c r="D305" s="47">
        <f>VLOOKUP($B305,paste_pd_trips!$A$242:$N$271,TripTargets_memo!D$4+2,FALSE)</f>
        <v>0</v>
      </c>
      <c r="E305" s="47">
        <f>VLOOKUP($B305,paste_pd_trips!$A$242:$N$271,TripTargets_memo!E$4+2,FALSE)</f>
        <v>4103337.3705099998</v>
      </c>
      <c r="F305" s="47">
        <f>VLOOKUP($B305,paste_pd_trips!$A$242:$N$271,TripTargets_memo!F$4+2,FALSE)</f>
        <v>1012344.82459</v>
      </c>
      <c r="G305" s="47">
        <f>VLOOKUP($B305,paste_pd_trips!$A$242:$N$271,TripTargets_memo!G$4+2,FALSE)</f>
        <v>0</v>
      </c>
      <c r="H305" s="47">
        <f>VLOOKUP($B305,paste_pd_trips!$A$242:$N$271,TripTargets_memo!H$4+2,FALSE)</f>
        <v>15499.674590000001</v>
      </c>
      <c r="I305" s="47">
        <f>VLOOKUP($B305,paste_pd_trips!$A$242:$N$271,TripTargets_memo!I$4+2,FALSE)</f>
        <v>74315.921719999998</v>
      </c>
      <c r="J305" s="47">
        <f>VLOOKUP($B305,paste_pd_trips!$A$242:$N$271,TripTargets_memo!J$4+2,FALSE)</f>
        <v>18916.959719999999</v>
      </c>
      <c r="K305" s="47">
        <f>VLOOKUP($B305,paste_pd_trips!$A$242:$N$271,TripTargets_memo!K$4+2,FALSE)</f>
        <v>29371.623100000001</v>
      </c>
      <c r="L305" s="47">
        <f>VLOOKUP($B305,paste_pd_trips!$A$242:$N$271,TripTargets_memo!L$4+2,FALSE)</f>
        <v>21161.79319</v>
      </c>
      <c r="M305" s="47">
        <f>VLOOKUP($B305,paste_pd_trips!$A$242:$N$271,TripTargets_memo!M$4+2,FALSE)</f>
        <v>7943.3331900000003</v>
      </c>
      <c r="N305" s="47">
        <f>VLOOKUP($B305,paste_pd_trips!$A$242:$N$271,TripTargets_memo!N$4+2,FALSE)</f>
        <v>0</v>
      </c>
      <c r="O305" s="50">
        <f>VLOOKUP($B305,paste_pd_trips!$A$242:$N$271,TripTargets_memo!O$4+2,FALSE)</f>
        <v>5282891.5006100005</v>
      </c>
    </row>
    <row r="306" spans="2:15" x14ac:dyDescent="0.25">
      <c r="B306">
        <v>5</v>
      </c>
      <c r="C306" s="46" t="s">
        <v>527</v>
      </c>
      <c r="D306" s="47">
        <f>VLOOKUP($B306,paste_pd_trips!$A$242:$N$271,TripTargets_memo!D$4+2,FALSE)</f>
        <v>0</v>
      </c>
      <c r="E306" s="47">
        <f>VLOOKUP($B306,paste_pd_trips!$A$242:$N$271,TripTargets_memo!E$4+2,FALSE)</f>
        <v>0</v>
      </c>
      <c r="F306" s="47">
        <f>VLOOKUP($B306,paste_pd_trips!$A$242:$N$271,TripTargets_memo!F$4+2,FALSE)</f>
        <v>3299973.96716</v>
      </c>
      <c r="G306" s="47">
        <f>VLOOKUP($B306,paste_pd_trips!$A$242:$N$271,TripTargets_memo!G$4+2,FALSE)</f>
        <v>0</v>
      </c>
      <c r="H306" s="47">
        <f>VLOOKUP($B306,paste_pd_trips!$A$242:$N$271,TripTargets_memo!H$4+2,FALSE)</f>
        <v>7832.5617700000003</v>
      </c>
      <c r="I306" s="47">
        <f>VLOOKUP($B306,paste_pd_trips!$A$242:$N$271,TripTargets_memo!I$4+2,FALSE)</f>
        <v>38044.033479999998</v>
      </c>
      <c r="J306" s="47">
        <f>VLOOKUP($B306,paste_pd_trips!$A$242:$N$271,TripTargets_memo!J$4+2,FALSE)</f>
        <v>12502.46286</v>
      </c>
      <c r="K306" s="47">
        <f>VLOOKUP($B306,paste_pd_trips!$A$242:$N$271,TripTargets_memo!K$4+2,FALSE)</f>
        <v>11412.71392</v>
      </c>
      <c r="L306" s="47">
        <f>VLOOKUP($B306,paste_pd_trips!$A$242:$N$271,TripTargets_memo!L$4+2,FALSE)</f>
        <v>23768.55545</v>
      </c>
      <c r="M306" s="47">
        <f>VLOOKUP($B306,paste_pd_trips!$A$242:$N$271,TripTargets_memo!M$4+2,FALSE)</f>
        <v>2439.3765600000002</v>
      </c>
      <c r="N306" s="47">
        <f>VLOOKUP($B306,paste_pd_trips!$A$242:$N$271,TripTargets_memo!N$4+2,FALSE)</f>
        <v>0</v>
      </c>
      <c r="O306" s="50">
        <f>VLOOKUP($B306,paste_pd_trips!$A$242:$N$271,TripTargets_memo!O$4+2,FALSE)</f>
        <v>3395973.6712000002</v>
      </c>
    </row>
    <row r="307" spans="2:15" x14ac:dyDescent="0.25">
      <c r="B307">
        <v>7</v>
      </c>
      <c r="C307" s="46" t="s">
        <v>465</v>
      </c>
      <c r="D307" s="47">
        <f>VLOOKUP($B307,paste_pd_trips!$A$242:$N$271,TripTargets_memo!D$4+2,FALSE)</f>
        <v>89921.842489999995</v>
      </c>
      <c r="E307" s="47">
        <f>VLOOKUP($B307,paste_pd_trips!$A$242:$N$271,TripTargets_memo!E$4+2,FALSE)</f>
        <v>93436.562940000003</v>
      </c>
      <c r="F307" s="47">
        <f>VLOOKUP($B307,paste_pd_trips!$A$242:$N$271,TripTargets_memo!F$4+2,FALSE)</f>
        <v>132043.92173999999</v>
      </c>
      <c r="G307" s="47">
        <f>VLOOKUP($B307,paste_pd_trips!$A$242:$N$271,TripTargets_memo!G$4+2,FALSE)</f>
        <v>2044949.14705</v>
      </c>
      <c r="H307" s="47">
        <f>VLOOKUP($B307,paste_pd_trips!$A$242:$N$271,TripTargets_memo!H$4+2,FALSE)</f>
        <v>18477.092349999999</v>
      </c>
      <c r="I307" s="56">
        <f>VLOOKUP($B307,paste_pd_trips!$A$242:$N$271,TripTargets_memo!I$4+2,FALSE)</f>
        <v>225887.16141999999</v>
      </c>
      <c r="J307" s="47">
        <f>VLOOKUP($B307,paste_pd_trips!$A$242:$N$271,TripTargets_memo!J$4+2,FALSE)</f>
        <v>19517.54997</v>
      </c>
      <c r="K307" s="56">
        <f>VLOOKUP($B307,paste_pd_trips!$A$242:$N$271,TripTargets_memo!K$4+2,FALSE)</f>
        <v>15255.08495</v>
      </c>
      <c r="L307" s="47">
        <f>VLOOKUP($B307,paste_pd_trips!$A$242:$N$271,TripTargets_memo!L$4+2,FALSE)</f>
        <v>3131.5689000000002</v>
      </c>
      <c r="M307" s="47">
        <f>VLOOKUP($B307,paste_pd_trips!$A$242:$N$271,TripTargets_memo!M$4+2,FALSE)</f>
        <v>6096.5415199999998</v>
      </c>
      <c r="N307" s="47">
        <f>VLOOKUP($B307,paste_pd_trips!$A$242:$N$271,TripTargets_memo!N$4+2,FALSE)</f>
        <v>0</v>
      </c>
      <c r="O307" s="50">
        <f>VLOOKUP($B307,paste_pd_trips!$A$242:$N$271,TripTargets_memo!O$4+2,FALSE)</f>
        <v>2648716.4733299999</v>
      </c>
    </row>
    <row r="308" spans="2:15" x14ac:dyDescent="0.25">
      <c r="B308">
        <v>8</v>
      </c>
      <c r="C308" s="46" t="s">
        <v>528</v>
      </c>
      <c r="D308" s="47">
        <f>VLOOKUP($B308,paste_pd_trips!$A$242:$N$271,TripTargets_memo!D$4+2,FALSE)</f>
        <v>0</v>
      </c>
      <c r="E308" s="47">
        <f>VLOOKUP($B308,paste_pd_trips!$A$242:$N$271,TripTargets_memo!E$4+2,FALSE)</f>
        <v>0</v>
      </c>
      <c r="F308" s="47">
        <f>VLOOKUP($B308,paste_pd_trips!$A$242:$N$271,TripTargets_memo!F$4+2,FALSE)</f>
        <v>0</v>
      </c>
      <c r="G308" s="47">
        <f>VLOOKUP($B308,paste_pd_trips!$A$242:$N$271,TripTargets_memo!G$4+2,FALSE)</f>
        <v>0</v>
      </c>
      <c r="H308" s="47">
        <f>VLOOKUP($B308,paste_pd_trips!$A$242:$N$271,TripTargets_memo!H$4+2,FALSE)</f>
        <v>455513.51114000002</v>
      </c>
      <c r="I308" s="56">
        <f>VLOOKUP($B308,paste_pd_trips!$A$242:$N$271,TripTargets_memo!I$4+2,FALSE)</f>
        <v>9466.7690600000005</v>
      </c>
      <c r="J308" s="47">
        <f>VLOOKUP($B308,paste_pd_trips!$A$242:$N$271,TripTargets_memo!J$4+2,FALSE)</f>
        <v>0</v>
      </c>
      <c r="K308" s="56">
        <f>VLOOKUP($B308,paste_pd_trips!$A$242:$N$271,TripTargets_memo!K$4+2,FALSE)</f>
        <v>432.85160000000002</v>
      </c>
      <c r="L308" s="47">
        <f>VLOOKUP($B308,paste_pd_trips!$A$242:$N$271,TripTargets_memo!L$4+2,FALSE)</f>
        <v>199.57656</v>
      </c>
      <c r="M308" s="47">
        <f>VLOOKUP($B308,paste_pd_trips!$A$242:$N$271,TripTargets_memo!M$4+2,FALSE)</f>
        <v>0</v>
      </c>
      <c r="N308" s="47">
        <f>VLOOKUP($B308,paste_pd_trips!$A$242:$N$271,TripTargets_memo!N$4+2,FALSE)</f>
        <v>0</v>
      </c>
      <c r="O308" s="50">
        <f>VLOOKUP($B308,paste_pd_trips!$A$242:$N$271,TripTargets_memo!O$4+2,FALSE)</f>
        <v>465612.70835999999</v>
      </c>
    </row>
    <row r="309" spans="2:15" x14ac:dyDescent="0.25">
      <c r="B309">
        <v>9</v>
      </c>
      <c r="C309" s="46" t="s">
        <v>14</v>
      </c>
      <c r="D309" s="47">
        <f>VLOOKUP($B309,paste_pd_trips!$A$242:$N$271,TripTargets_memo!D$4+2,FALSE)</f>
        <v>0</v>
      </c>
      <c r="E309" s="47">
        <f>VLOOKUP($B309,paste_pd_trips!$A$242:$N$271,TripTargets_memo!E$4+2,FALSE)</f>
        <v>0</v>
      </c>
      <c r="F309" s="47">
        <f>VLOOKUP($B309,paste_pd_trips!$A$242:$N$271,TripTargets_memo!F$4+2,FALSE)</f>
        <v>0</v>
      </c>
      <c r="G309" s="47">
        <f>VLOOKUP($B309,paste_pd_trips!$A$242:$N$271,TripTargets_memo!G$4+2,FALSE)</f>
        <v>0</v>
      </c>
      <c r="H309" s="47">
        <f>VLOOKUP($B309,paste_pd_trips!$A$242:$N$271,TripTargets_memo!H$4+2,FALSE)</f>
        <v>0</v>
      </c>
      <c r="I309" s="51">
        <f>VLOOKUP($B309,paste_pd_trips!$A$242:$N$271,TripTargets_memo!I$4+2,FALSE)</f>
        <v>487049.32445999997</v>
      </c>
      <c r="J309" s="52">
        <f>VLOOKUP($B309,paste_pd_trips!$A$242:$N$271,TripTargets_memo!J$4+2,FALSE)</f>
        <v>2147.7672499999999</v>
      </c>
      <c r="K309" s="53">
        <f>VLOOKUP($B309,paste_pd_trips!$A$242:$N$271,TripTargets_memo!K$4+2,FALSE)</f>
        <v>5448.8772499999995</v>
      </c>
      <c r="L309" s="47">
        <f>VLOOKUP($B309,paste_pd_trips!$A$242:$N$271,TripTargets_memo!L$4+2,FALSE)</f>
        <v>0</v>
      </c>
      <c r="M309" s="47">
        <f>VLOOKUP($B309,paste_pd_trips!$A$242:$N$271,TripTargets_memo!M$4+2,FALSE)</f>
        <v>0</v>
      </c>
      <c r="N309" s="47">
        <f>VLOOKUP($B309,paste_pd_trips!$A$242:$N$271,TripTargets_memo!N$4+2,FALSE)</f>
        <v>0</v>
      </c>
      <c r="O309" s="50">
        <f>VLOOKUP($B309,paste_pd_trips!$A$242:$N$271,TripTargets_memo!O$4+2,FALSE)</f>
        <v>494645.96896000003</v>
      </c>
    </row>
    <row r="310" spans="2:15" x14ac:dyDescent="0.25">
      <c r="B310">
        <v>10</v>
      </c>
      <c r="C310" s="46" t="s">
        <v>15</v>
      </c>
      <c r="D310" s="47">
        <f>VLOOKUP($B310,paste_pd_trips!$A$242:$N$271,TripTargets_memo!D$4+2,FALSE)</f>
        <v>0</v>
      </c>
      <c r="E310" s="47">
        <f>VLOOKUP($B310,paste_pd_trips!$A$242:$N$271,TripTargets_memo!E$4+2,FALSE)</f>
        <v>0</v>
      </c>
      <c r="F310" s="47">
        <f>VLOOKUP($B310,paste_pd_trips!$A$242:$N$271,TripTargets_memo!F$4+2,FALSE)</f>
        <v>0</v>
      </c>
      <c r="G310" s="47">
        <f>VLOOKUP($B310,paste_pd_trips!$A$242:$N$271,TripTargets_memo!G$4+2,FALSE)</f>
        <v>0</v>
      </c>
      <c r="H310" s="47">
        <f>VLOOKUP($B310,paste_pd_trips!$A$242:$N$271,TripTargets_memo!H$4+2,FALSE)</f>
        <v>0</v>
      </c>
      <c r="I310" s="55">
        <f>VLOOKUP($B310,paste_pd_trips!$A$242:$N$271,TripTargets_memo!I$4+2,FALSE)</f>
        <v>4199.9204</v>
      </c>
      <c r="J310" s="56">
        <f>VLOOKUP($B310,paste_pd_trips!$A$242:$N$271,TripTargets_memo!J$4+2,FALSE)</f>
        <v>134.26009999999999</v>
      </c>
      <c r="K310" s="57">
        <f>VLOOKUP($B310,paste_pd_trips!$A$242:$N$271,TripTargets_memo!K$4+2,FALSE)</f>
        <v>0</v>
      </c>
      <c r="L310" s="47">
        <f>VLOOKUP($B310,paste_pd_trips!$A$242:$N$271,TripTargets_memo!L$4+2,FALSE)</f>
        <v>0</v>
      </c>
      <c r="M310" s="47">
        <f>VLOOKUP($B310,paste_pd_trips!$A$242:$N$271,TripTargets_memo!M$4+2,FALSE)</f>
        <v>0</v>
      </c>
      <c r="N310" s="47">
        <f>VLOOKUP($B310,paste_pd_trips!$A$242:$N$271,TripTargets_memo!N$4+2,FALSE)</f>
        <v>0</v>
      </c>
      <c r="O310" s="50">
        <f>VLOOKUP($B310,paste_pd_trips!$A$242:$N$271,TripTargets_memo!O$4+2,FALSE)</f>
        <v>4334.1805000000004</v>
      </c>
    </row>
    <row r="311" spans="2:15" x14ac:dyDescent="0.25">
      <c r="B311">
        <v>11</v>
      </c>
      <c r="C311" s="46" t="s">
        <v>16</v>
      </c>
      <c r="D311" s="47">
        <f>VLOOKUP($B311,paste_pd_trips!$A$242:$N$271,TripTargets_memo!D$4+2,FALSE)</f>
        <v>0</v>
      </c>
      <c r="E311" s="47">
        <f>VLOOKUP($B311,paste_pd_trips!$A$242:$N$271,TripTargets_memo!E$4+2,FALSE)</f>
        <v>0</v>
      </c>
      <c r="F311" s="47">
        <f>VLOOKUP($B311,paste_pd_trips!$A$242:$N$271,TripTargets_memo!F$4+2,FALSE)</f>
        <v>0</v>
      </c>
      <c r="G311" s="47">
        <f>VLOOKUP($B311,paste_pd_trips!$A$242:$N$271,TripTargets_memo!G$4+2,FALSE)</f>
        <v>0</v>
      </c>
      <c r="H311" s="47">
        <f>VLOOKUP($B311,paste_pd_trips!$A$242:$N$271,TripTargets_memo!H$4+2,FALSE)</f>
        <v>0</v>
      </c>
      <c r="I311" s="55">
        <f>VLOOKUP($B311,paste_pd_trips!$A$242:$N$271,TripTargets_memo!I$4+2,FALSE)</f>
        <v>10474.44166</v>
      </c>
      <c r="J311" s="56">
        <f>VLOOKUP($B311,paste_pd_trips!$A$242:$N$271,TripTargets_memo!J$4+2,FALSE)</f>
        <v>0</v>
      </c>
      <c r="K311" s="57">
        <f>VLOOKUP($B311,paste_pd_trips!$A$242:$N$271,TripTargets_memo!K$4+2,FALSE)</f>
        <v>0</v>
      </c>
      <c r="L311" s="47">
        <f>VLOOKUP($B311,paste_pd_trips!$A$242:$N$271,TripTargets_memo!L$4+2,FALSE)</f>
        <v>0</v>
      </c>
      <c r="M311" s="47">
        <f>VLOOKUP($B311,paste_pd_trips!$A$242:$N$271,TripTargets_memo!M$4+2,FALSE)</f>
        <v>0</v>
      </c>
      <c r="N311" s="47">
        <f>VLOOKUP($B311,paste_pd_trips!$A$242:$N$271,TripTargets_memo!N$4+2,FALSE)</f>
        <v>0</v>
      </c>
      <c r="O311" s="50">
        <f>VLOOKUP($B311,paste_pd_trips!$A$242:$N$271,TripTargets_memo!O$4+2,FALSE)</f>
        <v>10474.44166</v>
      </c>
    </row>
    <row r="312" spans="2:15" x14ac:dyDescent="0.25">
      <c r="B312">
        <v>12</v>
      </c>
      <c r="C312" s="46" t="s">
        <v>17</v>
      </c>
      <c r="D312" s="47">
        <f>VLOOKUP($B312,paste_pd_trips!$A$242:$N$271,TripTargets_memo!D$4+2,FALSE)</f>
        <v>0</v>
      </c>
      <c r="E312" s="47">
        <f>VLOOKUP($B312,paste_pd_trips!$A$242:$N$271,TripTargets_memo!E$4+2,FALSE)</f>
        <v>0</v>
      </c>
      <c r="F312" s="47">
        <f>VLOOKUP($B312,paste_pd_trips!$A$242:$N$271,TripTargets_memo!F$4+2,FALSE)</f>
        <v>0</v>
      </c>
      <c r="G312" s="47">
        <f>VLOOKUP($B312,paste_pd_trips!$A$242:$N$271,TripTargets_memo!G$4+2,FALSE)</f>
        <v>0</v>
      </c>
      <c r="H312" s="47">
        <f>VLOOKUP($B312,paste_pd_trips!$A$242:$N$271,TripTargets_memo!H$4+2,FALSE)</f>
        <v>0</v>
      </c>
      <c r="I312" s="55">
        <f>VLOOKUP($B312,paste_pd_trips!$A$242:$N$271,TripTargets_memo!I$4+2,FALSE)</f>
        <v>79838.284620000006</v>
      </c>
      <c r="J312" s="56">
        <f>VLOOKUP($B312,paste_pd_trips!$A$242:$N$271,TripTargets_memo!J$4+2,FALSE)</f>
        <v>1258.1679899999999</v>
      </c>
      <c r="K312" s="57">
        <f>VLOOKUP($B312,paste_pd_trips!$A$242:$N$271,TripTargets_memo!K$4+2,FALSE)</f>
        <v>4519.3005000000003</v>
      </c>
      <c r="L312" s="47">
        <f>VLOOKUP($B312,paste_pd_trips!$A$242:$N$271,TripTargets_memo!L$4+2,FALSE)</f>
        <v>0</v>
      </c>
      <c r="M312" s="47">
        <f>VLOOKUP($B312,paste_pd_trips!$A$242:$N$271,TripTargets_memo!M$4+2,FALSE)</f>
        <v>0</v>
      </c>
      <c r="N312" s="47">
        <f>VLOOKUP($B312,paste_pd_trips!$A$242:$N$271,TripTargets_memo!N$4+2,FALSE)</f>
        <v>0</v>
      </c>
      <c r="O312" s="50">
        <f>VLOOKUP($B312,paste_pd_trips!$A$242:$N$271,TripTargets_memo!O$4+2,FALSE)</f>
        <v>85615.753110000005</v>
      </c>
    </row>
    <row r="313" spans="2:15" x14ac:dyDescent="0.25">
      <c r="B313">
        <v>13</v>
      </c>
      <c r="C313" s="46" t="s">
        <v>26</v>
      </c>
      <c r="D313" s="47">
        <f>VLOOKUP($B313,paste_pd_trips!$A$242:$N$271,TripTargets_memo!D$4+2,FALSE)</f>
        <v>0</v>
      </c>
      <c r="E313" s="47">
        <f>VLOOKUP($B313,paste_pd_trips!$A$242:$N$271,TripTargets_memo!E$4+2,FALSE)</f>
        <v>0</v>
      </c>
      <c r="F313" s="47">
        <f>VLOOKUP($B313,paste_pd_trips!$A$242:$N$271,TripTargets_memo!F$4+2,FALSE)</f>
        <v>0</v>
      </c>
      <c r="G313" s="47">
        <f>VLOOKUP($B313,paste_pd_trips!$A$242:$N$271,TripTargets_memo!G$4+2,FALSE)</f>
        <v>0</v>
      </c>
      <c r="H313" s="47">
        <f>VLOOKUP($B313,paste_pd_trips!$A$242:$N$271,TripTargets_memo!H$4+2,FALSE)</f>
        <v>0</v>
      </c>
      <c r="I313" s="55">
        <f>VLOOKUP($B313,paste_pd_trips!$A$242:$N$271,TripTargets_memo!I$4+2,FALSE)</f>
        <v>0</v>
      </c>
      <c r="J313" s="56">
        <f>VLOOKUP($B313,paste_pd_trips!$A$242:$N$271,TripTargets_memo!J$4+2,FALSE)</f>
        <v>13072.61829</v>
      </c>
      <c r="K313" s="57">
        <f>VLOOKUP($B313,paste_pd_trips!$A$242:$N$271,TripTargets_memo!K$4+2,FALSE)</f>
        <v>0</v>
      </c>
      <c r="L313" s="47">
        <f>VLOOKUP($B313,paste_pd_trips!$A$242:$N$271,TripTargets_memo!L$4+2,FALSE)</f>
        <v>0</v>
      </c>
      <c r="M313" s="47">
        <f>VLOOKUP($B313,paste_pd_trips!$A$242:$N$271,TripTargets_memo!M$4+2,FALSE)</f>
        <v>0</v>
      </c>
      <c r="N313" s="47">
        <f>VLOOKUP($B313,paste_pd_trips!$A$242:$N$271,TripTargets_memo!N$4+2,FALSE)</f>
        <v>0</v>
      </c>
      <c r="O313" s="50">
        <f>VLOOKUP($B313,paste_pd_trips!$A$242:$N$271,TripTargets_memo!O$4+2,FALSE)</f>
        <v>13072.61829</v>
      </c>
    </row>
    <row r="314" spans="2:15" x14ac:dyDescent="0.25">
      <c r="B314">
        <v>14</v>
      </c>
      <c r="C314" s="46" t="s">
        <v>27</v>
      </c>
      <c r="D314" s="47">
        <f>VLOOKUP($B314,paste_pd_trips!$A$242:$N$271,TripTargets_memo!D$4+2,FALSE)</f>
        <v>0</v>
      </c>
      <c r="E314" s="47">
        <f>VLOOKUP($B314,paste_pd_trips!$A$242:$N$271,TripTargets_memo!E$4+2,FALSE)</f>
        <v>0</v>
      </c>
      <c r="F314" s="47">
        <f>VLOOKUP($B314,paste_pd_trips!$A$242:$N$271,TripTargets_memo!F$4+2,FALSE)</f>
        <v>0</v>
      </c>
      <c r="G314" s="47">
        <f>VLOOKUP($B314,paste_pd_trips!$A$242:$N$271,TripTargets_memo!G$4+2,FALSE)</f>
        <v>0</v>
      </c>
      <c r="H314" s="47">
        <f>VLOOKUP($B314,paste_pd_trips!$A$242:$N$271,TripTargets_memo!H$4+2,FALSE)</f>
        <v>0</v>
      </c>
      <c r="I314" s="55">
        <f>VLOOKUP($B314,paste_pd_trips!$A$242:$N$271,TripTargets_memo!I$4+2,FALSE)</f>
        <v>0</v>
      </c>
      <c r="J314" s="56">
        <f>VLOOKUP($B314,paste_pd_trips!$A$242:$N$271,TripTargets_memo!J$4+2,FALSE)</f>
        <v>7989.5749999999998</v>
      </c>
      <c r="K314" s="57">
        <f>VLOOKUP($B314,paste_pd_trips!$A$242:$N$271,TripTargets_memo!K$4+2,FALSE)</f>
        <v>0</v>
      </c>
      <c r="L314" s="47">
        <f>VLOOKUP($B314,paste_pd_trips!$A$242:$N$271,TripTargets_memo!L$4+2,FALSE)</f>
        <v>0</v>
      </c>
      <c r="M314" s="47">
        <f>VLOOKUP($B314,paste_pd_trips!$A$242:$N$271,TripTargets_memo!M$4+2,FALSE)</f>
        <v>0</v>
      </c>
      <c r="N314" s="47">
        <f>VLOOKUP($B314,paste_pd_trips!$A$242:$N$271,TripTargets_memo!N$4+2,FALSE)</f>
        <v>0</v>
      </c>
      <c r="O314" s="50">
        <f>VLOOKUP($B314,paste_pd_trips!$A$242:$N$271,TripTargets_memo!O$4+2,FALSE)</f>
        <v>7989.5749999999998</v>
      </c>
    </row>
    <row r="315" spans="2:15" x14ac:dyDescent="0.25">
      <c r="B315">
        <v>15</v>
      </c>
      <c r="C315" s="46" t="s">
        <v>18</v>
      </c>
      <c r="D315" s="47">
        <f>VLOOKUP($B315,paste_pd_trips!$A$242:$N$271,TripTargets_memo!D$4+2,FALSE)</f>
        <v>0</v>
      </c>
      <c r="E315" s="47">
        <f>VLOOKUP($B315,paste_pd_trips!$A$242:$N$271,TripTargets_memo!E$4+2,FALSE)</f>
        <v>0</v>
      </c>
      <c r="F315" s="47">
        <f>VLOOKUP($B315,paste_pd_trips!$A$242:$N$271,TripTargets_memo!F$4+2,FALSE)</f>
        <v>0</v>
      </c>
      <c r="G315" s="47">
        <f>VLOOKUP($B315,paste_pd_trips!$A$242:$N$271,TripTargets_memo!G$4+2,FALSE)</f>
        <v>0</v>
      </c>
      <c r="H315" s="47">
        <f>VLOOKUP($B315,paste_pd_trips!$A$242:$N$271,TripTargets_memo!H$4+2,FALSE)</f>
        <v>0</v>
      </c>
      <c r="I315" s="55">
        <f>VLOOKUP($B315,paste_pd_trips!$A$242:$N$271,TripTargets_memo!I$4+2,FALSE)</f>
        <v>0</v>
      </c>
      <c r="J315" s="56">
        <f>VLOOKUP($B315,paste_pd_trips!$A$242:$N$271,TripTargets_memo!J$4+2,FALSE)</f>
        <v>91.640789999999996</v>
      </c>
      <c r="K315" s="57">
        <f>VLOOKUP($B315,paste_pd_trips!$A$242:$N$271,TripTargets_memo!K$4+2,FALSE)</f>
        <v>0</v>
      </c>
      <c r="L315" s="47">
        <f>VLOOKUP($B315,paste_pd_trips!$A$242:$N$271,TripTargets_memo!L$4+2,FALSE)</f>
        <v>0</v>
      </c>
      <c r="M315" s="47">
        <f>VLOOKUP($B315,paste_pd_trips!$A$242:$N$271,TripTargets_memo!M$4+2,FALSE)</f>
        <v>0</v>
      </c>
      <c r="N315" s="47">
        <f>VLOOKUP($B315,paste_pd_trips!$A$242:$N$271,TripTargets_memo!N$4+2,FALSE)</f>
        <v>0</v>
      </c>
      <c r="O315" s="50">
        <f>VLOOKUP($B315,paste_pd_trips!$A$242:$N$271,TripTargets_memo!O$4+2,FALSE)</f>
        <v>91.640789999999996</v>
      </c>
    </row>
    <row r="316" spans="2:15" x14ac:dyDescent="0.25">
      <c r="B316">
        <v>16</v>
      </c>
      <c r="C316" s="46" t="s">
        <v>19</v>
      </c>
      <c r="D316" s="47">
        <f>VLOOKUP($B316,paste_pd_trips!$A$242:$N$271,TripTargets_memo!D$4+2,FALSE)</f>
        <v>0</v>
      </c>
      <c r="E316" s="47">
        <f>VLOOKUP($B316,paste_pd_trips!$A$242:$N$271,TripTargets_memo!E$4+2,FALSE)</f>
        <v>0</v>
      </c>
      <c r="F316" s="47">
        <f>VLOOKUP($B316,paste_pd_trips!$A$242:$N$271,TripTargets_memo!F$4+2,FALSE)</f>
        <v>0</v>
      </c>
      <c r="G316" s="47">
        <f>VLOOKUP($B316,paste_pd_trips!$A$242:$N$271,TripTargets_memo!G$4+2,FALSE)</f>
        <v>0</v>
      </c>
      <c r="H316" s="47">
        <f>VLOOKUP($B316,paste_pd_trips!$A$242:$N$271,TripTargets_memo!H$4+2,FALSE)</f>
        <v>0</v>
      </c>
      <c r="I316" s="55">
        <f>VLOOKUP($B316,paste_pd_trips!$A$242:$N$271,TripTargets_memo!I$4+2,FALSE)</f>
        <v>0</v>
      </c>
      <c r="J316" s="56">
        <f>VLOOKUP($B316,paste_pd_trips!$A$242:$N$271,TripTargets_memo!J$4+2,FALSE)</f>
        <v>10745.668540000001</v>
      </c>
      <c r="K316" s="57">
        <f>VLOOKUP($B316,paste_pd_trips!$A$242:$N$271,TripTargets_memo!K$4+2,FALSE)</f>
        <v>0</v>
      </c>
      <c r="L316" s="47">
        <f>VLOOKUP($B316,paste_pd_trips!$A$242:$N$271,TripTargets_memo!L$4+2,FALSE)</f>
        <v>0</v>
      </c>
      <c r="M316" s="47">
        <f>VLOOKUP($B316,paste_pd_trips!$A$242:$N$271,TripTargets_memo!M$4+2,FALSE)</f>
        <v>0</v>
      </c>
      <c r="N316" s="47">
        <f>VLOOKUP($B316,paste_pd_trips!$A$242:$N$271,TripTargets_memo!N$4+2,FALSE)</f>
        <v>0</v>
      </c>
      <c r="O316" s="50">
        <f>VLOOKUP($B316,paste_pd_trips!$A$242:$N$271,TripTargets_memo!O$4+2,FALSE)</f>
        <v>10745.668540000001</v>
      </c>
    </row>
    <row r="317" spans="2:15" x14ac:dyDescent="0.25">
      <c r="B317">
        <v>17</v>
      </c>
      <c r="C317" s="46" t="s">
        <v>20</v>
      </c>
      <c r="D317" s="47">
        <f>VLOOKUP($B317,paste_pd_trips!$A$242:$N$271,TripTargets_memo!D$4+2,FALSE)</f>
        <v>0</v>
      </c>
      <c r="E317" s="47">
        <f>VLOOKUP($B317,paste_pd_trips!$A$242:$N$271,TripTargets_memo!E$4+2,FALSE)</f>
        <v>0</v>
      </c>
      <c r="F317" s="47">
        <f>VLOOKUP($B317,paste_pd_trips!$A$242:$N$271,TripTargets_memo!F$4+2,FALSE)</f>
        <v>0</v>
      </c>
      <c r="G317" s="47">
        <f>VLOOKUP($B317,paste_pd_trips!$A$242:$N$271,TripTargets_memo!G$4+2,FALSE)</f>
        <v>0</v>
      </c>
      <c r="H317" s="47">
        <f>VLOOKUP($B317,paste_pd_trips!$A$242:$N$271,TripTargets_memo!H$4+2,FALSE)</f>
        <v>0</v>
      </c>
      <c r="I317" s="55">
        <f>VLOOKUP($B317,paste_pd_trips!$A$242:$N$271,TripTargets_memo!I$4+2,FALSE)</f>
        <v>0</v>
      </c>
      <c r="J317" s="56">
        <f>VLOOKUP($B317,paste_pd_trips!$A$242:$N$271,TripTargets_memo!J$4+2,FALSE)</f>
        <v>0</v>
      </c>
      <c r="K317" s="57">
        <f>VLOOKUP($B317,paste_pd_trips!$A$242:$N$271,TripTargets_memo!K$4+2,FALSE)</f>
        <v>14461.532359999999</v>
      </c>
      <c r="L317" s="47">
        <f>VLOOKUP($B317,paste_pd_trips!$A$242:$N$271,TripTargets_memo!L$4+2,FALSE)</f>
        <v>0</v>
      </c>
      <c r="M317" s="47">
        <f>VLOOKUP($B317,paste_pd_trips!$A$242:$N$271,TripTargets_memo!M$4+2,FALSE)</f>
        <v>0</v>
      </c>
      <c r="N317" s="47">
        <f>VLOOKUP($B317,paste_pd_trips!$A$242:$N$271,TripTargets_memo!N$4+2,FALSE)</f>
        <v>0</v>
      </c>
      <c r="O317" s="50">
        <f>VLOOKUP($B317,paste_pd_trips!$A$242:$N$271,TripTargets_memo!O$4+2,FALSE)</f>
        <v>14461.532359999999</v>
      </c>
    </row>
    <row r="318" spans="2:15" x14ac:dyDescent="0.25">
      <c r="B318">
        <v>18</v>
      </c>
      <c r="C318" s="46" t="s">
        <v>21</v>
      </c>
      <c r="D318" s="47">
        <f>VLOOKUP($B318,paste_pd_trips!$A$242:$N$271,TripTargets_memo!D$4+2,FALSE)</f>
        <v>0</v>
      </c>
      <c r="E318" s="47">
        <f>VLOOKUP($B318,paste_pd_trips!$A$242:$N$271,TripTargets_memo!E$4+2,FALSE)</f>
        <v>0</v>
      </c>
      <c r="F318" s="47">
        <f>VLOOKUP($B318,paste_pd_trips!$A$242:$N$271,TripTargets_memo!F$4+2,FALSE)</f>
        <v>0</v>
      </c>
      <c r="G318" s="47">
        <f>VLOOKUP($B318,paste_pd_trips!$A$242:$N$271,TripTargets_memo!G$4+2,FALSE)</f>
        <v>0</v>
      </c>
      <c r="H318" s="47">
        <f>VLOOKUP($B318,paste_pd_trips!$A$242:$N$271,TripTargets_memo!H$4+2,FALSE)</f>
        <v>0</v>
      </c>
      <c r="I318" s="55">
        <f>VLOOKUP($B318,paste_pd_trips!$A$242:$N$271,TripTargets_memo!I$4+2,FALSE)</f>
        <v>0</v>
      </c>
      <c r="J318" s="56">
        <f>VLOOKUP($B318,paste_pd_trips!$A$242:$N$271,TripTargets_memo!J$4+2,FALSE)</f>
        <v>0</v>
      </c>
      <c r="K318" s="57">
        <f>VLOOKUP($B318,paste_pd_trips!$A$242:$N$271,TripTargets_memo!K$4+2,FALSE)</f>
        <v>943.98900000000003</v>
      </c>
      <c r="L318" s="47">
        <f>VLOOKUP($B318,paste_pd_trips!$A$242:$N$271,TripTargets_memo!L$4+2,FALSE)</f>
        <v>0</v>
      </c>
      <c r="M318" s="47">
        <f>VLOOKUP($B318,paste_pd_trips!$A$242:$N$271,TripTargets_memo!M$4+2,FALSE)</f>
        <v>0</v>
      </c>
      <c r="N318" s="47">
        <f>VLOOKUP($B318,paste_pd_trips!$A$242:$N$271,TripTargets_memo!N$4+2,FALSE)</f>
        <v>0</v>
      </c>
      <c r="O318" s="50">
        <f>VLOOKUP($B318,paste_pd_trips!$A$242:$N$271,TripTargets_memo!O$4+2,FALSE)</f>
        <v>943.98900000000003</v>
      </c>
    </row>
    <row r="319" spans="2:15" x14ac:dyDescent="0.25">
      <c r="B319">
        <v>19</v>
      </c>
      <c r="C319" s="46" t="s">
        <v>28</v>
      </c>
      <c r="D319" s="47">
        <f>VLOOKUP($B319,paste_pd_trips!$A$242:$N$271,TripTargets_memo!D$4+2,FALSE)</f>
        <v>0</v>
      </c>
      <c r="E319" s="47">
        <f>VLOOKUP($B319,paste_pd_trips!$A$242:$N$271,TripTargets_memo!E$4+2,FALSE)</f>
        <v>0</v>
      </c>
      <c r="F319" s="47">
        <f>VLOOKUP($B319,paste_pd_trips!$A$242:$N$271,TripTargets_memo!F$4+2,FALSE)</f>
        <v>0</v>
      </c>
      <c r="G319" s="47">
        <f>VLOOKUP($B319,paste_pd_trips!$A$242:$N$271,TripTargets_memo!G$4+2,FALSE)</f>
        <v>0</v>
      </c>
      <c r="H319" s="47">
        <f>VLOOKUP($B319,paste_pd_trips!$A$242:$N$271,TripTargets_memo!H$4+2,FALSE)</f>
        <v>0</v>
      </c>
      <c r="I319" s="55">
        <f>VLOOKUP($B319,paste_pd_trips!$A$242:$N$271,TripTargets_memo!I$4+2,FALSE)</f>
        <v>0</v>
      </c>
      <c r="J319" s="56">
        <f>VLOOKUP($B319,paste_pd_trips!$A$242:$N$271,TripTargets_memo!J$4+2,FALSE)</f>
        <v>0</v>
      </c>
      <c r="K319" s="57">
        <f>VLOOKUP($B319,paste_pd_trips!$A$242:$N$271,TripTargets_memo!K$4+2,FALSE)</f>
        <v>0</v>
      </c>
      <c r="L319" s="47">
        <f>VLOOKUP($B319,paste_pd_trips!$A$242:$N$271,TripTargets_memo!L$4+2,FALSE)</f>
        <v>0</v>
      </c>
      <c r="M319" s="47">
        <f>VLOOKUP($B319,paste_pd_trips!$A$242:$N$271,TripTargets_memo!M$4+2,FALSE)</f>
        <v>0</v>
      </c>
      <c r="N319" s="47">
        <f>VLOOKUP($B319,paste_pd_trips!$A$242:$N$271,TripTargets_memo!N$4+2,FALSE)</f>
        <v>0</v>
      </c>
      <c r="O319" s="50">
        <f>VLOOKUP($B319,paste_pd_trips!$A$242:$N$271,TripTargets_memo!O$4+2,FALSE)</f>
        <v>0</v>
      </c>
    </row>
    <row r="320" spans="2:15" x14ac:dyDescent="0.25">
      <c r="B320">
        <v>20</v>
      </c>
      <c r="C320" s="46" t="s">
        <v>29</v>
      </c>
      <c r="D320" s="47">
        <f>VLOOKUP($B320,paste_pd_trips!$A$242:$N$271,TripTargets_memo!D$4+2,FALSE)</f>
        <v>0</v>
      </c>
      <c r="E320" s="47">
        <f>VLOOKUP($B320,paste_pd_trips!$A$242:$N$271,TripTargets_memo!E$4+2,FALSE)</f>
        <v>0</v>
      </c>
      <c r="F320" s="47">
        <f>VLOOKUP($B320,paste_pd_trips!$A$242:$N$271,TripTargets_memo!F$4+2,FALSE)</f>
        <v>0</v>
      </c>
      <c r="G320" s="47">
        <f>VLOOKUP($B320,paste_pd_trips!$A$242:$N$271,TripTargets_memo!G$4+2,FALSE)</f>
        <v>0</v>
      </c>
      <c r="H320" s="47">
        <f>VLOOKUP($B320,paste_pd_trips!$A$242:$N$271,TripTargets_memo!H$4+2,FALSE)</f>
        <v>0</v>
      </c>
      <c r="I320" s="58">
        <f>VLOOKUP($B320,paste_pd_trips!$A$242:$N$271,TripTargets_memo!I$4+2,FALSE)</f>
        <v>0</v>
      </c>
      <c r="J320" s="59">
        <f>VLOOKUP($B320,paste_pd_trips!$A$242:$N$271,TripTargets_memo!J$4+2,FALSE)</f>
        <v>0</v>
      </c>
      <c r="K320" s="60">
        <f>VLOOKUP($B320,paste_pd_trips!$A$242:$N$271,TripTargets_memo!K$4+2,FALSE)</f>
        <v>2769.75983</v>
      </c>
      <c r="L320" s="47">
        <f>VLOOKUP($B320,paste_pd_trips!$A$242:$N$271,TripTargets_memo!L$4+2,FALSE)</f>
        <v>0</v>
      </c>
      <c r="M320" s="47">
        <f>VLOOKUP($B320,paste_pd_trips!$A$242:$N$271,TripTargets_memo!M$4+2,FALSE)</f>
        <v>0</v>
      </c>
      <c r="N320" s="47">
        <f>VLOOKUP($B320,paste_pd_trips!$A$242:$N$271,TripTargets_memo!N$4+2,FALSE)</f>
        <v>0</v>
      </c>
      <c r="O320" s="50">
        <f>VLOOKUP($B320,paste_pd_trips!$A$242:$N$271,TripTargets_memo!O$4+2,FALSE)</f>
        <v>2769.75983</v>
      </c>
    </row>
    <row r="321" spans="2:15" x14ac:dyDescent="0.25">
      <c r="B321">
        <v>21</v>
      </c>
      <c r="C321" s="46" t="s">
        <v>22</v>
      </c>
      <c r="D321" s="47">
        <f>VLOOKUP($B321,paste_pd_trips!$A$242:$N$271,TripTargets_memo!D$4+2,FALSE)</f>
        <v>0</v>
      </c>
      <c r="E321" s="47">
        <f>VLOOKUP($B321,paste_pd_trips!$A$242:$N$271,TripTargets_memo!E$4+2,FALSE)</f>
        <v>0</v>
      </c>
      <c r="F321" s="47">
        <f>VLOOKUP($B321,paste_pd_trips!$A$242:$N$271,TripTargets_memo!F$4+2,FALSE)</f>
        <v>0</v>
      </c>
      <c r="G321" s="47">
        <f>VLOOKUP($B321,paste_pd_trips!$A$242:$N$271,TripTargets_memo!G$4+2,FALSE)</f>
        <v>0</v>
      </c>
      <c r="H321" s="47">
        <f>VLOOKUP($B321,paste_pd_trips!$A$242:$N$271,TripTargets_memo!H$4+2,FALSE)</f>
        <v>0</v>
      </c>
      <c r="I321" s="56">
        <f>VLOOKUP($B321,paste_pd_trips!$A$242:$N$271,TripTargets_memo!I$4+2,FALSE)</f>
        <v>903.3664</v>
      </c>
      <c r="J321" s="56">
        <f>VLOOKUP($B321,paste_pd_trips!$A$242:$N$271,TripTargets_memo!J$4+2,FALSE)</f>
        <v>0</v>
      </c>
      <c r="K321" s="56">
        <f>VLOOKUP($B321,paste_pd_trips!$A$242:$N$271,TripTargets_memo!K$4+2,FALSE)</f>
        <v>0</v>
      </c>
      <c r="L321" s="47">
        <f>VLOOKUP($B321,paste_pd_trips!$A$242:$N$271,TripTargets_memo!L$4+2,FALSE)</f>
        <v>93580.550730000003</v>
      </c>
      <c r="M321" s="47">
        <f>VLOOKUP($B321,paste_pd_trips!$A$242:$N$271,TripTargets_memo!M$4+2,FALSE)</f>
        <v>0</v>
      </c>
      <c r="N321" s="47">
        <f>VLOOKUP($B321,paste_pd_trips!$A$242:$N$271,TripTargets_memo!N$4+2,FALSE)</f>
        <v>0</v>
      </c>
      <c r="O321" s="50">
        <f>VLOOKUP($B321,paste_pd_trips!$A$242:$N$271,TripTargets_memo!O$4+2,FALSE)</f>
        <v>94483.917130000002</v>
      </c>
    </row>
    <row r="322" spans="2:15" x14ac:dyDescent="0.25">
      <c r="B322">
        <v>22</v>
      </c>
      <c r="C322" s="46" t="s">
        <v>23</v>
      </c>
      <c r="D322" s="47">
        <f>VLOOKUP($B322,paste_pd_trips!$A$242:$N$271,TripTargets_memo!D$4+2,FALSE)</f>
        <v>0</v>
      </c>
      <c r="E322" s="47">
        <f>VLOOKUP($B322,paste_pd_trips!$A$242:$N$271,TripTargets_memo!E$4+2,FALSE)</f>
        <v>0</v>
      </c>
      <c r="F322" s="47">
        <f>VLOOKUP($B322,paste_pd_trips!$A$242:$N$271,TripTargets_memo!F$4+2,FALSE)</f>
        <v>0</v>
      </c>
      <c r="G322" s="47">
        <f>VLOOKUP($B322,paste_pd_trips!$A$242:$N$271,TripTargets_memo!G$4+2,FALSE)</f>
        <v>0</v>
      </c>
      <c r="H322" s="47">
        <f>VLOOKUP($B322,paste_pd_trips!$A$242:$N$271,TripTargets_memo!H$4+2,FALSE)</f>
        <v>245.27994000000001</v>
      </c>
      <c r="I322" s="56">
        <f>VLOOKUP($B322,paste_pd_trips!$A$242:$N$271,TripTargets_memo!I$4+2,FALSE)</f>
        <v>7731.7829400000001</v>
      </c>
      <c r="J322" s="56">
        <f>VLOOKUP($B322,paste_pd_trips!$A$242:$N$271,TripTargets_memo!J$4+2,FALSE)</f>
        <v>0</v>
      </c>
      <c r="K322" s="56">
        <f>VLOOKUP($B322,paste_pd_trips!$A$242:$N$271,TripTargets_memo!K$4+2,FALSE)</f>
        <v>92.452799999999996</v>
      </c>
      <c r="L322" s="47">
        <f>VLOOKUP($B322,paste_pd_trips!$A$242:$N$271,TripTargets_memo!L$4+2,FALSE)</f>
        <v>0</v>
      </c>
      <c r="M322" s="47">
        <f>VLOOKUP($B322,paste_pd_trips!$A$242:$N$271,TripTargets_memo!M$4+2,FALSE)</f>
        <v>33895.901599999997</v>
      </c>
      <c r="N322" s="47">
        <f>VLOOKUP($B322,paste_pd_trips!$A$242:$N$271,TripTargets_memo!N$4+2,FALSE)</f>
        <v>0</v>
      </c>
      <c r="O322" s="50">
        <f>VLOOKUP($B322,paste_pd_trips!$A$242:$N$271,TripTargets_memo!O$4+2,FALSE)</f>
        <v>41965.417280000001</v>
      </c>
    </row>
    <row r="323" spans="2:15" x14ac:dyDescent="0.25">
      <c r="B323">
        <v>23</v>
      </c>
      <c r="C323" s="46" t="s">
        <v>24</v>
      </c>
      <c r="D323" s="47">
        <f>VLOOKUP($B323,paste_pd_trips!$A$242:$N$271,TripTargets_memo!D$4+2,FALSE)</f>
        <v>3819.2633000000001</v>
      </c>
      <c r="E323" s="47">
        <f>VLOOKUP($B323,paste_pd_trips!$A$242:$N$271,TripTargets_memo!E$4+2,FALSE)</f>
        <v>14697.63235</v>
      </c>
      <c r="F323" s="47">
        <f>VLOOKUP($B323,paste_pd_trips!$A$242:$N$271,TripTargets_memo!F$4+2,FALSE)</f>
        <v>4557.7179999999998</v>
      </c>
      <c r="G323" s="47">
        <f>VLOOKUP($B323,paste_pd_trips!$A$242:$N$271,TripTargets_memo!G$4+2,FALSE)</f>
        <v>6046.8432599999996</v>
      </c>
      <c r="H323" s="47">
        <f>VLOOKUP($B323,paste_pd_trips!$A$242:$N$271,TripTargets_memo!H$4+2,FALSE)</f>
        <v>562.25580000000002</v>
      </c>
      <c r="I323" s="56">
        <f>VLOOKUP($B323,paste_pd_trips!$A$242:$N$271,TripTargets_memo!I$4+2,FALSE)</f>
        <v>8676.2921700000006</v>
      </c>
      <c r="J323" s="56">
        <f>VLOOKUP($B323,paste_pd_trips!$A$242:$N$271,TripTargets_memo!J$4+2,FALSE)</f>
        <v>0</v>
      </c>
      <c r="K323" s="56">
        <f>VLOOKUP($B323,paste_pd_trips!$A$242:$N$271,TripTargets_memo!K$4+2,FALSE)</f>
        <v>1013.7092</v>
      </c>
      <c r="L323" s="47">
        <f>VLOOKUP($B323,paste_pd_trips!$A$242:$N$271,TripTargets_memo!L$4+2,FALSE)</f>
        <v>72.745829999999998</v>
      </c>
      <c r="M323" s="47">
        <f>VLOOKUP($B323,paste_pd_trips!$A$242:$N$271,TripTargets_memo!M$4+2,FALSE)</f>
        <v>3605.1682999999998</v>
      </c>
      <c r="N323" s="47">
        <f>VLOOKUP($B323,paste_pd_trips!$A$242:$N$271,TripTargets_memo!N$4+2,FALSE)</f>
        <v>40614.760029999998</v>
      </c>
      <c r="O323" s="50">
        <f>VLOOKUP($B323,paste_pd_trips!$A$242:$N$271,TripTargets_memo!O$4+2,FALSE)</f>
        <v>83666.38824</v>
      </c>
    </row>
    <row r="324" spans="2:15" x14ac:dyDescent="0.25">
      <c r="B324">
        <v>24</v>
      </c>
      <c r="C324" s="46" t="s">
        <v>25</v>
      </c>
      <c r="D324" s="47">
        <f>VLOOKUP($B324,paste_pd_trips!$A$242:$N$271,TripTargets_memo!D$4+2,FALSE)</f>
        <v>0</v>
      </c>
      <c r="E324" s="47">
        <f>VLOOKUP($B324,paste_pd_trips!$A$242:$N$271,TripTargets_memo!E$4+2,FALSE)</f>
        <v>0</v>
      </c>
      <c r="F324" s="47">
        <f>VLOOKUP($B324,paste_pd_trips!$A$242:$N$271,TripTargets_memo!F$4+2,FALSE)</f>
        <v>0</v>
      </c>
      <c r="G324" s="47">
        <f>VLOOKUP($B324,paste_pd_trips!$A$242:$N$271,TripTargets_memo!G$4+2,FALSE)</f>
        <v>0</v>
      </c>
      <c r="H324" s="47">
        <f>VLOOKUP($B324,paste_pd_trips!$A$242:$N$271,TripTargets_memo!H$4+2,FALSE)</f>
        <v>0</v>
      </c>
      <c r="I324" s="51">
        <f>VLOOKUP($B324,paste_pd_trips!$A$242:$N$271,TripTargets_memo!I$4+2,FALSE)</f>
        <v>158326.15124000001</v>
      </c>
      <c r="J324" s="52">
        <f>VLOOKUP($B324,paste_pd_trips!$A$242:$N$271,TripTargets_memo!J$4+2,FALSE)</f>
        <v>10729.897349999999</v>
      </c>
      <c r="K324" s="53">
        <f>VLOOKUP($B324,paste_pd_trips!$A$242:$N$271,TripTargets_memo!K$4+2,FALSE)</f>
        <v>15886.69651</v>
      </c>
      <c r="L324" s="47">
        <f>VLOOKUP($B324,paste_pd_trips!$A$242:$N$271,TripTargets_memo!L$4+2,FALSE)</f>
        <v>0</v>
      </c>
      <c r="M324" s="47">
        <f>VLOOKUP($B324,paste_pd_trips!$A$242:$N$271,TripTargets_memo!M$4+2,FALSE)</f>
        <v>0</v>
      </c>
      <c r="N324" s="47">
        <f>VLOOKUP($B324,paste_pd_trips!$A$242:$N$271,TripTargets_memo!N$4+2,FALSE)</f>
        <v>0</v>
      </c>
      <c r="O324" s="50">
        <f>VLOOKUP($B324,paste_pd_trips!$A$242:$N$271,TripTargets_memo!O$4+2,FALSE)</f>
        <v>184942.7451</v>
      </c>
    </row>
    <row r="325" spans="2:15" x14ac:dyDescent="0.25">
      <c r="B325">
        <v>25</v>
      </c>
      <c r="C325" s="46" t="s">
        <v>30</v>
      </c>
      <c r="D325" s="47">
        <f>VLOOKUP($B325,paste_pd_trips!$A$242:$N$271,TripTargets_memo!D$4+2,FALSE)</f>
        <v>0</v>
      </c>
      <c r="E325" s="47">
        <f>VLOOKUP($B325,paste_pd_trips!$A$242:$N$271,TripTargets_memo!E$4+2,FALSE)</f>
        <v>0</v>
      </c>
      <c r="F325" s="47">
        <f>VLOOKUP($B325,paste_pd_trips!$A$242:$N$271,TripTargets_memo!F$4+2,FALSE)</f>
        <v>0</v>
      </c>
      <c r="G325" s="47">
        <f>VLOOKUP($B325,paste_pd_trips!$A$242:$N$271,TripTargets_memo!G$4+2,FALSE)</f>
        <v>0</v>
      </c>
      <c r="H325" s="47">
        <f>VLOOKUP($B325,paste_pd_trips!$A$242:$N$271,TripTargets_memo!H$4+2,FALSE)</f>
        <v>0</v>
      </c>
      <c r="I325" s="55">
        <f>VLOOKUP($B325,paste_pd_trips!$A$242:$N$271,TripTargets_memo!I$4+2,FALSE)</f>
        <v>48942.405200000001</v>
      </c>
      <c r="J325" s="47">
        <f>VLOOKUP($B325,paste_pd_trips!$A$242:$N$271,TripTargets_memo!J$4+2,FALSE)</f>
        <v>571.45950000000005</v>
      </c>
      <c r="K325" s="57">
        <f>VLOOKUP($B325,paste_pd_trips!$A$242:$N$271,TripTargets_memo!K$4+2,FALSE)</f>
        <v>591.33000000000004</v>
      </c>
      <c r="L325" s="47">
        <f>VLOOKUP($B325,paste_pd_trips!$A$242:$N$271,TripTargets_memo!L$4+2,FALSE)</f>
        <v>0</v>
      </c>
      <c r="M325" s="47">
        <f>VLOOKUP($B325,paste_pd_trips!$A$242:$N$271,TripTargets_memo!M$4+2,FALSE)</f>
        <v>0</v>
      </c>
      <c r="N325" s="47">
        <f>VLOOKUP($B325,paste_pd_trips!$A$242:$N$271,TripTargets_memo!N$4+2,FALSE)</f>
        <v>0</v>
      </c>
      <c r="O325" s="50">
        <f>VLOOKUP($B325,paste_pd_trips!$A$242:$N$271,TripTargets_memo!O$4+2,FALSE)</f>
        <v>50105.1947</v>
      </c>
    </row>
    <row r="326" spans="2:15" x14ac:dyDescent="0.25">
      <c r="B326">
        <v>26</v>
      </c>
      <c r="C326" s="46" t="s">
        <v>31</v>
      </c>
      <c r="D326" s="47">
        <f>VLOOKUP($B326,paste_pd_trips!$A$242:$N$271,TripTargets_memo!D$4+2,FALSE)</f>
        <v>0</v>
      </c>
      <c r="E326" s="47">
        <f>VLOOKUP($B326,paste_pd_trips!$A$242:$N$271,TripTargets_memo!E$4+2,FALSE)</f>
        <v>0</v>
      </c>
      <c r="F326" s="47">
        <f>VLOOKUP($B326,paste_pd_trips!$A$242:$N$271,TripTargets_memo!F$4+2,FALSE)</f>
        <v>0</v>
      </c>
      <c r="G326" s="47">
        <f>VLOOKUP($B326,paste_pd_trips!$A$242:$N$271,TripTargets_memo!G$4+2,FALSE)</f>
        <v>0</v>
      </c>
      <c r="H326" s="47">
        <f>VLOOKUP($B326,paste_pd_trips!$A$242:$N$271,TripTargets_memo!H$4+2,FALSE)</f>
        <v>0</v>
      </c>
      <c r="I326" s="55">
        <f>VLOOKUP($B326,paste_pd_trips!$A$242:$N$271,TripTargets_memo!I$4+2,FALSE)</f>
        <v>0</v>
      </c>
      <c r="J326" s="56">
        <f>VLOOKUP($B326,paste_pd_trips!$A$242:$N$271,TripTargets_memo!J$4+2,FALSE)</f>
        <v>106341.02634</v>
      </c>
      <c r="K326" s="57">
        <f>VLOOKUP($B326,paste_pd_trips!$A$242:$N$271,TripTargets_memo!K$4+2,FALSE)</f>
        <v>0</v>
      </c>
      <c r="L326" s="47">
        <f>VLOOKUP($B326,paste_pd_trips!$A$242:$N$271,TripTargets_memo!L$4+2,FALSE)</f>
        <v>0</v>
      </c>
      <c r="M326" s="47">
        <f>VLOOKUP($B326,paste_pd_trips!$A$242:$N$271,TripTargets_memo!M$4+2,FALSE)</f>
        <v>0</v>
      </c>
      <c r="N326" s="47">
        <f>VLOOKUP($B326,paste_pd_trips!$A$242:$N$271,TripTargets_memo!N$4+2,FALSE)</f>
        <v>0</v>
      </c>
      <c r="O326" s="50">
        <f>VLOOKUP($B326,paste_pd_trips!$A$242:$N$271,TripTargets_memo!O$4+2,FALSE)</f>
        <v>106341.02634</v>
      </c>
    </row>
    <row r="327" spans="2:15" x14ac:dyDescent="0.25">
      <c r="B327">
        <v>27</v>
      </c>
      <c r="C327" s="46" t="s">
        <v>529</v>
      </c>
      <c r="D327" s="47">
        <f>VLOOKUP($B327,paste_pd_trips!$A$242:$N$271,TripTargets_memo!D$4+2,FALSE)</f>
        <v>0</v>
      </c>
      <c r="E327" s="47">
        <f>VLOOKUP($B327,paste_pd_trips!$A$242:$N$271,TripTargets_memo!E$4+2,FALSE)</f>
        <v>0</v>
      </c>
      <c r="F327" s="47">
        <f>VLOOKUP($B327,paste_pd_trips!$A$242:$N$271,TripTargets_memo!F$4+2,FALSE)</f>
        <v>0</v>
      </c>
      <c r="G327" s="47">
        <f>VLOOKUP($B327,paste_pd_trips!$A$242:$N$271,TripTargets_memo!G$4+2,FALSE)</f>
        <v>0</v>
      </c>
      <c r="H327" s="47">
        <f>VLOOKUP($B327,paste_pd_trips!$A$242:$N$271,TripTargets_memo!H$4+2,FALSE)</f>
        <v>0</v>
      </c>
      <c r="I327" s="55">
        <f>VLOOKUP($B327,paste_pd_trips!$A$242:$N$271,TripTargets_memo!I$4+2,FALSE)</f>
        <v>0</v>
      </c>
      <c r="J327" s="56">
        <f>VLOOKUP($B327,paste_pd_trips!$A$242:$N$271,TripTargets_memo!J$4+2,FALSE)</f>
        <v>16859.727070000001</v>
      </c>
      <c r="K327" s="57">
        <f>VLOOKUP($B327,paste_pd_trips!$A$242:$N$271,TripTargets_memo!K$4+2,FALSE)</f>
        <v>0</v>
      </c>
      <c r="L327" s="47">
        <f>VLOOKUP($B327,paste_pd_trips!$A$242:$N$271,TripTargets_memo!L$4+2,FALSE)</f>
        <v>0</v>
      </c>
      <c r="M327" s="47">
        <f>VLOOKUP($B327,paste_pd_trips!$A$242:$N$271,TripTargets_memo!M$4+2,FALSE)</f>
        <v>0</v>
      </c>
      <c r="N327" s="47">
        <f>VLOOKUP($B327,paste_pd_trips!$A$242:$N$271,TripTargets_memo!N$4+2,FALSE)</f>
        <v>0</v>
      </c>
      <c r="O327" s="50">
        <f>VLOOKUP($B327,paste_pd_trips!$A$242:$N$271,TripTargets_memo!O$4+2,FALSE)</f>
        <v>16859.727070000001</v>
      </c>
    </row>
    <row r="328" spans="2:15" x14ac:dyDescent="0.25">
      <c r="B328">
        <v>28</v>
      </c>
      <c r="C328" s="46" t="s">
        <v>530</v>
      </c>
      <c r="D328" s="47">
        <f>VLOOKUP($B328,paste_pd_trips!$A$242:$N$271,TripTargets_memo!D$4+2,FALSE)</f>
        <v>0</v>
      </c>
      <c r="E328" s="47">
        <f>VLOOKUP($B328,paste_pd_trips!$A$242:$N$271,TripTargets_memo!E$4+2,FALSE)</f>
        <v>0</v>
      </c>
      <c r="F328" s="47">
        <f>VLOOKUP($B328,paste_pd_trips!$A$242:$N$271,TripTargets_memo!F$4+2,FALSE)</f>
        <v>0</v>
      </c>
      <c r="G328" s="47">
        <f>VLOOKUP($B328,paste_pd_trips!$A$242:$N$271,TripTargets_memo!G$4+2,FALSE)</f>
        <v>0</v>
      </c>
      <c r="H328" s="47">
        <f>VLOOKUP($B328,paste_pd_trips!$A$242:$N$271,TripTargets_memo!H$4+2,FALSE)</f>
        <v>0</v>
      </c>
      <c r="I328" s="55">
        <f>VLOOKUP($B328,paste_pd_trips!$A$242:$N$271,TripTargets_memo!I$4+2,FALSE)</f>
        <v>0</v>
      </c>
      <c r="J328" s="56">
        <f>VLOOKUP($B328,paste_pd_trips!$A$242:$N$271,TripTargets_memo!J$4+2,FALSE)</f>
        <v>3606.6932999999999</v>
      </c>
      <c r="K328" s="57">
        <f>VLOOKUP($B328,paste_pd_trips!$A$242:$N$271,TripTargets_memo!K$4+2,FALSE)</f>
        <v>41147.755729999997</v>
      </c>
      <c r="L328" s="47">
        <f>VLOOKUP($B328,paste_pd_trips!$A$242:$N$271,TripTargets_memo!L$4+2,FALSE)</f>
        <v>0</v>
      </c>
      <c r="M328" s="47">
        <f>VLOOKUP($B328,paste_pd_trips!$A$242:$N$271,TripTargets_memo!M$4+2,FALSE)</f>
        <v>0</v>
      </c>
      <c r="N328" s="47">
        <f>VLOOKUP($B328,paste_pd_trips!$A$242:$N$271,TripTargets_memo!N$4+2,FALSE)</f>
        <v>0</v>
      </c>
      <c r="O328" s="50">
        <f>VLOOKUP($B328,paste_pd_trips!$A$242:$N$271,TripTargets_memo!O$4+2,FALSE)</f>
        <v>44754.449030000003</v>
      </c>
    </row>
    <row r="329" spans="2:15" x14ac:dyDescent="0.25">
      <c r="B329">
        <v>29</v>
      </c>
      <c r="C329" s="46" t="s">
        <v>531</v>
      </c>
      <c r="D329" s="47">
        <f>VLOOKUP($B329,paste_pd_trips!$A$242:$N$271,TripTargets_memo!D$4+2,FALSE)</f>
        <v>0</v>
      </c>
      <c r="E329" s="47">
        <f>VLOOKUP($B329,paste_pd_trips!$A$242:$N$271,TripTargets_memo!E$4+2,FALSE)</f>
        <v>0</v>
      </c>
      <c r="F329" s="47">
        <f>VLOOKUP($B329,paste_pd_trips!$A$242:$N$271,TripTargets_memo!F$4+2,FALSE)</f>
        <v>0</v>
      </c>
      <c r="G329" s="47">
        <f>VLOOKUP($B329,paste_pd_trips!$A$242:$N$271,TripTargets_memo!G$4+2,FALSE)</f>
        <v>0</v>
      </c>
      <c r="H329" s="47">
        <f>VLOOKUP($B329,paste_pd_trips!$A$242:$N$271,TripTargets_memo!H$4+2,FALSE)</f>
        <v>0</v>
      </c>
      <c r="I329" s="58">
        <f>VLOOKUP($B329,paste_pd_trips!$A$242:$N$271,TripTargets_memo!I$4+2,FALSE)</f>
        <v>0</v>
      </c>
      <c r="J329" s="59">
        <f>VLOOKUP($B329,paste_pd_trips!$A$242:$N$271,TripTargets_memo!J$4+2,FALSE)</f>
        <v>0</v>
      </c>
      <c r="K329" s="60">
        <f>VLOOKUP($B329,paste_pd_trips!$A$242:$N$271,TripTargets_memo!K$4+2,FALSE)</f>
        <v>17706.634870000002</v>
      </c>
      <c r="L329" s="47">
        <f>VLOOKUP($B329,paste_pd_trips!$A$242:$N$271,TripTargets_memo!L$4+2,FALSE)</f>
        <v>0</v>
      </c>
      <c r="M329" s="47">
        <f>VLOOKUP($B329,paste_pd_trips!$A$242:$N$271,TripTargets_memo!M$4+2,FALSE)</f>
        <v>0</v>
      </c>
      <c r="N329" s="47">
        <f>VLOOKUP($B329,paste_pd_trips!$A$242:$N$271,TripTargets_memo!N$4+2,FALSE)</f>
        <v>0</v>
      </c>
      <c r="O329" s="50">
        <f>VLOOKUP($B329,paste_pd_trips!$A$242:$N$271,TripTargets_memo!O$4+2,FALSE)</f>
        <v>17706.634870000002</v>
      </c>
    </row>
    <row r="330" spans="2:15" ht="15.75" thickBot="1" x14ac:dyDescent="0.3">
      <c r="B330">
        <v>30</v>
      </c>
      <c r="C330" s="61" t="s">
        <v>5</v>
      </c>
      <c r="D330" s="62">
        <f>VLOOKUP($B330,paste_pd_trips!$A$242:$N$271,TripTargets_memo!D$4+2,FALSE)</f>
        <v>7202220.7516599996</v>
      </c>
      <c r="E330" s="63">
        <f>VLOOKUP($B330,paste_pd_trips!$A$242:$N$271,TripTargets_memo!E$4+2,FALSE)</f>
        <v>5700935.0076099997</v>
      </c>
      <c r="F330" s="63">
        <f>VLOOKUP($B330,paste_pd_trips!$A$242:$N$271,TripTargets_memo!F$4+2,FALSE)</f>
        <v>5150790.1238099998</v>
      </c>
      <c r="G330" s="63">
        <f>VLOOKUP($B330,paste_pd_trips!$A$242:$N$271,TripTargets_memo!G$4+2,FALSE)</f>
        <v>2050995.99031</v>
      </c>
      <c r="H330" s="63">
        <f>VLOOKUP($B330,paste_pd_trips!$A$242:$N$271,TripTargets_memo!H$4+2,FALSE)</f>
        <v>507977.23605000001</v>
      </c>
      <c r="I330" s="63">
        <f>VLOOKUP($B330,paste_pd_trips!$A$242:$N$271,TripTargets_memo!I$4+2,FALSE)</f>
        <v>1161516.5524299999</v>
      </c>
      <c r="J330" s="63">
        <f>VLOOKUP($B330,paste_pd_trips!$A$242:$N$271,TripTargets_memo!J$4+2,FALSE)</f>
        <v>259484.32459</v>
      </c>
      <c r="K330" s="63">
        <f>VLOOKUP($B330,paste_pd_trips!$A$242:$N$271,TripTargets_memo!K$4+2,FALSE)</f>
        <v>165119.07016999999</v>
      </c>
      <c r="L330" s="63">
        <f>VLOOKUP($B330,paste_pd_trips!$A$242:$N$271,TripTargets_memo!L$4+2,FALSE)</f>
        <v>142544.70585999999</v>
      </c>
      <c r="M330" s="63">
        <f>VLOOKUP($B330,paste_pd_trips!$A$242:$N$271,TripTargets_memo!M$4+2,FALSE)</f>
        <v>57367.958610000001</v>
      </c>
      <c r="N330" s="63">
        <f>VLOOKUP($B330,paste_pd_trips!$A$242:$N$271,TripTargets_memo!N$4+2,FALSE)</f>
        <v>40614.760029999998</v>
      </c>
      <c r="O330" s="64">
        <f>VLOOKUP($B330,paste_pd_trips!$A$242:$N$271,TripTargets_memo!O$4+2,FALSE)</f>
        <v>22439566.4811</v>
      </c>
    </row>
    <row r="331" spans="2:15" x14ac:dyDescent="0.25">
      <c r="C331" s="65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</row>
    <row r="332" spans="2:15" x14ac:dyDescent="0.25">
      <c r="C332" s="65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</row>
    <row r="333" spans="2:15" x14ac:dyDescent="0.25">
      <c r="C333" s="65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49"/>
    </row>
    <row r="334" spans="2:15" x14ac:dyDescent="0.25">
      <c r="C334" s="65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</row>
    <row r="335" spans="2:15" x14ac:dyDescent="0.25">
      <c r="C335" s="65"/>
      <c r="D335" s="49"/>
      <c r="E335" s="49"/>
      <c r="F335" s="49"/>
      <c r="G335" s="49"/>
      <c r="H335" s="49"/>
      <c r="I335" s="68"/>
      <c r="J335" s="68"/>
      <c r="K335" s="68"/>
      <c r="L335" s="49"/>
      <c r="M335" s="49"/>
      <c r="N335" s="49"/>
      <c r="O335" s="49"/>
    </row>
    <row r="336" spans="2:15" x14ac:dyDescent="0.25">
      <c r="C336" s="65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</row>
  </sheetData>
  <sortState ref="B304:O329">
    <sortCondition ref="B304:B329"/>
  </sortState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148"/>
  <sheetViews>
    <sheetView workbookViewId="0"/>
  </sheetViews>
  <sheetFormatPr defaultRowHeight="15" x14ac:dyDescent="0.25"/>
  <cols>
    <col min="2" max="2" width="18" customWidth="1"/>
    <col min="9" max="9" width="18" customWidth="1"/>
    <col min="16" max="16" width="18" customWidth="1"/>
    <col min="22" max="22" width="10.5703125" bestFit="1" customWidth="1"/>
    <col min="23" max="23" width="9.28515625" bestFit="1" customWidth="1"/>
    <col min="28" max="28" width="18" customWidth="1"/>
  </cols>
  <sheetData>
    <row r="1" spans="2:32" x14ac:dyDescent="0.25">
      <c r="B1" t="s">
        <v>517</v>
      </c>
      <c r="I1" t="s">
        <v>551</v>
      </c>
      <c r="P1" t="s">
        <v>552</v>
      </c>
      <c r="AB1" t="s">
        <v>553</v>
      </c>
    </row>
    <row r="2" spans="2:32" x14ac:dyDescent="0.25">
      <c r="P2" t="s">
        <v>554</v>
      </c>
      <c r="AB2" t="s">
        <v>555</v>
      </c>
    </row>
    <row r="6" spans="2:32" x14ac:dyDescent="0.25">
      <c r="B6" t="s">
        <v>556</v>
      </c>
      <c r="F6" s="70"/>
      <c r="I6" t="s">
        <v>556</v>
      </c>
      <c r="M6" s="70"/>
      <c r="P6" t="s">
        <v>556</v>
      </c>
      <c r="T6" s="70"/>
      <c r="AB6" t="s">
        <v>556</v>
      </c>
      <c r="AF6" s="70"/>
    </row>
    <row r="8" spans="2:32" ht="26.25" x14ac:dyDescent="0.25">
      <c r="B8" s="40" t="s">
        <v>3</v>
      </c>
      <c r="C8" s="41" t="s">
        <v>13</v>
      </c>
      <c r="D8" s="42" t="s">
        <v>585</v>
      </c>
      <c r="E8" s="43" t="s">
        <v>586</v>
      </c>
      <c r="F8" s="44" t="s">
        <v>5</v>
      </c>
      <c r="I8" s="40" t="s">
        <v>3</v>
      </c>
      <c r="J8" s="41" t="s">
        <v>13</v>
      </c>
      <c r="K8" s="42" t="s">
        <v>585</v>
      </c>
      <c r="L8" s="43" t="s">
        <v>586</v>
      </c>
      <c r="M8" s="44" t="s">
        <v>5</v>
      </c>
      <c r="P8" s="40" t="s">
        <v>3</v>
      </c>
      <c r="Q8" s="41" t="s">
        <v>13</v>
      </c>
      <c r="R8" s="42" t="s">
        <v>585</v>
      </c>
      <c r="S8" s="43" t="s">
        <v>586</v>
      </c>
      <c r="T8" s="44" t="s">
        <v>5</v>
      </c>
      <c r="V8" s="71" t="s">
        <v>557</v>
      </c>
      <c r="W8" s="71" t="s">
        <v>558</v>
      </c>
      <c r="X8" s="72" t="s">
        <v>559</v>
      </c>
      <c r="Y8" s="72" t="s">
        <v>560</v>
      </c>
      <c r="Z8" s="72" t="s">
        <v>561</v>
      </c>
      <c r="AB8" s="40" t="s">
        <v>3</v>
      </c>
      <c r="AC8" s="41" t="s">
        <v>13</v>
      </c>
      <c r="AD8" s="42" t="s">
        <v>585</v>
      </c>
      <c r="AE8" s="43" t="s">
        <v>586</v>
      </c>
      <c r="AF8" s="44" t="s">
        <v>5</v>
      </c>
    </row>
    <row r="9" spans="2:32" x14ac:dyDescent="0.25">
      <c r="B9" s="73" t="s">
        <v>525</v>
      </c>
      <c r="C9" s="74">
        <f>paste_pd_tours!J2</f>
        <v>8</v>
      </c>
      <c r="D9" s="75">
        <f>paste_pd_tours!K2</f>
        <v>207</v>
      </c>
      <c r="E9" s="76">
        <f>paste_pd_tours!L2</f>
        <v>3356</v>
      </c>
      <c r="F9" s="48">
        <f>paste_pd_tours!M2</f>
        <v>3571</v>
      </c>
      <c r="I9" s="73" t="s">
        <v>525</v>
      </c>
      <c r="J9" s="74">
        <f>paste_pd_tours!B2</f>
        <v>3515.5250599999999</v>
      </c>
      <c r="K9" s="75">
        <f>paste_pd_tours!C2</f>
        <v>102287.13217</v>
      </c>
      <c r="L9" s="76">
        <f>paste_pd_tours!D2</f>
        <v>1290829.0933900001</v>
      </c>
      <c r="M9" s="48">
        <f>paste_pd_tours!E2</f>
        <v>1396631.7506200001</v>
      </c>
      <c r="P9" s="73" t="s">
        <v>525</v>
      </c>
      <c r="Q9" s="74">
        <v>0</v>
      </c>
      <c r="R9" s="75">
        <f>+J9+K9</f>
        <v>105802.65723</v>
      </c>
      <c r="S9" s="76">
        <f t="shared" ref="S9:S19" si="0">L9</f>
        <v>1290829.0933900001</v>
      </c>
      <c r="T9" s="48">
        <f>SUM(Q9:S9)</f>
        <v>1396631.7506200001</v>
      </c>
      <c r="AB9" s="73" t="s">
        <v>525</v>
      </c>
      <c r="AC9" s="74">
        <f>Q9</f>
        <v>0</v>
      </c>
      <c r="AD9" s="75">
        <f t="shared" ref="AD9:AE13" si="1">R9</f>
        <v>105802.65723</v>
      </c>
      <c r="AE9" s="76">
        <f t="shared" si="1"/>
        <v>1290829.0933900001</v>
      </c>
      <c r="AF9" s="48">
        <f>SUM(AC9:AE9)</f>
        <v>1396631.7506200001</v>
      </c>
    </row>
    <row r="10" spans="2:32" x14ac:dyDescent="0.25">
      <c r="B10" s="46" t="s">
        <v>526</v>
      </c>
      <c r="C10" s="77">
        <f>paste_pd_tours!J3</f>
        <v>6</v>
      </c>
      <c r="D10" s="49">
        <f>paste_pd_tours!K3</f>
        <v>137</v>
      </c>
      <c r="E10" s="78">
        <f>paste_pd_tours!L3</f>
        <v>705</v>
      </c>
      <c r="F10" s="50">
        <f>paste_pd_tours!M3</f>
        <v>848</v>
      </c>
      <c r="I10" s="46" t="s">
        <v>526</v>
      </c>
      <c r="J10" s="77">
        <f>paste_pd_tours!B3</f>
        <v>2296.2831700000002</v>
      </c>
      <c r="K10" s="49">
        <f>paste_pd_tours!C3</f>
        <v>68528.343999999997</v>
      </c>
      <c r="L10" s="78">
        <f>paste_pd_tours!D3</f>
        <v>282825.83538</v>
      </c>
      <c r="M10" s="50">
        <f>paste_pd_tours!E3</f>
        <v>353650.46255</v>
      </c>
      <c r="P10" s="46" t="s">
        <v>526</v>
      </c>
      <c r="Q10" s="77">
        <f t="shared" ref="Q10:R14" si="2">J10</f>
        <v>2296.2831700000002</v>
      </c>
      <c r="R10" s="49">
        <f t="shared" si="2"/>
        <v>68528.343999999997</v>
      </c>
      <c r="S10" s="78">
        <f t="shared" si="0"/>
        <v>282825.83538</v>
      </c>
      <c r="T10" s="50">
        <f t="shared" ref="T10:T20" si="3">SUM(Q10:S10)</f>
        <v>353650.46255</v>
      </c>
      <c r="AB10" s="46" t="s">
        <v>526</v>
      </c>
      <c r="AC10" s="77">
        <f>Q10</f>
        <v>2296.2831700000002</v>
      </c>
      <c r="AD10" s="49">
        <f t="shared" si="1"/>
        <v>68528.343999999997</v>
      </c>
      <c r="AE10" s="78">
        <f t="shared" si="1"/>
        <v>282825.83538</v>
      </c>
      <c r="AF10" s="50">
        <f t="shared" ref="AF10:AF20" si="4">SUM(AC10:AE10)</f>
        <v>353650.46255</v>
      </c>
    </row>
    <row r="11" spans="2:32" x14ac:dyDescent="0.25">
      <c r="B11" s="46" t="s">
        <v>527</v>
      </c>
      <c r="C11" s="77">
        <f>paste_pd_tours!J4</f>
        <v>0</v>
      </c>
      <c r="D11" s="49">
        <f>paste_pd_tours!K4</f>
        <v>40</v>
      </c>
      <c r="E11" s="78">
        <f>paste_pd_tours!L4</f>
        <v>321</v>
      </c>
      <c r="F11" s="50">
        <f>paste_pd_tours!M4</f>
        <v>361</v>
      </c>
      <c r="I11" s="46" t="s">
        <v>527</v>
      </c>
      <c r="J11" s="77">
        <f>paste_pd_tours!B4</f>
        <v>0</v>
      </c>
      <c r="K11" s="49">
        <f>paste_pd_tours!C4</f>
        <v>22692.866569999998</v>
      </c>
      <c r="L11" s="78">
        <f>paste_pd_tours!D4</f>
        <v>156911.58317999999</v>
      </c>
      <c r="M11" s="50">
        <f>paste_pd_tours!E4</f>
        <v>179604.44975</v>
      </c>
      <c r="P11" s="46" t="s">
        <v>527</v>
      </c>
      <c r="Q11" s="77">
        <f t="shared" si="2"/>
        <v>0</v>
      </c>
      <c r="R11" s="49">
        <f t="shared" si="2"/>
        <v>22692.866569999998</v>
      </c>
      <c r="S11" s="78">
        <f t="shared" si="0"/>
        <v>156911.58317999999</v>
      </c>
      <c r="T11" s="50">
        <f t="shared" si="3"/>
        <v>179604.44974999997</v>
      </c>
      <c r="AB11" s="46" t="s">
        <v>527</v>
      </c>
      <c r="AC11" s="77">
        <f>Q11</f>
        <v>0</v>
      </c>
      <c r="AD11" s="49">
        <f t="shared" si="1"/>
        <v>22692.866569999998</v>
      </c>
      <c r="AE11" s="78">
        <f t="shared" si="1"/>
        <v>156911.58317999999</v>
      </c>
      <c r="AF11" s="50">
        <f t="shared" si="4"/>
        <v>179604.44974999997</v>
      </c>
    </row>
    <row r="12" spans="2:32" x14ac:dyDescent="0.25">
      <c r="B12" s="46" t="s">
        <v>465</v>
      </c>
      <c r="C12" s="77">
        <f>paste_pd_tours!J5</f>
        <v>24</v>
      </c>
      <c r="D12" s="49">
        <f>paste_pd_tours!K5</f>
        <v>36</v>
      </c>
      <c r="E12" s="78">
        <f>paste_pd_tours!L5</f>
        <v>70</v>
      </c>
      <c r="F12" s="50">
        <f>paste_pd_tours!M5</f>
        <v>130</v>
      </c>
      <c r="I12" s="46" t="s">
        <v>465</v>
      </c>
      <c r="J12" s="77">
        <f>paste_pd_tours!B5</f>
        <v>6650.1722600000003</v>
      </c>
      <c r="K12" s="49">
        <f>paste_pd_tours!C5</f>
        <v>28900.790389999998</v>
      </c>
      <c r="L12" s="78">
        <f>paste_pd_tours!D5</f>
        <v>27678.835050000002</v>
      </c>
      <c r="M12" s="50">
        <f>paste_pd_tours!E5</f>
        <v>63229.797700000003</v>
      </c>
      <c r="P12" s="46" t="s">
        <v>465</v>
      </c>
      <c r="Q12" s="77">
        <f t="shared" si="2"/>
        <v>6650.1722600000003</v>
      </c>
      <c r="R12" s="49">
        <f t="shared" si="2"/>
        <v>28900.790389999998</v>
      </c>
      <c r="S12" s="78">
        <f t="shared" si="0"/>
        <v>27678.835050000002</v>
      </c>
      <c r="T12" s="50">
        <f t="shared" si="3"/>
        <v>63229.797700000003</v>
      </c>
      <c r="AB12" s="46" t="s">
        <v>465</v>
      </c>
      <c r="AC12" s="77">
        <f>Q12</f>
        <v>6650.1722600000003</v>
      </c>
      <c r="AD12" s="49">
        <f t="shared" si="1"/>
        <v>28900.790389999998</v>
      </c>
      <c r="AE12" s="78">
        <f t="shared" si="1"/>
        <v>27678.835050000002</v>
      </c>
      <c r="AF12" s="50">
        <f t="shared" si="4"/>
        <v>63229.797700000003</v>
      </c>
    </row>
    <row r="13" spans="2:32" x14ac:dyDescent="0.25">
      <c r="B13" s="46" t="s">
        <v>528</v>
      </c>
      <c r="C13" s="77">
        <f>paste_pd_tours!J6</f>
        <v>20</v>
      </c>
      <c r="D13" s="49">
        <f>paste_pd_tours!K6</f>
        <v>51</v>
      </c>
      <c r="E13" s="78">
        <f>paste_pd_tours!L6</f>
        <v>140</v>
      </c>
      <c r="F13" s="50">
        <f>paste_pd_tours!M6</f>
        <v>211</v>
      </c>
      <c r="I13" s="46" t="s">
        <v>528</v>
      </c>
      <c r="J13" s="77">
        <f>paste_pd_tours!B6</f>
        <v>5662.47282</v>
      </c>
      <c r="K13" s="49">
        <f>paste_pd_tours!C6</f>
        <v>23070.684399999998</v>
      </c>
      <c r="L13" s="78">
        <f>paste_pd_tours!D6</f>
        <v>46384.067629999998</v>
      </c>
      <c r="M13" s="50">
        <f>paste_pd_tours!E6</f>
        <v>75117.224849999999</v>
      </c>
      <c r="P13" s="46" t="s">
        <v>528</v>
      </c>
      <c r="Q13" s="77">
        <f t="shared" si="2"/>
        <v>5662.47282</v>
      </c>
      <c r="R13" s="49">
        <f t="shared" si="2"/>
        <v>23070.684399999998</v>
      </c>
      <c r="S13" s="78">
        <f t="shared" si="0"/>
        <v>46384.067629999998</v>
      </c>
      <c r="T13" s="50">
        <f t="shared" si="3"/>
        <v>75117.224849999999</v>
      </c>
      <c r="AB13" s="46" t="s">
        <v>528</v>
      </c>
      <c r="AC13" s="77">
        <f>Q13</f>
        <v>5662.47282</v>
      </c>
      <c r="AD13" s="49">
        <f t="shared" si="1"/>
        <v>23070.684399999998</v>
      </c>
      <c r="AE13" s="78">
        <f t="shared" si="1"/>
        <v>46384.067629999998</v>
      </c>
      <c r="AF13" s="50">
        <f t="shared" si="4"/>
        <v>75117.224849999999</v>
      </c>
    </row>
    <row r="14" spans="2:32" x14ac:dyDescent="0.25">
      <c r="B14" s="46" t="s">
        <v>14</v>
      </c>
      <c r="C14" s="77">
        <f>paste_pd_tours!J7</f>
        <v>140</v>
      </c>
      <c r="D14" s="49">
        <f>paste_pd_tours!K7</f>
        <v>112</v>
      </c>
      <c r="E14" s="78">
        <f>paste_pd_tours!L7</f>
        <v>189</v>
      </c>
      <c r="F14" s="50">
        <f>paste_pd_tours!M7</f>
        <v>441</v>
      </c>
      <c r="I14" s="46" t="s">
        <v>14</v>
      </c>
      <c r="J14" s="77">
        <f>paste_pd_tours!B7</f>
        <v>73676.867400000003</v>
      </c>
      <c r="K14" s="49">
        <f>paste_pd_tours!C7</f>
        <v>46075.027620000001</v>
      </c>
      <c r="L14" s="78">
        <f>paste_pd_tours!D7</f>
        <v>74728.855850000007</v>
      </c>
      <c r="M14" s="50">
        <f>paste_pd_tours!E7</f>
        <v>194480.75086999999</v>
      </c>
      <c r="P14" s="46" t="s">
        <v>14</v>
      </c>
      <c r="Q14" s="79">
        <f t="shared" si="2"/>
        <v>73676.867400000003</v>
      </c>
      <c r="R14" s="80">
        <f t="shared" si="2"/>
        <v>46075.027620000001</v>
      </c>
      <c r="S14" s="81">
        <f t="shared" si="0"/>
        <v>74728.855850000007</v>
      </c>
      <c r="T14" s="82">
        <f t="shared" si="3"/>
        <v>194480.75086999999</v>
      </c>
      <c r="V14" s="2">
        <f t="array" ref="V14:V16">TRANSPOSE('Trip Switching Model Targets'!BB39:BD39)</f>
        <v>301770.98711612751</v>
      </c>
      <c r="W14" s="2">
        <f>OBS_PURP_AUTOSUFF!P8</f>
        <v>576111.76789049571</v>
      </c>
      <c r="X14" s="83">
        <f>V14/W14</f>
        <v>0.52380632359081847</v>
      </c>
      <c r="Y14" s="84">
        <f t="array" ref="Y14:Y16">TRANSPOSE('Trip Switching Model Targets'!BB37:BD37)/'Tour Mode Targets'!AF14:AF16</f>
        <v>2.6597828988009815</v>
      </c>
      <c r="Z14" s="84">
        <f t="array" ref="Z14:Z16">TRANSPOSE('Trip Switching Model Targets'!BB41:BD41)</f>
        <v>2.6597828988009815</v>
      </c>
      <c r="AB14" s="46" t="s">
        <v>14</v>
      </c>
      <c r="AC14" s="77">
        <f>OBS_PURP_AUTOSUFF!M8*$X14</f>
        <v>118109.86342222684</v>
      </c>
      <c r="AD14" s="49">
        <f>OBS_PURP_AUTOSUFF!N8*$X14</f>
        <v>113040.01395390631</v>
      </c>
      <c r="AE14" s="78">
        <f>OBS_PURP_AUTOSUFF!O8*$X14</f>
        <v>70621.109739994325</v>
      </c>
      <c r="AF14" s="50">
        <f t="shared" si="4"/>
        <v>301770.98711612751</v>
      </c>
    </row>
    <row r="15" spans="2:32" x14ac:dyDescent="0.25">
      <c r="B15" s="46" t="s">
        <v>18</v>
      </c>
      <c r="C15" s="85">
        <f>paste_pd_tours!J8</f>
        <v>2</v>
      </c>
      <c r="D15" s="49">
        <f>paste_pd_tours!K8</f>
        <v>26</v>
      </c>
      <c r="E15" s="78">
        <f>paste_pd_tours!L8</f>
        <v>188</v>
      </c>
      <c r="F15" s="50">
        <f>paste_pd_tours!M8</f>
        <v>216</v>
      </c>
      <c r="I15" s="46" t="s">
        <v>18</v>
      </c>
      <c r="J15" s="85">
        <f>paste_pd_tours!B8</f>
        <v>576.83360000000005</v>
      </c>
      <c r="K15" s="49">
        <f>paste_pd_tours!C8</f>
        <v>11451.9997</v>
      </c>
      <c r="L15" s="78">
        <f>paste_pd_tours!D8</f>
        <v>57891.312870000002</v>
      </c>
      <c r="M15" s="50">
        <f>paste_pd_tours!E8</f>
        <v>69920.146170000007</v>
      </c>
      <c r="P15" s="46" t="s">
        <v>18</v>
      </c>
      <c r="Q15" s="79">
        <v>0</v>
      </c>
      <c r="R15" s="80">
        <f>+J15+K15</f>
        <v>12028.8333</v>
      </c>
      <c r="S15" s="81">
        <f t="shared" si="0"/>
        <v>57891.312870000002</v>
      </c>
      <c r="T15" s="82">
        <f t="shared" si="3"/>
        <v>69920.146170000007</v>
      </c>
      <c r="V15" s="2">
        <v>66007.429660188383</v>
      </c>
      <c r="W15" s="2">
        <f>OBS_PURP_AUTOSUFF!P9</f>
        <v>125125.09893746236</v>
      </c>
      <c r="X15" s="83">
        <f>V15/W15</f>
        <v>0.52753148825224072</v>
      </c>
      <c r="Y15" s="84">
        <v>2.8205812396401631</v>
      </c>
      <c r="Z15" s="84">
        <v>2.8205812396401631</v>
      </c>
      <c r="AB15" s="46" t="s">
        <v>18</v>
      </c>
      <c r="AC15" s="85">
        <f>OBS_PURP_AUTOSUFF!M9*$X15</f>
        <v>0</v>
      </c>
      <c r="AD15" s="49">
        <f>OBS_PURP_AUTOSUFF!N9*$X15</f>
        <v>12843.39811627561</v>
      </c>
      <c r="AE15" s="78">
        <f>OBS_PURP_AUTOSUFF!O9*$X15</f>
        <v>53164.031543912773</v>
      </c>
      <c r="AF15" s="50">
        <f t="shared" si="4"/>
        <v>66007.429660188383</v>
      </c>
    </row>
    <row r="16" spans="2:32" x14ac:dyDescent="0.25">
      <c r="B16" s="46" t="s">
        <v>22</v>
      </c>
      <c r="C16" s="77">
        <f>paste_pd_tours!J9</f>
        <v>2</v>
      </c>
      <c r="D16" s="49">
        <f>paste_pd_tours!K9</f>
        <v>26</v>
      </c>
      <c r="E16" s="78">
        <f>paste_pd_tours!L9</f>
        <v>41</v>
      </c>
      <c r="F16" s="50">
        <f>paste_pd_tours!M9</f>
        <v>69</v>
      </c>
      <c r="I16" s="46" t="s">
        <v>22</v>
      </c>
      <c r="J16" s="77">
        <f>paste_pd_tours!B9</f>
        <v>243.13730000000001</v>
      </c>
      <c r="K16" s="49">
        <f>paste_pd_tours!C9</f>
        <v>17051.926299999999</v>
      </c>
      <c r="L16" s="78">
        <f>paste_pd_tours!D9</f>
        <v>17068.67959</v>
      </c>
      <c r="M16" s="50">
        <f>paste_pd_tours!E9</f>
        <v>34363.743190000001</v>
      </c>
      <c r="P16" s="46" t="s">
        <v>22</v>
      </c>
      <c r="Q16" s="79">
        <f t="shared" ref="Q16:R19" si="5">J16</f>
        <v>243.13730000000001</v>
      </c>
      <c r="R16" s="80">
        <f t="shared" si="5"/>
        <v>17051.926299999999</v>
      </c>
      <c r="S16" s="81">
        <f t="shared" si="0"/>
        <v>17068.67959</v>
      </c>
      <c r="T16" s="82">
        <f t="shared" si="3"/>
        <v>34363.743189999994</v>
      </c>
      <c r="V16" s="2">
        <v>73933.498751305946</v>
      </c>
      <c r="W16" s="2">
        <f>OBS_PURP_AUTOSUFF!P11</f>
        <v>6608.0894713535272</v>
      </c>
      <c r="X16" s="83">
        <f>V16/W16</f>
        <v>11.188331978828707</v>
      </c>
      <c r="Y16" s="84">
        <v>2.7737467141745338</v>
      </c>
      <c r="Z16" s="84">
        <v>2.7737467141745338</v>
      </c>
      <c r="AB16" s="46" t="s">
        <v>22</v>
      </c>
      <c r="AC16" s="77">
        <f>OBS_PURP_AUTOSUFF!M11*$X16</f>
        <v>15832.470133615925</v>
      </c>
      <c r="AD16" s="49">
        <f>OBS_PURP_AUTOSUFF!N11*$X16</f>
        <v>29620.603242232184</v>
      </c>
      <c r="AE16" s="78">
        <f>OBS_PURP_AUTOSUFF!O11*$X16</f>
        <v>28480.425375457846</v>
      </c>
      <c r="AF16" s="50">
        <f t="shared" si="4"/>
        <v>73933.498751305946</v>
      </c>
    </row>
    <row r="17" spans="2:32" x14ac:dyDescent="0.25">
      <c r="B17" s="46" t="s">
        <v>529</v>
      </c>
      <c r="C17" s="85">
        <f>paste_pd_tours!J10</f>
        <v>0</v>
      </c>
      <c r="D17" s="86">
        <f>paste_pd_tours!K10</f>
        <v>0</v>
      </c>
      <c r="E17" s="87">
        <f>paste_pd_tours!L10</f>
        <v>1</v>
      </c>
      <c r="F17" s="88">
        <f>paste_pd_tours!M10</f>
        <v>1</v>
      </c>
      <c r="I17" s="46" t="s">
        <v>529</v>
      </c>
      <c r="J17" s="85">
        <f>paste_pd_tours!B10</f>
        <v>0</v>
      </c>
      <c r="K17" s="86">
        <f>paste_pd_tours!C10</f>
        <v>0</v>
      </c>
      <c r="L17" s="87">
        <f>paste_pd_tours!D10</f>
        <v>76.095960000000005</v>
      </c>
      <c r="M17" s="88">
        <f>paste_pd_tours!E10</f>
        <v>76.095960000000005</v>
      </c>
      <c r="P17" s="46" t="s">
        <v>529</v>
      </c>
      <c r="Q17" s="85">
        <v>0</v>
      </c>
      <c r="R17" s="86">
        <v>0</v>
      </c>
      <c r="S17" s="87">
        <v>0</v>
      </c>
      <c r="T17" s="88">
        <f t="shared" si="3"/>
        <v>0</v>
      </c>
      <c r="AB17" s="46" t="s">
        <v>529</v>
      </c>
      <c r="AC17" s="85">
        <f>Q17</f>
        <v>0</v>
      </c>
      <c r="AD17" s="86">
        <f t="shared" ref="AD17:AE19" si="6">R17</f>
        <v>0</v>
      </c>
      <c r="AE17" s="87">
        <f t="shared" si="6"/>
        <v>0</v>
      </c>
      <c r="AF17" s="88">
        <f t="shared" si="4"/>
        <v>0</v>
      </c>
    </row>
    <row r="18" spans="2:32" x14ac:dyDescent="0.25">
      <c r="B18" s="46" t="s">
        <v>530</v>
      </c>
      <c r="C18" s="77">
        <f>paste_pd_tours!J11</f>
        <v>4</v>
      </c>
      <c r="D18" s="49">
        <f>paste_pd_tours!K11</f>
        <v>1</v>
      </c>
      <c r="E18" s="78">
        <f>paste_pd_tours!L11</f>
        <v>4</v>
      </c>
      <c r="F18" s="50">
        <f>paste_pd_tours!M11</f>
        <v>9</v>
      </c>
      <c r="I18" s="46" t="s">
        <v>530</v>
      </c>
      <c r="J18" s="77">
        <f>paste_pd_tours!B11</f>
        <v>1414.4331999999999</v>
      </c>
      <c r="K18" s="49">
        <f>paste_pd_tours!C11</f>
        <v>1310.3309999999999</v>
      </c>
      <c r="L18" s="78">
        <f>paste_pd_tours!D11</f>
        <v>599.11139000000003</v>
      </c>
      <c r="M18" s="50">
        <f>paste_pd_tours!E11</f>
        <v>3323.8755900000001</v>
      </c>
      <c r="P18" s="46" t="s">
        <v>530</v>
      </c>
      <c r="Q18" s="77">
        <f t="shared" si="5"/>
        <v>1414.4331999999999</v>
      </c>
      <c r="R18" s="49">
        <f t="shared" si="5"/>
        <v>1310.3309999999999</v>
      </c>
      <c r="S18" s="78">
        <f t="shared" si="0"/>
        <v>599.11139000000003</v>
      </c>
      <c r="T18" s="50">
        <f t="shared" si="3"/>
        <v>3323.8755899999996</v>
      </c>
      <c r="AB18" s="46" t="s">
        <v>530</v>
      </c>
      <c r="AC18" s="77">
        <f>Q18</f>
        <v>1414.4331999999999</v>
      </c>
      <c r="AD18" s="49">
        <f t="shared" si="6"/>
        <v>1310.3309999999999</v>
      </c>
      <c r="AE18" s="78">
        <f t="shared" si="6"/>
        <v>599.11139000000003</v>
      </c>
      <c r="AF18" s="50">
        <f t="shared" si="4"/>
        <v>3323.8755899999996</v>
      </c>
    </row>
    <row r="19" spans="2:32" x14ac:dyDescent="0.25">
      <c r="B19" s="46" t="s">
        <v>531</v>
      </c>
      <c r="C19" s="77">
        <f>paste_pd_tours!J12</f>
        <v>2</v>
      </c>
      <c r="D19" s="49">
        <f>paste_pd_tours!K12</f>
        <v>1</v>
      </c>
      <c r="E19" s="78">
        <f>paste_pd_tours!L12</f>
        <v>7</v>
      </c>
      <c r="F19" s="50">
        <f>paste_pd_tours!M12</f>
        <v>10</v>
      </c>
      <c r="I19" s="46" t="s">
        <v>531</v>
      </c>
      <c r="J19" s="77">
        <f>paste_pd_tours!B12</f>
        <v>1007.1511</v>
      </c>
      <c r="K19" s="49">
        <f>paste_pd_tours!C12</f>
        <v>79.633449999999996</v>
      </c>
      <c r="L19" s="78">
        <f>paste_pd_tours!D12</f>
        <v>2362.3178800000001</v>
      </c>
      <c r="M19" s="50">
        <f>paste_pd_tours!E12</f>
        <v>3449.1024299999999</v>
      </c>
      <c r="P19" s="46" t="s">
        <v>531</v>
      </c>
      <c r="Q19" s="77">
        <f t="shared" si="5"/>
        <v>1007.1511</v>
      </c>
      <c r="R19" s="49">
        <f t="shared" si="5"/>
        <v>79.633449999999996</v>
      </c>
      <c r="S19" s="78">
        <f t="shared" si="0"/>
        <v>2362.3178800000001</v>
      </c>
      <c r="T19" s="50">
        <f t="shared" si="3"/>
        <v>3449.1024299999999</v>
      </c>
      <c r="AB19" s="46" t="s">
        <v>531</v>
      </c>
      <c r="AC19" s="77">
        <f>Q19</f>
        <v>1007.1511</v>
      </c>
      <c r="AD19" s="49">
        <f t="shared" si="6"/>
        <v>79.633449999999996</v>
      </c>
      <c r="AE19" s="78">
        <f t="shared" si="6"/>
        <v>2362.3178800000001</v>
      </c>
      <c r="AF19" s="50">
        <f t="shared" si="4"/>
        <v>3449.1024299999999</v>
      </c>
    </row>
    <row r="20" spans="2:32" ht="15.75" thickBot="1" x14ac:dyDescent="0.3">
      <c r="B20" s="61" t="s">
        <v>5</v>
      </c>
      <c r="C20" s="62">
        <f>paste_pd_tours!J13</f>
        <v>208</v>
      </c>
      <c r="D20" s="63">
        <f>paste_pd_tours!K13</f>
        <v>637</v>
      </c>
      <c r="E20" s="89">
        <f>paste_pd_tours!L13</f>
        <v>5022</v>
      </c>
      <c r="F20" s="64">
        <f>paste_pd_tours!M13</f>
        <v>5867</v>
      </c>
      <c r="I20" s="61" t="s">
        <v>5</v>
      </c>
      <c r="J20" s="62">
        <f>paste_pd_tours!B13</f>
        <v>95042.875910000002</v>
      </c>
      <c r="K20" s="63">
        <f>paste_pd_tours!C13</f>
        <v>321448.73560000001</v>
      </c>
      <c r="L20" s="89">
        <f>paste_pd_tours!D13</f>
        <v>1957355.7881700001</v>
      </c>
      <c r="M20" s="64">
        <f>paste_pd_tours!E13</f>
        <v>2373847.3996799998</v>
      </c>
      <c r="P20" s="61" t="s">
        <v>5</v>
      </c>
      <c r="Q20" s="62">
        <f>SUM(Q9:Q19)</f>
        <v>90950.517250000004</v>
      </c>
      <c r="R20" s="63">
        <f>SUM(R9:R19)</f>
        <v>325541.09426000004</v>
      </c>
      <c r="S20" s="89">
        <f>SUM(S9:S19)</f>
        <v>1957279.6922100002</v>
      </c>
      <c r="T20" s="64">
        <f t="shared" si="3"/>
        <v>2373771.3037200002</v>
      </c>
      <c r="AB20" s="61" t="s">
        <v>5</v>
      </c>
      <c r="AC20" s="62">
        <f>SUM(AC9:AC19)</f>
        <v>150972.84610584276</v>
      </c>
      <c r="AD20" s="63">
        <f>SUM(AD9:AD19)</f>
        <v>405889.32235241414</v>
      </c>
      <c r="AE20" s="89">
        <f>SUM(AE9:AE19)</f>
        <v>1959856.4105593653</v>
      </c>
      <c r="AF20" s="64">
        <f t="shared" si="4"/>
        <v>2516718.5790176224</v>
      </c>
    </row>
    <row r="22" spans="2:32" x14ac:dyDescent="0.25">
      <c r="B22" t="s">
        <v>562</v>
      </c>
      <c r="I22" t="s">
        <v>562</v>
      </c>
      <c r="P22" t="s">
        <v>562</v>
      </c>
      <c r="AB22" t="s">
        <v>562</v>
      </c>
    </row>
    <row r="24" spans="2:32" ht="26.25" x14ac:dyDescent="0.25">
      <c r="B24" s="40" t="s">
        <v>3</v>
      </c>
      <c r="C24" s="41" t="s">
        <v>13</v>
      </c>
      <c r="D24" s="42" t="s">
        <v>585</v>
      </c>
      <c r="E24" s="43" t="s">
        <v>586</v>
      </c>
      <c r="F24" s="44" t="s">
        <v>5</v>
      </c>
      <c r="I24" s="40" t="s">
        <v>3</v>
      </c>
      <c r="J24" s="41" t="s">
        <v>13</v>
      </c>
      <c r="K24" s="42" t="s">
        <v>585</v>
      </c>
      <c r="L24" s="43" t="s">
        <v>586</v>
      </c>
      <c r="M24" s="44" t="s">
        <v>5</v>
      </c>
      <c r="P24" s="40" t="s">
        <v>3</v>
      </c>
      <c r="Q24" s="41" t="s">
        <v>13</v>
      </c>
      <c r="R24" s="42" t="s">
        <v>585</v>
      </c>
      <c r="S24" s="43" t="s">
        <v>586</v>
      </c>
      <c r="T24" s="44" t="s">
        <v>5</v>
      </c>
      <c r="V24" s="71" t="s">
        <v>557</v>
      </c>
      <c r="W24" s="71" t="s">
        <v>558</v>
      </c>
      <c r="X24" s="72" t="s">
        <v>559</v>
      </c>
      <c r="Y24" s="72" t="s">
        <v>560</v>
      </c>
      <c r="Z24" s="72" t="s">
        <v>561</v>
      </c>
      <c r="AB24" s="40" t="s">
        <v>3</v>
      </c>
      <c r="AC24" s="41" t="s">
        <v>13</v>
      </c>
      <c r="AD24" s="42" t="s">
        <v>585</v>
      </c>
      <c r="AE24" s="43" t="s">
        <v>586</v>
      </c>
      <c r="AF24" s="44" t="s">
        <v>5</v>
      </c>
    </row>
    <row r="25" spans="2:32" x14ac:dyDescent="0.25">
      <c r="B25" s="73" t="s">
        <v>525</v>
      </c>
      <c r="C25" s="74">
        <f>paste_pd_tours!J14</f>
        <v>1</v>
      </c>
      <c r="D25" s="75">
        <f>paste_pd_tours!K14</f>
        <v>5</v>
      </c>
      <c r="E25" s="76">
        <f>paste_pd_tours!L14</f>
        <v>143</v>
      </c>
      <c r="F25" s="48">
        <f>paste_pd_tours!M14</f>
        <v>149</v>
      </c>
      <c r="I25" s="73" t="s">
        <v>525</v>
      </c>
      <c r="J25" s="74">
        <f>paste_pd_tours!B14</f>
        <v>369.72219999999999</v>
      </c>
      <c r="K25" s="75">
        <f>paste_pd_tours!C14</f>
        <v>1434.7586699999999</v>
      </c>
      <c r="L25" s="76">
        <f>paste_pd_tours!D14</f>
        <v>75153.335739999995</v>
      </c>
      <c r="M25" s="48">
        <f>paste_pd_tours!E14</f>
        <v>76957.816609999994</v>
      </c>
      <c r="P25" s="73" t="s">
        <v>525</v>
      </c>
      <c r="Q25" s="74">
        <v>0</v>
      </c>
      <c r="R25" s="75">
        <f>+J25+K25</f>
        <v>1804.4808699999999</v>
      </c>
      <c r="S25" s="76">
        <f t="shared" ref="S25:S35" si="7">L25</f>
        <v>75153.335739999995</v>
      </c>
      <c r="T25" s="48">
        <f>SUM(Q25:S25)</f>
        <v>76957.816609999994</v>
      </c>
      <c r="AB25" s="73" t="s">
        <v>525</v>
      </c>
      <c r="AC25" s="74">
        <f>Q25</f>
        <v>0</v>
      </c>
      <c r="AD25" s="75">
        <f t="shared" ref="AD25:AE29" si="8">R25</f>
        <v>1804.4808699999999</v>
      </c>
      <c r="AE25" s="76">
        <f t="shared" si="8"/>
        <v>75153.335739999995</v>
      </c>
      <c r="AF25" s="48">
        <f>SUM(AC25:AE25)</f>
        <v>76957.816609999994</v>
      </c>
    </row>
    <row r="26" spans="2:32" x14ac:dyDescent="0.25">
      <c r="B26" s="46" t="s">
        <v>526</v>
      </c>
      <c r="C26" s="77">
        <f>paste_pd_tours!J15</f>
        <v>0</v>
      </c>
      <c r="D26" s="49">
        <f>paste_pd_tours!K15</f>
        <v>13</v>
      </c>
      <c r="E26" s="78">
        <f>paste_pd_tours!L15</f>
        <v>56</v>
      </c>
      <c r="F26" s="50">
        <f>paste_pd_tours!M15</f>
        <v>69</v>
      </c>
      <c r="I26" s="46" t="s">
        <v>526</v>
      </c>
      <c r="J26" s="77">
        <f>paste_pd_tours!B15</f>
        <v>0</v>
      </c>
      <c r="K26" s="49">
        <f>paste_pd_tours!C15</f>
        <v>5486.3536999999997</v>
      </c>
      <c r="L26" s="78">
        <f>paste_pd_tours!D15</f>
        <v>49851.925949999997</v>
      </c>
      <c r="M26" s="50">
        <f>paste_pd_tours!E15</f>
        <v>55338.279649999997</v>
      </c>
      <c r="P26" s="46" t="s">
        <v>526</v>
      </c>
      <c r="Q26" s="77">
        <f t="shared" ref="Q26:R35" si="9">J26</f>
        <v>0</v>
      </c>
      <c r="R26" s="49">
        <f t="shared" si="9"/>
        <v>5486.3536999999997</v>
      </c>
      <c r="S26" s="78">
        <f t="shared" si="7"/>
        <v>49851.925949999997</v>
      </c>
      <c r="T26" s="50">
        <f t="shared" ref="T26:T36" si="10">SUM(Q26:S26)</f>
        <v>55338.279649999997</v>
      </c>
      <c r="AB26" s="46" t="s">
        <v>526</v>
      </c>
      <c r="AC26" s="77">
        <f>Q26</f>
        <v>0</v>
      </c>
      <c r="AD26" s="49">
        <f t="shared" si="8"/>
        <v>5486.3536999999997</v>
      </c>
      <c r="AE26" s="78">
        <f t="shared" si="8"/>
        <v>49851.925949999997</v>
      </c>
      <c r="AF26" s="50">
        <f t="shared" ref="AF26:AF36" si="11">SUM(AC26:AE26)</f>
        <v>55338.279649999997</v>
      </c>
    </row>
    <row r="27" spans="2:32" x14ac:dyDescent="0.25">
      <c r="B27" s="46" t="s">
        <v>527</v>
      </c>
      <c r="C27" s="77">
        <f>paste_pd_tours!J16</f>
        <v>0</v>
      </c>
      <c r="D27" s="49">
        <f>paste_pd_tours!K16</f>
        <v>4</v>
      </c>
      <c r="E27" s="78">
        <f>paste_pd_tours!L16</f>
        <v>22</v>
      </c>
      <c r="F27" s="50">
        <f>paste_pd_tours!M16</f>
        <v>26</v>
      </c>
      <c r="I27" s="46" t="s">
        <v>527</v>
      </c>
      <c r="J27" s="77">
        <f>paste_pd_tours!B16</f>
        <v>0</v>
      </c>
      <c r="K27" s="49">
        <f>paste_pd_tours!C16</f>
        <v>1077.46417</v>
      </c>
      <c r="L27" s="78">
        <f>paste_pd_tours!D16</f>
        <v>10577.963680000001</v>
      </c>
      <c r="M27" s="50">
        <f>paste_pd_tours!E16</f>
        <v>11655.42785</v>
      </c>
      <c r="P27" s="46" t="s">
        <v>527</v>
      </c>
      <c r="Q27" s="77">
        <f t="shared" si="9"/>
        <v>0</v>
      </c>
      <c r="R27" s="49">
        <f t="shared" si="9"/>
        <v>1077.46417</v>
      </c>
      <c r="S27" s="78">
        <f t="shared" si="7"/>
        <v>10577.963680000001</v>
      </c>
      <c r="T27" s="50">
        <f t="shared" si="10"/>
        <v>11655.42785</v>
      </c>
      <c r="AB27" s="46" t="s">
        <v>527</v>
      </c>
      <c r="AC27" s="77">
        <f>Q27</f>
        <v>0</v>
      </c>
      <c r="AD27" s="49">
        <f t="shared" si="8"/>
        <v>1077.46417</v>
      </c>
      <c r="AE27" s="78">
        <f t="shared" si="8"/>
        <v>10577.963680000001</v>
      </c>
      <c r="AF27" s="50">
        <f t="shared" si="11"/>
        <v>11655.42785</v>
      </c>
    </row>
    <row r="28" spans="2:32" x14ac:dyDescent="0.25">
      <c r="B28" s="46" t="s">
        <v>465</v>
      </c>
      <c r="C28" s="77">
        <f>paste_pd_tours!J17</f>
        <v>2</v>
      </c>
      <c r="D28" s="49">
        <f>paste_pd_tours!K17</f>
        <v>1</v>
      </c>
      <c r="E28" s="78">
        <f>paste_pd_tours!L17</f>
        <v>10</v>
      </c>
      <c r="F28" s="50">
        <f>paste_pd_tours!M17</f>
        <v>13</v>
      </c>
      <c r="I28" s="46" t="s">
        <v>465</v>
      </c>
      <c r="J28" s="77">
        <f>paste_pd_tours!B17</f>
        <v>396.96719999999999</v>
      </c>
      <c r="K28" s="49">
        <f>paste_pd_tours!C17</f>
        <v>76.095960000000005</v>
      </c>
      <c r="L28" s="78">
        <f>paste_pd_tours!D17</f>
        <v>3632.9753500000002</v>
      </c>
      <c r="M28" s="50">
        <f>paste_pd_tours!E17</f>
        <v>4106.0385100000003</v>
      </c>
      <c r="P28" s="46" t="s">
        <v>465</v>
      </c>
      <c r="Q28" s="77">
        <f t="shared" si="9"/>
        <v>396.96719999999999</v>
      </c>
      <c r="R28" s="49">
        <f t="shared" si="9"/>
        <v>76.095960000000005</v>
      </c>
      <c r="S28" s="78">
        <f t="shared" si="7"/>
        <v>3632.9753500000002</v>
      </c>
      <c r="T28" s="50">
        <f t="shared" si="10"/>
        <v>4106.0385100000003</v>
      </c>
      <c r="AB28" s="46" t="s">
        <v>465</v>
      </c>
      <c r="AC28" s="77">
        <f>Q28</f>
        <v>396.96719999999999</v>
      </c>
      <c r="AD28" s="49">
        <f t="shared" si="8"/>
        <v>76.095960000000005</v>
      </c>
      <c r="AE28" s="78">
        <f t="shared" si="8"/>
        <v>3632.9753500000002</v>
      </c>
      <c r="AF28" s="50">
        <f t="shared" si="11"/>
        <v>4106.0385100000003</v>
      </c>
    </row>
    <row r="29" spans="2:32" x14ac:dyDescent="0.25">
      <c r="B29" s="46" t="s">
        <v>528</v>
      </c>
      <c r="C29" s="77">
        <f>paste_pd_tours!J18</f>
        <v>0</v>
      </c>
      <c r="D29" s="49">
        <f>paste_pd_tours!K18</f>
        <v>2</v>
      </c>
      <c r="E29" s="78">
        <f>paste_pd_tours!L18</f>
        <v>9</v>
      </c>
      <c r="F29" s="50">
        <f>paste_pd_tours!M18</f>
        <v>11</v>
      </c>
      <c r="I29" s="46" t="s">
        <v>528</v>
      </c>
      <c r="J29" s="77">
        <f>paste_pd_tours!B18</f>
        <v>0</v>
      </c>
      <c r="K29" s="49">
        <f>paste_pd_tours!C18</f>
        <v>2873.7811000000002</v>
      </c>
      <c r="L29" s="78">
        <f>paste_pd_tours!D18</f>
        <v>4778.3644899999999</v>
      </c>
      <c r="M29" s="50">
        <f>paste_pd_tours!E18</f>
        <v>7652.1455900000001</v>
      </c>
      <c r="P29" s="46" t="s">
        <v>528</v>
      </c>
      <c r="Q29" s="77">
        <f t="shared" si="9"/>
        <v>0</v>
      </c>
      <c r="R29" s="49">
        <f t="shared" si="9"/>
        <v>2873.7811000000002</v>
      </c>
      <c r="S29" s="78">
        <f t="shared" si="7"/>
        <v>4778.3644899999999</v>
      </c>
      <c r="T29" s="50">
        <f t="shared" si="10"/>
        <v>7652.1455900000001</v>
      </c>
      <c r="AB29" s="46" t="s">
        <v>528</v>
      </c>
      <c r="AC29" s="77">
        <f>Q29</f>
        <v>0</v>
      </c>
      <c r="AD29" s="49">
        <f t="shared" si="8"/>
        <v>2873.7811000000002</v>
      </c>
      <c r="AE29" s="78">
        <f t="shared" si="8"/>
        <v>4778.3644899999999</v>
      </c>
      <c r="AF29" s="50">
        <f t="shared" si="11"/>
        <v>7652.1455900000001</v>
      </c>
    </row>
    <row r="30" spans="2:32" x14ac:dyDescent="0.25">
      <c r="B30" s="46" t="s">
        <v>14</v>
      </c>
      <c r="C30" s="77">
        <f>paste_pd_tours!J19</f>
        <v>10</v>
      </c>
      <c r="D30" s="49">
        <f>paste_pd_tours!K19</f>
        <v>12</v>
      </c>
      <c r="E30" s="78">
        <f>paste_pd_tours!L19</f>
        <v>34</v>
      </c>
      <c r="F30" s="50">
        <f>paste_pd_tours!M19</f>
        <v>56</v>
      </c>
      <c r="I30" s="46" t="s">
        <v>14</v>
      </c>
      <c r="J30" s="77">
        <f>paste_pd_tours!B19</f>
        <v>12231.722320000001</v>
      </c>
      <c r="K30" s="49">
        <f>paste_pd_tours!C19</f>
        <v>10886.273999999999</v>
      </c>
      <c r="L30" s="78">
        <f>paste_pd_tours!D19</f>
        <v>20638.664580000001</v>
      </c>
      <c r="M30" s="50">
        <f>paste_pd_tours!E19</f>
        <v>43756.660900000003</v>
      </c>
      <c r="P30" s="46" t="s">
        <v>14</v>
      </c>
      <c r="Q30" s="79">
        <f t="shared" si="9"/>
        <v>12231.722320000001</v>
      </c>
      <c r="R30" s="80">
        <f t="shared" si="9"/>
        <v>10886.273999999999</v>
      </c>
      <c r="S30" s="81">
        <f t="shared" si="7"/>
        <v>20638.664580000001</v>
      </c>
      <c r="T30" s="82">
        <f t="shared" si="10"/>
        <v>43756.660900000003</v>
      </c>
      <c r="V30" s="2">
        <f t="array" ref="V30:V32">TRANSPOSE('Trip Switching Model Targets'!BB79:BD79)</f>
        <v>48468.445008285758</v>
      </c>
      <c r="W30" s="2">
        <f>OBS_PURP_AUTOSUFF!P37</f>
        <v>89600.642658817524</v>
      </c>
      <c r="X30" s="83">
        <f>V30/W30</f>
        <v>0.54093858671130879</v>
      </c>
      <c r="Y30" s="84">
        <f t="array" ref="Y30:Y32">TRANSPOSE('Trip Switching Model Targets'!BB77:BD77)/'Tour Mode Targets'!AF30:AF32</f>
        <v>2.5251721899556561</v>
      </c>
      <c r="Z30" s="84">
        <f t="array" ref="Z30:Z32">TRANSPOSE('Trip Switching Model Targets'!BB81:BD81)</f>
        <v>2.5251721899556556</v>
      </c>
      <c r="AB30" s="46" t="s">
        <v>14</v>
      </c>
      <c r="AC30" s="77">
        <f>OBS_PURP_AUTOSUFF!M37*$X30</f>
        <v>18053.13720739463</v>
      </c>
      <c r="AD30" s="49">
        <f>OBS_PURP_AUTOSUFF!N37*$X30</f>
        <v>13946.319655659192</v>
      </c>
      <c r="AE30" s="78">
        <f>OBS_PURP_AUTOSUFF!O37*$X30</f>
        <v>16468.988145231931</v>
      </c>
      <c r="AF30" s="50">
        <f t="shared" si="11"/>
        <v>48468.445008285751</v>
      </c>
    </row>
    <row r="31" spans="2:32" x14ac:dyDescent="0.25">
      <c r="B31" s="46" t="s">
        <v>18</v>
      </c>
      <c r="C31" s="85">
        <f>paste_pd_tours!J20</f>
        <v>0</v>
      </c>
      <c r="D31" s="49">
        <f>paste_pd_tours!K20</f>
        <v>0</v>
      </c>
      <c r="E31" s="78">
        <f>paste_pd_tours!L20</f>
        <v>8</v>
      </c>
      <c r="F31" s="50">
        <f>paste_pd_tours!M20</f>
        <v>8</v>
      </c>
      <c r="I31" s="46" t="s">
        <v>18</v>
      </c>
      <c r="J31" s="85">
        <f>paste_pd_tours!B20</f>
        <v>0</v>
      </c>
      <c r="K31" s="49">
        <f>paste_pd_tours!C20</f>
        <v>0</v>
      </c>
      <c r="L31" s="78">
        <f>paste_pd_tours!D20</f>
        <v>7612.5386600000002</v>
      </c>
      <c r="M31" s="50">
        <f>paste_pd_tours!E20</f>
        <v>7612.5386600000002</v>
      </c>
      <c r="P31" s="46" t="s">
        <v>18</v>
      </c>
      <c r="Q31" s="79">
        <f t="shared" si="9"/>
        <v>0</v>
      </c>
      <c r="R31" s="80">
        <f>+J31+K31</f>
        <v>0</v>
      </c>
      <c r="S31" s="81">
        <f t="shared" si="7"/>
        <v>7612.5386600000002</v>
      </c>
      <c r="T31" s="82">
        <f t="shared" si="10"/>
        <v>7612.5386600000002</v>
      </c>
      <c r="V31" s="2">
        <v>4500.041597487806</v>
      </c>
      <c r="W31" s="2">
        <f>OBS_PURP_AUTOSUFF!P38</f>
        <v>7570.1776579335628</v>
      </c>
      <c r="X31" s="83">
        <f>V31/W31</f>
        <v>0.59444332759770213</v>
      </c>
      <c r="Y31" s="84">
        <v>2.7853476272570803</v>
      </c>
      <c r="Z31" s="84">
        <v>2.7853476272570803</v>
      </c>
      <c r="AB31" s="46" t="s">
        <v>18</v>
      </c>
      <c r="AC31" s="85">
        <f>OBS_PURP_AUTOSUFF!M38*$X31</f>
        <v>0</v>
      </c>
      <c r="AD31" s="49">
        <f>OBS_PURP_AUTOSUFF!N38*$X31</f>
        <v>984.53104660167924</v>
      </c>
      <c r="AE31" s="78">
        <f>OBS_PURP_AUTOSUFF!O38*$X31</f>
        <v>3515.5105508861266</v>
      </c>
      <c r="AF31" s="50">
        <f t="shared" si="11"/>
        <v>4500.041597487806</v>
      </c>
    </row>
    <row r="32" spans="2:32" x14ac:dyDescent="0.25">
      <c r="B32" s="46" t="s">
        <v>22</v>
      </c>
      <c r="C32" s="77">
        <f>paste_pd_tours!J21</f>
        <v>0</v>
      </c>
      <c r="D32" s="49">
        <f>paste_pd_tours!K21</f>
        <v>1</v>
      </c>
      <c r="E32" s="78">
        <f>paste_pd_tours!L21</f>
        <v>6</v>
      </c>
      <c r="F32" s="50">
        <f>paste_pd_tours!M21</f>
        <v>7</v>
      </c>
      <c r="I32" s="46" t="s">
        <v>22</v>
      </c>
      <c r="J32" s="77">
        <f>paste_pd_tours!B21</f>
        <v>0</v>
      </c>
      <c r="K32" s="49">
        <f>paste_pd_tours!C21</f>
        <v>486.2294</v>
      </c>
      <c r="L32" s="78">
        <f>paste_pd_tours!D21</f>
        <v>5294.9683999999997</v>
      </c>
      <c r="M32" s="50">
        <f>paste_pd_tours!E21</f>
        <v>5781.1977999999999</v>
      </c>
      <c r="P32" s="46" t="s">
        <v>22</v>
      </c>
      <c r="Q32" s="79">
        <f t="shared" si="9"/>
        <v>0</v>
      </c>
      <c r="R32" s="80">
        <f t="shared" si="9"/>
        <v>486.2294</v>
      </c>
      <c r="S32" s="81">
        <f t="shared" si="7"/>
        <v>5294.9683999999997</v>
      </c>
      <c r="T32" s="82">
        <f t="shared" si="10"/>
        <v>5781.1977999999999</v>
      </c>
      <c r="V32" s="2">
        <v>10065.397230276663</v>
      </c>
      <c r="W32" s="2">
        <f>OBS_PURP_AUTOSUFF!P39</f>
        <v>15220.519953262805</v>
      </c>
      <c r="X32" s="83">
        <f>V32/W32</f>
        <v>0.66130442725900151</v>
      </c>
      <c r="Y32" s="84">
        <v>2</v>
      </c>
      <c r="Z32" s="84">
        <v>2</v>
      </c>
      <c r="AB32" s="46" t="s">
        <v>22</v>
      </c>
      <c r="AC32" s="77">
        <f>OBS_PURP_AUTOSUFF!M39*$X32</f>
        <v>1294.1242337412541</v>
      </c>
      <c r="AD32" s="49">
        <f>OBS_PURP_AUTOSUFF!N39*$X32</f>
        <v>3438.812160832566</v>
      </c>
      <c r="AE32" s="78">
        <f>OBS_PURP_AUTOSUFF!O39*$X32</f>
        <v>5332.4608357028437</v>
      </c>
      <c r="AF32" s="50">
        <f t="shared" si="11"/>
        <v>10065.397230276663</v>
      </c>
    </row>
    <row r="33" spans="2:32" x14ac:dyDescent="0.25">
      <c r="B33" s="46" t="s">
        <v>529</v>
      </c>
      <c r="C33" s="85">
        <f>paste_pd_tours!J22</f>
        <v>0</v>
      </c>
      <c r="D33" s="86">
        <f>paste_pd_tours!K22</f>
        <v>1</v>
      </c>
      <c r="E33" s="87">
        <f>paste_pd_tours!L22</f>
        <v>2</v>
      </c>
      <c r="F33" s="88">
        <f>paste_pd_tours!M22</f>
        <v>3</v>
      </c>
      <c r="I33" s="46" t="s">
        <v>529</v>
      </c>
      <c r="J33" s="85">
        <f>paste_pd_tours!B22</f>
        <v>0</v>
      </c>
      <c r="K33" s="86">
        <f>paste_pd_tours!C22</f>
        <v>204.0334</v>
      </c>
      <c r="L33" s="87">
        <f>paste_pd_tours!D22</f>
        <v>1154.5793000000001</v>
      </c>
      <c r="M33" s="88">
        <f>paste_pd_tours!E22</f>
        <v>1358.6126999999999</v>
      </c>
      <c r="P33" s="46" t="s">
        <v>529</v>
      </c>
      <c r="Q33" s="85">
        <v>0</v>
      </c>
      <c r="R33" s="86">
        <v>0</v>
      </c>
      <c r="S33" s="87">
        <v>0</v>
      </c>
      <c r="T33" s="88">
        <f t="shared" si="10"/>
        <v>0</v>
      </c>
      <c r="AB33" s="46" t="s">
        <v>529</v>
      </c>
      <c r="AC33" s="85">
        <f>Q33</f>
        <v>0</v>
      </c>
      <c r="AD33" s="86">
        <f t="shared" ref="AD33:AE35" si="12">R33</f>
        <v>0</v>
      </c>
      <c r="AE33" s="87">
        <f t="shared" si="12"/>
        <v>0</v>
      </c>
      <c r="AF33" s="88">
        <f t="shared" si="11"/>
        <v>0</v>
      </c>
    </row>
    <row r="34" spans="2:32" x14ac:dyDescent="0.25">
      <c r="B34" s="46" t="s">
        <v>530</v>
      </c>
      <c r="C34" s="77">
        <f>paste_pd_tours!J23</f>
        <v>0</v>
      </c>
      <c r="D34" s="49">
        <f>paste_pd_tours!K23</f>
        <v>2</v>
      </c>
      <c r="E34" s="78">
        <f>paste_pd_tours!L23</f>
        <v>1</v>
      </c>
      <c r="F34" s="50">
        <f>paste_pd_tours!M23</f>
        <v>3</v>
      </c>
      <c r="I34" s="46" t="s">
        <v>530</v>
      </c>
      <c r="J34" s="77">
        <f>paste_pd_tours!B23</f>
        <v>0</v>
      </c>
      <c r="K34" s="49">
        <f>paste_pd_tours!C23</f>
        <v>2703.81387</v>
      </c>
      <c r="L34" s="78">
        <f>paste_pd_tours!D23</f>
        <v>1923.895</v>
      </c>
      <c r="M34" s="50">
        <f>paste_pd_tours!E23</f>
        <v>4627.7088700000004</v>
      </c>
      <c r="P34" s="46" t="s">
        <v>530</v>
      </c>
      <c r="Q34" s="77">
        <f t="shared" si="9"/>
        <v>0</v>
      </c>
      <c r="R34" s="49">
        <f t="shared" si="9"/>
        <v>2703.81387</v>
      </c>
      <c r="S34" s="78">
        <f t="shared" si="7"/>
        <v>1923.895</v>
      </c>
      <c r="T34" s="50">
        <f t="shared" si="10"/>
        <v>4627.7088700000004</v>
      </c>
      <c r="AB34" s="46" t="s">
        <v>530</v>
      </c>
      <c r="AC34" s="77">
        <f>Q34</f>
        <v>0</v>
      </c>
      <c r="AD34" s="49">
        <f t="shared" si="12"/>
        <v>2703.81387</v>
      </c>
      <c r="AE34" s="78">
        <f t="shared" si="12"/>
        <v>1923.895</v>
      </c>
      <c r="AF34" s="50">
        <f t="shared" si="11"/>
        <v>4627.7088700000004</v>
      </c>
    </row>
    <row r="35" spans="2:32" x14ac:dyDescent="0.25">
      <c r="B35" s="46" t="s">
        <v>531</v>
      </c>
      <c r="C35" s="77">
        <f>paste_pd_tours!J24</f>
        <v>0</v>
      </c>
      <c r="D35" s="49">
        <f>paste_pd_tours!K24</f>
        <v>0</v>
      </c>
      <c r="E35" s="78">
        <f>paste_pd_tours!L24</f>
        <v>0</v>
      </c>
      <c r="F35" s="50">
        <f>paste_pd_tours!M24</f>
        <v>0</v>
      </c>
      <c r="I35" s="46" t="s">
        <v>531</v>
      </c>
      <c r="J35" s="77">
        <f>paste_pd_tours!B24</f>
        <v>0</v>
      </c>
      <c r="K35" s="49">
        <f>paste_pd_tours!C24</f>
        <v>0</v>
      </c>
      <c r="L35" s="78">
        <f>paste_pd_tours!D24</f>
        <v>0</v>
      </c>
      <c r="M35" s="50">
        <f>paste_pd_tours!E24</f>
        <v>0</v>
      </c>
      <c r="P35" s="46" t="s">
        <v>531</v>
      </c>
      <c r="Q35" s="77">
        <f t="shared" si="9"/>
        <v>0</v>
      </c>
      <c r="R35" s="49">
        <f t="shared" si="9"/>
        <v>0</v>
      </c>
      <c r="S35" s="78">
        <f t="shared" si="7"/>
        <v>0</v>
      </c>
      <c r="T35" s="50">
        <f t="shared" si="10"/>
        <v>0</v>
      </c>
      <c r="AB35" s="46" t="s">
        <v>531</v>
      </c>
      <c r="AC35" s="77">
        <f>Q35</f>
        <v>0</v>
      </c>
      <c r="AD35" s="49">
        <f t="shared" si="12"/>
        <v>0</v>
      </c>
      <c r="AE35" s="78">
        <f t="shared" si="12"/>
        <v>0</v>
      </c>
      <c r="AF35" s="50">
        <f t="shared" si="11"/>
        <v>0</v>
      </c>
    </row>
    <row r="36" spans="2:32" ht="15.75" thickBot="1" x14ac:dyDescent="0.3">
      <c r="B36" s="61" t="s">
        <v>5</v>
      </c>
      <c r="C36" s="62">
        <f>paste_pd_tours!J25</f>
        <v>13</v>
      </c>
      <c r="D36" s="63">
        <f>paste_pd_tours!K25</f>
        <v>41</v>
      </c>
      <c r="E36" s="89">
        <f>paste_pd_tours!L25</f>
        <v>291</v>
      </c>
      <c r="F36" s="64">
        <f>paste_pd_tours!M25</f>
        <v>345</v>
      </c>
      <c r="I36" s="61" t="s">
        <v>5</v>
      </c>
      <c r="J36" s="62">
        <f>paste_pd_tours!B25</f>
        <v>12998.41172</v>
      </c>
      <c r="K36" s="63">
        <f>paste_pd_tours!C25</f>
        <v>25228.804270000001</v>
      </c>
      <c r="L36" s="89">
        <f>paste_pd_tours!D25</f>
        <v>180619.21114999999</v>
      </c>
      <c r="M36" s="64">
        <f>paste_pd_tours!E25</f>
        <v>218846.42714000001</v>
      </c>
      <c r="P36" s="61" t="s">
        <v>5</v>
      </c>
      <c r="Q36" s="62">
        <f>SUM(Q25:Q35)</f>
        <v>12628.68952</v>
      </c>
      <c r="R36" s="63">
        <f>SUM(R25:R35)</f>
        <v>25394.493069999997</v>
      </c>
      <c r="S36" s="89">
        <f>SUM(S25:S35)</f>
        <v>179464.63185000001</v>
      </c>
      <c r="T36" s="64">
        <f t="shared" si="10"/>
        <v>217487.81443999999</v>
      </c>
      <c r="AB36" s="61" t="s">
        <v>5</v>
      </c>
      <c r="AC36" s="62">
        <f>SUM(AC25:AC35)</f>
        <v>19744.228641135884</v>
      </c>
      <c r="AD36" s="63">
        <f>SUM(AD25:AD35)</f>
        <v>32391.652533093438</v>
      </c>
      <c r="AE36" s="89">
        <f>SUM(AE25:AE35)</f>
        <v>171235.41974182089</v>
      </c>
      <c r="AF36" s="64">
        <f t="shared" si="11"/>
        <v>223371.30091605021</v>
      </c>
    </row>
    <row r="38" spans="2:32" x14ac:dyDescent="0.25">
      <c r="B38" t="s">
        <v>563</v>
      </c>
      <c r="I38" t="s">
        <v>563</v>
      </c>
      <c r="P38" t="s">
        <v>563</v>
      </c>
      <c r="AB38" t="s">
        <v>563</v>
      </c>
    </row>
    <row r="40" spans="2:32" ht="26.25" x14ac:dyDescent="0.25">
      <c r="B40" s="40" t="s">
        <v>3</v>
      </c>
      <c r="C40" s="41" t="s">
        <v>13</v>
      </c>
      <c r="D40" s="42" t="s">
        <v>585</v>
      </c>
      <c r="E40" s="43" t="s">
        <v>586</v>
      </c>
      <c r="F40" s="44" t="s">
        <v>5</v>
      </c>
      <c r="I40" s="40" t="s">
        <v>3</v>
      </c>
      <c r="J40" s="41" t="s">
        <v>13</v>
      </c>
      <c r="K40" s="42" t="s">
        <v>585</v>
      </c>
      <c r="L40" s="43" t="s">
        <v>586</v>
      </c>
      <c r="M40" s="44" t="s">
        <v>5</v>
      </c>
      <c r="P40" s="40" t="s">
        <v>3</v>
      </c>
      <c r="Q40" s="41" t="s">
        <v>13</v>
      </c>
      <c r="R40" s="42" t="s">
        <v>585</v>
      </c>
      <c r="S40" s="43" t="s">
        <v>586</v>
      </c>
      <c r="T40" s="44" t="s">
        <v>5</v>
      </c>
      <c r="V40" s="71" t="s">
        <v>557</v>
      </c>
      <c r="W40" s="71" t="s">
        <v>558</v>
      </c>
      <c r="X40" s="72" t="s">
        <v>559</v>
      </c>
      <c r="Y40" s="72" t="s">
        <v>560</v>
      </c>
      <c r="Z40" s="72" t="s">
        <v>561</v>
      </c>
      <c r="AB40" s="40" t="s">
        <v>3</v>
      </c>
      <c r="AC40" s="41" t="s">
        <v>13</v>
      </c>
      <c r="AD40" s="42" t="s">
        <v>585</v>
      </c>
      <c r="AE40" s="43" t="s">
        <v>586</v>
      </c>
      <c r="AF40" s="44" t="s">
        <v>5</v>
      </c>
    </row>
    <row r="41" spans="2:32" x14ac:dyDescent="0.25">
      <c r="B41" s="73" t="s">
        <v>525</v>
      </c>
      <c r="C41" s="74">
        <f>paste_pd_tours!J26</f>
        <v>0</v>
      </c>
      <c r="D41" s="75">
        <f>paste_pd_tours!K26</f>
        <v>0</v>
      </c>
      <c r="E41" s="76">
        <f>paste_pd_tours!L26</f>
        <v>53</v>
      </c>
      <c r="F41" s="48">
        <f>paste_pd_tours!M26</f>
        <v>53</v>
      </c>
      <c r="I41" s="73" t="s">
        <v>525</v>
      </c>
      <c r="J41" s="74">
        <f>paste_pd_tours!B26</f>
        <v>0</v>
      </c>
      <c r="K41" s="75">
        <f>paste_pd_tours!C26</f>
        <v>0</v>
      </c>
      <c r="L41" s="76">
        <f>paste_pd_tours!D26</f>
        <v>18625.812140000002</v>
      </c>
      <c r="M41" s="48">
        <f>paste_pd_tours!E26</f>
        <v>18625.812140000002</v>
      </c>
      <c r="P41" s="73" t="s">
        <v>525</v>
      </c>
      <c r="Q41" s="74">
        <v>0</v>
      </c>
      <c r="R41" s="75">
        <f>+J41+K41</f>
        <v>0</v>
      </c>
      <c r="S41" s="76">
        <f t="shared" ref="S41:S51" si="13">L41</f>
        <v>18625.812140000002</v>
      </c>
      <c r="T41" s="48">
        <f>SUM(Q41:S41)</f>
        <v>18625.812140000002</v>
      </c>
      <c r="AB41" s="73" t="s">
        <v>525</v>
      </c>
      <c r="AC41" s="74">
        <f>Q41</f>
        <v>0</v>
      </c>
      <c r="AD41" s="75">
        <f t="shared" ref="AD41:AE45" si="14">R41</f>
        <v>0</v>
      </c>
      <c r="AE41" s="76">
        <f t="shared" si="14"/>
        <v>18625.812140000002</v>
      </c>
      <c r="AF41" s="48">
        <f>SUM(AC41:AE41)</f>
        <v>18625.812140000002</v>
      </c>
    </row>
    <row r="42" spans="2:32" x14ac:dyDescent="0.25">
      <c r="B42" s="46" t="s">
        <v>526</v>
      </c>
      <c r="C42" s="77">
        <f>paste_pd_tours!J27</f>
        <v>3</v>
      </c>
      <c r="D42" s="49">
        <f>paste_pd_tours!K27</f>
        <v>22</v>
      </c>
      <c r="E42" s="78">
        <f>paste_pd_tours!L27</f>
        <v>403</v>
      </c>
      <c r="F42" s="50">
        <f>paste_pd_tours!M27</f>
        <v>428</v>
      </c>
      <c r="I42" s="46" t="s">
        <v>526</v>
      </c>
      <c r="J42" s="77">
        <f>paste_pd_tours!B27</f>
        <v>1244.4556</v>
      </c>
      <c r="K42" s="49">
        <f>paste_pd_tours!C27</f>
        <v>7690.6486599999998</v>
      </c>
      <c r="L42" s="78">
        <f>paste_pd_tours!D27</f>
        <v>162657.88626</v>
      </c>
      <c r="M42" s="50">
        <f>paste_pd_tours!E27</f>
        <v>171592.99051999999</v>
      </c>
      <c r="P42" s="46" t="s">
        <v>526</v>
      </c>
      <c r="Q42" s="77">
        <f t="shared" ref="Q42:R51" si="15">J42</f>
        <v>1244.4556</v>
      </c>
      <c r="R42" s="49">
        <f t="shared" si="15"/>
        <v>7690.6486599999998</v>
      </c>
      <c r="S42" s="78">
        <f t="shared" si="13"/>
        <v>162657.88626</v>
      </c>
      <c r="T42" s="50">
        <f t="shared" ref="T42:T51" si="16">SUM(Q42:S42)</f>
        <v>171592.99051999999</v>
      </c>
      <c r="AB42" s="46" t="s">
        <v>526</v>
      </c>
      <c r="AC42" s="77">
        <f>Q42</f>
        <v>1244.4556</v>
      </c>
      <c r="AD42" s="49">
        <f t="shared" si="14"/>
        <v>7690.6486599999998</v>
      </c>
      <c r="AE42" s="78">
        <f t="shared" si="14"/>
        <v>162657.88626</v>
      </c>
      <c r="AF42" s="50">
        <f t="shared" ref="AF42:AF52" si="17">SUM(AC42:AE42)</f>
        <v>171592.99051999999</v>
      </c>
    </row>
    <row r="43" spans="2:32" x14ac:dyDescent="0.25">
      <c r="B43" s="46" t="s">
        <v>527</v>
      </c>
      <c r="C43" s="77">
        <f>paste_pd_tours!J28</f>
        <v>8</v>
      </c>
      <c r="D43" s="49">
        <f>paste_pd_tours!K28</f>
        <v>59</v>
      </c>
      <c r="E43" s="78">
        <f>paste_pd_tours!L28</f>
        <v>904</v>
      </c>
      <c r="F43" s="50">
        <f>paste_pd_tours!M28</f>
        <v>971</v>
      </c>
      <c r="I43" s="46" t="s">
        <v>527</v>
      </c>
      <c r="J43" s="77">
        <f>paste_pd_tours!B28</f>
        <v>4336.4534999999996</v>
      </c>
      <c r="K43" s="49">
        <f>paste_pd_tours!C28</f>
        <v>30903.829119999999</v>
      </c>
      <c r="L43" s="78">
        <f>paste_pd_tours!D28</f>
        <v>422618.33291</v>
      </c>
      <c r="M43" s="50">
        <f>paste_pd_tours!E28</f>
        <v>457858.61553000001</v>
      </c>
      <c r="P43" s="46" t="s">
        <v>527</v>
      </c>
      <c r="Q43" s="77">
        <f t="shared" si="15"/>
        <v>4336.4534999999996</v>
      </c>
      <c r="R43" s="49">
        <f t="shared" si="15"/>
        <v>30903.829119999999</v>
      </c>
      <c r="S43" s="78">
        <f t="shared" si="13"/>
        <v>422618.33291</v>
      </c>
      <c r="T43" s="50">
        <f t="shared" si="16"/>
        <v>457858.61553000001</v>
      </c>
      <c r="AB43" s="46" t="s">
        <v>527</v>
      </c>
      <c r="AC43" s="77">
        <f>Q43</f>
        <v>4336.4534999999996</v>
      </c>
      <c r="AD43" s="49">
        <f t="shared" si="14"/>
        <v>30903.829119999999</v>
      </c>
      <c r="AE43" s="78">
        <f t="shared" si="14"/>
        <v>422618.33291</v>
      </c>
      <c r="AF43" s="50">
        <f t="shared" si="17"/>
        <v>457858.61553000001</v>
      </c>
    </row>
    <row r="44" spans="2:32" x14ac:dyDescent="0.25">
      <c r="B44" s="46" t="s">
        <v>465</v>
      </c>
      <c r="C44" s="77">
        <f>paste_pd_tours!J29</f>
        <v>20</v>
      </c>
      <c r="D44" s="49">
        <f>paste_pd_tours!K29</f>
        <v>27</v>
      </c>
      <c r="E44" s="78">
        <f>paste_pd_tours!L29</f>
        <v>232</v>
      </c>
      <c r="F44" s="50">
        <f>paste_pd_tours!M29</f>
        <v>279</v>
      </c>
      <c r="I44" s="46" t="s">
        <v>465</v>
      </c>
      <c r="J44" s="77">
        <f>paste_pd_tours!B29</f>
        <v>16577.248469999999</v>
      </c>
      <c r="K44" s="49">
        <f>paste_pd_tours!C29</f>
        <v>6942.7038700000003</v>
      </c>
      <c r="L44" s="78">
        <f>paste_pd_tours!D29</f>
        <v>107432.81812</v>
      </c>
      <c r="M44" s="50">
        <f>paste_pd_tours!E29</f>
        <v>130952.77046</v>
      </c>
      <c r="P44" s="46" t="s">
        <v>465</v>
      </c>
      <c r="Q44" s="77">
        <f t="shared" si="15"/>
        <v>16577.248469999999</v>
      </c>
      <c r="R44" s="49">
        <f t="shared" si="15"/>
        <v>6942.7038700000003</v>
      </c>
      <c r="S44" s="78">
        <f t="shared" si="13"/>
        <v>107432.81812</v>
      </c>
      <c r="T44" s="50">
        <f t="shared" si="16"/>
        <v>130952.77046</v>
      </c>
      <c r="AB44" s="46" t="s">
        <v>465</v>
      </c>
      <c r="AC44" s="77">
        <f>Q44</f>
        <v>16577.248469999999</v>
      </c>
      <c r="AD44" s="49">
        <f t="shared" si="14"/>
        <v>6942.7038700000003</v>
      </c>
      <c r="AE44" s="78">
        <f t="shared" si="14"/>
        <v>107432.81812</v>
      </c>
      <c r="AF44" s="50">
        <f t="shared" si="17"/>
        <v>130952.77046</v>
      </c>
    </row>
    <row r="45" spans="2:32" x14ac:dyDescent="0.25">
      <c r="B45" s="46" t="s">
        <v>528</v>
      </c>
      <c r="C45" s="77">
        <f>paste_pd_tours!J30</f>
        <v>0</v>
      </c>
      <c r="D45" s="49">
        <f>paste_pd_tours!K30</f>
        <v>8</v>
      </c>
      <c r="E45" s="78">
        <f>paste_pd_tours!L30</f>
        <v>98</v>
      </c>
      <c r="F45" s="50">
        <f>paste_pd_tours!M30</f>
        <v>106</v>
      </c>
      <c r="I45" s="46" t="s">
        <v>528</v>
      </c>
      <c r="J45" s="77">
        <f>paste_pd_tours!B30</f>
        <v>0</v>
      </c>
      <c r="K45" s="49">
        <f>paste_pd_tours!C30</f>
        <v>1697.96911</v>
      </c>
      <c r="L45" s="78">
        <f>paste_pd_tours!D30</f>
        <v>27838.935170000001</v>
      </c>
      <c r="M45" s="50">
        <f>paste_pd_tours!E30</f>
        <v>29536.904279999999</v>
      </c>
      <c r="P45" s="46" t="s">
        <v>528</v>
      </c>
      <c r="Q45" s="77">
        <f t="shared" si="15"/>
        <v>0</v>
      </c>
      <c r="R45" s="49">
        <f t="shared" si="15"/>
        <v>1697.96911</v>
      </c>
      <c r="S45" s="78">
        <f t="shared" si="13"/>
        <v>27838.935170000001</v>
      </c>
      <c r="T45" s="50">
        <f t="shared" si="16"/>
        <v>29536.904280000002</v>
      </c>
      <c r="AB45" s="46" t="s">
        <v>528</v>
      </c>
      <c r="AC45" s="77">
        <f>Q45</f>
        <v>0</v>
      </c>
      <c r="AD45" s="49">
        <f t="shared" si="14"/>
        <v>1697.96911</v>
      </c>
      <c r="AE45" s="78">
        <f t="shared" si="14"/>
        <v>27838.935170000001</v>
      </c>
      <c r="AF45" s="50">
        <f t="shared" si="17"/>
        <v>29536.904280000002</v>
      </c>
    </row>
    <row r="46" spans="2:32" x14ac:dyDescent="0.25">
      <c r="B46" s="46" t="s">
        <v>14</v>
      </c>
      <c r="C46" s="77">
        <f>paste_pd_tours!J31</f>
        <v>7</v>
      </c>
      <c r="D46" s="49">
        <f>paste_pd_tours!K31</f>
        <v>9</v>
      </c>
      <c r="E46" s="78">
        <f>paste_pd_tours!L31</f>
        <v>54</v>
      </c>
      <c r="F46" s="50">
        <f>paste_pd_tours!M31</f>
        <v>70</v>
      </c>
      <c r="I46" s="46" t="s">
        <v>14</v>
      </c>
      <c r="J46" s="77">
        <f>paste_pd_tours!B31</f>
        <v>9573.1880099999998</v>
      </c>
      <c r="K46" s="49">
        <f>paste_pd_tours!C31</f>
        <v>3971.1101100000001</v>
      </c>
      <c r="L46" s="78">
        <f>paste_pd_tours!D31</f>
        <v>25431.943039999998</v>
      </c>
      <c r="M46" s="50">
        <f>paste_pd_tours!E31</f>
        <v>38976.241159999998</v>
      </c>
      <c r="P46" s="46" t="s">
        <v>14</v>
      </c>
      <c r="Q46" s="79">
        <f t="shared" si="15"/>
        <v>9573.1880099999998</v>
      </c>
      <c r="R46" s="80">
        <f t="shared" si="15"/>
        <v>3971.1101100000001</v>
      </c>
      <c r="S46" s="81">
        <f t="shared" si="13"/>
        <v>25431.943039999998</v>
      </c>
      <c r="T46" s="82">
        <f t="shared" si="16"/>
        <v>38976.241159999998</v>
      </c>
      <c r="V46" s="2">
        <f t="array" ref="V46:V48">TRANSPOSE('Trip Switching Model Targets'!BB119:BD119)</f>
        <v>22524.351184260398</v>
      </c>
      <c r="W46" s="2">
        <f>OBS_PURP_AUTOSUFF!P66</f>
        <v>36043.535532651105</v>
      </c>
      <c r="X46" s="83">
        <f>V46/W46</f>
        <v>0.62492069247357951</v>
      </c>
      <c r="Y46" s="84">
        <f t="array" ref="Y46:Y48">TRANSPOSE('Trip Switching Model Targets'!BB117:BD117)/'Tour Mode Targets'!AF46:AF48</f>
        <v>2.4526409208516919</v>
      </c>
      <c r="Z46" s="84">
        <f t="array" ref="Z46:Z48">TRANSPOSE('Trip Switching Model Targets'!BB121:BD121)</f>
        <v>2.4526409208516919</v>
      </c>
      <c r="AB46" s="46" t="s">
        <v>14</v>
      </c>
      <c r="AC46" s="77">
        <f>OBS_PURP_AUTOSUFF!M66*$X46</f>
        <v>3870.0703138648441</v>
      </c>
      <c r="AD46" s="49">
        <f>OBS_PURP_AUTOSUFF!N66*$X46</f>
        <v>7741.0716716602947</v>
      </c>
      <c r="AE46" s="78">
        <f>OBS_PURP_AUTOSUFF!O66*$X46</f>
        <v>10913.209198735258</v>
      </c>
      <c r="AF46" s="50">
        <f t="shared" si="17"/>
        <v>22524.351184260398</v>
      </c>
    </row>
    <row r="47" spans="2:32" x14ac:dyDescent="0.25">
      <c r="B47" s="46" t="s">
        <v>18</v>
      </c>
      <c r="C47" s="85">
        <f>paste_pd_tours!J32</f>
        <v>0</v>
      </c>
      <c r="D47" s="49">
        <f>paste_pd_tours!K32</f>
        <v>0</v>
      </c>
      <c r="E47" s="78">
        <f>paste_pd_tours!L32</f>
        <v>1</v>
      </c>
      <c r="F47" s="50">
        <f>paste_pd_tours!M32</f>
        <v>1</v>
      </c>
      <c r="I47" s="46" t="s">
        <v>18</v>
      </c>
      <c r="J47" s="85">
        <f>paste_pd_tours!B32</f>
        <v>0</v>
      </c>
      <c r="K47" s="49">
        <f>paste_pd_tours!C32</f>
        <v>0</v>
      </c>
      <c r="L47" s="78">
        <f>paste_pd_tours!D32</f>
        <v>161.78790000000001</v>
      </c>
      <c r="M47" s="50">
        <f>paste_pd_tours!E32</f>
        <v>161.78790000000001</v>
      </c>
      <c r="P47" s="46" t="s">
        <v>18</v>
      </c>
      <c r="Q47" s="79">
        <f t="shared" si="15"/>
        <v>0</v>
      </c>
      <c r="R47" s="80">
        <f>+J47+K47</f>
        <v>0</v>
      </c>
      <c r="S47" s="81">
        <f t="shared" si="13"/>
        <v>161.78790000000001</v>
      </c>
      <c r="T47" s="82">
        <f t="shared" si="16"/>
        <v>161.78790000000001</v>
      </c>
      <c r="V47" s="2">
        <v>511.68784642482012</v>
      </c>
      <c r="W47" s="2">
        <f>OBS_PURP_AUTOSUFF!P67</f>
        <v>356.3071322339145</v>
      </c>
      <c r="X47" s="83">
        <f>V47/W47</f>
        <v>1.4360864550106696</v>
      </c>
      <c r="Y47" s="84">
        <v>2.7853476272570798</v>
      </c>
      <c r="Z47" s="84">
        <v>2.7853476272570803</v>
      </c>
      <c r="AB47" s="46" t="s">
        <v>18</v>
      </c>
      <c r="AC47" s="85">
        <f>OBS_PURP_AUTOSUFF!M67*$X47</f>
        <v>0</v>
      </c>
      <c r="AD47" s="49">
        <f>OBS_PURP_AUTOSUFF!N67*$X47</f>
        <v>90.297990923614307</v>
      </c>
      <c r="AE47" s="78">
        <f>OBS_PURP_AUTOSUFF!O67*$X47</f>
        <v>421.38985550120589</v>
      </c>
      <c r="AF47" s="50">
        <f t="shared" si="17"/>
        <v>511.68784642482018</v>
      </c>
    </row>
    <row r="48" spans="2:32" x14ac:dyDescent="0.25">
      <c r="B48" s="46" t="s">
        <v>22</v>
      </c>
      <c r="C48" s="77">
        <f>paste_pd_tours!J33</f>
        <v>0</v>
      </c>
      <c r="D48" s="49">
        <f>paste_pd_tours!K33</f>
        <v>1</v>
      </c>
      <c r="E48" s="78">
        <f>paste_pd_tours!L33</f>
        <v>14</v>
      </c>
      <c r="F48" s="50">
        <f>paste_pd_tours!M33</f>
        <v>15</v>
      </c>
      <c r="I48" s="46" t="s">
        <v>22</v>
      </c>
      <c r="J48" s="77">
        <f>paste_pd_tours!B33</f>
        <v>0</v>
      </c>
      <c r="K48" s="49">
        <f>paste_pd_tours!C33</f>
        <v>72.745829999999998</v>
      </c>
      <c r="L48" s="78">
        <f>paste_pd_tours!D33</f>
        <v>4727.3255200000003</v>
      </c>
      <c r="M48" s="50">
        <f>paste_pd_tours!E33</f>
        <v>4800.0713500000002</v>
      </c>
      <c r="P48" s="46" t="s">
        <v>22</v>
      </c>
      <c r="Q48" s="79">
        <f t="shared" si="15"/>
        <v>0</v>
      </c>
      <c r="R48" s="80">
        <f t="shared" si="15"/>
        <v>72.745829999999998</v>
      </c>
      <c r="S48" s="81">
        <f t="shared" si="13"/>
        <v>4727.3255200000003</v>
      </c>
      <c r="T48" s="82">
        <f t="shared" si="16"/>
        <v>4800.0713500000002</v>
      </c>
      <c r="V48" s="2">
        <v>2534.7936344258451</v>
      </c>
      <c r="W48" s="2">
        <f>OBS_PURP_AUTOSUFF!P68</f>
        <v>3158.8744743970601</v>
      </c>
      <c r="X48" s="83">
        <f>V48/W48</f>
        <v>0.80243569504599122</v>
      </c>
      <c r="Y48" s="84">
        <v>2.7737467141745387</v>
      </c>
      <c r="Z48" s="84">
        <v>2.7737467141745387</v>
      </c>
      <c r="AB48" s="46" t="s">
        <v>22</v>
      </c>
      <c r="AC48" s="77">
        <f>OBS_PURP_AUTOSUFF!M68*$X48</f>
        <v>191.20725616939916</v>
      </c>
      <c r="AD48" s="49">
        <f>OBS_PURP_AUTOSUFF!N68*$X48</f>
        <v>575.24091633053638</v>
      </c>
      <c r="AE48" s="78">
        <f>OBS_PURP_AUTOSUFF!O68*$X48</f>
        <v>1768.3454619259098</v>
      </c>
      <c r="AF48" s="50">
        <f t="shared" si="17"/>
        <v>2534.7936344258451</v>
      </c>
    </row>
    <row r="49" spans="2:34" x14ac:dyDescent="0.25">
      <c r="B49" s="46" t="s">
        <v>529</v>
      </c>
      <c r="C49" s="77">
        <f>paste_pd_tours!J34</f>
        <v>5</v>
      </c>
      <c r="D49" s="49">
        <f>paste_pd_tours!K34</f>
        <v>13</v>
      </c>
      <c r="E49" s="78">
        <f>paste_pd_tours!L34</f>
        <v>99</v>
      </c>
      <c r="F49" s="50">
        <f>paste_pd_tours!M34</f>
        <v>117</v>
      </c>
      <c r="I49" s="46" t="s">
        <v>529</v>
      </c>
      <c r="J49" s="77">
        <f>paste_pd_tours!B34</f>
        <v>962.85307</v>
      </c>
      <c r="K49" s="49">
        <f>paste_pd_tours!C34</f>
        <v>4311.9444299999996</v>
      </c>
      <c r="L49" s="78">
        <f>paste_pd_tours!D34</f>
        <v>53926.406969999996</v>
      </c>
      <c r="M49" s="50">
        <f>paste_pd_tours!E34</f>
        <v>59201.204469999997</v>
      </c>
      <c r="P49" s="46" t="s">
        <v>529</v>
      </c>
      <c r="Q49" s="77">
        <f>+J49+J17+J33+J81+J97+J113+J129</f>
        <v>962.85307</v>
      </c>
      <c r="R49" s="49">
        <f>+K49+K17+K33+K81+K97+K113+K129</f>
        <v>4515.9778299999998</v>
      </c>
      <c r="S49" s="78">
        <f>+L49+L17+L33+L81+L97+L113+L129</f>
        <v>56248.566829999996</v>
      </c>
      <c r="T49" s="50">
        <f t="shared" si="16"/>
        <v>61727.397729999997</v>
      </c>
      <c r="AB49" s="46" t="s">
        <v>529</v>
      </c>
      <c r="AC49" s="77">
        <f>Q49</f>
        <v>962.85307</v>
      </c>
      <c r="AD49" s="49">
        <f t="shared" ref="AD49:AE51" si="18">R49</f>
        <v>4515.9778299999998</v>
      </c>
      <c r="AE49" s="78">
        <f t="shared" si="18"/>
        <v>56248.566829999996</v>
      </c>
      <c r="AF49" s="50">
        <f t="shared" si="17"/>
        <v>61727.397729999997</v>
      </c>
    </row>
    <row r="50" spans="2:34" x14ac:dyDescent="0.25">
      <c r="B50" s="46" t="s">
        <v>530</v>
      </c>
      <c r="C50" s="77">
        <f>paste_pd_tours!J35</f>
        <v>0</v>
      </c>
      <c r="D50" s="49">
        <f>paste_pd_tours!K35</f>
        <v>1</v>
      </c>
      <c r="E50" s="78">
        <f>paste_pd_tours!L35</f>
        <v>5</v>
      </c>
      <c r="F50" s="50">
        <f>paste_pd_tours!M35</f>
        <v>6</v>
      </c>
      <c r="I50" s="46" t="s">
        <v>530</v>
      </c>
      <c r="J50" s="77">
        <f>paste_pd_tours!B35</f>
        <v>0</v>
      </c>
      <c r="K50" s="49">
        <f>paste_pd_tours!C35</f>
        <v>333.95819999999998</v>
      </c>
      <c r="L50" s="78">
        <f>paste_pd_tours!D35</f>
        <v>1499.741</v>
      </c>
      <c r="M50" s="50">
        <f>paste_pd_tours!E35</f>
        <v>1833.6992</v>
      </c>
      <c r="P50" s="46" t="s">
        <v>530</v>
      </c>
      <c r="Q50" s="77">
        <f t="shared" si="15"/>
        <v>0</v>
      </c>
      <c r="R50" s="49">
        <f t="shared" si="15"/>
        <v>333.95819999999998</v>
      </c>
      <c r="S50" s="78">
        <f t="shared" si="13"/>
        <v>1499.741</v>
      </c>
      <c r="T50" s="50">
        <f t="shared" si="16"/>
        <v>1833.6992</v>
      </c>
      <c r="AB50" s="46" t="s">
        <v>530</v>
      </c>
      <c r="AC50" s="77">
        <f>Q50</f>
        <v>0</v>
      </c>
      <c r="AD50" s="49">
        <f t="shared" si="18"/>
        <v>333.95819999999998</v>
      </c>
      <c r="AE50" s="78">
        <f t="shared" si="18"/>
        <v>1499.741</v>
      </c>
      <c r="AF50" s="50">
        <f t="shared" si="17"/>
        <v>1833.6992</v>
      </c>
    </row>
    <row r="51" spans="2:34" x14ac:dyDescent="0.25">
      <c r="B51" s="46" t="s">
        <v>531</v>
      </c>
      <c r="C51" s="77">
        <f>paste_pd_tours!J36</f>
        <v>0</v>
      </c>
      <c r="D51" s="49">
        <f>paste_pd_tours!K36</f>
        <v>0</v>
      </c>
      <c r="E51" s="78">
        <f>paste_pd_tours!L36</f>
        <v>4</v>
      </c>
      <c r="F51" s="50">
        <f>paste_pd_tours!M36</f>
        <v>4</v>
      </c>
      <c r="I51" s="46" t="s">
        <v>531</v>
      </c>
      <c r="J51" s="77">
        <f>paste_pd_tours!B36</f>
        <v>0</v>
      </c>
      <c r="K51" s="49">
        <f>paste_pd_tours!C36</f>
        <v>0</v>
      </c>
      <c r="L51" s="78">
        <f>paste_pd_tours!D36</f>
        <v>716.33426999999995</v>
      </c>
      <c r="M51" s="50">
        <f>paste_pd_tours!E36</f>
        <v>716.33426999999995</v>
      </c>
      <c r="P51" s="46" t="s">
        <v>531</v>
      </c>
      <c r="Q51" s="77">
        <f t="shared" si="15"/>
        <v>0</v>
      </c>
      <c r="R51" s="49">
        <f t="shared" si="15"/>
        <v>0</v>
      </c>
      <c r="S51" s="78">
        <f t="shared" si="13"/>
        <v>716.33426999999995</v>
      </c>
      <c r="T51" s="50">
        <f t="shared" si="16"/>
        <v>716.33426999999995</v>
      </c>
      <c r="AB51" s="46" t="s">
        <v>531</v>
      </c>
      <c r="AC51" s="77">
        <f>Q51</f>
        <v>0</v>
      </c>
      <c r="AD51" s="49">
        <f t="shared" si="18"/>
        <v>0</v>
      </c>
      <c r="AE51" s="78">
        <f t="shared" si="18"/>
        <v>716.33426999999995</v>
      </c>
      <c r="AF51" s="50">
        <f t="shared" si="17"/>
        <v>716.33426999999995</v>
      </c>
    </row>
    <row r="52" spans="2:34" ht="15.75" thickBot="1" x14ac:dyDescent="0.3">
      <c r="B52" s="61" t="s">
        <v>5</v>
      </c>
      <c r="C52" s="62">
        <f>paste_pd_tours!J37</f>
        <v>43</v>
      </c>
      <c r="D52" s="63">
        <f>paste_pd_tours!K37</f>
        <v>140</v>
      </c>
      <c r="E52" s="89">
        <f>paste_pd_tours!L37</f>
        <v>1867</v>
      </c>
      <c r="F52" s="64">
        <f>paste_pd_tours!M37</f>
        <v>2050</v>
      </c>
      <c r="I52" s="61" t="s">
        <v>5</v>
      </c>
      <c r="J52" s="62">
        <f>paste_pd_tours!B37</f>
        <v>32694.198649999998</v>
      </c>
      <c r="K52" s="63">
        <f>paste_pd_tours!C37</f>
        <v>55924.909330000002</v>
      </c>
      <c r="L52" s="89">
        <f>paste_pd_tours!D37</f>
        <v>825637.32330000005</v>
      </c>
      <c r="M52" s="64">
        <f>paste_pd_tours!E37</f>
        <v>914256.43128000002</v>
      </c>
      <c r="P52" s="61" t="s">
        <v>5</v>
      </c>
      <c r="Q52" s="62">
        <f>SUM(Q41:Q51)</f>
        <v>32694.198650000002</v>
      </c>
      <c r="R52" s="63">
        <f>SUM(R41:R51)</f>
        <v>56128.942730000002</v>
      </c>
      <c r="S52" s="89">
        <f>SUM(S41:S51)</f>
        <v>827959.48315999995</v>
      </c>
      <c r="T52" s="64">
        <f>SUM(Q52:S52)</f>
        <v>916782.62453999999</v>
      </c>
      <c r="AB52" s="61" t="s">
        <v>5</v>
      </c>
      <c r="AC52" s="62">
        <f>SUM(AC41:AC51)</f>
        <v>27182.288210034243</v>
      </c>
      <c r="AD52" s="63">
        <f>SUM(AD41:AD51)</f>
        <v>60491.697368914443</v>
      </c>
      <c r="AE52" s="89">
        <f>SUM(AE41:AE51)</f>
        <v>810741.37121616246</v>
      </c>
      <c r="AF52" s="64">
        <f t="shared" si="17"/>
        <v>898415.35679511121</v>
      </c>
    </row>
    <row r="54" spans="2:34" x14ac:dyDescent="0.25">
      <c r="B54" t="s">
        <v>564</v>
      </c>
      <c r="I54" t="s">
        <v>564</v>
      </c>
      <c r="P54" t="s">
        <v>564</v>
      </c>
      <c r="AB54" t="s">
        <v>564</v>
      </c>
    </row>
    <row r="56" spans="2:34" ht="26.25" x14ac:dyDescent="0.25">
      <c r="B56" s="40" t="s">
        <v>3</v>
      </c>
      <c r="C56" s="41" t="s">
        <v>13</v>
      </c>
      <c r="D56" s="42" t="s">
        <v>585</v>
      </c>
      <c r="E56" s="43" t="s">
        <v>586</v>
      </c>
      <c r="F56" s="44" t="s">
        <v>5</v>
      </c>
      <c r="I56" s="40" t="s">
        <v>3</v>
      </c>
      <c r="J56" s="41" t="s">
        <v>13</v>
      </c>
      <c r="K56" s="42" t="s">
        <v>585</v>
      </c>
      <c r="L56" s="43" t="s">
        <v>586</v>
      </c>
      <c r="M56" s="44" t="s">
        <v>5</v>
      </c>
      <c r="P56" s="40" t="s">
        <v>3</v>
      </c>
      <c r="Q56" s="41" t="s">
        <v>13</v>
      </c>
      <c r="R56" s="42" t="s">
        <v>585</v>
      </c>
      <c r="S56" s="43" t="s">
        <v>586</v>
      </c>
      <c r="T56" s="44" t="s">
        <v>5</v>
      </c>
      <c r="V56" s="71" t="s">
        <v>557</v>
      </c>
      <c r="W56" s="71" t="s">
        <v>558</v>
      </c>
      <c r="X56" s="72" t="s">
        <v>559</v>
      </c>
      <c r="Y56" s="72" t="s">
        <v>560</v>
      </c>
      <c r="Z56" s="72" t="s">
        <v>561</v>
      </c>
      <c r="AB56" s="40" t="s">
        <v>3</v>
      </c>
      <c r="AC56" s="41" t="s">
        <v>13</v>
      </c>
      <c r="AD56" s="42" t="s">
        <v>585</v>
      </c>
      <c r="AE56" s="43" t="s">
        <v>586</v>
      </c>
      <c r="AF56" s="44" t="s">
        <v>5</v>
      </c>
      <c r="AH56">
        <f>'Trip Switching Model Targets'!BI158</f>
        <v>1</v>
      </c>
    </row>
    <row r="57" spans="2:34" x14ac:dyDescent="0.25">
      <c r="B57" s="73" t="s">
        <v>525</v>
      </c>
      <c r="C57" s="74">
        <f>paste_pd_tours!J38</f>
        <v>8</v>
      </c>
      <c r="D57" s="75">
        <f>paste_pd_tours!K38</f>
        <v>58</v>
      </c>
      <c r="E57" s="76">
        <f>paste_pd_tours!L38</f>
        <v>1634</v>
      </c>
      <c r="F57" s="48">
        <f>paste_pd_tours!M38</f>
        <v>1700</v>
      </c>
      <c r="I57" s="73" t="s">
        <v>525</v>
      </c>
      <c r="J57" s="74">
        <f>paste_pd_tours!B38</f>
        <v>3457.9976000000001</v>
      </c>
      <c r="K57" s="75">
        <f>paste_pd_tours!C38</f>
        <v>27237.601009999998</v>
      </c>
      <c r="L57" s="76">
        <f>paste_pd_tours!D38</f>
        <v>529149.62908999994</v>
      </c>
      <c r="M57" s="48">
        <f>paste_pd_tours!E38</f>
        <v>559845.22770000005</v>
      </c>
      <c r="P57" s="73" t="s">
        <v>525</v>
      </c>
      <c r="Q57" s="74">
        <v>0</v>
      </c>
      <c r="R57" s="75">
        <f>+J57+K57</f>
        <v>30695.598609999997</v>
      </c>
      <c r="S57" s="76">
        <f t="shared" ref="S57:S67" si="19">L57</f>
        <v>529149.62908999994</v>
      </c>
      <c r="T57" s="48">
        <f>SUM(Q57:S57)</f>
        <v>559845.22769999993</v>
      </c>
      <c r="AB57" s="73" t="s">
        <v>525</v>
      </c>
      <c r="AC57" s="74">
        <f>Q57</f>
        <v>0</v>
      </c>
      <c r="AD57" s="75">
        <f t="shared" ref="AD57:AE61" si="20">R57</f>
        <v>30695.598609999997</v>
      </c>
      <c r="AE57" s="76">
        <f t="shared" si="20"/>
        <v>529149.62908999994</v>
      </c>
      <c r="AF57" s="48">
        <f>SUM(AC57:AE57)</f>
        <v>559845.22769999993</v>
      </c>
    </row>
    <row r="58" spans="2:34" x14ac:dyDescent="0.25">
      <c r="B58" s="46" t="s">
        <v>526</v>
      </c>
      <c r="C58" s="77">
        <f>paste_pd_tours!J39</f>
        <v>20</v>
      </c>
      <c r="D58" s="49">
        <f>paste_pd_tours!K39</f>
        <v>94</v>
      </c>
      <c r="E58" s="78">
        <f>paste_pd_tours!L39</f>
        <v>1189</v>
      </c>
      <c r="F58" s="50">
        <f>paste_pd_tours!M39</f>
        <v>1303</v>
      </c>
      <c r="I58" s="46" t="s">
        <v>526</v>
      </c>
      <c r="J58" s="77">
        <f>paste_pd_tours!B39</f>
        <v>13036.84806</v>
      </c>
      <c r="K58" s="49">
        <f>paste_pd_tours!C39</f>
        <v>35107.005389999998</v>
      </c>
      <c r="L58" s="78">
        <f>paste_pd_tours!D39</f>
        <v>504429.90532000002</v>
      </c>
      <c r="M58" s="50">
        <f>paste_pd_tours!E39</f>
        <v>552573.75876999996</v>
      </c>
      <c r="P58" s="46" t="s">
        <v>526</v>
      </c>
      <c r="Q58" s="77">
        <f t="shared" ref="Q58:R62" si="21">J58</f>
        <v>13036.84806</v>
      </c>
      <c r="R58" s="49">
        <f t="shared" si="21"/>
        <v>35107.005389999998</v>
      </c>
      <c r="S58" s="78">
        <f t="shared" si="19"/>
        <v>504429.90532000002</v>
      </c>
      <c r="T58" s="50">
        <f t="shared" ref="T58:T67" si="22">SUM(Q58:S58)</f>
        <v>552573.75876999996</v>
      </c>
      <c r="AB58" s="46" t="s">
        <v>526</v>
      </c>
      <c r="AC58" s="77">
        <f>Q58</f>
        <v>13036.84806</v>
      </c>
      <c r="AD58" s="49">
        <f t="shared" si="20"/>
        <v>35107.005389999998</v>
      </c>
      <c r="AE58" s="78">
        <f t="shared" si="20"/>
        <v>504429.90532000002</v>
      </c>
      <c r="AF58" s="50">
        <f t="shared" ref="AF58:AF68" si="23">SUM(AC58:AE58)</f>
        <v>552573.75876999996</v>
      </c>
    </row>
    <row r="59" spans="2:34" x14ac:dyDescent="0.25">
      <c r="B59" s="46" t="s">
        <v>527</v>
      </c>
      <c r="C59" s="77">
        <f>paste_pd_tours!J40</f>
        <v>12</v>
      </c>
      <c r="D59" s="49">
        <f>paste_pd_tours!K40</f>
        <v>80</v>
      </c>
      <c r="E59" s="78">
        <f>paste_pd_tours!L40</f>
        <v>826</v>
      </c>
      <c r="F59" s="50">
        <f>paste_pd_tours!M40</f>
        <v>918</v>
      </c>
      <c r="I59" s="46" t="s">
        <v>527</v>
      </c>
      <c r="J59" s="77">
        <f>paste_pd_tours!B40</f>
        <v>6875.6646000000001</v>
      </c>
      <c r="K59" s="49">
        <f>paste_pd_tours!C40</f>
        <v>45483.803619999999</v>
      </c>
      <c r="L59" s="78">
        <f>paste_pd_tours!D40</f>
        <v>417428.27017999999</v>
      </c>
      <c r="M59" s="50">
        <f>paste_pd_tours!E40</f>
        <v>469787.73839999997</v>
      </c>
      <c r="P59" s="46" t="s">
        <v>527</v>
      </c>
      <c r="Q59" s="77">
        <f t="shared" si="21"/>
        <v>6875.6646000000001</v>
      </c>
      <c r="R59" s="49">
        <f t="shared" si="21"/>
        <v>45483.803619999999</v>
      </c>
      <c r="S59" s="78">
        <f t="shared" si="19"/>
        <v>417428.27017999999</v>
      </c>
      <c r="T59" s="50">
        <f t="shared" si="22"/>
        <v>469787.73839999997</v>
      </c>
      <c r="AB59" s="46" t="s">
        <v>527</v>
      </c>
      <c r="AC59" s="77">
        <f>Q59</f>
        <v>6875.6646000000001</v>
      </c>
      <c r="AD59" s="49">
        <f t="shared" si="20"/>
        <v>45483.803619999999</v>
      </c>
      <c r="AE59" s="78">
        <f t="shared" si="20"/>
        <v>417428.27017999999</v>
      </c>
      <c r="AF59" s="50">
        <f t="shared" si="23"/>
        <v>469787.73839999997</v>
      </c>
    </row>
    <row r="60" spans="2:34" x14ac:dyDescent="0.25">
      <c r="B60" s="46" t="s">
        <v>465</v>
      </c>
      <c r="C60" s="77">
        <f>paste_pd_tours!J41</f>
        <v>106</v>
      </c>
      <c r="D60" s="49">
        <f>paste_pd_tours!K41</f>
        <v>61</v>
      </c>
      <c r="E60" s="78">
        <f>paste_pd_tours!L41</f>
        <v>429</v>
      </c>
      <c r="F60" s="50">
        <f>paste_pd_tours!M41</f>
        <v>596</v>
      </c>
      <c r="I60" s="46" t="s">
        <v>465</v>
      </c>
      <c r="J60" s="77">
        <f>paste_pd_tours!B41</f>
        <v>56308.166259999998</v>
      </c>
      <c r="K60" s="49">
        <f>paste_pd_tours!C41</f>
        <v>25762.475450000002</v>
      </c>
      <c r="L60" s="78">
        <f>paste_pd_tours!D41</f>
        <v>219053.63109000001</v>
      </c>
      <c r="M60" s="50">
        <f>paste_pd_tours!E41</f>
        <v>301124.27279999998</v>
      </c>
      <c r="P60" s="46" t="s">
        <v>465</v>
      </c>
      <c r="Q60" s="77">
        <f t="shared" si="21"/>
        <v>56308.166259999998</v>
      </c>
      <c r="R60" s="49">
        <f t="shared" si="21"/>
        <v>25762.475450000002</v>
      </c>
      <c r="S60" s="78">
        <f t="shared" si="19"/>
        <v>219053.63109000001</v>
      </c>
      <c r="T60" s="50">
        <f t="shared" si="22"/>
        <v>301124.27280000004</v>
      </c>
      <c r="AB60" s="46" t="s">
        <v>465</v>
      </c>
      <c r="AC60" s="77">
        <f>Q60</f>
        <v>56308.166259999998</v>
      </c>
      <c r="AD60" s="49">
        <f t="shared" si="20"/>
        <v>25762.475450000002</v>
      </c>
      <c r="AE60" s="78">
        <f t="shared" si="20"/>
        <v>219053.63109000001</v>
      </c>
      <c r="AF60" s="50">
        <f t="shared" si="23"/>
        <v>301124.27280000004</v>
      </c>
    </row>
    <row r="61" spans="2:34" x14ac:dyDescent="0.25">
      <c r="B61" s="46" t="s">
        <v>528</v>
      </c>
      <c r="C61" s="77">
        <f>paste_pd_tours!J42</f>
        <v>5</v>
      </c>
      <c r="D61" s="49">
        <f>paste_pd_tours!K42</f>
        <v>14</v>
      </c>
      <c r="E61" s="78">
        <f>paste_pd_tours!L42</f>
        <v>64</v>
      </c>
      <c r="F61" s="50">
        <f>paste_pd_tours!M42</f>
        <v>83</v>
      </c>
      <c r="I61" s="46" t="s">
        <v>528</v>
      </c>
      <c r="J61" s="77">
        <f>paste_pd_tours!B42</f>
        <v>4525.9517299999998</v>
      </c>
      <c r="K61" s="49">
        <f>paste_pd_tours!C42</f>
        <v>6914.8994499999999</v>
      </c>
      <c r="L61" s="78">
        <f>paste_pd_tours!D42</f>
        <v>20426.954269999998</v>
      </c>
      <c r="M61" s="50">
        <f>paste_pd_tours!E42</f>
        <v>31867.80545</v>
      </c>
      <c r="P61" s="46" t="s">
        <v>528</v>
      </c>
      <c r="Q61" s="77">
        <f t="shared" si="21"/>
        <v>4525.9517299999998</v>
      </c>
      <c r="R61" s="49">
        <f t="shared" si="21"/>
        <v>6914.8994499999999</v>
      </c>
      <c r="S61" s="78">
        <f t="shared" si="19"/>
        <v>20426.954269999998</v>
      </c>
      <c r="T61" s="50">
        <f t="shared" si="22"/>
        <v>31867.80545</v>
      </c>
      <c r="AB61" s="46" t="s">
        <v>528</v>
      </c>
      <c r="AC61" s="77">
        <f>Q61</f>
        <v>4525.9517299999998</v>
      </c>
      <c r="AD61" s="49">
        <f t="shared" si="20"/>
        <v>6914.8994499999999</v>
      </c>
      <c r="AE61" s="78">
        <f t="shared" si="20"/>
        <v>20426.954269999998</v>
      </c>
      <c r="AF61" s="50">
        <f t="shared" si="23"/>
        <v>31867.80545</v>
      </c>
    </row>
    <row r="62" spans="2:34" x14ac:dyDescent="0.25">
      <c r="B62" s="46" t="s">
        <v>14</v>
      </c>
      <c r="C62" s="77">
        <f>paste_pd_tours!J43</f>
        <v>64</v>
      </c>
      <c r="D62" s="49">
        <f>paste_pd_tours!K43</f>
        <v>20</v>
      </c>
      <c r="E62" s="78">
        <f>paste_pd_tours!L43</f>
        <v>40</v>
      </c>
      <c r="F62" s="50">
        <f>paste_pd_tours!M43</f>
        <v>124</v>
      </c>
      <c r="I62" s="46" t="s">
        <v>14</v>
      </c>
      <c r="J62" s="77">
        <f>paste_pd_tours!B43</f>
        <v>49615.206749999998</v>
      </c>
      <c r="K62" s="49">
        <f>paste_pd_tours!C43</f>
        <v>8912.6904300000006</v>
      </c>
      <c r="L62" s="78">
        <f>paste_pd_tours!D43</f>
        <v>19699.23473</v>
      </c>
      <c r="M62" s="50">
        <f>paste_pd_tours!E43</f>
        <v>78227.131909999996</v>
      </c>
      <c r="P62" s="46" t="s">
        <v>14</v>
      </c>
      <c r="Q62" s="79">
        <f t="shared" si="21"/>
        <v>49615.206749999998</v>
      </c>
      <c r="R62" s="80">
        <f t="shared" si="21"/>
        <v>8912.6904300000006</v>
      </c>
      <c r="S62" s="81">
        <f t="shared" si="19"/>
        <v>19699.23473</v>
      </c>
      <c r="T62" s="82">
        <f t="shared" si="22"/>
        <v>78227.131909999996</v>
      </c>
      <c r="V62" s="2">
        <f t="array" ref="V62:V64">TRANSPOSE('Trip Switching Model Targets'!BB159:BD159)</f>
        <v>121654.28205487646</v>
      </c>
      <c r="W62" s="2">
        <f>OBS_PURP_AUTOSUFF!P95*$AH$56</f>
        <v>195166.52505836415</v>
      </c>
      <c r="X62" s="83">
        <f>V62/W62</f>
        <v>0.62333580012502654</v>
      </c>
      <c r="Y62" s="84">
        <f t="array" ref="Y62:Y64">TRANSPOSE('Trip Switching Model Targets'!BB157:BD157)/'Tour Mode Targets'!AF62:AF64</f>
        <v>3.3845426186722838</v>
      </c>
      <c r="Z62" s="84">
        <f t="array" ref="Z62:Z64">TRANSPOSE('Trip Switching Model Targets'!BB161:BD161)</f>
        <v>2.6835237374998813</v>
      </c>
      <c r="AB62" s="46" t="s">
        <v>14</v>
      </c>
      <c r="AC62" s="77">
        <f>OBS_PURP_AUTOSUFF!M95*$AH$56*$X62</f>
        <v>62621.425922500086</v>
      </c>
      <c r="AD62" s="49">
        <v>0</v>
      </c>
      <c r="AE62" s="78">
        <f>OBS_PURP_AUTOSUFF!O95*$AH$56*$X62</f>
        <v>33835.375023571039</v>
      </c>
      <c r="AF62" s="50">
        <f t="shared" si="23"/>
        <v>96456.800946071133</v>
      </c>
    </row>
    <row r="63" spans="2:34" x14ac:dyDescent="0.25">
      <c r="B63" s="46" t="s">
        <v>18</v>
      </c>
      <c r="C63" s="85">
        <f>paste_pd_tours!J44</f>
        <v>1</v>
      </c>
      <c r="D63" s="49">
        <f>paste_pd_tours!K44</f>
        <v>1</v>
      </c>
      <c r="E63" s="78">
        <f>paste_pd_tours!L44</f>
        <v>12</v>
      </c>
      <c r="F63" s="50">
        <f>paste_pd_tours!M44</f>
        <v>14</v>
      </c>
      <c r="I63" s="46" t="s">
        <v>18</v>
      </c>
      <c r="J63" s="85">
        <f>paste_pd_tours!B44</f>
        <v>502.5446</v>
      </c>
      <c r="K63" s="49">
        <f>paste_pd_tours!C44</f>
        <v>72.745829999999998</v>
      </c>
      <c r="L63" s="78">
        <f>paste_pd_tours!D44</f>
        <v>2381.5304299999998</v>
      </c>
      <c r="M63" s="50">
        <f>paste_pd_tours!E44</f>
        <v>2956.8208599999998</v>
      </c>
      <c r="P63" s="46" t="s">
        <v>18</v>
      </c>
      <c r="Q63" s="79">
        <v>0</v>
      </c>
      <c r="R63" s="80">
        <f>+J63+K63</f>
        <v>575.29043000000001</v>
      </c>
      <c r="S63" s="81">
        <f t="shared" si="19"/>
        <v>2381.5304299999998</v>
      </c>
      <c r="T63" s="82">
        <f t="shared" si="22"/>
        <v>2956.8208599999998</v>
      </c>
      <c r="V63" s="2">
        <v>10326.420872505298</v>
      </c>
      <c r="W63" s="2">
        <f>OBS_PURP_AUTOSUFF!P96*$AH$56</f>
        <v>9039.8589395650324</v>
      </c>
      <c r="X63" s="83">
        <f>V63/W63</f>
        <v>1.1423210186731265</v>
      </c>
      <c r="Y63" s="84">
        <v>2.7853476272570803</v>
      </c>
      <c r="Z63" s="84">
        <v>2.7853476272570803</v>
      </c>
      <c r="AB63" s="46" t="s">
        <v>18</v>
      </c>
      <c r="AC63" s="85">
        <f>OBS_PURP_AUTOSUFF!M96*$AH$56*$X63</f>
        <v>0</v>
      </c>
      <c r="AD63" s="49">
        <f>OBS_PURP_AUTOSUFF!N96*$AH$56*$X63</f>
        <v>2235.1536977217988</v>
      </c>
      <c r="AE63" s="78">
        <f>OBS_PURP_AUTOSUFF!O96*$AH$56*$X63</f>
        <v>8091.2671747834993</v>
      </c>
      <c r="AF63" s="50">
        <f t="shared" si="23"/>
        <v>10326.420872505298</v>
      </c>
    </row>
    <row r="64" spans="2:34" x14ac:dyDescent="0.25">
      <c r="B64" s="46" t="s">
        <v>22</v>
      </c>
      <c r="C64" s="77">
        <f>paste_pd_tours!J45</f>
        <v>1</v>
      </c>
      <c r="D64" s="49">
        <f>paste_pd_tours!K45</f>
        <v>3</v>
      </c>
      <c r="E64" s="78">
        <f>paste_pd_tours!L45</f>
        <v>4</v>
      </c>
      <c r="F64" s="50">
        <f>paste_pd_tours!M45</f>
        <v>8</v>
      </c>
      <c r="I64" s="46" t="s">
        <v>22</v>
      </c>
      <c r="J64" s="77">
        <f>paste_pd_tours!B45</f>
        <v>3956.7719999999999</v>
      </c>
      <c r="K64" s="49">
        <f>paste_pd_tours!C45</f>
        <v>649.48692000000005</v>
      </c>
      <c r="L64" s="78">
        <f>paste_pd_tours!D45</f>
        <v>1110.3813600000001</v>
      </c>
      <c r="M64" s="50">
        <f>paste_pd_tours!E45</f>
        <v>5716.6402799999996</v>
      </c>
      <c r="P64" s="46" t="s">
        <v>22</v>
      </c>
      <c r="Q64" s="79">
        <f t="shared" ref="Q64:R67" si="24">J64</f>
        <v>3956.7719999999999</v>
      </c>
      <c r="R64" s="80">
        <f t="shared" si="24"/>
        <v>649.48692000000005</v>
      </c>
      <c r="S64" s="81">
        <f t="shared" si="19"/>
        <v>1110.3813600000001</v>
      </c>
      <c r="T64" s="82">
        <f t="shared" si="22"/>
        <v>5716.6402800000005</v>
      </c>
      <c r="V64" s="2">
        <v>15433.576591325078</v>
      </c>
      <c r="W64" s="2">
        <f>OBS_PURP_AUTOSUFF!P97*$AH$56</f>
        <v>15846.022371075476</v>
      </c>
      <c r="X64" s="83">
        <f>V64/W64</f>
        <v>0.97397165231173366</v>
      </c>
      <c r="Y64" s="84">
        <v>2.7737467141745391</v>
      </c>
      <c r="Z64" s="84">
        <v>2.7737467141745387</v>
      </c>
      <c r="AB64" s="46" t="s">
        <v>22</v>
      </c>
      <c r="AC64" s="77">
        <f>OBS_PURP_AUTOSUFF!M97*$AH$56*$X64</f>
        <v>4060.478475110875</v>
      </c>
      <c r="AD64" s="49">
        <f>OBS_PURP_AUTOSUFF!N97*$AH$56*$X64</f>
        <v>4028.5830276546926</v>
      </c>
      <c r="AE64" s="78">
        <f>OBS_PURP_AUTOSUFF!O97*$AH$56*$X64</f>
        <v>7344.5150885595085</v>
      </c>
      <c r="AF64" s="50">
        <f t="shared" si="23"/>
        <v>15433.576591325076</v>
      </c>
    </row>
    <row r="65" spans="2:34" x14ac:dyDescent="0.25">
      <c r="B65" s="46" t="s">
        <v>529</v>
      </c>
      <c r="C65" s="85">
        <f>paste_pd_tours!J46</f>
        <v>1</v>
      </c>
      <c r="D65" s="86">
        <f>paste_pd_tours!K46</f>
        <v>1</v>
      </c>
      <c r="E65" s="87">
        <f>paste_pd_tours!L46</f>
        <v>1</v>
      </c>
      <c r="F65" s="88">
        <f>paste_pd_tours!M46</f>
        <v>3</v>
      </c>
      <c r="I65" s="46" t="s">
        <v>529</v>
      </c>
      <c r="J65" s="85">
        <f>paste_pd_tours!B46</f>
        <v>143.2911</v>
      </c>
      <c r="K65" s="86">
        <f>paste_pd_tours!C46</f>
        <v>118.8073</v>
      </c>
      <c r="L65" s="87">
        <f>paste_pd_tours!D46</f>
        <v>76.095960000000005</v>
      </c>
      <c r="M65" s="88">
        <f>paste_pd_tours!E46</f>
        <v>338.19436000000002</v>
      </c>
      <c r="P65" s="46" t="s">
        <v>529</v>
      </c>
      <c r="Q65" s="85">
        <v>0</v>
      </c>
      <c r="R65" s="86">
        <v>0</v>
      </c>
      <c r="S65" s="87">
        <v>0</v>
      </c>
      <c r="T65" s="88">
        <f t="shared" si="22"/>
        <v>0</v>
      </c>
      <c r="AB65" s="46" t="s">
        <v>529</v>
      </c>
      <c r="AC65" s="85">
        <f>Q65</f>
        <v>0</v>
      </c>
      <c r="AD65" s="86">
        <f t="shared" ref="AD65:AE67" si="25">R65</f>
        <v>0</v>
      </c>
      <c r="AE65" s="87">
        <f t="shared" si="25"/>
        <v>0</v>
      </c>
      <c r="AF65" s="88">
        <f t="shared" si="23"/>
        <v>0</v>
      </c>
    </row>
    <row r="66" spans="2:34" x14ac:dyDescent="0.25">
      <c r="B66" s="46" t="s">
        <v>530</v>
      </c>
      <c r="C66" s="77">
        <f>paste_pd_tours!J47</f>
        <v>4</v>
      </c>
      <c r="D66" s="49">
        <f>paste_pd_tours!K47</f>
        <v>1</v>
      </c>
      <c r="E66" s="78">
        <f>paste_pd_tours!L47</f>
        <v>11</v>
      </c>
      <c r="F66" s="50">
        <f>paste_pd_tours!M47</f>
        <v>16</v>
      </c>
      <c r="I66" s="46" t="s">
        <v>530</v>
      </c>
      <c r="J66" s="77">
        <f>paste_pd_tours!B47</f>
        <v>2277.1378</v>
      </c>
      <c r="K66" s="49">
        <f>paste_pd_tours!C47</f>
        <v>2656.4409999999998</v>
      </c>
      <c r="L66" s="78">
        <f>paste_pd_tours!D47</f>
        <v>5017.5668299999998</v>
      </c>
      <c r="M66" s="50">
        <f>paste_pd_tours!E47</f>
        <v>9951.1456300000009</v>
      </c>
      <c r="P66" s="46" t="s">
        <v>530</v>
      </c>
      <c r="Q66" s="77">
        <f t="shared" si="24"/>
        <v>2277.1378</v>
      </c>
      <c r="R66" s="49">
        <f t="shared" si="24"/>
        <v>2656.4409999999998</v>
      </c>
      <c r="S66" s="78">
        <f t="shared" si="19"/>
        <v>5017.5668299999998</v>
      </c>
      <c r="T66" s="50">
        <f t="shared" si="22"/>
        <v>9951.1456299999991</v>
      </c>
      <c r="AB66" s="46" t="s">
        <v>530</v>
      </c>
      <c r="AC66" s="77">
        <f>Q66</f>
        <v>2277.1378</v>
      </c>
      <c r="AD66" s="49">
        <f t="shared" si="25"/>
        <v>2656.4409999999998</v>
      </c>
      <c r="AE66" s="78">
        <f t="shared" si="25"/>
        <v>5017.5668299999998</v>
      </c>
      <c r="AF66" s="50">
        <f t="shared" si="23"/>
        <v>9951.1456299999991</v>
      </c>
    </row>
    <row r="67" spans="2:34" x14ac:dyDescent="0.25">
      <c r="B67" s="46" t="s">
        <v>531</v>
      </c>
      <c r="C67" s="77">
        <f>paste_pd_tours!J48</f>
        <v>3</v>
      </c>
      <c r="D67" s="49">
        <f>paste_pd_tours!K48</f>
        <v>2</v>
      </c>
      <c r="E67" s="78">
        <f>paste_pd_tours!L48</f>
        <v>7</v>
      </c>
      <c r="F67" s="50">
        <f>paste_pd_tours!M48</f>
        <v>12</v>
      </c>
      <c r="I67" s="46" t="s">
        <v>531</v>
      </c>
      <c r="J67" s="77">
        <f>paste_pd_tours!B48</f>
        <v>1628.7121999999999</v>
      </c>
      <c r="K67" s="49">
        <f>paste_pd_tours!C48</f>
        <v>1414.8638000000001</v>
      </c>
      <c r="L67" s="78">
        <f>paste_pd_tours!D48</f>
        <v>4047.2844300000002</v>
      </c>
      <c r="M67" s="50">
        <f>paste_pd_tours!E48</f>
        <v>7090.8604299999997</v>
      </c>
      <c r="P67" s="46" t="s">
        <v>531</v>
      </c>
      <c r="Q67" s="77">
        <f t="shared" si="24"/>
        <v>1628.7121999999999</v>
      </c>
      <c r="R67" s="49">
        <f t="shared" si="24"/>
        <v>1414.8638000000001</v>
      </c>
      <c r="S67" s="78">
        <f t="shared" si="19"/>
        <v>4047.2844300000002</v>
      </c>
      <c r="T67" s="50">
        <f t="shared" si="22"/>
        <v>7090.8604300000006</v>
      </c>
      <c r="AB67" s="46" t="s">
        <v>531</v>
      </c>
      <c r="AC67" s="77">
        <f>Q67</f>
        <v>1628.7121999999999</v>
      </c>
      <c r="AD67" s="49">
        <f t="shared" si="25"/>
        <v>1414.8638000000001</v>
      </c>
      <c r="AE67" s="78">
        <f t="shared" si="25"/>
        <v>4047.2844300000002</v>
      </c>
      <c r="AF67" s="50">
        <f t="shared" si="23"/>
        <v>7090.8604300000006</v>
      </c>
    </row>
    <row r="68" spans="2:34" ht="15.75" thickBot="1" x14ac:dyDescent="0.3">
      <c r="B68" s="61" t="s">
        <v>5</v>
      </c>
      <c r="C68" s="62">
        <f>paste_pd_tours!J49</f>
        <v>225</v>
      </c>
      <c r="D68" s="63">
        <f>paste_pd_tours!K49</f>
        <v>335</v>
      </c>
      <c r="E68" s="89">
        <f>paste_pd_tours!L49</f>
        <v>4217</v>
      </c>
      <c r="F68" s="64">
        <f>paste_pd_tours!M49</f>
        <v>4777</v>
      </c>
      <c r="I68" s="61" t="s">
        <v>5</v>
      </c>
      <c r="J68" s="62">
        <f>paste_pd_tours!B49</f>
        <v>142328.29269999999</v>
      </c>
      <c r="K68" s="63">
        <f>paste_pd_tours!C49</f>
        <v>154330.82019999999</v>
      </c>
      <c r="L68" s="89">
        <f>paste_pd_tours!D49</f>
        <v>1722820.4836899999</v>
      </c>
      <c r="M68" s="64">
        <f>paste_pd_tours!E49</f>
        <v>2019479.59659</v>
      </c>
      <c r="P68" s="61" t="s">
        <v>5</v>
      </c>
      <c r="Q68" s="62">
        <f>SUM(Q57:Q67)</f>
        <v>138224.45940000002</v>
      </c>
      <c r="R68" s="63">
        <f>SUM(R57:R67)</f>
        <v>158172.55509999994</v>
      </c>
      <c r="S68" s="89">
        <f>SUM(S57:S67)</f>
        <v>1722744.3877299998</v>
      </c>
      <c r="T68" s="64">
        <f>SUM(Q68:S68)</f>
        <v>2019141.4022299997</v>
      </c>
      <c r="AB68" s="61" t="s">
        <v>5</v>
      </c>
      <c r="AC68" s="62">
        <f>SUM(AC57:AC67)</f>
        <v>151334.38504761097</v>
      </c>
      <c r="AD68" s="63">
        <f>SUM(AD57:AD67)</f>
        <v>154298.82404537647</v>
      </c>
      <c r="AE68" s="89">
        <f>SUM(AE57:AE67)</f>
        <v>1748824.398496914</v>
      </c>
      <c r="AF68" s="64">
        <f t="shared" si="23"/>
        <v>2054457.6075899014</v>
      </c>
    </row>
    <row r="70" spans="2:34" x14ac:dyDescent="0.25">
      <c r="B70" t="s">
        <v>565</v>
      </c>
      <c r="I70" t="s">
        <v>565</v>
      </c>
      <c r="P70" t="s">
        <v>565</v>
      </c>
      <c r="AB70" t="s">
        <v>565</v>
      </c>
    </row>
    <row r="72" spans="2:34" ht="26.25" x14ac:dyDescent="0.25">
      <c r="B72" s="40" t="s">
        <v>3</v>
      </c>
      <c r="C72" s="41" t="s">
        <v>13</v>
      </c>
      <c r="D72" s="42" t="s">
        <v>585</v>
      </c>
      <c r="E72" s="43" t="s">
        <v>586</v>
      </c>
      <c r="F72" s="44" t="s">
        <v>5</v>
      </c>
      <c r="I72" s="40" t="s">
        <v>3</v>
      </c>
      <c r="J72" s="41" t="s">
        <v>13</v>
      </c>
      <c r="K72" s="42" t="s">
        <v>585</v>
      </c>
      <c r="L72" s="43" t="s">
        <v>586</v>
      </c>
      <c r="M72" s="44" t="s">
        <v>5</v>
      </c>
      <c r="P72" s="40" t="s">
        <v>3</v>
      </c>
      <c r="Q72" s="41" t="s">
        <v>13</v>
      </c>
      <c r="R72" s="42" t="s">
        <v>585</v>
      </c>
      <c r="S72" s="43" t="s">
        <v>586</v>
      </c>
      <c r="T72" s="44" t="s">
        <v>5</v>
      </c>
      <c r="V72" s="71" t="s">
        <v>557</v>
      </c>
      <c r="W72" s="71" t="s">
        <v>558</v>
      </c>
      <c r="X72" s="72" t="s">
        <v>559</v>
      </c>
      <c r="Y72" s="72" t="s">
        <v>560</v>
      </c>
      <c r="Z72" s="72" t="s">
        <v>561</v>
      </c>
      <c r="AB72" s="40" t="s">
        <v>3</v>
      </c>
      <c r="AC72" s="41" t="s">
        <v>13</v>
      </c>
      <c r="AD72" s="42" t="s">
        <v>585</v>
      </c>
      <c r="AE72" s="43" t="s">
        <v>586</v>
      </c>
      <c r="AF72" s="44" t="s">
        <v>5</v>
      </c>
      <c r="AH72">
        <f>'Trip Switching Model Targets'!BI198</f>
        <v>0.98773211486094348</v>
      </c>
    </row>
    <row r="73" spans="2:34" x14ac:dyDescent="0.25">
      <c r="B73" s="73" t="s">
        <v>525</v>
      </c>
      <c r="C73" s="74">
        <f>paste_pd_tours!J50</f>
        <v>6</v>
      </c>
      <c r="D73" s="75">
        <f>paste_pd_tours!K50</f>
        <v>50</v>
      </c>
      <c r="E73" s="76">
        <f>paste_pd_tours!L50</f>
        <v>1403</v>
      </c>
      <c r="F73" s="48">
        <f>paste_pd_tours!M50</f>
        <v>1459</v>
      </c>
      <c r="I73" s="73" t="s">
        <v>525</v>
      </c>
      <c r="J73" s="74">
        <f>paste_pd_tours!B50</f>
        <v>5024.9448000000002</v>
      </c>
      <c r="K73" s="75">
        <f>paste_pd_tours!C50</f>
        <v>32598.918119999998</v>
      </c>
      <c r="L73" s="76">
        <f>paste_pd_tours!D50</f>
        <v>472329.74031000002</v>
      </c>
      <c r="M73" s="48">
        <f>paste_pd_tours!E50</f>
        <v>509953.60323000001</v>
      </c>
      <c r="P73" s="73" t="s">
        <v>525</v>
      </c>
      <c r="Q73" s="74">
        <v>0</v>
      </c>
      <c r="R73" s="75">
        <f>+J73+K73</f>
        <v>37623.86292</v>
      </c>
      <c r="S73" s="76">
        <f t="shared" ref="S73:S83" si="26">L73</f>
        <v>472329.74031000002</v>
      </c>
      <c r="T73" s="48">
        <f>SUM(Q73:S73)</f>
        <v>509953.60323000001</v>
      </c>
      <c r="AB73" s="73" t="s">
        <v>525</v>
      </c>
      <c r="AC73" s="74">
        <f>Q73</f>
        <v>0</v>
      </c>
      <c r="AD73" s="75">
        <f t="shared" ref="AD73:AE77" si="27">R73</f>
        <v>37623.86292</v>
      </c>
      <c r="AE73" s="76">
        <f t="shared" si="27"/>
        <v>472329.74031000002</v>
      </c>
      <c r="AF73" s="48">
        <f>SUM(AC73:AE73)</f>
        <v>509953.60323000001</v>
      </c>
    </row>
    <row r="74" spans="2:34" x14ac:dyDescent="0.25">
      <c r="B74" s="46" t="s">
        <v>526</v>
      </c>
      <c r="C74" s="77">
        <f>paste_pd_tours!J51</f>
        <v>18</v>
      </c>
      <c r="D74" s="49">
        <f>paste_pd_tours!K51</f>
        <v>30</v>
      </c>
      <c r="E74" s="78">
        <f>paste_pd_tours!L51</f>
        <v>580</v>
      </c>
      <c r="F74" s="50">
        <f>paste_pd_tours!M51</f>
        <v>628</v>
      </c>
      <c r="I74" s="46" t="s">
        <v>526</v>
      </c>
      <c r="J74" s="77">
        <f>paste_pd_tours!B51</f>
        <v>12022.325269999999</v>
      </c>
      <c r="K74" s="49">
        <f>paste_pd_tours!C51</f>
        <v>14013.15785</v>
      </c>
      <c r="L74" s="78">
        <f>paste_pd_tours!D51</f>
        <v>221546.10569999999</v>
      </c>
      <c r="M74" s="50">
        <f>paste_pd_tours!E51</f>
        <v>247581.58882</v>
      </c>
      <c r="P74" s="46" t="s">
        <v>526</v>
      </c>
      <c r="Q74" s="77">
        <f t="shared" ref="Q74:R83" si="28">J74</f>
        <v>12022.325269999999</v>
      </c>
      <c r="R74" s="49">
        <f t="shared" si="28"/>
        <v>14013.15785</v>
      </c>
      <c r="S74" s="78">
        <f t="shared" si="26"/>
        <v>221546.10569999999</v>
      </c>
      <c r="T74" s="50">
        <f t="shared" ref="T74:T84" si="29">SUM(Q74:S74)</f>
        <v>247581.58881999998</v>
      </c>
      <c r="AB74" s="46" t="s">
        <v>526</v>
      </c>
      <c r="AC74" s="77">
        <f>Q74</f>
        <v>12022.325269999999</v>
      </c>
      <c r="AD74" s="49">
        <f t="shared" si="27"/>
        <v>14013.15785</v>
      </c>
      <c r="AE74" s="78">
        <f t="shared" si="27"/>
        <v>221546.10569999999</v>
      </c>
      <c r="AF74" s="50">
        <f t="shared" ref="AF74:AF84" si="30">SUM(AC74:AE74)</f>
        <v>247581.58881999998</v>
      </c>
    </row>
    <row r="75" spans="2:34" x14ac:dyDescent="0.25">
      <c r="B75" s="46" t="s">
        <v>527</v>
      </c>
      <c r="C75" s="77">
        <f>paste_pd_tours!J52</f>
        <v>7</v>
      </c>
      <c r="D75" s="49">
        <f>paste_pd_tours!K52</f>
        <v>32</v>
      </c>
      <c r="E75" s="78">
        <f>paste_pd_tours!L52</f>
        <v>407</v>
      </c>
      <c r="F75" s="50">
        <f>paste_pd_tours!M52</f>
        <v>446</v>
      </c>
      <c r="I75" s="46" t="s">
        <v>527</v>
      </c>
      <c r="J75" s="77">
        <f>paste_pd_tours!B52</f>
        <v>3601.5154699999998</v>
      </c>
      <c r="K75" s="49">
        <f>paste_pd_tours!C52</f>
        <v>16415.577730000001</v>
      </c>
      <c r="L75" s="78">
        <f>paste_pd_tours!D52</f>
        <v>167358.26634</v>
      </c>
      <c r="M75" s="50">
        <f>paste_pd_tours!E52</f>
        <v>187375.35954</v>
      </c>
      <c r="P75" s="46" t="s">
        <v>527</v>
      </c>
      <c r="Q75" s="77">
        <f t="shared" si="28"/>
        <v>3601.5154699999998</v>
      </c>
      <c r="R75" s="49">
        <f t="shared" si="28"/>
        <v>16415.577730000001</v>
      </c>
      <c r="S75" s="78">
        <f t="shared" si="26"/>
        <v>167358.26634</v>
      </c>
      <c r="T75" s="50">
        <f t="shared" si="29"/>
        <v>187375.35954</v>
      </c>
      <c r="AB75" s="46" t="s">
        <v>527</v>
      </c>
      <c r="AC75" s="77">
        <f>Q75</f>
        <v>3601.5154699999998</v>
      </c>
      <c r="AD75" s="49">
        <f t="shared" si="27"/>
        <v>16415.577730000001</v>
      </c>
      <c r="AE75" s="78">
        <f t="shared" si="27"/>
        <v>167358.26634</v>
      </c>
      <c r="AF75" s="50">
        <f t="shared" si="30"/>
        <v>187375.35954</v>
      </c>
    </row>
    <row r="76" spans="2:34" x14ac:dyDescent="0.25">
      <c r="B76" s="46" t="s">
        <v>465</v>
      </c>
      <c r="C76" s="77">
        <f>paste_pd_tours!J53</f>
        <v>66</v>
      </c>
      <c r="D76" s="49">
        <f>paste_pd_tours!K53</f>
        <v>66</v>
      </c>
      <c r="E76" s="78">
        <f>paste_pd_tours!L53</f>
        <v>667</v>
      </c>
      <c r="F76" s="50">
        <f>paste_pd_tours!M53</f>
        <v>799</v>
      </c>
      <c r="I76" s="46" t="s">
        <v>465</v>
      </c>
      <c r="J76" s="77">
        <f>paste_pd_tours!B53</f>
        <v>29170.839499999998</v>
      </c>
      <c r="K76" s="49">
        <f>paste_pd_tours!C53</f>
        <v>23707.431430000001</v>
      </c>
      <c r="L76" s="78">
        <f>paste_pd_tours!D53</f>
        <v>268953.79587999999</v>
      </c>
      <c r="M76" s="50">
        <f>paste_pd_tours!E53</f>
        <v>321832.06680999999</v>
      </c>
      <c r="P76" s="46" t="s">
        <v>465</v>
      </c>
      <c r="Q76" s="77">
        <f t="shared" si="28"/>
        <v>29170.839499999998</v>
      </c>
      <c r="R76" s="49">
        <f t="shared" si="28"/>
        <v>23707.431430000001</v>
      </c>
      <c r="S76" s="78">
        <f t="shared" si="26"/>
        <v>268953.79587999999</v>
      </c>
      <c r="T76" s="50">
        <f t="shared" si="29"/>
        <v>321832.06680999999</v>
      </c>
      <c r="AB76" s="46" t="s">
        <v>465</v>
      </c>
      <c r="AC76" s="77">
        <f>Q76</f>
        <v>29170.839499999998</v>
      </c>
      <c r="AD76" s="49">
        <f t="shared" si="27"/>
        <v>23707.431430000001</v>
      </c>
      <c r="AE76" s="78">
        <f t="shared" si="27"/>
        <v>268953.79587999999</v>
      </c>
      <c r="AF76" s="50">
        <f t="shared" si="30"/>
        <v>321832.06680999999</v>
      </c>
    </row>
    <row r="77" spans="2:34" x14ac:dyDescent="0.25">
      <c r="B77" s="46" t="s">
        <v>528</v>
      </c>
      <c r="C77" s="77">
        <f>paste_pd_tours!J54</f>
        <v>12</v>
      </c>
      <c r="D77" s="49">
        <f>paste_pd_tours!K54</f>
        <v>18</v>
      </c>
      <c r="E77" s="78">
        <f>paste_pd_tours!L54</f>
        <v>104</v>
      </c>
      <c r="F77" s="50">
        <f>paste_pd_tours!M54</f>
        <v>134</v>
      </c>
      <c r="I77" s="46" t="s">
        <v>528</v>
      </c>
      <c r="J77" s="77">
        <f>paste_pd_tours!B54</f>
        <v>2282.5539100000001</v>
      </c>
      <c r="K77" s="49">
        <f>paste_pd_tours!C54</f>
        <v>12516.12451</v>
      </c>
      <c r="L77" s="78">
        <f>paste_pd_tours!D54</f>
        <v>39773.909540000001</v>
      </c>
      <c r="M77" s="50">
        <f>paste_pd_tours!E54</f>
        <v>54572.587959999997</v>
      </c>
      <c r="P77" s="46" t="s">
        <v>528</v>
      </c>
      <c r="Q77" s="77">
        <f t="shared" si="28"/>
        <v>2282.5539100000001</v>
      </c>
      <c r="R77" s="49">
        <f t="shared" si="28"/>
        <v>12516.12451</v>
      </c>
      <c r="S77" s="78">
        <f t="shared" si="26"/>
        <v>39773.909540000001</v>
      </c>
      <c r="T77" s="50">
        <f t="shared" si="29"/>
        <v>54572.587960000004</v>
      </c>
      <c r="AB77" s="46" t="s">
        <v>528</v>
      </c>
      <c r="AC77" s="77">
        <f>Q77</f>
        <v>2282.5539100000001</v>
      </c>
      <c r="AD77" s="49">
        <f t="shared" si="27"/>
        <v>12516.12451</v>
      </c>
      <c r="AE77" s="78">
        <f t="shared" si="27"/>
        <v>39773.909540000001</v>
      </c>
      <c r="AF77" s="50">
        <f t="shared" si="30"/>
        <v>54572.587960000004</v>
      </c>
    </row>
    <row r="78" spans="2:34" x14ac:dyDescent="0.25">
      <c r="B78" s="46" t="s">
        <v>14</v>
      </c>
      <c r="C78" s="77">
        <f>paste_pd_tours!J55</f>
        <v>53</v>
      </c>
      <c r="D78" s="49">
        <f>paste_pd_tours!K55</f>
        <v>16</v>
      </c>
      <c r="E78" s="78">
        <f>paste_pd_tours!L55</f>
        <v>72</v>
      </c>
      <c r="F78" s="50">
        <f>paste_pd_tours!M55</f>
        <v>141</v>
      </c>
      <c r="I78" s="46" t="s">
        <v>14</v>
      </c>
      <c r="J78" s="77">
        <f>paste_pd_tours!B55</f>
        <v>32075.50547</v>
      </c>
      <c r="K78" s="49">
        <f>paste_pd_tours!C55</f>
        <v>5946.8883800000003</v>
      </c>
      <c r="L78" s="78">
        <f>paste_pd_tours!D55</f>
        <v>36809.646289999997</v>
      </c>
      <c r="M78" s="50">
        <f>paste_pd_tours!E55</f>
        <v>74832.040139999997</v>
      </c>
      <c r="P78" s="46" t="s">
        <v>14</v>
      </c>
      <c r="Q78" s="79">
        <f t="shared" si="28"/>
        <v>32075.50547</v>
      </c>
      <c r="R78" s="80">
        <f t="shared" si="28"/>
        <v>5946.8883800000003</v>
      </c>
      <c r="S78" s="81">
        <f t="shared" si="26"/>
        <v>36809.646289999997</v>
      </c>
      <c r="T78" s="82">
        <f t="shared" si="29"/>
        <v>74832.040139999997</v>
      </c>
      <c r="V78" s="2">
        <f t="array" ref="V78:V80">TRANSPOSE('Trip Switching Model Targets'!BB199:BD199)</f>
        <v>104505.53205974925</v>
      </c>
      <c r="W78" s="2">
        <f>OBS_PURP_AUTOSUFF!P124*$AH$72</f>
        <v>180538.91300475609</v>
      </c>
      <c r="X78" s="83">
        <f>V78/W78</f>
        <v>0.57885322516036297</v>
      </c>
      <c r="Y78" s="84">
        <f t="array" ref="Y78:Y80">TRANSPOSE('Trip Switching Model Targets'!BB197:BD197)/'Tour Mode Targets'!AF78:AF80</f>
        <v>2.6498394031356418</v>
      </c>
      <c r="Z78" s="84">
        <f t="array" ref="Z78:Z80">TRANSPOSE('Trip Switching Model Targets'!BB201:BD201)</f>
        <v>2.6498394031356423</v>
      </c>
      <c r="AB78" s="46" t="s">
        <v>14</v>
      </c>
      <c r="AC78" s="77">
        <f>OBS_PURP_AUTOSUFF!M124*$AH$72*$X78</f>
        <v>48360.741038510103</v>
      </c>
      <c r="AD78" s="49">
        <f>OBS_PURP_AUTOSUFF!N124*$AH$72*$X78</f>
        <v>22646.227873796655</v>
      </c>
      <c r="AE78" s="78">
        <f>OBS_PURP_AUTOSUFF!O124*$AH$72*$X78</f>
        <v>33498.563147442503</v>
      </c>
      <c r="AF78" s="50">
        <f t="shared" si="30"/>
        <v>104505.53205974927</v>
      </c>
    </row>
    <row r="79" spans="2:34" x14ac:dyDescent="0.25">
      <c r="B79" s="46" t="s">
        <v>18</v>
      </c>
      <c r="C79" s="85">
        <f>paste_pd_tours!J56</f>
        <v>0</v>
      </c>
      <c r="D79" s="49">
        <f>paste_pd_tours!K56</f>
        <v>0</v>
      </c>
      <c r="E79" s="78">
        <f>paste_pd_tours!L56</f>
        <v>22</v>
      </c>
      <c r="F79" s="50">
        <f>paste_pd_tours!M56</f>
        <v>22</v>
      </c>
      <c r="I79" s="46" t="s">
        <v>18</v>
      </c>
      <c r="J79" s="85">
        <f>paste_pd_tours!B56</f>
        <v>0</v>
      </c>
      <c r="K79" s="49">
        <f>paste_pd_tours!C56</f>
        <v>0</v>
      </c>
      <c r="L79" s="78">
        <f>paste_pd_tours!D56</f>
        <v>5413.6080400000001</v>
      </c>
      <c r="M79" s="50">
        <f>paste_pd_tours!E56</f>
        <v>5413.6080400000001</v>
      </c>
      <c r="P79" s="46" t="s">
        <v>18</v>
      </c>
      <c r="Q79" s="79">
        <f t="shared" si="28"/>
        <v>0</v>
      </c>
      <c r="R79" s="80">
        <f>+J79+K79</f>
        <v>0</v>
      </c>
      <c r="S79" s="81">
        <f t="shared" si="26"/>
        <v>5413.6080400000001</v>
      </c>
      <c r="T79" s="82">
        <f t="shared" si="29"/>
        <v>5413.6080400000001</v>
      </c>
      <c r="V79" s="2">
        <v>5525.9208768203462</v>
      </c>
      <c r="W79" s="2">
        <f>OBS_PURP_AUTOSUFF!P125*$AH$72</f>
        <v>9910.900157530752</v>
      </c>
      <c r="X79" s="83">
        <f>V79/W79</f>
        <v>0.55755993794584846</v>
      </c>
      <c r="Y79" s="84">
        <v>2.7853476272570807</v>
      </c>
      <c r="Z79" s="84">
        <v>2.7853476272570803</v>
      </c>
      <c r="AB79" s="46" t="s">
        <v>18</v>
      </c>
      <c r="AC79" s="85">
        <f>OBS_PURP_AUTOSUFF!M125*$AH$72*$X79</f>
        <v>0</v>
      </c>
      <c r="AD79" s="49">
        <f>OBS_PURP_AUTOSUFF!N125*$AH$72*$X79</f>
        <v>1247.1344104745376</v>
      </c>
      <c r="AE79" s="78">
        <f>OBS_PURP_AUTOSUFF!O125*$AH$72*$X79</f>
        <v>4278.7864663458076</v>
      </c>
      <c r="AF79" s="50">
        <f t="shared" si="30"/>
        <v>5525.9208768203453</v>
      </c>
    </row>
    <row r="80" spans="2:34" x14ac:dyDescent="0.25">
      <c r="B80" s="46" t="s">
        <v>22</v>
      </c>
      <c r="C80" s="77">
        <f>paste_pd_tours!J57</f>
        <v>3</v>
      </c>
      <c r="D80" s="49">
        <f>paste_pd_tours!K57</f>
        <v>1</v>
      </c>
      <c r="E80" s="78">
        <f>paste_pd_tours!L57</f>
        <v>15</v>
      </c>
      <c r="F80" s="50">
        <f>paste_pd_tours!M57</f>
        <v>19</v>
      </c>
      <c r="I80" s="46" t="s">
        <v>22</v>
      </c>
      <c r="J80" s="77">
        <f>paste_pd_tours!B57</f>
        <v>1231.1756600000001</v>
      </c>
      <c r="K80" s="49">
        <f>paste_pd_tours!C57</f>
        <v>76.095960000000005</v>
      </c>
      <c r="L80" s="78">
        <f>paste_pd_tours!D57</f>
        <v>9510.4318899999998</v>
      </c>
      <c r="M80" s="50">
        <f>paste_pd_tours!E57</f>
        <v>10817.703509999999</v>
      </c>
      <c r="P80" s="46" t="s">
        <v>22</v>
      </c>
      <c r="Q80" s="79">
        <f t="shared" si="28"/>
        <v>1231.1756600000001</v>
      </c>
      <c r="R80" s="80">
        <f t="shared" si="28"/>
        <v>76.095960000000005</v>
      </c>
      <c r="S80" s="81">
        <f t="shared" si="26"/>
        <v>9510.4318899999998</v>
      </c>
      <c r="T80" s="82">
        <f t="shared" si="29"/>
        <v>10817.703509999999</v>
      </c>
      <c r="V80" s="2">
        <v>18390.21677210744</v>
      </c>
      <c r="W80" s="2">
        <f>OBS_PURP_AUTOSUFF!P126*$AH$72</f>
        <v>23908.624778089339</v>
      </c>
      <c r="X80" s="83">
        <f>V80/W80</f>
        <v>0.76918756067311944</v>
      </c>
      <c r="Y80" s="84">
        <v>2</v>
      </c>
      <c r="Z80" s="84">
        <v>2</v>
      </c>
      <c r="AB80" s="46" t="s">
        <v>22</v>
      </c>
      <c r="AC80" s="77">
        <f>OBS_PURP_AUTOSUFF!M126*$AH$72*$X80</f>
        <v>3782.0999765681631</v>
      </c>
      <c r="AD80" s="49">
        <f>OBS_PURP_AUTOSUFF!N126*$AH$72*$X80</f>
        <v>5114.8133545309929</v>
      </c>
      <c r="AE80" s="78">
        <f>OBS_PURP_AUTOSUFF!O126*$AH$72*$X80</f>
        <v>9493.3034410082837</v>
      </c>
      <c r="AF80" s="50">
        <f t="shared" si="30"/>
        <v>18390.21677210744</v>
      </c>
    </row>
    <row r="81" spans="2:34" x14ac:dyDescent="0.25">
      <c r="B81" s="46" t="s">
        <v>529</v>
      </c>
      <c r="C81" s="85">
        <f>paste_pd_tours!J58</f>
        <v>0</v>
      </c>
      <c r="D81" s="86">
        <f>paste_pd_tours!K58</f>
        <v>0</v>
      </c>
      <c r="E81" s="87">
        <f>paste_pd_tours!L58</f>
        <v>2</v>
      </c>
      <c r="F81" s="88">
        <f>paste_pd_tours!M58</f>
        <v>2</v>
      </c>
      <c r="I81" s="46" t="s">
        <v>529</v>
      </c>
      <c r="J81" s="85">
        <f>paste_pd_tours!B58</f>
        <v>0</v>
      </c>
      <c r="K81" s="86">
        <f>paste_pd_tours!C58</f>
        <v>0</v>
      </c>
      <c r="L81" s="87">
        <f>paste_pd_tours!D58</f>
        <v>1091.4846</v>
      </c>
      <c r="M81" s="88">
        <f>paste_pd_tours!E58</f>
        <v>1091.4846</v>
      </c>
      <c r="P81" s="46" t="s">
        <v>529</v>
      </c>
      <c r="Q81" s="85">
        <v>0</v>
      </c>
      <c r="R81" s="86">
        <v>0</v>
      </c>
      <c r="S81" s="87">
        <v>0</v>
      </c>
      <c r="T81" s="88">
        <f t="shared" si="29"/>
        <v>0</v>
      </c>
      <c r="AB81" s="46" t="s">
        <v>529</v>
      </c>
      <c r="AC81" s="85">
        <f>Q81</f>
        <v>0</v>
      </c>
      <c r="AD81" s="86">
        <f t="shared" ref="AD81:AE83" si="31">R81</f>
        <v>0</v>
      </c>
      <c r="AE81" s="87">
        <f t="shared" si="31"/>
        <v>0</v>
      </c>
      <c r="AF81" s="88">
        <f t="shared" si="30"/>
        <v>0</v>
      </c>
    </row>
    <row r="82" spans="2:34" x14ac:dyDescent="0.25">
      <c r="B82" s="46" t="s">
        <v>530</v>
      </c>
      <c r="C82" s="77">
        <f>paste_pd_tours!J59</f>
        <v>2</v>
      </c>
      <c r="D82" s="49">
        <f>paste_pd_tours!K59</f>
        <v>1</v>
      </c>
      <c r="E82" s="78">
        <f>paste_pd_tours!L59</f>
        <v>8</v>
      </c>
      <c r="F82" s="50">
        <f>paste_pd_tours!M59</f>
        <v>11</v>
      </c>
      <c r="I82" s="46" t="s">
        <v>530</v>
      </c>
      <c r="J82" s="77">
        <f>paste_pd_tours!B59</f>
        <v>825.9248</v>
      </c>
      <c r="K82" s="49">
        <f>paste_pd_tours!C59</f>
        <v>80.454369999999997</v>
      </c>
      <c r="L82" s="78">
        <f>paste_pd_tours!D59</f>
        <v>1113.3037300000001</v>
      </c>
      <c r="M82" s="50">
        <f>paste_pd_tours!E59</f>
        <v>2019.6829</v>
      </c>
      <c r="P82" s="46" t="s">
        <v>530</v>
      </c>
      <c r="Q82" s="77">
        <f t="shared" si="28"/>
        <v>825.9248</v>
      </c>
      <c r="R82" s="49">
        <f t="shared" si="28"/>
        <v>80.454369999999997</v>
      </c>
      <c r="S82" s="78">
        <f t="shared" si="26"/>
        <v>1113.3037300000001</v>
      </c>
      <c r="T82" s="50">
        <f t="shared" si="29"/>
        <v>2019.6829000000002</v>
      </c>
      <c r="AB82" s="46" t="s">
        <v>530</v>
      </c>
      <c r="AC82" s="77">
        <f>Q82</f>
        <v>825.9248</v>
      </c>
      <c r="AD82" s="49">
        <f t="shared" si="31"/>
        <v>80.454369999999997</v>
      </c>
      <c r="AE82" s="78">
        <f t="shared" si="31"/>
        <v>1113.3037300000001</v>
      </c>
      <c r="AF82" s="50">
        <f t="shared" si="30"/>
        <v>2019.6829000000002</v>
      </c>
    </row>
    <row r="83" spans="2:34" x14ac:dyDescent="0.25">
      <c r="B83" s="46" t="s">
        <v>531</v>
      </c>
      <c r="C83" s="77">
        <f>paste_pd_tours!J60</f>
        <v>5</v>
      </c>
      <c r="D83" s="49">
        <f>paste_pd_tours!K60</f>
        <v>0</v>
      </c>
      <c r="E83" s="78">
        <f>paste_pd_tours!L60</f>
        <v>22</v>
      </c>
      <c r="F83" s="50">
        <f>paste_pd_tours!M60</f>
        <v>27</v>
      </c>
      <c r="I83" s="46" t="s">
        <v>531</v>
      </c>
      <c r="J83" s="77">
        <f>paste_pd_tours!B60</f>
        <v>1656.6169400000001</v>
      </c>
      <c r="K83" s="49">
        <f>paste_pd_tours!C60</f>
        <v>0</v>
      </c>
      <c r="L83" s="78">
        <f>paste_pd_tours!D60</f>
        <v>6678.3234700000003</v>
      </c>
      <c r="M83" s="50">
        <f>paste_pd_tours!E60</f>
        <v>8334.9404099999992</v>
      </c>
      <c r="P83" s="46" t="s">
        <v>531</v>
      </c>
      <c r="Q83" s="77">
        <f t="shared" si="28"/>
        <v>1656.6169400000001</v>
      </c>
      <c r="R83" s="49">
        <f t="shared" si="28"/>
        <v>0</v>
      </c>
      <c r="S83" s="78">
        <f t="shared" si="26"/>
        <v>6678.3234700000003</v>
      </c>
      <c r="T83" s="50">
        <f t="shared" si="29"/>
        <v>8334.9404100000011</v>
      </c>
      <c r="AB83" s="46" t="s">
        <v>531</v>
      </c>
      <c r="AC83" s="77">
        <f>Q83</f>
        <v>1656.6169400000001</v>
      </c>
      <c r="AD83" s="49">
        <f t="shared" si="31"/>
        <v>0</v>
      </c>
      <c r="AE83" s="78">
        <f t="shared" si="31"/>
        <v>6678.3234700000003</v>
      </c>
      <c r="AF83" s="50">
        <f t="shared" si="30"/>
        <v>8334.9404100000011</v>
      </c>
    </row>
    <row r="84" spans="2:34" ht="15.75" thickBot="1" x14ac:dyDescent="0.3">
      <c r="B84" s="61" t="s">
        <v>5</v>
      </c>
      <c r="C84" s="62">
        <f>paste_pd_tours!J61</f>
        <v>172</v>
      </c>
      <c r="D84" s="63">
        <f>paste_pd_tours!K61</f>
        <v>214</v>
      </c>
      <c r="E84" s="89">
        <f>paste_pd_tours!L61</f>
        <v>3302</v>
      </c>
      <c r="F84" s="64">
        <f>paste_pd_tours!M61</f>
        <v>3688</v>
      </c>
      <c r="I84" s="61" t="s">
        <v>5</v>
      </c>
      <c r="J84" s="62">
        <f>paste_pd_tours!B61</f>
        <v>87891.401819999999</v>
      </c>
      <c r="K84" s="63">
        <f>paste_pd_tours!C61</f>
        <v>105354.64835</v>
      </c>
      <c r="L84" s="89">
        <f>paste_pd_tours!D61</f>
        <v>1230578.61579</v>
      </c>
      <c r="M84" s="64">
        <f>paste_pd_tours!E61</f>
        <v>1423824.6659599999</v>
      </c>
      <c r="P84" s="61" t="s">
        <v>5</v>
      </c>
      <c r="Q84" s="62">
        <f>SUM(Q73:Q83)</f>
        <v>82866.457020000002</v>
      </c>
      <c r="R84" s="63">
        <f>SUM(R73:R83)</f>
        <v>110379.59315000002</v>
      </c>
      <c r="S84" s="89">
        <f>SUM(S73:S83)</f>
        <v>1229487.1311899999</v>
      </c>
      <c r="T84" s="64">
        <f t="shared" si="29"/>
        <v>1422733.1813599998</v>
      </c>
      <c r="AB84" s="61" t="s">
        <v>5</v>
      </c>
      <c r="AC84" s="62">
        <f>SUM(AC73:AC83)</f>
        <v>101702.61690507828</v>
      </c>
      <c r="AD84" s="63">
        <f>SUM(AD73:AD83)</f>
        <v>133364.78444880218</v>
      </c>
      <c r="AE84" s="89">
        <f>SUM(AE73:AE83)</f>
        <v>1225024.0980247965</v>
      </c>
      <c r="AF84" s="64">
        <f t="shared" si="30"/>
        <v>1460091.499378677</v>
      </c>
    </row>
    <row r="86" spans="2:34" x14ac:dyDescent="0.25">
      <c r="B86" t="s">
        <v>566</v>
      </c>
      <c r="I86" t="s">
        <v>566</v>
      </c>
      <c r="P86" t="s">
        <v>566</v>
      </c>
      <c r="AB86" t="s">
        <v>566</v>
      </c>
    </row>
    <row r="88" spans="2:34" ht="26.25" x14ac:dyDescent="0.25">
      <c r="B88" s="40" t="s">
        <v>3</v>
      </c>
      <c r="C88" s="41" t="s">
        <v>13</v>
      </c>
      <c r="D88" s="42" t="s">
        <v>585</v>
      </c>
      <c r="E88" s="43" t="s">
        <v>586</v>
      </c>
      <c r="F88" s="44" t="s">
        <v>5</v>
      </c>
      <c r="I88" s="40" t="s">
        <v>3</v>
      </c>
      <c r="J88" s="41" t="s">
        <v>13</v>
      </c>
      <c r="K88" s="42" t="s">
        <v>585</v>
      </c>
      <c r="L88" s="43" t="s">
        <v>586</v>
      </c>
      <c r="M88" s="44" t="s">
        <v>5</v>
      </c>
      <c r="P88" s="40" t="s">
        <v>3</v>
      </c>
      <c r="Q88" s="41" t="s">
        <v>13</v>
      </c>
      <c r="R88" s="42" t="s">
        <v>585</v>
      </c>
      <c r="S88" s="43" t="s">
        <v>586</v>
      </c>
      <c r="T88" s="44" t="s">
        <v>5</v>
      </c>
      <c r="V88" s="71" t="s">
        <v>557</v>
      </c>
      <c r="W88" s="71" t="s">
        <v>558</v>
      </c>
      <c r="X88" s="72" t="s">
        <v>559</v>
      </c>
      <c r="Y88" s="72" t="s">
        <v>560</v>
      </c>
      <c r="Z88" s="72" t="s">
        <v>561</v>
      </c>
      <c r="AB88" s="40" t="s">
        <v>3</v>
      </c>
      <c r="AC88" s="41" t="s">
        <v>13</v>
      </c>
      <c r="AD88" s="42" t="s">
        <v>585</v>
      </c>
      <c r="AE88" s="43" t="s">
        <v>586</v>
      </c>
      <c r="AF88" s="44" t="s">
        <v>5</v>
      </c>
      <c r="AH88">
        <f>1-AH56</f>
        <v>0</v>
      </c>
    </row>
    <row r="89" spans="2:34" x14ac:dyDescent="0.25">
      <c r="B89" s="73" t="s">
        <v>525</v>
      </c>
      <c r="C89" s="74">
        <f>paste_pd_tours!J62</f>
        <v>0</v>
      </c>
      <c r="D89" s="90">
        <f>paste_pd_tours!K62</f>
        <v>0</v>
      </c>
      <c r="E89" s="91">
        <f>paste_pd_tours!L62</f>
        <v>2</v>
      </c>
      <c r="F89" s="92">
        <f>paste_pd_tours!M62</f>
        <v>2</v>
      </c>
      <c r="I89" s="73" t="s">
        <v>525</v>
      </c>
      <c r="J89" s="74">
        <f>paste_pd_tours!B62</f>
        <v>0</v>
      </c>
      <c r="K89" s="90">
        <f>paste_pd_tours!C62</f>
        <v>0</v>
      </c>
      <c r="L89" s="91">
        <f>paste_pd_tours!D62</f>
        <v>147.26262</v>
      </c>
      <c r="M89" s="92">
        <f>paste_pd_tours!E62</f>
        <v>147.26262</v>
      </c>
      <c r="P89" s="73" t="s">
        <v>525</v>
      </c>
      <c r="Q89" s="74">
        <v>0</v>
      </c>
      <c r="R89" s="90">
        <f>+J89+K89</f>
        <v>0</v>
      </c>
      <c r="S89" s="91">
        <v>0</v>
      </c>
      <c r="T89" s="92">
        <f>SUM(Q89:S89)</f>
        <v>0</v>
      </c>
      <c r="AB89" s="73" t="s">
        <v>525</v>
      </c>
      <c r="AC89" s="74">
        <f>Q89</f>
        <v>0</v>
      </c>
      <c r="AD89" s="90">
        <f t="shared" ref="AD89:AE93" si="32">R89</f>
        <v>0</v>
      </c>
      <c r="AE89" s="91">
        <f t="shared" si="32"/>
        <v>0</v>
      </c>
      <c r="AF89" s="92">
        <f>SUM(AC89:AE89)</f>
        <v>0</v>
      </c>
    </row>
    <row r="90" spans="2:34" x14ac:dyDescent="0.25">
      <c r="B90" s="46" t="s">
        <v>526</v>
      </c>
      <c r="C90" s="77">
        <f>paste_pd_tours!J63</f>
        <v>6</v>
      </c>
      <c r="D90" s="49">
        <f>paste_pd_tours!K63</f>
        <v>47</v>
      </c>
      <c r="E90" s="78">
        <f>paste_pd_tours!L63</f>
        <v>620</v>
      </c>
      <c r="F90" s="50">
        <f>paste_pd_tours!M63</f>
        <v>673</v>
      </c>
      <c r="I90" s="46" t="s">
        <v>526</v>
      </c>
      <c r="J90" s="77">
        <f>paste_pd_tours!B63</f>
        <v>897.70565999999997</v>
      </c>
      <c r="K90" s="49">
        <f>paste_pd_tours!C63</f>
        <v>15436.908450000001</v>
      </c>
      <c r="L90" s="78">
        <f>paste_pd_tours!D63</f>
        <v>298656.24820999999</v>
      </c>
      <c r="M90" s="50">
        <f>paste_pd_tours!E63</f>
        <v>314990.86232000001</v>
      </c>
      <c r="P90" s="46" t="s">
        <v>526</v>
      </c>
      <c r="Q90" s="77">
        <f t="shared" ref="Q90:S99" si="33">J90</f>
        <v>897.70565999999997</v>
      </c>
      <c r="R90" s="49">
        <f t="shared" si="33"/>
        <v>15436.908450000001</v>
      </c>
      <c r="S90" s="78">
        <f>+L90+L89</f>
        <v>298803.51082999998</v>
      </c>
      <c r="T90" s="50">
        <f t="shared" ref="T90:T100" si="34">SUM(Q90:S90)</f>
        <v>315138.12494000001</v>
      </c>
      <c r="AB90" s="46" t="s">
        <v>526</v>
      </c>
      <c r="AC90" s="77">
        <f>Q90</f>
        <v>897.70565999999997</v>
      </c>
      <c r="AD90" s="49">
        <f t="shared" si="32"/>
        <v>15436.908450000001</v>
      </c>
      <c r="AE90" s="78">
        <f t="shared" si="32"/>
        <v>298803.51082999998</v>
      </c>
      <c r="AF90" s="50">
        <f t="shared" ref="AF90:AF100" si="35">SUM(AC90:AE90)</f>
        <v>315138.12494000001</v>
      </c>
    </row>
    <row r="91" spans="2:34" x14ac:dyDescent="0.25">
      <c r="B91" s="46" t="s">
        <v>527</v>
      </c>
      <c r="C91" s="77">
        <f>paste_pd_tours!J64</f>
        <v>5</v>
      </c>
      <c r="D91" s="49">
        <f>paste_pd_tours!K64</f>
        <v>29</v>
      </c>
      <c r="E91" s="78">
        <f>paste_pd_tours!L64</f>
        <v>229</v>
      </c>
      <c r="F91" s="50">
        <f>paste_pd_tours!M64</f>
        <v>263</v>
      </c>
      <c r="I91" s="46" t="s">
        <v>527</v>
      </c>
      <c r="J91" s="77">
        <f>paste_pd_tours!B64</f>
        <v>1255.3975</v>
      </c>
      <c r="K91" s="49">
        <f>paste_pd_tours!C64</f>
        <v>11287.252280000001</v>
      </c>
      <c r="L91" s="78">
        <f>paste_pd_tours!D64</f>
        <v>105985.71805</v>
      </c>
      <c r="M91" s="50">
        <f>paste_pd_tours!E64</f>
        <v>118528.36783</v>
      </c>
      <c r="P91" s="46" t="s">
        <v>527</v>
      </c>
      <c r="Q91" s="77">
        <f t="shared" si="33"/>
        <v>1255.3975</v>
      </c>
      <c r="R91" s="49">
        <f t="shared" si="33"/>
        <v>11287.252280000001</v>
      </c>
      <c r="S91" s="78">
        <f t="shared" si="33"/>
        <v>105985.71805</v>
      </c>
      <c r="T91" s="50">
        <f t="shared" si="34"/>
        <v>118528.36783</v>
      </c>
      <c r="AB91" s="46" t="s">
        <v>527</v>
      </c>
      <c r="AC91" s="77">
        <f>Q91</f>
        <v>1255.3975</v>
      </c>
      <c r="AD91" s="49">
        <f t="shared" si="32"/>
        <v>11287.252280000001</v>
      </c>
      <c r="AE91" s="78">
        <f t="shared" si="32"/>
        <v>105985.71805</v>
      </c>
      <c r="AF91" s="50">
        <f t="shared" si="35"/>
        <v>118528.36783</v>
      </c>
    </row>
    <row r="92" spans="2:34" x14ac:dyDescent="0.25">
      <c r="B92" s="46" t="s">
        <v>465</v>
      </c>
      <c r="C92" s="77">
        <f>paste_pd_tours!J65</f>
        <v>0</v>
      </c>
      <c r="D92" s="49">
        <f>paste_pd_tours!K65</f>
        <v>0</v>
      </c>
      <c r="E92" s="78">
        <f>paste_pd_tours!L65</f>
        <v>0</v>
      </c>
      <c r="F92" s="50">
        <f>paste_pd_tours!M65</f>
        <v>0</v>
      </c>
      <c r="I92" s="46" t="s">
        <v>465</v>
      </c>
      <c r="J92" s="77">
        <f>paste_pd_tours!B65</f>
        <v>0</v>
      </c>
      <c r="K92" s="49">
        <f>paste_pd_tours!C65</f>
        <v>0</v>
      </c>
      <c r="L92" s="78">
        <f>paste_pd_tours!D65</f>
        <v>0</v>
      </c>
      <c r="M92" s="50">
        <f>paste_pd_tours!E65</f>
        <v>0</v>
      </c>
      <c r="P92" s="46" t="s">
        <v>465</v>
      </c>
      <c r="Q92" s="77">
        <f t="shared" si="33"/>
        <v>0</v>
      </c>
      <c r="R92" s="49">
        <f t="shared" si="33"/>
        <v>0</v>
      </c>
      <c r="S92" s="78">
        <f t="shared" si="33"/>
        <v>0</v>
      </c>
      <c r="T92" s="50">
        <f t="shared" si="34"/>
        <v>0</v>
      </c>
      <c r="AB92" s="46" t="s">
        <v>465</v>
      </c>
      <c r="AC92" s="77">
        <f>Q92</f>
        <v>0</v>
      </c>
      <c r="AD92" s="49">
        <f t="shared" si="32"/>
        <v>0</v>
      </c>
      <c r="AE92" s="78">
        <f t="shared" si="32"/>
        <v>0</v>
      </c>
      <c r="AF92" s="50">
        <f t="shared" si="35"/>
        <v>0</v>
      </c>
    </row>
    <row r="93" spans="2:34" x14ac:dyDescent="0.25">
      <c r="B93" s="46" t="s">
        <v>528</v>
      </c>
      <c r="C93" s="77">
        <f>paste_pd_tours!J66</f>
        <v>0</v>
      </c>
      <c r="D93" s="49">
        <f>paste_pd_tours!K66</f>
        <v>0</v>
      </c>
      <c r="E93" s="78">
        <f>paste_pd_tours!L66</f>
        <v>0</v>
      </c>
      <c r="F93" s="50">
        <f>paste_pd_tours!M66</f>
        <v>0</v>
      </c>
      <c r="I93" s="46" t="s">
        <v>528</v>
      </c>
      <c r="J93" s="77">
        <f>paste_pd_tours!B66</f>
        <v>0</v>
      </c>
      <c r="K93" s="49">
        <f>paste_pd_tours!C66</f>
        <v>0</v>
      </c>
      <c r="L93" s="78">
        <f>paste_pd_tours!D66</f>
        <v>0</v>
      </c>
      <c r="M93" s="50">
        <f>paste_pd_tours!E66</f>
        <v>0</v>
      </c>
      <c r="P93" s="46" t="s">
        <v>528</v>
      </c>
      <c r="Q93" s="77">
        <f t="shared" si="33"/>
        <v>0</v>
      </c>
      <c r="R93" s="49">
        <f t="shared" si="33"/>
        <v>0</v>
      </c>
      <c r="S93" s="78">
        <f t="shared" si="33"/>
        <v>0</v>
      </c>
      <c r="T93" s="50">
        <f t="shared" si="34"/>
        <v>0</v>
      </c>
      <c r="AB93" s="46" t="s">
        <v>528</v>
      </c>
      <c r="AC93" s="77">
        <f>Q93</f>
        <v>0</v>
      </c>
      <c r="AD93" s="49">
        <f t="shared" si="32"/>
        <v>0</v>
      </c>
      <c r="AE93" s="78">
        <f t="shared" si="32"/>
        <v>0</v>
      </c>
      <c r="AF93" s="50">
        <f t="shared" si="35"/>
        <v>0</v>
      </c>
    </row>
    <row r="94" spans="2:34" x14ac:dyDescent="0.25">
      <c r="B94" s="46" t="s">
        <v>14</v>
      </c>
      <c r="C94" s="77">
        <f>paste_pd_tours!J67</f>
        <v>0</v>
      </c>
      <c r="D94" s="49">
        <f>paste_pd_tours!K67</f>
        <v>0</v>
      </c>
      <c r="E94" s="78">
        <f>paste_pd_tours!L67</f>
        <v>0</v>
      </c>
      <c r="F94" s="50">
        <f>paste_pd_tours!M67</f>
        <v>0</v>
      </c>
      <c r="I94" s="46" t="s">
        <v>14</v>
      </c>
      <c r="J94" s="77">
        <f>paste_pd_tours!B67</f>
        <v>0</v>
      </c>
      <c r="K94" s="49">
        <f>paste_pd_tours!C67</f>
        <v>0</v>
      </c>
      <c r="L94" s="78">
        <f>paste_pd_tours!D67</f>
        <v>0</v>
      </c>
      <c r="M94" s="50">
        <f>paste_pd_tours!E67</f>
        <v>0</v>
      </c>
      <c r="P94" s="46" t="s">
        <v>14</v>
      </c>
      <c r="Q94" s="79">
        <f t="shared" si="33"/>
        <v>0</v>
      </c>
      <c r="R94" s="80">
        <f t="shared" si="33"/>
        <v>0</v>
      </c>
      <c r="S94" s="81">
        <f t="shared" si="33"/>
        <v>0</v>
      </c>
      <c r="T94" s="82">
        <f t="shared" si="34"/>
        <v>0</v>
      </c>
      <c r="V94" s="2">
        <f t="array" ref="V94:V96">TRANSPOSE('Trip Switching Model Targets'!BB239:BD239)</f>
        <v>0</v>
      </c>
      <c r="W94" s="2">
        <f>OBS_PURP_AUTOSUFF!P95*$AH$88</f>
        <v>0</v>
      </c>
      <c r="X94">
        <v>0.5</v>
      </c>
      <c r="Y94" s="84">
        <v>0</v>
      </c>
      <c r="Z94" s="84">
        <f t="array" ref="Z94:Z96">TRANSPOSE('Trip Switching Model Targets'!BB241:BD241)</f>
        <v>0</v>
      </c>
      <c r="AB94" s="46" t="s">
        <v>14</v>
      </c>
      <c r="AC94" s="77">
        <f>OBS_PURP_AUTOSUFF!M95*$AH$88*$X94</f>
        <v>0</v>
      </c>
      <c r="AD94" s="49">
        <f>OBS_PURP_AUTOSUFF!N95*$AH$88*$X94</f>
        <v>0</v>
      </c>
      <c r="AE94" s="78">
        <f>OBS_PURP_AUTOSUFF!O95*$AH$88*$X94</f>
        <v>0</v>
      </c>
      <c r="AF94" s="50">
        <f t="shared" si="35"/>
        <v>0</v>
      </c>
    </row>
    <row r="95" spans="2:34" x14ac:dyDescent="0.25">
      <c r="B95" s="46" t="s">
        <v>18</v>
      </c>
      <c r="C95" s="85">
        <f>paste_pd_tours!J68</f>
        <v>0</v>
      </c>
      <c r="D95" s="49">
        <f>paste_pd_tours!K68</f>
        <v>0</v>
      </c>
      <c r="E95" s="78">
        <f>paste_pd_tours!L68</f>
        <v>0</v>
      </c>
      <c r="F95" s="50">
        <f>paste_pd_tours!M68</f>
        <v>0</v>
      </c>
      <c r="I95" s="46" t="s">
        <v>18</v>
      </c>
      <c r="J95" s="85">
        <f>paste_pd_tours!B68</f>
        <v>0</v>
      </c>
      <c r="K95" s="49">
        <f>paste_pd_tours!C68</f>
        <v>0</v>
      </c>
      <c r="L95" s="78">
        <f>paste_pd_tours!D68</f>
        <v>0</v>
      </c>
      <c r="M95" s="50">
        <f>paste_pd_tours!E68</f>
        <v>0</v>
      </c>
      <c r="P95" s="46" t="s">
        <v>18</v>
      </c>
      <c r="Q95" s="79">
        <f t="shared" si="33"/>
        <v>0</v>
      </c>
      <c r="R95" s="80">
        <f>+J95+K95</f>
        <v>0</v>
      </c>
      <c r="S95" s="81">
        <f t="shared" si="33"/>
        <v>0</v>
      </c>
      <c r="T95" s="82">
        <f t="shared" si="34"/>
        <v>0</v>
      </c>
      <c r="V95" s="2">
        <v>0</v>
      </c>
      <c r="W95" s="2">
        <f>OBS_PURP_AUTOSUFF!P96*$AH$88</f>
        <v>0</v>
      </c>
      <c r="X95">
        <v>0.5</v>
      </c>
      <c r="Y95" s="84">
        <v>0</v>
      </c>
      <c r="Z95" s="84">
        <v>0</v>
      </c>
      <c r="AB95" s="46" t="s">
        <v>18</v>
      </c>
      <c r="AC95" s="85">
        <f>OBS_PURP_AUTOSUFF!M96*$AH$88*$X95</f>
        <v>0</v>
      </c>
      <c r="AD95" s="49">
        <f>OBS_PURP_AUTOSUFF!N96*$AH$88*$X95</f>
        <v>0</v>
      </c>
      <c r="AE95" s="78">
        <f>OBS_PURP_AUTOSUFF!O96*$AH$88*$X95</f>
        <v>0</v>
      </c>
      <c r="AF95" s="50">
        <f t="shared" si="35"/>
        <v>0</v>
      </c>
    </row>
    <row r="96" spans="2:34" x14ac:dyDescent="0.25">
      <c r="B96" s="46" t="s">
        <v>22</v>
      </c>
      <c r="C96" s="77">
        <f>paste_pd_tours!J69</f>
        <v>0</v>
      </c>
      <c r="D96" s="49">
        <f>paste_pd_tours!K69</f>
        <v>0</v>
      </c>
      <c r="E96" s="78">
        <f>paste_pd_tours!L69</f>
        <v>0</v>
      </c>
      <c r="F96" s="50">
        <f>paste_pd_tours!M69</f>
        <v>0</v>
      </c>
      <c r="I96" s="46" t="s">
        <v>22</v>
      </c>
      <c r="J96" s="77">
        <f>paste_pd_tours!B69</f>
        <v>0</v>
      </c>
      <c r="K96" s="49">
        <f>paste_pd_tours!C69</f>
        <v>0</v>
      </c>
      <c r="L96" s="78">
        <f>paste_pd_tours!D69</f>
        <v>0</v>
      </c>
      <c r="M96" s="50">
        <f>paste_pd_tours!E69</f>
        <v>0</v>
      </c>
      <c r="P96" s="46" t="s">
        <v>22</v>
      </c>
      <c r="Q96" s="79">
        <f t="shared" si="33"/>
        <v>0</v>
      </c>
      <c r="R96" s="80">
        <f t="shared" si="33"/>
        <v>0</v>
      </c>
      <c r="S96" s="81">
        <f t="shared" si="33"/>
        <v>0</v>
      </c>
      <c r="T96" s="82">
        <f t="shared" si="34"/>
        <v>0</v>
      </c>
      <c r="V96" s="2">
        <v>0</v>
      </c>
      <c r="W96" s="2">
        <f>OBS_PURP_AUTOSUFF!P97*$AH$88</f>
        <v>0</v>
      </c>
      <c r="X96">
        <v>0.5</v>
      </c>
      <c r="Y96" s="84">
        <v>0</v>
      </c>
      <c r="Z96" s="84">
        <v>0</v>
      </c>
      <c r="AB96" s="46" t="s">
        <v>22</v>
      </c>
      <c r="AC96" s="77">
        <f>OBS_PURP_AUTOSUFF!M97*$AH$88*$X96</f>
        <v>0</v>
      </c>
      <c r="AD96" s="49">
        <f>OBS_PURP_AUTOSUFF!N97*$AH$88*$X96</f>
        <v>0</v>
      </c>
      <c r="AE96" s="78">
        <f>OBS_PURP_AUTOSUFF!O97*$AH$88*$X96</f>
        <v>0</v>
      </c>
      <c r="AF96" s="50">
        <f t="shared" si="35"/>
        <v>0</v>
      </c>
    </row>
    <row r="97" spans="2:34" x14ac:dyDescent="0.25">
      <c r="B97" s="46" t="s">
        <v>529</v>
      </c>
      <c r="C97" s="85">
        <f>paste_pd_tours!J70</f>
        <v>0</v>
      </c>
      <c r="D97" s="86">
        <f>paste_pd_tours!K70</f>
        <v>0</v>
      </c>
      <c r="E97" s="87">
        <f>paste_pd_tours!L70</f>
        <v>0</v>
      </c>
      <c r="F97" s="88">
        <f>paste_pd_tours!M70</f>
        <v>0</v>
      </c>
      <c r="I97" s="46" t="s">
        <v>529</v>
      </c>
      <c r="J97" s="85">
        <f>paste_pd_tours!B70</f>
        <v>0</v>
      </c>
      <c r="K97" s="86">
        <f>paste_pd_tours!C70</f>
        <v>0</v>
      </c>
      <c r="L97" s="87">
        <f>paste_pd_tours!D70</f>
        <v>0</v>
      </c>
      <c r="M97" s="88">
        <f>paste_pd_tours!E70</f>
        <v>0</v>
      </c>
      <c r="P97" s="46" t="s">
        <v>529</v>
      </c>
      <c r="Q97" s="85">
        <v>0</v>
      </c>
      <c r="R97" s="86">
        <v>0</v>
      </c>
      <c r="S97" s="87">
        <v>0</v>
      </c>
      <c r="T97" s="88">
        <f t="shared" si="34"/>
        <v>0</v>
      </c>
      <c r="AB97" s="46" t="s">
        <v>529</v>
      </c>
      <c r="AC97" s="85">
        <f>Q97</f>
        <v>0</v>
      </c>
      <c r="AD97" s="86">
        <f t="shared" ref="AD97:AE99" si="36">R97</f>
        <v>0</v>
      </c>
      <c r="AE97" s="87">
        <f t="shared" si="36"/>
        <v>0</v>
      </c>
      <c r="AF97" s="88">
        <f t="shared" si="35"/>
        <v>0</v>
      </c>
    </row>
    <row r="98" spans="2:34" x14ac:dyDescent="0.25">
      <c r="B98" s="46" t="s">
        <v>530</v>
      </c>
      <c r="C98" s="77">
        <f>paste_pd_tours!J71</f>
        <v>0</v>
      </c>
      <c r="D98" s="49">
        <f>paste_pd_tours!K71</f>
        <v>0</v>
      </c>
      <c r="E98" s="78">
        <f>paste_pd_tours!L71</f>
        <v>0</v>
      </c>
      <c r="F98" s="50">
        <f>paste_pd_tours!M71</f>
        <v>0</v>
      </c>
      <c r="I98" s="46" t="s">
        <v>530</v>
      </c>
      <c r="J98" s="77">
        <f>paste_pd_tours!B71</f>
        <v>0</v>
      </c>
      <c r="K98" s="49">
        <f>paste_pd_tours!C71</f>
        <v>0</v>
      </c>
      <c r="L98" s="78">
        <f>paste_pd_tours!D71</f>
        <v>0</v>
      </c>
      <c r="M98" s="50">
        <f>paste_pd_tours!E71</f>
        <v>0</v>
      </c>
      <c r="P98" s="46" t="s">
        <v>530</v>
      </c>
      <c r="Q98" s="77">
        <f t="shared" si="33"/>
        <v>0</v>
      </c>
      <c r="R98" s="49">
        <f t="shared" si="33"/>
        <v>0</v>
      </c>
      <c r="S98" s="78">
        <f t="shared" si="33"/>
        <v>0</v>
      </c>
      <c r="T98" s="50">
        <f t="shared" si="34"/>
        <v>0</v>
      </c>
      <c r="AB98" s="46" t="s">
        <v>530</v>
      </c>
      <c r="AC98" s="77">
        <f>Q98</f>
        <v>0</v>
      </c>
      <c r="AD98" s="49">
        <f t="shared" si="36"/>
        <v>0</v>
      </c>
      <c r="AE98" s="78">
        <f t="shared" si="36"/>
        <v>0</v>
      </c>
      <c r="AF98" s="50">
        <f t="shared" si="35"/>
        <v>0</v>
      </c>
    </row>
    <row r="99" spans="2:34" x14ac:dyDescent="0.25">
      <c r="B99" s="46" t="s">
        <v>531</v>
      </c>
      <c r="C99" s="77">
        <f>paste_pd_tours!J72</f>
        <v>0</v>
      </c>
      <c r="D99" s="49">
        <f>paste_pd_tours!K72</f>
        <v>0</v>
      </c>
      <c r="E99" s="78">
        <f>paste_pd_tours!L72</f>
        <v>0</v>
      </c>
      <c r="F99" s="50">
        <f>paste_pd_tours!M72</f>
        <v>0</v>
      </c>
      <c r="I99" s="46" t="s">
        <v>531</v>
      </c>
      <c r="J99" s="77">
        <f>paste_pd_tours!B72</f>
        <v>0</v>
      </c>
      <c r="K99" s="49">
        <f>paste_pd_tours!C72</f>
        <v>0</v>
      </c>
      <c r="L99" s="78">
        <f>paste_pd_tours!D72</f>
        <v>0</v>
      </c>
      <c r="M99" s="50">
        <f>paste_pd_tours!E72</f>
        <v>0</v>
      </c>
      <c r="P99" s="46" t="s">
        <v>531</v>
      </c>
      <c r="Q99" s="77">
        <f t="shared" si="33"/>
        <v>0</v>
      </c>
      <c r="R99" s="49">
        <f t="shared" si="33"/>
        <v>0</v>
      </c>
      <c r="S99" s="78">
        <f t="shared" si="33"/>
        <v>0</v>
      </c>
      <c r="T99" s="50">
        <f t="shared" si="34"/>
        <v>0</v>
      </c>
      <c r="AB99" s="46" t="s">
        <v>531</v>
      </c>
      <c r="AC99" s="77">
        <f>Q99</f>
        <v>0</v>
      </c>
      <c r="AD99" s="49">
        <f t="shared" si="36"/>
        <v>0</v>
      </c>
      <c r="AE99" s="78">
        <f t="shared" si="36"/>
        <v>0</v>
      </c>
      <c r="AF99" s="50">
        <f t="shared" si="35"/>
        <v>0</v>
      </c>
    </row>
    <row r="100" spans="2:34" ht="15.75" thickBot="1" x14ac:dyDescent="0.3">
      <c r="B100" s="61" t="s">
        <v>5</v>
      </c>
      <c r="C100" s="62">
        <f>paste_pd_tours!J73</f>
        <v>11</v>
      </c>
      <c r="D100" s="63">
        <f>paste_pd_tours!K73</f>
        <v>76</v>
      </c>
      <c r="E100" s="89">
        <f>paste_pd_tours!L73</f>
        <v>851</v>
      </c>
      <c r="F100" s="64">
        <f>paste_pd_tours!M73</f>
        <v>938</v>
      </c>
      <c r="I100" s="61" t="s">
        <v>5</v>
      </c>
      <c r="J100" s="62">
        <f>paste_pd_tours!B73</f>
        <v>2153.1031600000001</v>
      </c>
      <c r="K100" s="63">
        <f>paste_pd_tours!C73</f>
        <v>26724.16073</v>
      </c>
      <c r="L100" s="89">
        <f>paste_pd_tours!D73</f>
        <v>404789.22888000001</v>
      </c>
      <c r="M100" s="64">
        <f>paste_pd_tours!E73</f>
        <v>433666.49277000001</v>
      </c>
      <c r="P100" s="61" t="s">
        <v>5</v>
      </c>
      <c r="Q100" s="62">
        <f>SUM(Q89:Q99)</f>
        <v>2153.1031600000001</v>
      </c>
      <c r="R100" s="63">
        <f>SUM(R89:R99)</f>
        <v>26724.160730000003</v>
      </c>
      <c r="S100" s="89">
        <f>SUM(S89:S99)</f>
        <v>404789.22887999995</v>
      </c>
      <c r="T100" s="64">
        <f t="shared" si="34"/>
        <v>433666.49276999995</v>
      </c>
      <c r="AB100" s="61" t="s">
        <v>5</v>
      </c>
      <c r="AC100" s="62">
        <f>SUM(AC89:AC99)</f>
        <v>2153.1031600000001</v>
      </c>
      <c r="AD100" s="63">
        <f>SUM(AD89:AD99)</f>
        <v>26724.160730000003</v>
      </c>
      <c r="AE100" s="89">
        <f>SUM(AE89:AE99)</f>
        <v>404789.22887999995</v>
      </c>
      <c r="AF100" s="64">
        <f t="shared" si="35"/>
        <v>433666.49276999995</v>
      </c>
    </row>
    <row r="102" spans="2:34" x14ac:dyDescent="0.25">
      <c r="B102" t="s">
        <v>567</v>
      </c>
      <c r="I102" t="s">
        <v>567</v>
      </c>
      <c r="P102" t="s">
        <v>567</v>
      </c>
      <c r="AB102" t="s">
        <v>567</v>
      </c>
    </row>
    <row r="104" spans="2:34" ht="26.25" x14ac:dyDescent="0.25">
      <c r="B104" s="40" t="s">
        <v>3</v>
      </c>
      <c r="C104" s="41" t="s">
        <v>13</v>
      </c>
      <c r="D104" s="42" t="s">
        <v>585</v>
      </c>
      <c r="E104" s="43" t="s">
        <v>586</v>
      </c>
      <c r="F104" s="44" t="s">
        <v>5</v>
      </c>
      <c r="I104" s="40" t="s">
        <v>3</v>
      </c>
      <c r="J104" s="41" t="s">
        <v>13</v>
      </c>
      <c r="K104" s="42" t="s">
        <v>585</v>
      </c>
      <c r="L104" s="43" t="s">
        <v>586</v>
      </c>
      <c r="M104" s="44" t="s">
        <v>5</v>
      </c>
      <c r="P104" s="40" t="s">
        <v>3</v>
      </c>
      <c r="Q104" s="41" t="s">
        <v>13</v>
      </c>
      <c r="R104" s="42" t="s">
        <v>585</v>
      </c>
      <c r="S104" s="43" t="s">
        <v>586</v>
      </c>
      <c r="T104" s="44" t="s">
        <v>5</v>
      </c>
      <c r="V104" s="71" t="s">
        <v>557</v>
      </c>
      <c r="W104" s="71" t="s">
        <v>558</v>
      </c>
      <c r="X104" s="72" t="s">
        <v>559</v>
      </c>
      <c r="Y104" s="72" t="s">
        <v>560</v>
      </c>
      <c r="Z104" s="72" t="s">
        <v>561</v>
      </c>
      <c r="AB104" s="40" t="s">
        <v>3</v>
      </c>
      <c r="AC104" s="41" t="s">
        <v>13</v>
      </c>
      <c r="AD104" s="42" t="s">
        <v>585</v>
      </c>
      <c r="AE104" s="43" t="s">
        <v>586</v>
      </c>
      <c r="AF104" s="44" t="s">
        <v>5</v>
      </c>
      <c r="AH104">
        <f>1-AH72</f>
        <v>1.2267885139056522E-2</v>
      </c>
    </row>
    <row r="105" spans="2:34" x14ac:dyDescent="0.25">
      <c r="B105" s="73" t="s">
        <v>525</v>
      </c>
      <c r="C105" s="74">
        <f>paste_pd_tours!J74</f>
        <v>0</v>
      </c>
      <c r="D105" s="90">
        <f>paste_pd_tours!K74</f>
        <v>0</v>
      </c>
      <c r="E105" s="91">
        <f>paste_pd_tours!L74</f>
        <v>0</v>
      </c>
      <c r="F105" s="92">
        <f>paste_pd_tours!M74</f>
        <v>0</v>
      </c>
      <c r="I105" s="73" t="s">
        <v>525</v>
      </c>
      <c r="J105" s="74">
        <f>paste_pd_tours!B74</f>
        <v>0</v>
      </c>
      <c r="K105" s="90">
        <f>paste_pd_tours!C74</f>
        <v>0</v>
      </c>
      <c r="L105" s="91">
        <f>paste_pd_tours!D74</f>
        <v>0</v>
      </c>
      <c r="M105" s="92">
        <f>paste_pd_tours!E74</f>
        <v>0</v>
      </c>
      <c r="P105" s="73" t="s">
        <v>525</v>
      </c>
      <c r="Q105" s="74">
        <v>0</v>
      </c>
      <c r="R105" s="90">
        <f>+J105+K105</f>
        <v>0</v>
      </c>
      <c r="S105" s="91">
        <f t="shared" ref="S105:S115" si="37">L105</f>
        <v>0</v>
      </c>
      <c r="T105" s="92">
        <f>SUM(Q105:S105)</f>
        <v>0</v>
      </c>
      <c r="AB105" s="73" t="s">
        <v>525</v>
      </c>
      <c r="AC105" s="74">
        <f>Q105</f>
        <v>0</v>
      </c>
      <c r="AD105" s="90">
        <f t="shared" ref="AD105:AE109" si="38">R105</f>
        <v>0</v>
      </c>
      <c r="AE105" s="91">
        <f t="shared" si="38"/>
        <v>0</v>
      </c>
      <c r="AF105" s="92">
        <f>SUM(AC105:AE105)</f>
        <v>0</v>
      </c>
    </row>
    <row r="106" spans="2:34" x14ac:dyDescent="0.25">
      <c r="B106" s="46" t="s">
        <v>526</v>
      </c>
      <c r="C106" s="77">
        <f>paste_pd_tours!J75</f>
        <v>4</v>
      </c>
      <c r="D106" s="49">
        <f>paste_pd_tours!K75</f>
        <v>43</v>
      </c>
      <c r="E106" s="78">
        <f>paste_pd_tours!L75</f>
        <v>597</v>
      </c>
      <c r="F106" s="50">
        <f>paste_pd_tours!M75</f>
        <v>644</v>
      </c>
      <c r="I106" s="46" t="s">
        <v>526</v>
      </c>
      <c r="J106" s="77">
        <f>paste_pd_tours!B75</f>
        <v>615.94640000000004</v>
      </c>
      <c r="K106" s="49">
        <f>paste_pd_tours!C75</f>
        <v>9260.6479899999995</v>
      </c>
      <c r="L106" s="78">
        <f>paste_pd_tours!D75</f>
        <v>206055.8634</v>
      </c>
      <c r="M106" s="50">
        <f>paste_pd_tours!E75</f>
        <v>215932.45778999999</v>
      </c>
      <c r="P106" s="46" t="s">
        <v>526</v>
      </c>
      <c r="Q106" s="77">
        <f t="shared" ref="Q106:R115" si="39">J106</f>
        <v>615.94640000000004</v>
      </c>
      <c r="R106" s="49">
        <f t="shared" si="39"/>
        <v>9260.6479899999995</v>
      </c>
      <c r="S106" s="78">
        <f t="shared" si="37"/>
        <v>206055.8634</v>
      </c>
      <c r="T106" s="50">
        <f t="shared" ref="T106:T116" si="40">SUM(Q106:S106)</f>
        <v>215932.45779000001</v>
      </c>
      <c r="AB106" s="46" t="s">
        <v>526</v>
      </c>
      <c r="AC106" s="77">
        <f>Q106</f>
        <v>615.94640000000004</v>
      </c>
      <c r="AD106" s="49">
        <f t="shared" si="38"/>
        <v>9260.6479899999995</v>
      </c>
      <c r="AE106" s="78">
        <f t="shared" si="38"/>
        <v>206055.8634</v>
      </c>
      <c r="AF106" s="50">
        <f t="shared" ref="AF106:AF116" si="41">SUM(AC106:AE106)</f>
        <v>215932.45779000001</v>
      </c>
    </row>
    <row r="107" spans="2:34" x14ac:dyDescent="0.25">
      <c r="B107" s="46" t="s">
        <v>527</v>
      </c>
      <c r="C107" s="77">
        <f>paste_pd_tours!J76</f>
        <v>0</v>
      </c>
      <c r="D107" s="49">
        <f>paste_pd_tours!K76</f>
        <v>27</v>
      </c>
      <c r="E107" s="78">
        <f>paste_pd_tours!L76</f>
        <v>453</v>
      </c>
      <c r="F107" s="50">
        <f>paste_pd_tours!M76</f>
        <v>480</v>
      </c>
      <c r="I107" s="46" t="s">
        <v>527</v>
      </c>
      <c r="J107" s="77">
        <f>paste_pd_tours!B76</f>
        <v>0</v>
      </c>
      <c r="K107" s="49">
        <f>paste_pd_tours!C76</f>
        <v>4076.75711</v>
      </c>
      <c r="L107" s="78">
        <f>paste_pd_tours!D76</f>
        <v>195328.74411999999</v>
      </c>
      <c r="M107" s="50">
        <f>paste_pd_tours!E76</f>
        <v>199405.50122999999</v>
      </c>
      <c r="P107" s="46" t="s">
        <v>527</v>
      </c>
      <c r="Q107" s="77">
        <f t="shared" si="39"/>
        <v>0</v>
      </c>
      <c r="R107" s="49">
        <f t="shared" si="39"/>
        <v>4076.75711</v>
      </c>
      <c r="S107" s="78">
        <f t="shared" si="37"/>
        <v>195328.74411999999</v>
      </c>
      <c r="T107" s="50">
        <f t="shared" si="40"/>
        <v>199405.50122999999</v>
      </c>
      <c r="AB107" s="46" t="s">
        <v>527</v>
      </c>
      <c r="AC107" s="77">
        <f>Q107</f>
        <v>0</v>
      </c>
      <c r="AD107" s="49">
        <f t="shared" si="38"/>
        <v>4076.75711</v>
      </c>
      <c r="AE107" s="78">
        <f t="shared" si="38"/>
        <v>195328.74411999999</v>
      </c>
      <c r="AF107" s="50">
        <f t="shared" si="41"/>
        <v>199405.50122999999</v>
      </c>
    </row>
    <row r="108" spans="2:34" x14ac:dyDescent="0.25">
      <c r="B108" s="46" t="s">
        <v>465</v>
      </c>
      <c r="C108" s="77">
        <f>paste_pd_tours!J77</f>
        <v>0</v>
      </c>
      <c r="D108" s="49">
        <f>paste_pd_tours!K77</f>
        <v>0</v>
      </c>
      <c r="E108" s="78">
        <f>paste_pd_tours!L77</f>
        <v>0</v>
      </c>
      <c r="F108" s="50">
        <f>paste_pd_tours!M77</f>
        <v>0</v>
      </c>
      <c r="I108" s="46" t="s">
        <v>465</v>
      </c>
      <c r="J108" s="77">
        <f>paste_pd_tours!B77</f>
        <v>0</v>
      </c>
      <c r="K108" s="49">
        <f>paste_pd_tours!C77</f>
        <v>0</v>
      </c>
      <c r="L108" s="78">
        <f>paste_pd_tours!D77</f>
        <v>0</v>
      </c>
      <c r="M108" s="50">
        <f>paste_pd_tours!E77</f>
        <v>0</v>
      </c>
      <c r="P108" s="46" t="s">
        <v>465</v>
      </c>
      <c r="Q108" s="77">
        <f t="shared" si="39"/>
        <v>0</v>
      </c>
      <c r="R108" s="49">
        <f t="shared" si="39"/>
        <v>0</v>
      </c>
      <c r="S108" s="78">
        <f t="shared" si="37"/>
        <v>0</v>
      </c>
      <c r="T108" s="50">
        <f t="shared" si="40"/>
        <v>0</v>
      </c>
      <c r="AB108" s="46" t="s">
        <v>465</v>
      </c>
      <c r="AC108" s="77">
        <f>Q108</f>
        <v>0</v>
      </c>
      <c r="AD108" s="49">
        <f t="shared" si="38"/>
        <v>0</v>
      </c>
      <c r="AE108" s="78">
        <f t="shared" si="38"/>
        <v>0</v>
      </c>
      <c r="AF108" s="50">
        <f t="shared" si="41"/>
        <v>0</v>
      </c>
    </row>
    <row r="109" spans="2:34" x14ac:dyDescent="0.25">
      <c r="B109" s="46" t="s">
        <v>528</v>
      </c>
      <c r="C109" s="77">
        <f>paste_pd_tours!J78</f>
        <v>0</v>
      </c>
      <c r="D109" s="49">
        <f>paste_pd_tours!K78</f>
        <v>0</v>
      </c>
      <c r="E109" s="78">
        <f>paste_pd_tours!L78</f>
        <v>2</v>
      </c>
      <c r="F109" s="50">
        <f>paste_pd_tours!M78</f>
        <v>2</v>
      </c>
      <c r="I109" s="46" t="s">
        <v>528</v>
      </c>
      <c r="J109" s="77">
        <f>paste_pd_tours!B78</f>
        <v>0</v>
      </c>
      <c r="K109" s="49">
        <f>paste_pd_tours!C78</f>
        <v>0</v>
      </c>
      <c r="L109" s="78">
        <f>paste_pd_tours!D78</f>
        <v>400.94459999999998</v>
      </c>
      <c r="M109" s="50">
        <f>paste_pd_tours!E78</f>
        <v>400.94459999999998</v>
      </c>
      <c r="P109" s="46" t="s">
        <v>528</v>
      </c>
      <c r="Q109" s="77">
        <f t="shared" si="39"/>
        <v>0</v>
      </c>
      <c r="R109" s="49">
        <f t="shared" si="39"/>
        <v>0</v>
      </c>
      <c r="S109" s="78">
        <f t="shared" si="37"/>
        <v>400.94459999999998</v>
      </c>
      <c r="T109" s="50">
        <f t="shared" si="40"/>
        <v>400.94459999999998</v>
      </c>
      <c r="AB109" s="46" t="s">
        <v>528</v>
      </c>
      <c r="AC109" s="77">
        <f>Q109</f>
        <v>0</v>
      </c>
      <c r="AD109" s="49">
        <f t="shared" si="38"/>
        <v>0</v>
      </c>
      <c r="AE109" s="78">
        <f t="shared" si="38"/>
        <v>400.94459999999998</v>
      </c>
      <c r="AF109" s="50">
        <f t="shared" si="41"/>
        <v>400.94459999999998</v>
      </c>
    </row>
    <row r="110" spans="2:34" x14ac:dyDescent="0.25">
      <c r="B110" s="46" t="s">
        <v>14</v>
      </c>
      <c r="C110" s="77">
        <f>paste_pd_tours!J79</f>
        <v>0</v>
      </c>
      <c r="D110" s="49">
        <f>paste_pd_tours!K79</f>
        <v>0</v>
      </c>
      <c r="E110" s="78">
        <f>paste_pd_tours!L79</f>
        <v>0</v>
      </c>
      <c r="F110" s="50">
        <f>paste_pd_tours!M79</f>
        <v>0</v>
      </c>
      <c r="I110" s="46" t="s">
        <v>14</v>
      </c>
      <c r="J110" s="77">
        <f>paste_pd_tours!B79</f>
        <v>0</v>
      </c>
      <c r="K110" s="49">
        <f>paste_pd_tours!C79</f>
        <v>0</v>
      </c>
      <c r="L110" s="78">
        <f>paste_pd_tours!D79</f>
        <v>0</v>
      </c>
      <c r="M110" s="50">
        <f>paste_pd_tours!E79</f>
        <v>0</v>
      </c>
      <c r="P110" s="46" t="s">
        <v>14</v>
      </c>
      <c r="Q110" s="79">
        <f t="shared" si="39"/>
        <v>0</v>
      </c>
      <c r="R110" s="80">
        <f t="shared" si="39"/>
        <v>0</v>
      </c>
      <c r="S110" s="81">
        <f t="shared" si="37"/>
        <v>0</v>
      </c>
      <c r="T110" s="82">
        <f t="shared" si="40"/>
        <v>0</v>
      </c>
      <c r="V110" s="2">
        <f t="array" ref="V110:V112">TRANSPOSE('Trip Switching Model Targets'!BB279:BD279)</f>
        <v>1121.1697050997868</v>
      </c>
      <c r="W110" s="2">
        <f>OBS_PURP_AUTOSUFF!P124*$AH$104</f>
        <v>2242.3394101995736</v>
      </c>
      <c r="X110" s="83">
        <f>V110/W110</f>
        <v>0.5</v>
      </c>
      <c r="Y110" s="84">
        <f t="array" ref="Y110:Y112">TRANSPOSE('Trip Switching Model Targets'!BB277:BD277)/'Tour Mode Targets'!AF110:AF112</f>
        <v>2</v>
      </c>
      <c r="Z110" s="84">
        <f t="array" ref="Z110:Z112">TRANSPOSE('Trip Switching Model Targets'!BB281:BD281)</f>
        <v>2</v>
      </c>
      <c r="AB110" s="46" t="s">
        <v>14</v>
      </c>
      <c r="AC110" s="77">
        <f>OBS_PURP_AUTOSUFF!M124*$AH$104*$X110</f>
        <v>518.82992890322623</v>
      </c>
      <c r="AD110" s="49">
        <f>OBS_PURP_AUTOSUFF!N124*$AH$104*$X110</f>
        <v>242.95617778751384</v>
      </c>
      <c r="AE110" s="78">
        <f>OBS_PURP_AUTOSUFF!O124*$AH$104*$X110</f>
        <v>359.38359840904684</v>
      </c>
      <c r="AF110" s="50">
        <f t="shared" si="41"/>
        <v>1121.1697050997868</v>
      </c>
    </row>
    <row r="111" spans="2:34" x14ac:dyDescent="0.25">
      <c r="B111" s="46" t="s">
        <v>18</v>
      </c>
      <c r="C111" s="85">
        <f>paste_pd_tours!J80</f>
        <v>0</v>
      </c>
      <c r="D111" s="49">
        <f>paste_pd_tours!K80</f>
        <v>0</v>
      </c>
      <c r="E111" s="78">
        <f>paste_pd_tours!L80</f>
        <v>4</v>
      </c>
      <c r="F111" s="50">
        <f>paste_pd_tours!M80</f>
        <v>4</v>
      </c>
      <c r="I111" s="46" t="s">
        <v>18</v>
      </c>
      <c r="J111" s="85">
        <f>paste_pd_tours!B80</f>
        <v>0</v>
      </c>
      <c r="K111" s="49">
        <f>paste_pd_tours!C80</f>
        <v>0</v>
      </c>
      <c r="L111" s="78">
        <f>paste_pd_tours!D80</f>
        <v>624.75689999999997</v>
      </c>
      <c r="M111" s="50">
        <f>paste_pd_tours!E80</f>
        <v>624.75689999999997</v>
      </c>
      <c r="P111" s="46" t="s">
        <v>18</v>
      </c>
      <c r="Q111" s="79">
        <f t="shared" si="39"/>
        <v>0</v>
      </c>
      <c r="R111" s="80">
        <f>+J111+K111</f>
        <v>0</v>
      </c>
      <c r="S111" s="81">
        <f t="shared" si="37"/>
        <v>624.75689999999997</v>
      </c>
      <c r="T111" s="82">
        <f t="shared" si="40"/>
        <v>624.75689999999997</v>
      </c>
      <c r="V111" s="2">
        <v>71.041988543309074</v>
      </c>
      <c r="W111" s="2">
        <f>OBS_PURP_AUTOSUFF!P125*$AH$104</f>
        <v>123.09591125764068</v>
      </c>
      <c r="X111" s="83">
        <f>V111/W111</f>
        <v>0.57712711833797348</v>
      </c>
      <c r="Y111" s="84">
        <v>2.3478306522104839</v>
      </c>
      <c r="Z111" s="84">
        <v>2.3478306522104839</v>
      </c>
      <c r="AB111" s="46" t="s">
        <v>18</v>
      </c>
      <c r="AC111" s="85">
        <f>OBS_PURP_AUTOSUFF!M125*$AH$104*$X111</f>
        <v>0</v>
      </c>
      <c r="AD111" s="49">
        <f>OBS_PURP_AUTOSUFF!N125*$AH$104*$X111</f>
        <v>16.033329190894801</v>
      </c>
      <c r="AE111" s="78">
        <f>OBS_PURP_AUTOSUFF!O125*$AH$104*$X111</f>
        <v>55.00865935241427</v>
      </c>
      <c r="AF111" s="50">
        <f t="shared" si="41"/>
        <v>71.041988543309074</v>
      </c>
    </row>
    <row r="112" spans="2:34" x14ac:dyDescent="0.25">
      <c r="B112" s="46" t="s">
        <v>22</v>
      </c>
      <c r="C112" s="77">
        <f>paste_pd_tours!J81</f>
        <v>0</v>
      </c>
      <c r="D112" s="49">
        <f>paste_pd_tours!K81</f>
        <v>0</v>
      </c>
      <c r="E112" s="78">
        <f>paste_pd_tours!L81</f>
        <v>4</v>
      </c>
      <c r="F112" s="50">
        <f>paste_pd_tours!M81</f>
        <v>4</v>
      </c>
      <c r="I112" s="46" t="s">
        <v>22</v>
      </c>
      <c r="J112" s="77">
        <f>paste_pd_tours!B81</f>
        <v>0</v>
      </c>
      <c r="K112" s="49">
        <f>paste_pd_tours!C81</f>
        <v>0</v>
      </c>
      <c r="L112" s="78">
        <f>paste_pd_tours!D81</f>
        <v>624.75689999999997</v>
      </c>
      <c r="M112" s="50">
        <f>paste_pd_tours!E81</f>
        <v>624.75689999999997</v>
      </c>
      <c r="P112" s="46" t="s">
        <v>22</v>
      </c>
      <c r="Q112" s="79">
        <f t="shared" si="39"/>
        <v>0</v>
      </c>
      <c r="R112" s="80">
        <f t="shared" si="39"/>
        <v>0</v>
      </c>
      <c r="S112" s="81">
        <f t="shared" si="37"/>
        <v>624.75689999999997</v>
      </c>
      <c r="T112" s="82">
        <f t="shared" si="40"/>
        <v>624.75689999999997</v>
      </c>
      <c r="V112" s="2">
        <v>171.37860543178701</v>
      </c>
      <c r="W112" s="2">
        <f>OBS_PURP_AUTOSUFF!P126*$AH$104</f>
        <v>296.95122614464526</v>
      </c>
      <c r="X112" s="83">
        <f>V112/W112</f>
        <v>0.57712711833797348</v>
      </c>
      <c r="Y112" s="84">
        <v>2.3478306522104844</v>
      </c>
      <c r="Z112" s="84">
        <v>2.3478306522104839</v>
      </c>
      <c r="AB112" s="46" t="s">
        <v>22</v>
      </c>
      <c r="AC112" s="77">
        <f>OBS_PURP_AUTOSUFF!M126*$AH$104*$X112</f>
        <v>35.245425740219183</v>
      </c>
      <c r="AD112" s="49">
        <f>OBS_PURP_AUTOSUFF!N126*$AH$104*$X112</f>
        <v>47.664994415557977</v>
      </c>
      <c r="AE112" s="78">
        <f>OBS_PURP_AUTOSUFF!O126*$AH$104*$X112</f>
        <v>88.46818527600982</v>
      </c>
      <c r="AF112" s="50">
        <f t="shared" si="41"/>
        <v>171.37860543178698</v>
      </c>
    </row>
    <row r="113" spans="2:32" x14ac:dyDescent="0.25">
      <c r="B113" s="46" t="s">
        <v>529</v>
      </c>
      <c r="C113" s="85">
        <f>paste_pd_tours!J82</f>
        <v>0</v>
      </c>
      <c r="D113" s="86">
        <f>paste_pd_tours!K82</f>
        <v>0</v>
      </c>
      <c r="E113" s="87">
        <f>paste_pd_tours!L82</f>
        <v>0</v>
      </c>
      <c r="F113" s="88">
        <f>paste_pd_tours!M82</f>
        <v>0</v>
      </c>
      <c r="I113" s="46" t="s">
        <v>529</v>
      </c>
      <c r="J113" s="85">
        <f>paste_pd_tours!B82</f>
        <v>0</v>
      </c>
      <c r="K113" s="86">
        <f>paste_pd_tours!C82</f>
        <v>0</v>
      </c>
      <c r="L113" s="87">
        <f>paste_pd_tours!D82</f>
        <v>0</v>
      </c>
      <c r="M113" s="88">
        <f>paste_pd_tours!E82</f>
        <v>0</v>
      </c>
      <c r="P113" s="46" t="s">
        <v>529</v>
      </c>
      <c r="Q113" s="85">
        <v>0</v>
      </c>
      <c r="R113" s="86">
        <v>0</v>
      </c>
      <c r="S113" s="87">
        <v>0</v>
      </c>
      <c r="T113" s="88">
        <f t="shared" si="40"/>
        <v>0</v>
      </c>
      <c r="AB113" s="46" t="s">
        <v>529</v>
      </c>
      <c r="AC113" s="85">
        <f>Q113</f>
        <v>0</v>
      </c>
      <c r="AD113" s="86">
        <f t="shared" ref="AD113:AE115" si="42">R113</f>
        <v>0</v>
      </c>
      <c r="AE113" s="87">
        <f t="shared" si="42"/>
        <v>0</v>
      </c>
      <c r="AF113" s="88">
        <f t="shared" si="41"/>
        <v>0</v>
      </c>
    </row>
    <row r="114" spans="2:32" x14ac:dyDescent="0.25">
      <c r="B114" s="46" t="s">
        <v>530</v>
      </c>
      <c r="C114" s="77">
        <f>paste_pd_tours!J83</f>
        <v>0</v>
      </c>
      <c r="D114" s="49">
        <f>paste_pd_tours!K83</f>
        <v>0</v>
      </c>
      <c r="E114" s="78">
        <f>paste_pd_tours!L83</f>
        <v>0</v>
      </c>
      <c r="F114" s="50">
        <f>paste_pd_tours!M83</f>
        <v>0</v>
      </c>
      <c r="I114" s="46" t="s">
        <v>530</v>
      </c>
      <c r="J114" s="77">
        <f>paste_pd_tours!B83</f>
        <v>0</v>
      </c>
      <c r="K114" s="49">
        <f>paste_pd_tours!C83</f>
        <v>0</v>
      </c>
      <c r="L114" s="78">
        <f>paste_pd_tours!D83</f>
        <v>0</v>
      </c>
      <c r="M114" s="50">
        <f>paste_pd_tours!E83</f>
        <v>0</v>
      </c>
      <c r="P114" s="46" t="s">
        <v>530</v>
      </c>
      <c r="Q114" s="77">
        <f t="shared" si="39"/>
        <v>0</v>
      </c>
      <c r="R114" s="49">
        <f t="shared" si="39"/>
        <v>0</v>
      </c>
      <c r="S114" s="78">
        <f t="shared" si="37"/>
        <v>0</v>
      </c>
      <c r="T114" s="50">
        <f t="shared" si="40"/>
        <v>0</v>
      </c>
      <c r="AB114" s="46" t="s">
        <v>530</v>
      </c>
      <c r="AC114" s="77">
        <f>Q114</f>
        <v>0</v>
      </c>
      <c r="AD114" s="49">
        <f t="shared" si="42"/>
        <v>0</v>
      </c>
      <c r="AE114" s="78">
        <f t="shared" si="42"/>
        <v>0</v>
      </c>
      <c r="AF114" s="50">
        <f t="shared" si="41"/>
        <v>0</v>
      </c>
    </row>
    <row r="115" spans="2:32" x14ac:dyDescent="0.25">
      <c r="B115" s="46" t="s">
        <v>531</v>
      </c>
      <c r="C115" s="77">
        <f>paste_pd_tours!J84</f>
        <v>0</v>
      </c>
      <c r="D115" s="49">
        <f>paste_pd_tours!K84</f>
        <v>0</v>
      </c>
      <c r="E115" s="78">
        <f>paste_pd_tours!L84</f>
        <v>2</v>
      </c>
      <c r="F115" s="50">
        <f>paste_pd_tours!M84</f>
        <v>2</v>
      </c>
      <c r="I115" s="46" t="s">
        <v>531</v>
      </c>
      <c r="J115" s="77">
        <f>paste_pd_tours!B84</f>
        <v>0</v>
      </c>
      <c r="K115" s="49">
        <f>paste_pd_tours!C84</f>
        <v>0</v>
      </c>
      <c r="L115" s="78">
        <f>paste_pd_tours!D84</f>
        <v>152.34974</v>
      </c>
      <c r="M115" s="50">
        <f>paste_pd_tours!E84</f>
        <v>152.34974</v>
      </c>
      <c r="P115" s="46" t="s">
        <v>531</v>
      </c>
      <c r="Q115" s="77">
        <f t="shared" si="39"/>
        <v>0</v>
      </c>
      <c r="R115" s="49">
        <f t="shared" si="39"/>
        <v>0</v>
      </c>
      <c r="S115" s="78">
        <f t="shared" si="37"/>
        <v>152.34974</v>
      </c>
      <c r="T115" s="50">
        <f t="shared" si="40"/>
        <v>152.34974</v>
      </c>
      <c r="AB115" s="46" t="s">
        <v>531</v>
      </c>
      <c r="AC115" s="77">
        <f>Q115</f>
        <v>0</v>
      </c>
      <c r="AD115" s="49">
        <f t="shared" si="42"/>
        <v>0</v>
      </c>
      <c r="AE115" s="78">
        <f t="shared" si="42"/>
        <v>152.34974</v>
      </c>
      <c r="AF115" s="50">
        <f t="shared" si="41"/>
        <v>152.34974</v>
      </c>
    </row>
    <row r="116" spans="2:32" ht="15.75" thickBot="1" x14ac:dyDescent="0.3">
      <c r="B116" s="61" t="s">
        <v>5</v>
      </c>
      <c r="C116" s="62">
        <f>paste_pd_tours!J85</f>
        <v>4</v>
      </c>
      <c r="D116" s="63">
        <f>paste_pd_tours!K85</f>
        <v>70</v>
      </c>
      <c r="E116" s="89">
        <f>paste_pd_tours!L85</f>
        <v>1062</v>
      </c>
      <c r="F116" s="64">
        <f>paste_pd_tours!M85</f>
        <v>1136</v>
      </c>
      <c r="I116" s="61" t="s">
        <v>5</v>
      </c>
      <c r="J116" s="62">
        <f>paste_pd_tours!B85</f>
        <v>615.94640000000004</v>
      </c>
      <c r="K116" s="63">
        <f>paste_pd_tours!C85</f>
        <v>13337.4051</v>
      </c>
      <c r="L116" s="89">
        <f>paste_pd_tours!D85</f>
        <v>403187.41566</v>
      </c>
      <c r="M116" s="64">
        <f>paste_pd_tours!E85</f>
        <v>417140.76715999999</v>
      </c>
      <c r="P116" s="61" t="s">
        <v>5</v>
      </c>
      <c r="Q116" s="62">
        <f>SUM(Q105:Q115)</f>
        <v>615.94640000000004</v>
      </c>
      <c r="R116" s="63">
        <f>SUM(R105:R115)</f>
        <v>13337.4051</v>
      </c>
      <c r="S116" s="89">
        <f>SUM(S105:S115)</f>
        <v>403187.41565999988</v>
      </c>
      <c r="T116" s="64">
        <f t="shared" si="40"/>
        <v>417140.76715999987</v>
      </c>
      <c r="AB116" s="61" t="s">
        <v>5</v>
      </c>
      <c r="AC116" s="62">
        <f>SUM(AC105:AC115)</f>
        <v>1170.0217546434455</v>
      </c>
      <c r="AD116" s="63">
        <f>SUM(AD105:AD115)</f>
        <v>13644.059601393967</v>
      </c>
      <c r="AE116" s="89">
        <f>SUM(AE105:AE115)</f>
        <v>402440.76230303745</v>
      </c>
      <c r="AF116" s="64">
        <f t="shared" si="41"/>
        <v>417254.84365907486</v>
      </c>
    </row>
    <row r="118" spans="2:32" x14ac:dyDescent="0.25">
      <c r="B118" t="s">
        <v>568</v>
      </c>
      <c r="I118" t="s">
        <v>568</v>
      </c>
      <c r="P118" t="s">
        <v>568</v>
      </c>
      <c r="AB118" t="s">
        <v>568</v>
      </c>
    </row>
    <row r="120" spans="2:32" ht="26.25" x14ac:dyDescent="0.25">
      <c r="B120" s="40" t="s">
        <v>3</v>
      </c>
      <c r="C120" s="41" t="s">
        <v>13</v>
      </c>
      <c r="D120" s="42" t="s">
        <v>585</v>
      </c>
      <c r="E120" s="43" t="s">
        <v>586</v>
      </c>
      <c r="F120" s="44" t="s">
        <v>5</v>
      </c>
      <c r="I120" s="40" t="s">
        <v>3</v>
      </c>
      <c r="J120" s="41" t="s">
        <v>13</v>
      </c>
      <c r="K120" s="42" t="s">
        <v>585</v>
      </c>
      <c r="L120" s="43" t="s">
        <v>586</v>
      </c>
      <c r="M120" s="44" t="s">
        <v>5</v>
      </c>
      <c r="P120" s="40" t="s">
        <v>3</v>
      </c>
      <c r="Q120" s="41" t="s">
        <v>13</v>
      </c>
      <c r="R120" s="42" t="s">
        <v>585</v>
      </c>
      <c r="S120" s="43" t="s">
        <v>586</v>
      </c>
      <c r="T120" s="44" t="s">
        <v>5</v>
      </c>
      <c r="V120" s="71" t="s">
        <v>557</v>
      </c>
      <c r="W120" s="71" t="s">
        <v>558</v>
      </c>
      <c r="X120" s="72" t="s">
        <v>559</v>
      </c>
      <c r="Y120" s="72" t="s">
        <v>560</v>
      </c>
      <c r="Z120" s="72" t="s">
        <v>561</v>
      </c>
      <c r="AB120" s="40" t="s">
        <v>3</v>
      </c>
      <c r="AC120" s="41" t="s">
        <v>13</v>
      </c>
      <c r="AD120" s="42" t="s">
        <v>585</v>
      </c>
      <c r="AE120" s="43" t="s">
        <v>586</v>
      </c>
      <c r="AF120" s="44" t="s">
        <v>5</v>
      </c>
    </row>
    <row r="121" spans="2:32" x14ac:dyDescent="0.25">
      <c r="B121" s="73" t="s">
        <v>525</v>
      </c>
      <c r="C121" s="74">
        <f>paste_pd_tours!J86</f>
        <v>0</v>
      </c>
      <c r="D121" s="75">
        <f>paste_pd_tours!K86</f>
        <v>37</v>
      </c>
      <c r="E121" s="76">
        <f>paste_pd_tours!L86</f>
        <v>457</v>
      </c>
      <c r="F121" s="48">
        <f>paste_pd_tours!M86</f>
        <v>494</v>
      </c>
      <c r="I121" s="73" t="s">
        <v>525</v>
      </c>
      <c r="J121" s="74">
        <f>paste_pd_tours!B86</f>
        <v>0</v>
      </c>
      <c r="K121" s="75">
        <f>paste_pd_tours!C86</f>
        <v>24673.483850000001</v>
      </c>
      <c r="L121" s="76">
        <f>paste_pd_tours!D86</f>
        <v>177557.36713999999</v>
      </c>
      <c r="M121" s="48">
        <f>paste_pd_tours!E86</f>
        <v>202230.85099000001</v>
      </c>
      <c r="P121" s="73" t="s">
        <v>525</v>
      </c>
      <c r="Q121" s="74">
        <v>0</v>
      </c>
      <c r="R121" s="75">
        <f>+J121+K121</f>
        <v>24673.483850000001</v>
      </c>
      <c r="S121" s="76">
        <f>L121</f>
        <v>177557.36713999999</v>
      </c>
      <c r="T121" s="48">
        <f>SUM(Q121:S121)</f>
        <v>202230.85098999998</v>
      </c>
      <c r="AB121" s="73" t="s">
        <v>525</v>
      </c>
      <c r="AC121" s="74">
        <f>Q121</f>
        <v>0</v>
      </c>
      <c r="AD121" s="75">
        <f t="shared" ref="AD121:AE125" si="43">R121</f>
        <v>24673.483850000001</v>
      </c>
      <c r="AE121" s="76">
        <f t="shared" si="43"/>
        <v>177557.36713999999</v>
      </c>
      <c r="AF121" s="48">
        <f>SUM(AC121:AE121)</f>
        <v>202230.85098999998</v>
      </c>
    </row>
    <row r="122" spans="2:32" x14ac:dyDescent="0.25">
      <c r="B122" s="46" t="s">
        <v>526</v>
      </c>
      <c r="C122" s="77">
        <f>paste_pd_tours!J87</f>
        <v>0</v>
      </c>
      <c r="D122" s="49">
        <f>paste_pd_tours!K87</f>
        <v>20</v>
      </c>
      <c r="E122" s="78">
        <f>paste_pd_tours!L87</f>
        <v>107</v>
      </c>
      <c r="F122" s="50">
        <f>paste_pd_tours!M87</f>
        <v>127</v>
      </c>
      <c r="I122" s="46" t="s">
        <v>526</v>
      </c>
      <c r="J122" s="77">
        <f>paste_pd_tours!B87</f>
        <v>0</v>
      </c>
      <c r="K122" s="49">
        <f>paste_pd_tours!C87</f>
        <v>17765.787209999999</v>
      </c>
      <c r="L122" s="78">
        <f>paste_pd_tours!D87</f>
        <v>44787.704969999999</v>
      </c>
      <c r="M122" s="50">
        <f>paste_pd_tours!E87</f>
        <v>62553.492180000001</v>
      </c>
      <c r="P122" s="46" t="s">
        <v>526</v>
      </c>
      <c r="Q122" s="77">
        <f t="shared" ref="Q122:R125" si="44">J122</f>
        <v>0</v>
      </c>
      <c r="R122" s="49">
        <f t="shared" si="44"/>
        <v>17765.787209999999</v>
      </c>
      <c r="S122" s="78">
        <f>L122</f>
        <v>44787.704969999999</v>
      </c>
      <c r="T122" s="50">
        <f t="shared" ref="T122:T131" si="45">SUM(Q122:S122)</f>
        <v>62553.492180000001</v>
      </c>
      <c r="AB122" s="46" t="s">
        <v>526</v>
      </c>
      <c r="AC122" s="77">
        <f>Q122</f>
        <v>0</v>
      </c>
      <c r="AD122" s="49">
        <f t="shared" si="43"/>
        <v>17765.787209999999</v>
      </c>
      <c r="AE122" s="78">
        <f t="shared" si="43"/>
        <v>44787.704969999999</v>
      </c>
      <c r="AF122" s="50">
        <f t="shared" ref="AF122:AF132" si="46">SUM(AC122:AE122)</f>
        <v>62553.492180000001</v>
      </c>
    </row>
    <row r="123" spans="2:32" x14ac:dyDescent="0.25">
      <c r="B123" s="46" t="s">
        <v>527</v>
      </c>
      <c r="C123" s="77">
        <f>paste_pd_tours!J88</f>
        <v>1</v>
      </c>
      <c r="D123" s="49">
        <f>paste_pd_tours!K88</f>
        <v>5</v>
      </c>
      <c r="E123" s="78">
        <f>paste_pd_tours!L88</f>
        <v>49</v>
      </c>
      <c r="F123" s="50">
        <f>paste_pd_tours!M88</f>
        <v>55</v>
      </c>
      <c r="I123" s="46" t="s">
        <v>527</v>
      </c>
      <c r="J123" s="77">
        <f>paste_pd_tours!B88</f>
        <v>287.0335</v>
      </c>
      <c r="K123" s="49">
        <f>paste_pd_tours!C88</f>
        <v>3334.6571300000001</v>
      </c>
      <c r="L123" s="78">
        <f>paste_pd_tours!D88</f>
        <v>24342.0576</v>
      </c>
      <c r="M123" s="50">
        <f>paste_pd_tours!E88</f>
        <v>27963.748230000001</v>
      </c>
      <c r="P123" s="46" t="s">
        <v>527</v>
      </c>
      <c r="Q123" s="77">
        <f t="shared" si="44"/>
        <v>287.0335</v>
      </c>
      <c r="R123" s="49">
        <f t="shared" si="44"/>
        <v>3334.6571300000001</v>
      </c>
      <c r="S123" s="78">
        <f>L123</f>
        <v>24342.0576</v>
      </c>
      <c r="T123" s="50">
        <f t="shared" si="45"/>
        <v>27963.748230000001</v>
      </c>
      <c r="AB123" s="46" t="s">
        <v>527</v>
      </c>
      <c r="AC123" s="77">
        <f>Q123</f>
        <v>287.0335</v>
      </c>
      <c r="AD123" s="49">
        <f t="shared" si="43"/>
        <v>3334.6571300000001</v>
      </c>
      <c r="AE123" s="78">
        <f t="shared" si="43"/>
        <v>24342.0576</v>
      </c>
      <c r="AF123" s="50">
        <f t="shared" si="46"/>
        <v>27963.748230000001</v>
      </c>
    </row>
    <row r="124" spans="2:32" x14ac:dyDescent="0.25">
      <c r="B124" s="46" t="s">
        <v>465</v>
      </c>
      <c r="C124" s="77">
        <f>paste_pd_tours!J89</f>
        <v>40</v>
      </c>
      <c r="D124" s="49">
        <f>paste_pd_tours!K89</f>
        <v>67</v>
      </c>
      <c r="E124" s="78">
        <f>paste_pd_tours!L89</f>
        <v>278</v>
      </c>
      <c r="F124" s="50">
        <f>paste_pd_tours!M89</f>
        <v>385</v>
      </c>
      <c r="I124" s="46" t="s">
        <v>465</v>
      </c>
      <c r="J124" s="77">
        <f>paste_pd_tours!B89</f>
        <v>13129.704100000001</v>
      </c>
      <c r="K124" s="49">
        <f>paste_pd_tours!C89</f>
        <v>35428.861010000001</v>
      </c>
      <c r="L124" s="78">
        <f>paste_pd_tours!D89</f>
        <v>90082.714949999994</v>
      </c>
      <c r="M124" s="50">
        <f>paste_pd_tours!E89</f>
        <v>138641.28005999999</v>
      </c>
      <c r="P124" s="46" t="s">
        <v>465</v>
      </c>
      <c r="Q124" s="77">
        <f t="shared" si="44"/>
        <v>13129.704100000001</v>
      </c>
      <c r="R124" s="49">
        <f t="shared" si="44"/>
        <v>35428.861010000001</v>
      </c>
      <c r="S124" s="78">
        <f>L124</f>
        <v>90082.714949999994</v>
      </c>
      <c r="T124" s="50">
        <f t="shared" si="45"/>
        <v>138641.28005999999</v>
      </c>
      <c r="AB124" s="46" t="s">
        <v>465</v>
      </c>
      <c r="AC124" s="77">
        <f>Q124</f>
        <v>13129.704100000001</v>
      </c>
      <c r="AD124" s="49">
        <f t="shared" si="43"/>
        <v>35428.861010000001</v>
      </c>
      <c r="AE124" s="78">
        <f t="shared" si="43"/>
        <v>90082.714949999994</v>
      </c>
      <c r="AF124" s="50">
        <f t="shared" si="46"/>
        <v>138641.28005999999</v>
      </c>
    </row>
    <row r="125" spans="2:32" x14ac:dyDescent="0.25">
      <c r="B125" s="46" t="s">
        <v>528</v>
      </c>
      <c r="C125" s="77">
        <f>paste_pd_tours!J90</f>
        <v>4</v>
      </c>
      <c r="D125" s="49">
        <f>paste_pd_tours!K90</f>
        <v>9</v>
      </c>
      <c r="E125" s="78">
        <f>paste_pd_tours!L90</f>
        <v>24</v>
      </c>
      <c r="F125" s="50">
        <f>paste_pd_tours!M90</f>
        <v>37</v>
      </c>
      <c r="I125" s="46" t="s">
        <v>528</v>
      </c>
      <c r="J125" s="77">
        <f>paste_pd_tours!B90</f>
        <v>847.35586000000001</v>
      </c>
      <c r="K125" s="49">
        <f>paste_pd_tours!C90</f>
        <v>3293.7140399999998</v>
      </c>
      <c r="L125" s="78">
        <f>paste_pd_tours!D90</f>
        <v>6439.2755200000001</v>
      </c>
      <c r="M125" s="50">
        <f>paste_pd_tours!E90</f>
        <v>10580.34542</v>
      </c>
      <c r="P125" s="46" t="s">
        <v>528</v>
      </c>
      <c r="Q125" s="77">
        <f t="shared" si="44"/>
        <v>847.35586000000001</v>
      </c>
      <c r="R125" s="49">
        <f t="shared" si="44"/>
        <v>3293.7140399999998</v>
      </c>
      <c r="S125" s="78">
        <f>L125</f>
        <v>6439.2755200000001</v>
      </c>
      <c r="T125" s="50">
        <f t="shared" si="45"/>
        <v>10580.34542</v>
      </c>
      <c r="AB125" s="46" t="s">
        <v>528</v>
      </c>
      <c r="AC125" s="77">
        <f>Q125</f>
        <v>847.35586000000001</v>
      </c>
      <c r="AD125" s="49">
        <f t="shared" si="43"/>
        <v>3293.7140399999998</v>
      </c>
      <c r="AE125" s="78">
        <f t="shared" si="43"/>
        <v>6439.2755200000001</v>
      </c>
      <c r="AF125" s="50">
        <f t="shared" si="46"/>
        <v>10580.34542</v>
      </c>
    </row>
    <row r="126" spans="2:32" x14ac:dyDescent="0.25">
      <c r="B126" s="46" t="s">
        <v>14</v>
      </c>
      <c r="C126" s="77">
        <f>paste_pd_tours!J91</f>
        <v>4</v>
      </c>
      <c r="D126" s="49">
        <f>paste_pd_tours!K91</f>
        <v>1</v>
      </c>
      <c r="E126" s="78">
        <f>paste_pd_tours!L91</f>
        <v>5</v>
      </c>
      <c r="F126" s="50">
        <f>paste_pd_tours!M91</f>
        <v>10</v>
      </c>
      <c r="I126" s="46" t="s">
        <v>14</v>
      </c>
      <c r="J126" s="77">
        <f>paste_pd_tours!B91</f>
        <v>2148.8199300000001</v>
      </c>
      <c r="K126" s="49">
        <f>paste_pd_tours!C91</f>
        <v>435.58499999999998</v>
      </c>
      <c r="L126" s="78">
        <f>paste_pd_tours!D91</f>
        <v>693.5059</v>
      </c>
      <c r="M126" s="50">
        <f>paste_pd_tours!E91</f>
        <v>3277.9108299999998</v>
      </c>
      <c r="P126" s="46" t="s">
        <v>14</v>
      </c>
      <c r="Q126" s="79">
        <f>+J126+J127+J128+J129</f>
        <v>2148.8199300000001</v>
      </c>
      <c r="R126" s="80">
        <f>+K126+K127+K128+K129</f>
        <v>435.58499999999998</v>
      </c>
      <c r="S126" s="81">
        <f>+L126+L127+L128+L129</f>
        <v>3608.0664000000002</v>
      </c>
      <c r="T126" s="82">
        <f t="shared" si="45"/>
        <v>6192.4713300000003</v>
      </c>
      <c r="V126" s="2">
        <f t="array" ref="V126:V128">TRANSPOSE('Trip Switching Model Targets'!BB319:BD319)</f>
        <v>10872.595256423645</v>
      </c>
      <c r="W126" s="2">
        <f>OBS_PURP_AUTOSUFF!P153</f>
        <v>17709.738508839524</v>
      </c>
      <c r="X126" s="83">
        <f>V126/W126</f>
        <v>0.61393313351277146</v>
      </c>
      <c r="Y126" s="84">
        <f>'Trip Switching Model Targets'!BB317/AF126</f>
        <v>2.0000000000000004</v>
      </c>
      <c r="Z126" s="84">
        <f t="array" ref="Z126:Z128">TRANSPOSE('Trip Switching Model Targets'!BB321:BD321)</f>
        <v>2</v>
      </c>
      <c r="AB126" s="46" t="s">
        <v>14</v>
      </c>
      <c r="AC126" s="77">
        <f>OBS_PURP_AUTOSUFF!M153*$X126</f>
        <v>3197.6387742246861</v>
      </c>
      <c r="AD126" s="49">
        <f>OBS_PURP_AUTOSUFF!N153*$X126</f>
        <v>3956.3943468265124</v>
      </c>
      <c r="AE126" s="78">
        <f>OBS_PURP_AUTOSUFF!O153*$X126</f>
        <v>3718.5621353724455</v>
      </c>
      <c r="AF126" s="50">
        <f t="shared" si="46"/>
        <v>10872.595256423643</v>
      </c>
    </row>
    <row r="127" spans="2:32" x14ac:dyDescent="0.25">
      <c r="B127" s="46" t="s">
        <v>18</v>
      </c>
      <c r="C127" s="85">
        <f>paste_pd_tours!J92</f>
        <v>0</v>
      </c>
      <c r="D127" s="86">
        <f>paste_pd_tours!K92</f>
        <v>0</v>
      </c>
      <c r="E127" s="87">
        <f>paste_pd_tours!L92</f>
        <v>2</v>
      </c>
      <c r="F127" s="88">
        <f>paste_pd_tours!M92</f>
        <v>2</v>
      </c>
      <c r="I127" s="46" t="s">
        <v>18</v>
      </c>
      <c r="J127" s="85">
        <f>paste_pd_tours!B92</f>
        <v>0</v>
      </c>
      <c r="K127" s="86">
        <f>paste_pd_tours!C92</f>
        <v>0</v>
      </c>
      <c r="L127" s="87">
        <f>paste_pd_tours!D92</f>
        <v>2914.5605</v>
      </c>
      <c r="M127" s="88">
        <f>paste_pd_tours!E92</f>
        <v>2914.5605</v>
      </c>
      <c r="P127" s="46" t="s">
        <v>18</v>
      </c>
      <c r="Q127" s="79">
        <v>0</v>
      </c>
      <c r="R127" s="80">
        <v>0</v>
      </c>
      <c r="S127" s="81">
        <v>0</v>
      </c>
      <c r="T127" s="82">
        <f t="shared" si="45"/>
        <v>0</v>
      </c>
      <c r="V127" s="2">
        <v>0</v>
      </c>
      <c r="W127" s="2">
        <f>OBS_PURP_AUTOSUFF!P154</f>
        <v>0</v>
      </c>
      <c r="X127">
        <v>0.5</v>
      </c>
      <c r="Y127" s="84">
        <v>0</v>
      </c>
      <c r="Z127" s="84">
        <v>0</v>
      </c>
      <c r="AB127" s="46" t="s">
        <v>18</v>
      </c>
      <c r="AC127" s="85">
        <f>OBS_PURP_AUTOSUFF!M154*$X127</f>
        <v>0</v>
      </c>
      <c r="AD127" s="86">
        <f>OBS_PURP_AUTOSUFF!N154*$X127</f>
        <v>0</v>
      </c>
      <c r="AE127" s="87">
        <f>OBS_PURP_AUTOSUFF!O154*$X127</f>
        <v>0</v>
      </c>
      <c r="AF127" s="88">
        <f t="shared" si="46"/>
        <v>0</v>
      </c>
    </row>
    <row r="128" spans="2:32" x14ac:dyDescent="0.25">
      <c r="B128" s="46" t="s">
        <v>22</v>
      </c>
      <c r="C128" s="85">
        <f>paste_pd_tours!J93</f>
        <v>0</v>
      </c>
      <c r="D128" s="86">
        <f>paste_pd_tours!K93</f>
        <v>0</v>
      </c>
      <c r="E128" s="87">
        <f>paste_pd_tours!L93</f>
        <v>0</v>
      </c>
      <c r="F128" s="88">
        <f>paste_pd_tours!M93</f>
        <v>0</v>
      </c>
      <c r="I128" s="46" t="s">
        <v>22</v>
      </c>
      <c r="J128" s="85">
        <f>paste_pd_tours!B93</f>
        <v>0</v>
      </c>
      <c r="K128" s="86">
        <f>paste_pd_tours!C93</f>
        <v>0</v>
      </c>
      <c r="L128" s="87">
        <f>paste_pd_tours!D93</f>
        <v>0</v>
      </c>
      <c r="M128" s="88">
        <f>paste_pd_tours!E93</f>
        <v>0</v>
      </c>
      <c r="P128" s="46" t="s">
        <v>22</v>
      </c>
      <c r="Q128" s="79">
        <v>0</v>
      </c>
      <c r="R128" s="80">
        <v>0</v>
      </c>
      <c r="S128" s="81">
        <v>0</v>
      </c>
      <c r="T128" s="82">
        <f t="shared" si="45"/>
        <v>0</v>
      </c>
      <c r="V128" s="2">
        <v>0</v>
      </c>
      <c r="W128" s="2">
        <f>OBS_PURP_AUTOSUFF!P155</f>
        <v>0</v>
      </c>
      <c r="X128">
        <v>0.5</v>
      </c>
      <c r="Y128" s="84">
        <v>0</v>
      </c>
      <c r="Z128" s="84">
        <v>0</v>
      </c>
      <c r="AB128" s="46" t="s">
        <v>22</v>
      </c>
      <c r="AC128" s="85">
        <f>OBS_PURP_AUTOSUFF!M155*$X128</f>
        <v>0</v>
      </c>
      <c r="AD128" s="86">
        <f>OBS_PURP_AUTOSUFF!N155*$X128</f>
        <v>0</v>
      </c>
      <c r="AE128" s="87">
        <f>OBS_PURP_AUTOSUFF!O155*$X128</f>
        <v>0</v>
      </c>
      <c r="AF128" s="88">
        <f t="shared" si="46"/>
        <v>0</v>
      </c>
    </row>
    <row r="129" spans="2:32" x14ac:dyDescent="0.25">
      <c r="B129" s="46" t="s">
        <v>529</v>
      </c>
      <c r="C129" s="85">
        <f>paste_pd_tours!J94</f>
        <v>0</v>
      </c>
      <c r="D129" s="86">
        <f>paste_pd_tours!K94</f>
        <v>0</v>
      </c>
      <c r="E129" s="87">
        <f>paste_pd_tours!L94</f>
        <v>0</v>
      </c>
      <c r="F129" s="88">
        <f>paste_pd_tours!M94</f>
        <v>0</v>
      </c>
      <c r="I129" s="46" t="s">
        <v>529</v>
      </c>
      <c r="J129" s="85">
        <f>paste_pd_tours!B94</f>
        <v>0</v>
      </c>
      <c r="K129" s="86">
        <f>paste_pd_tours!C94</f>
        <v>0</v>
      </c>
      <c r="L129" s="87">
        <f>paste_pd_tours!D94</f>
        <v>0</v>
      </c>
      <c r="M129" s="88">
        <f>paste_pd_tours!E94</f>
        <v>0</v>
      </c>
      <c r="P129" s="46" t="s">
        <v>529</v>
      </c>
      <c r="Q129" s="85">
        <v>0</v>
      </c>
      <c r="R129" s="86">
        <v>0</v>
      </c>
      <c r="S129" s="87">
        <v>0</v>
      </c>
      <c r="T129" s="88">
        <f t="shared" si="45"/>
        <v>0</v>
      </c>
      <c r="AB129" s="46" t="s">
        <v>529</v>
      </c>
      <c r="AC129" s="85">
        <f>Q129</f>
        <v>0</v>
      </c>
      <c r="AD129" s="86">
        <f t="shared" ref="AD129:AE131" si="47">R129</f>
        <v>0</v>
      </c>
      <c r="AE129" s="87">
        <f t="shared" si="47"/>
        <v>0</v>
      </c>
      <c r="AF129" s="88">
        <f t="shared" si="46"/>
        <v>0</v>
      </c>
    </row>
    <row r="130" spans="2:32" x14ac:dyDescent="0.25">
      <c r="B130" s="46" t="s">
        <v>530</v>
      </c>
      <c r="C130" s="77">
        <f>paste_pd_tours!J95</f>
        <v>1</v>
      </c>
      <c r="D130" s="49">
        <f>paste_pd_tours!K95</f>
        <v>1</v>
      </c>
      <c r="E130" s="78">
        <f>paste_pd_tours!L95</f>
        <v>3</v>
      </c>
      <c r="F130" s="50">
        <f>paste_pd_tours!M95</f>
        <v>5</v>
      </c>
      <c r="I130" s="46" t="s">
        <v>530</v>
      </c>
      <c r="J130" s="77">
        <f>paste_pd_tours!B95</f>
        <v>431.41629999999998</v>
      </c>
      <c r="K130" s="49">
        <f>paste_pd_tours!C95</f>
        <v>96.738519999999994</v>
      </c>
      <c r="L130" s="78">
        <f>paste_pd_tours!D95</f>
        <v>380.24173999999999</v>
      </c>
      <c r="M130" s="50">
        <f>paste_pd_tours!E95</f>
        <v>908.39656000000002</v>
      </c>
      <c r="P130" s="46" t="s">
        <v>530</v>
      </c>
      <c r="Q130" s="77">
        <f t="shared" ref="Q130:S131" si="48">J130</f>
        <v>431.41629999999998</v>
      </c>
      <c r="R130" s="49">
        <f t="shared" si="48"/>
        <v>96.738519999999994</v>
      </c>
      <c r="S130" s="78">
        <f t="shared" si="48"/>
        <v>380.24173999999999</v>
      </c>
      <c r="T130" s="50">
        <f t="shared" si="45"/>
        <v>908.39655999999991</v>
      </c>
      <c r="AB130" s="46" t="s">
        <v>530</v>
      </c>
      <c r="AC130" s="77">
        <f>Q130</f>
        <v>431.41629999999998</v>
      </c>
      <c r="AD130" s="49">
        <f t="shared" si="47"/>
        <v>96.738519999999994</v>
      </c>
      <c r="AE130" s="78">
        <f t="shared" si="47"/>
        <v>380.24173999999999</v>
      </c>
      <c r="AF130" s="50">
        <f t="shared" si="46"/>
        <v>908.39655999999991</v>
      </c>
    </row>
    <row r="131" spans="2:32" x14ac:dyDescent="0.25">
      <c r="B131" s="46" t="s">
        <v>531</v>
      </c>
      <c r="C131" s="77">
        <f>paste_pd_tours!J96</f>
        <v>0</v>
      </c>
      <c r="D131" s="49">
        <f>paste_pd_tours!K96</f>
        <v>1</v>
      </c>
      <c r="E131" s="78">
        <f>paste_pd_tours!L96</f>
        <v>7</v>
      </c>
      <c r="F131" s="50">
        <f>paste_pd_tours!M96</f>
        <v>8</v>
      </c>
      <c r="I131" s="46" t="s">
        <v>531</v>
      </c>
      <c r="J131" s="77">
        <f>paste_pd_tours!B96</f>
        <v>0</v>
      </c>
      <c r="K131" s="49">
        <f>paste_pd_tours!C96</f>
        <v>79.633449999999996</v>
      </c>
      <c r="L131" s="78">
        <f>paste_pd_tours!D96</f>
        <v>3286.62869</v>
      </c>
      <c r="M131" s="50">
        <f>paste_pd_tours!E96</f>
        <v>3366.2621399999998</v>
      </c>
      <c r="P131" s="46" t="s">
        <v>531</v>
      </c>
      <c r="Q131" s="77">
        <f t="shared" si="48"/>
        <v>0</v>
      </c>
      <c r="R131" s="49">
        <f t="shared" si="48"/>
        <v>79.633449999999996</v>
      </c>
      <c r="S131" s="78">
        <f t="shared" si="48"/>
        <v>3286.62869</v>
      </c>
      <c r="T131" s="50">
        <f t="shared" si="45"/>
        <v>3366.2621399999998</v>
      </c>
      <c r="AB131" s="46" t="s">
        <v>531</v>
      </c>
      <c r="AC131" s="77">
        <f>Q131</f>
        <v>0</v>
      </c>
      <c r="AD131" s="49">
        <f t="shared" si="47"/>
        <v>79.633449999999996</v>
      </c>
      <c r="AE131" s="78">
        <f t="shared" si="47"/>
        <v>3286.62869</v>
      </c>
      <c r="AF131" s="50">
        <f t="shared" si="46"/>
        <v>3366.2621399999998</v>
      </c>
    </row>
    <row r="132" spans="2:32" ht="15.75" thickBot="1" x14ac:dyDescent="0.3">
      <c r="B132" s="61" t="s">
        <v>5</v>
      </c>
      <c r="C132" s="62">
        <f>paste_pd_tours!J97</f>
        <v>50</v>
      </c>
      <c r="D132" s="63">
        <f>paste_pd_tours!K97</f>
        <v>141</v>
      </c>
      <c r="E132" s="89">
        <f>paste_pd_tours!L97</f>
        <v>932</v>
      </c>
      <c r="F132" s="64">
        <f>paste_pd_tours!M97</f>
        <v>1123</v>
      </c>
      <c r="I132" s="61" t="s">
        <v>5</v>
      </c>
      <c r="J132" s="62">
        <f>paste_pd_tours!B97</f>
        <v>16844.329689999999</v>
      </c>
      <c r="K132" s="63">
        <f>paste_pd_tours!C97</f>
        <v>85108.460210000005</v>
      </c>
      <c r="L132" s="89">
        <f>paste_pd_tours!D97</f>
        <v>350484.05700999999</v>
      </c>
      <c r="M132" s="64">
        <f>paste_pd_tours!E97</f>
        <v>452436.84691000002</v>
      </c>
      <c r="P132" s="61" t="s">
        <v>5</v>
      </c>
      <c r="Q132" s="62">
        <f>SUM(Q121:Q131)</f>
        <v>16844.329690000002</v>
      </c>
      <c r="R132" s="63">
        <f>SUM(R121:R131)</f>
        <v>85108.460210000005</v>
      </c>
      <c r="S132" s="89">
        <f>SUM(S121:S131)</f>
        <v>350484.05700999999</v>
      </c>
      <c r="T132" s="64">
        <f>SUM(Q132:S132)</f>
        <v>452436.84690999996</v>
      </c>
      <c r="AB132" s="61" t="s">
        <v>5</v>
      </c>
      <c r="AC132" s="62">
        <f>SUM(AC121:AC131)</f>
        <v>17893.148534224685</v>
      </c>
      <c r="AD132" s="63">
        <f>SUM(AD121:AD131)</f>
        <v>88629.269556826504</v>
      </c>
      <c r="AE132" s="89">
        <f>SUM(AE121:AE131)</f>
        <v>350594.55274537241</v>
      </c>
      <c r="AF132" s="64">
        <f t="shared" si="46"/>
        <v>457116.97083642357</v>
      </c>
    </row>
    <row r="134" spans="2:32" x14ac:dyDescent="0.25">
      <c r="B134" t="s">
        <v>515</v>
      </c>
      <c r="I134" t="s">
        <v>515</v>
      </c>
      <c r="P134" t="s">
        <v>515</v>
      </c>
      <c r="AB134" t="s">
        <v>515</v>
      </c>
    </row>
    <row r="136" spans="2:32" ht="26.25" x14ac:dyDescent="0.25">
      <c r="B136" s="40" t="s">
        <v>3</v>
      </c>
      <c r="C136" s="41" t="s">
        <v>13</v>
      </c>
      <c r="D136" s="42" t="s">
        <v>585</v>
      </c>
      <c r="E136" s="43" t="s">
        <v>586</v>
      </c>
      <c r="F136" s="44" t="s">
        <v>5</v>
      </c>
      <c r="I136" s="40" t="s">
        <v>3</v>
      </c>
      <c r="J136" s="41" t="s">
        <v>13</v>
      </c>
      <c r="K136" s="42" t="s">
        <v>585</v>
      </c>
      <c r="L136" s="43" t="s">
        <v>586</v>
      </c>
      <c r="M136" s="44" t="s">
        <v>5</v>
      </c>
      <c r="P136" s="40" t="s">
        <v>3</v>
      </c>
      <c r="Q136" s="41" t="s">
        <v>13</v>
      </c>
      <c r="R136" s="42" t="s">
        <v>585</v>
      </c>
      <c r="S136" s="43" t="s">
        <v>586</v>
      </c>
      <c r="T136" s="44" t="s">
        <v>5</v>
      </c>
      <c r="V136" s="93"/>
      <c r="W136" s="93"/>
      <c r="X136" s="94"/>
      <c r="Y136" s="94"/>
      <c r="AB136" s="40" t="s">
        <v>3</v>
      </c>
      <c r="AC136" s="41" t="s">
        <v>13</v>
      </c>
      <c r="AD136" s="42" t="s">
        <v>585</v>
      </c>
      <c r="AE136" s="43" t="s">
        <v>586</v>
      </c>
      <c r="AF136" s="44" t="s">
        <v>5</v>
      </c>
    </row>
    <row r="137" spans="2:32" x14ac:dyDescent="0.25">
      <c r="B137" s="73" t="s">
        <v>525</v>
      </c>
      <c r="C137" s="74">
        <f t="shared" ref="C137:F148" si="49">+C121+C105+C89+C73+C57+C41+C25+C9</f>
        <v>23</v>
      </c>
      <c r="D137" s="75">
        <f t="shared" si="49"/>
        <v>357</v>
      </c>
      <c r="E137" s="76">
        <f t="shared" si="49"/>
        <v>7048</v>
      </c>
      <c r="F137" s="48">
        <f t="shared" si="49"/>
        <v>7428</v>
      </c>
      <c r="I137" s="73" t="s">
        <v>525</v>
      </c>
      <c r="J137" s="74">
        <f t="shared" ref="J137:M148" si="50">+J121+J105+J89+J73+J57+J41+J25+J9</f>
        <v>12368.18966</v>
      </c>
      <c r="K137" s="75">
        <f t="shared" si="50"/>
        <v>188231.89382</v>
      </c>
      <c r="L137" s="76">
        <f t="shared" si="50"/>
        <v>2563792.2404300002</v>
      </c>
      <c r="M137" s="48">
        <f t="shared" si="50"/>
        <v>2764392.3239100003</v>
      </c>
      <c r="P137" s="73" t="s">
        <v>525</v>
      </c>
      <c r="Q137" s="74">
        <f t="shared" ref="Q137:T148" si="51">+Q121+Q105+Q89+Q73+Q57+Q41+Q25+Q9</f>
        <v>0</v>
      </c>
      <c r="R137" s="75">
        <f t="shared" si="51"/>
        <v>200600.08348</v>
      </c>
      <c r="S137" s="76">
        <f t="shared" si="51"/>
        <v>2563644.9778100001</v>
      </c>
      <c r="T137" s="48">
        <f t="shared" si="51"/>
        <v>2764245.0612900001</v>
      </c>
      <c r="AB137" s="73" t="s">
        <v>525</v>
      </c>
      <c r="AC137" s="74">
        <f t="shared" ref="AC137:AF148" si="52">+AC121+AC105+AC89+AC73+AC57+AC41+AC25+AC9</f>
        <v>0</v>
      </c>
      <c r="AD137" s="75">
        <f t="shared" si="52"/>
        <v>200600.08348</v>
      </c>
      <c r="AE137" s="76">
        <f t="shared" si="52"/>
        <v>2563644.9778100001</v>
      </c>
      <c r="AF137" s="48">
        <f t="shared" si="52"/>
        <v>2764245.0612900001</v>
      </c>
    </row>
    <row r="138" spans="2:32" x14ac:dyDescent="0.25">
      <c r="B138" s="46" t="s">
        <v>526</v>
      </c>
      <c r="C138" s="77">
        <f t="shared" si="49"/>
        <v>57</v>
      </c>
      <c r="D138" s="49">
        <f t="shared" si="49"/>
        <v>406</v>
      </c>
      <c r="E138" s="78">
        <f t="shared" si="49"/>
        <v>4257</v>
      </c>
      <c r="F138" s="50">
        <f t="shared" si="49"/>
        <v>4720</v>
      </c>
      <c r="I138" s="46" t="s">
        <v>526</v>
      </c>
      <c r="J138" s="77">
        <f t="shared" si="50"/>
        <v>30113.564159999998</v>
      </c>
      <c r="K138" s="49">
        <f t="shared" si="50"/>
        <v>173288.85324999999</v>
      </c>
      <c r="L138" s="78">
        <f t="shared" si="50"/>
        <v>1770811.4751900001</v>
      </c>
      <c r="M138" s="50">
        <f t="shared" si="50"/>
        <v>1974213.8925999999</v>
      </c>
      <c r="P138" s="46" t="s">
        <v>526</v>
      </c>
      <c r="Q138" s="77">
        <f t="shared" si="51"/>
        <v>30113.564159999998</v>
      </c>
      <c r="R138" s="49">
        <f t="shared" si="51"/>
        <v>173288.85324999999</v>
      </c>
      <c r="S138" s="78">
        <f t="shared" si="51"/>
        <v>1770958.7378100003</v>
      </c>
      <c r="T138" s="50">
        <f t="shared" si="51"/>
        <v>1974361.1552199998</v>
      </c>
      <c r="AB138" s="46" t="s">
        <v>526</v>
      </c>
      <c r="AC138" s="77">
        <f t="shared" si="52"/>
        <v>30113.564159999998</v>
      </c>
      <c r="AD138" s="49">
        <f t="shared" si="52"/>
        <v>173288.85324999999</v>
      </c>
      <c r="AE138" s="78">
        <f t="shared" si="52"/>
        <v>1770958.7378100003</v>
      </c>
      <c r="AF138" s="50">
        <f t="shared" si="52"/>
        <v>1974361.1552199998</v>
      </c>
    </row>
    <row r="139" spans="2:32" x14ac:dyDescent="0.25">
      <c r="B139" s="46" t="s">
        <v>527</v>
      </c>
      <c r="C139" s="77">
        <f t="shared" si="49"/>
        <v>33</v>
      </c>
      <c r="D139" s="49">
        <f t="shared" si="49"/>
        <v>276</v>
      </c>
      <c r="E139" s="78">
        <f t="shared" si="49"/>
        <v>3211</v>
      </c>
      <c r="F139" s="50">
        <f t="shared" si="49"/>
        <v>3520</v>
      </c>
      <c r="I139" s="46" t="s">
        <v>527</v>
      </c>
      <c r="J139" s="77">
        <f t="shared" si="50"/>
        <v>16356.064569999999</v>
      </c>
      <c r="K139" s="49">
        <f t="shared" si="50"/>
        <v>135272.20773000002</v>
      </c>
      <c r="L139" s="78">
        <f t="shared" si="50"/>
        <v>1500550.9360600002</v>
      </c>
      <c r="M139" s="50">
        <f t="shared" si="50"/>
        <v>1652179.20836</v>
      </c>
      <c r="P139" s="46" t="s">
        <v>527</v>
      </c>
      <c r="Q139" s="77">
        <f t="shared" si="51"/>
        <v>16356.064569999999</v>
      </c>
      <c r="R139" s="49">
        <f t="shared" si="51"/>
        <v>135272.20773000002</v>
      </c>
      <c r="S139" s="78">
        <f t="shared" si="51"/>
        <v>1500550.9360600002</v>
      </c>
      <c r="T139" s="50">
        <f t="shared" si="51"/>
        <v>1652179.20836</v>
      </c>
      <c r="AB139" s="46" t="s">
        <v>527</v>
      </c>
      <c r="AC139" s="77">
        <f t="shared" si="52"/>
        <v>16356.064569999999</v>
      </c>
      <c r="AD139" s="49">
        <f t="shared" si="52"/>
        <v>135272.20773000002</v>
      </c>
      <c r="AE139" s="78">
        <f t="shared" si="52"/>
        <v>1500550.9360600002</v>
      </c>
      <c r="AF139" s="50">
        <f t="shared" si="52"/>
        <v>1652179.20836</v>
      </c>
    </row>
    <row r="140" spans="2:32" x14ac:dyDescent="0.25">
      <c r="B140" s="46" t="s">
        <v>465</v>
      </c>
      <c r="C140" s="77">
        <f t="shared" si="49"/>
        <v>258</v>
      </c>
      <c r="D140" s="49">
        <f t="shared" si="49"/>
        <v>258</v>
      </c>
      <c r="E140" s="78">
        <f t="shared" si="49"/>
        <v>1686</v>
      </c>
      <c r="F140" s="50">
        <f t="shared" si="49"/>
        <v>2202</v>
      </c>
      <c r="I140" s="46" t="s">
        <v>465</v>
      </c>
      <c r="J140" s="77">
        <f t="shared" si="50"/>
        <v>122233.09779</v>
      </c>
      <c r="K140" s="49">
        <f t="shared" si="50"/>
        <v>120818.35811</v>
      </c>
      <c r="L140" s="78">
        <f t="shared" si="50"/>
        <v>716834.77043999988</v>
      </c>
      <c r="M140" s="50">
        <f t="shared" si="50"/>
        <v>959886.22633999994</v>
      </c>
      <c r="P140" s="46" t="s">
        <v>465</v>
      </c>
      <c r="Q140" s="77">
        <f t="shared" si="51"/>
        <v>122233.09779</v>
      </c>
      <c r="R140" s="49">
        <f t="shared" si="51"/>
        <v>120818.35811</v>
      </c>
      <c r="S140" s="78">
        <f t="shared" si="51"/>
        <v>716834.77043999988</v>
      </c>
      <c r="T140" s="50">
        <f t="shared" si="51"/>
        <v>959886.22634000005</v>
      </c>
      <c r="AB140" s="46" t="s">
        <v>465</v>
      </c>
      <c r="AC140" s="77">
        <f t="shared" si="52"/>
        <v>122233.09779</v>
      </c>
      <c r="AD140" s="49">
        <f t="shared" si="52"/>
        <v>120818.35811</v>
      </c>
      <c r="AE140" s="78">
        <f t="shared" si="52"/>
        <v>716834.77043999988</v>
      </c>
      <c r="AF140" s="50">
        <f t="shared" si="52"/>
        <v>959886.22634000005</v>
      </c>
    </row>
    <row r="141" spans="2:32" x14ac:dyDescent="0.25">
      <c r="B141" s="46" t="s">
        <v>528</v>
      </c>
      <c r="C141" s="77">
        <f t="shared" si="49"/>
        <v>41</v>
      </c>
      <c r="D141" s="49">
        <f t="shared" si="49"/>
        <v>102</v>
      </c>
      <c r="E141" s="78">
        <f t="shared" si="49"/>
        <v>441</v>
      </c>
      <c r="F141" s="50">
        <f t="shared" si="49"/>
        <v>584</v>
      </c>
      <c r="I141" s="46" t="s">
        <v>528</v>
      </c>
      <c r="J141" s="77">
        <f t="shared" si="50"/>
        <v>13318.33432</v>
      </c>
      <c r="K141" s="49">
        <f t="shared" si="50"/>
        <v>50367.172610000001</v>
      </c>
      <c r="L141" s="78">
        <f t="shared" si="50"/>
        <v>146042.45121999999</v>
      </c>
      <c r="M141" s="50">
        <f t="shared" si="50"/>
        <v>209727.95814999999</v>
      </c>
      <c r="P141" s="46" t="s">
        <v>528</v>
      </c>
      <c r="Q141" s="77">
        <f t="shared" si="51"/>
        <v>13318.33432</v>
      </c>
      <c r="R141" s="49">
        <f t="shared" si="51"/>
        <v>50367.172610000001</v>
      </c>
      <c r="S141" s="78">
        <f t="shared" si="51"/>
        <v>146042.45121999999</v>
      </c>
      <c r="T141" s="50">
        <f t="shared" si="51"/>
        <v>209727.95815000002</v>
      </c>
      <c r="AB141" s="46" t="s">
        <v>528</v>
      </c>
      <c r="AC141" s="77">
        <f t="shared" si="52"/>
        <v>13318.33432</v>
      </c>
      <c r="AD141" s="49">
        <f t="shared" si="52"/>
        <v>50367.172610000001</v>
      </c>
      <c r="AE141" s="78">
        <f t="shared" si="52"/>
        <v>146042.45121999999</v>
      </c>
      <c r="AF141" s="50">
        <f t="shared" si="52"/>
        <v>209727.95815000002</v>
      </c>
    </row>
    <row r="142" spans="2:32" x14ac:dyDescent="0.25">
      <c r="B142" s="46" t="s">
        <v>14</v>
      </c>
      <c r="C142" s="77">
        <f t="shared" si="49"/>
        <v>278</v>
      </c>
      <c r="D142" s="49">
        <f t="shared" si="49"/>
        <v>170</v>
      </c>
      <c r="E142" s="78">
        <f t="shared" si="49"/>
        <v>394</v>
      </c>
      <c r="F142" s="50">
        <f t="shared" si="49"/>
        <v>842</v>
      </c>
      <c r="I142" s="46" t="s">
        <v>14</v>
      </c>
      <c r="J142" s="77">
        <f t="shared" si="50"/>
        <v>179321.30988000002</v>
      </c>
      <c r="K142" s="49">
        <f t="shared" si="50"/>
        <v>76227.575540000005</v>
      </c>
      <c r="L142" s="78">
        <f t="shared" si="50"/>
        <v>178001.85038999998</v>
      </c>
      <c r="M142" s="50">
        <f t="shared" si="50"/>
        <v>433550.73580999998</v>
      </c>
      <c r="P142" s="46" t="s">
        <v>14</v>
      </c>
      <c r="Q142" s="79">
        <f t="shared" si="51"/>
        <v>179321.30988000002</v>
      </c>
      <c r="R142" s="80">
        <f t="shared" si="51"/>
        <v>76227.575540000005</v>
      </c>
      <c r="S142" s="81">
        <f t="shared" si="51"/>
        <v>180916.41089</v>
      </c>
      <c r="T142" s="82">
        <f t="shared" si="51"/>
        <v>436465.29631000001</v>
      </c>
      <c r="AB142" s="46" t="s">
        <v>14</v>
      </c>
      <c r="AC142" s="77">
        <f t="shared" si="52"/>
        <v>254731.70660762442</v>
      </c>
      <c r="AD142" s="49">
        <f t="shared" si="52"/>
        <v>161572.98367963647</v>
      </c>
      <c r="AE142" s="78">
        <f t="shared" si="52"/>
        <v>169415.19098875654</v>
      </c>
      <c r="AF142" s="50">
        <f t="shared" si="52"/>
        <v>585719.88127601752</v>
      </c>
    </row>
    <row r="143" spans="2:32" x14ac:dyDescent="0.25">
      <c r="B143" s="46" t="s">
        <v>18</v>
      </c>
      <c r="C143" s="85">
        <f t="shared" si="49"/>
        <v>3</v>
      </c>
      <c r="D143" s="95">
        <f t="shared" si="49"/>
        <v>27</v>
      </c>
      <c r="E143" s="96">
        <f t="shared" si="49"/>
        <v>237</v>
      </c>
      <c r="F143" s="97">
        <f t="shared" si="49"/>
        <v>267</v>
      </c>
      <c r="I143" s="46" t="s">
        <v>18</v>
      </c>
      <c r="J143" s="85">
        <f t="shared" si="50"/>
        <v>1079.3782000000001</v>
      </c>
      <c r="K143" s="95">
        <f t="shared" si="50"/>
        <v>11524.74553</v>
      </c>
      <c r="L143" s="96">
        <f t="shared" si="50"/>
        <v>77000.095300000001</v>
      </c>
      <c r="M143" s="97">
        <f t="shared" si="50"/>
        <v>89604.219030000007</v>
      </c>
      <c r="P143" s="46" t="s">
        <v>18</v>
      </c>
      <c r="Q143" s="79">
        <f t="shared" si="51"/>
        <v>0</v>
      </c>
      <c r="R143" s="80">
        <f t="shared" si="51"/>
        <v>12604.123729999999</v>
      </c>
      <c r="S143" s="81">
        <f t="shared" si="51"/>
        <v>74085.534799999994</v>
      </c>
      <c r="T143" s="82">
        <f t="shared" si="51"/>
        <v>86689.658530000015</v>
      </c>
      <c r="AB143" s="46" t="s">
        <v>18</v>
      </c>
      <c r="AC143" s="85">
        <f t="shared" si="52"/>
        <v>0</v>
      </c>
      <c r="AD143" s="95">
        <f t="shared" si="52"/>
        <v>17416.548591188133</v>
      </c>
      <c r="AE143" s="96">
        <f t="shared" si="52"/>
        <v>69525.994250781834</v>
      </c>
      <c r="AF143" s="97">
        <f t="shared" si="52"/>
        <v>86942.54284196996</v>
      </c>
    </row>
    <row r="144" spans="2:32" x14ac:dyDescent="0.25">
      <c r="B144" s="46" t="s">
        <v>22</v>
      </c>
      <c r="C144" s="98">
        <f t="shared" si="49"/>
        <v>6</v>
      </c>
      <c r="D144" s="95">
        <f t="shared" si="49"/>
        <v>32</v>
      </c>
      <c r="E144" s="96">
        <f t="shared" si="49"/>
        <v>84</v>
      </c>
      <c r="F144" s="97">
        <f t="shared" si="49"/>
        <v>122</v>
      </c>
      <c r="I144" s="46" t="s">
        <v>22</v>
      </c>
      <c r="J144" s="98">
        <f t="shared" si="50"/>
        <v>5431.0849600000001</v>
      </c>
      <c r="K144" s="95">
        <f t="shared" si="50"/>
        <v>18336.484409999997</v>
      </c>
      <c r="L144" s="96">
        <f t="shared" si="50"/>
        <v>38336.543659999996</v>
      </c>
      <c r="M144" s="97">
        <f t="shared" si="50"/>
        <v>62104.11303</v>
      </c>
      <c r="P144" s="46" t="s">
        <v>22</v>
      </c>
      <c r="Q144" s="79">
        <f t="shared" si="51"/>
        <v>5431.0849600000001</v>
      </c>
      <c r="R144" s="80">
        <f t="shared" si="51"/>
        <v>18336.484409999997</v>
      </c>
      <c r="S144" s="81">
        <f t="shared" si="51"/>
        <v>38336.543659999996</v>
      </c>
      <c r="T144" s="82">
        <f t="shared" si="51"/>
        <v>62104.113029999993</v>
      </c>
      <c r="AB144" s="46" t="s">
        <v>22</v>
      </c>
      <c r="AC144" s="98">
        <f t="shared" si="52"/>
        <v>25195.625500945836</v>
      </c>
      <c r="AD144" s="95">
        <f t="shared" si="52"/>
        <v>42825.717695996529</v>
      </c>
      <c r="AE144" s="96">
        <f t="shared" si="52"/>
        <v>52507.518387930402</v>
      </c>
      <c r="AF144" s="97">
        <f t="shared" si="52"/>
        <v>120528.86158487276</v>
      </c>
    </row>
    <row r="145" spans="2:32" x14ac:dyDescent="0.25">
      <c r="B145" s="46" t="s">
        <v>529</v>
      </c>
      <c r="C145" s="98">
        <f t="shared" si="49"/>
        <v>6</v>
      </c>
      <c r="D145" s="95">
        <f t="shared" si="49"/>
        <v>15</v>
      </c>
      <c r="E145" s="96">
        <f t="shared" si="49"/>
        <v>105</v>
      </c>
      <c r="F145" s="97">
        <f t="shared" si="49"/>
        <v>126</v>
      </c>
      <c r="I145" s="46" t="s">
        <v>529</v>
      </c>
      <c r="J145" s="98">
        <f t="shared" si="50"/>
        <v>1106.14417</v>
      </c>
      <c r="K145" s="95">
        <f t="shared" si="50"/>
        <v>4634.7851300000002</v>
      </c>
      <c r="L145" s="96">
        <f t="shared" si="50"/>
        <v>56324.662789999995</v>
      </c>
      <c r="M145" s="97">
        <f t="shared" si="50"/>
        <v>62065.592089999991</v>
      </c>
      <c r="P145" s="46" t="s">
        <v>529</v>
      </c>
      <c r="Q145" s="98">
        <f t="shared" si="51"/>
        <v>962.85307</v>
      </c>
      <c r="R145" s="95">
        <f t="shared" si="51"/>
        <v>4515.9778299999998</v>
      </c>
      <c r="S145" s="96">
        <f t="shared" si="51"/>
        <v>56248.566829999996</v>
      </c>
      <c r="T145" s="97">
        <f t="shared" si="51"/>
        <v>61727.397729999997</v>
      </c>
      <c r="AB145" s="46" t="s">
        <v>529</v>
      </c>
      <c r="AC145" s="98">
        <f t="shared" si="52"/>
        <v>962.85307</v>
      </c>
      <c r="AD145" s="95">
        <f t="shared" si="52"/>
        <v>4515.9778299999998</v>
      </c>
      <c r="AE145" s="96">
        <f t="shared" si="52"/>
        <v>56248.566829999996</v>
      </c>
      <c r="AF145" s="97">
        <f t="shared" si="52"/>
        <v>61727.397729999997</v>
      </c>
    </row>
    <row r="146" spans="2:32" x14ac:dyDescent="0.25">
      <c r="B146" s="46" t="s">
        <v>530</v>
      </c>
      <c r="C146" s="77">
        <f t="shared" si="49"/>
        <v>11</v>
      </c>
      <c r="D146" s="49">
        <f t="shared" si="49"/>
        <v>7</v>
      </c>
      <c r="E146" s="78">
        <f t="shared" si="49"/>
        <v>32</v>
      </c>
      <c r="F146" s="50">
        <f t="shared" si="49"/>
        <v>50</v>
      </c>
      <c r="I146" s="46" t="s">
        <v>530</v>
      </c>
      <c r="J146" s="77">
        <f t="shared" si="50"/>
        <v>4948.9120999999996</v>
      </c>
      <c r="K146" s="49">
        <f t="shared" si="50"/>
        <v>7181.7369600000002</v>
      </c>
      <c r="L146" s="78">
        <f t="shared" si="50"/>
        <v>10533.859689999999</v>
      </c>
      <c r="M146" s="50">
        <f t="shared" si="50"/>
        <v>22664.508749999997</v>
      </c>
      <c r="P146" s="46" t="s">
        <v>530</v>
      </c>
      <c r="Q146" s="77">
        <f t="shared" si="51"/>
        <v>4948.9120999999996</v>
      </c>
      <c r="R146" s="49">
        <f t="shared" si="51"/>
        <v>7181.7369600000002</v>
      </c>
      <c r="S146" s="78">
        <f t="shared" si="51"/>
        <v>10533.859689999999</v>
      </c>
      <c r="T146" s="50">
        <f t="shared" si="51"/>
        <v>22664.508749999997</v>
      </c>
      <c r="AB146" s="46" t="s">
        <v>530</v>
      </c>
      <c r="AC146" s="77">
        <f t="shared" si="52"/>
        <v>4948.9120999999996</v>
      </c>
      <c r="AD146" s="49">
        <f t="shared" si="52"/>
        <v>7181.7369600000002</v>
      </c>
      <c r="AE146" s="78">
        <f t="shared" si="52"/>
        <v>10533.859689999999</v>
      </c>
      <c r="AF146" s="50">
        <f t="shared" si="52"/>
        <v>22664.508749999997</v>
      </c>
    </row>
    <row r="147" spans="2:32" x14ac:dyDescent="0.25">
      <c r="B147" s="46" t="s">
        <v>531</v>
      </c>
      <c r="C147" s="77">
        <f t="shared" si="49"/>
        <v>10</v>
      </c>
      <c r="D147" s="49">
        <f t="shared" si="49"/>
        <v>4</v>
      </c>
      <c r="E147" s="78">
        <f t="shared" si="49"/>
        <v>49</v>
      </c>
      <c r="F147" s="50">
        <f t="shared" si="49"/>
        <v>63</v>
      </c>
      <c r="I147" s="46" t="s">
        <v>531</v>
      </c>
      <c r="J147" s="77">
        <f t="shared" si="50"/>
        <v>4292.4802399999999</v>
      </c>
      <c r="K147" s="49">
        <f t="shared" si="50"/>
        <v>1574.1307000000002</v>
      </c>
      <c r="L147" s="78">
        <f t="shared" si="50"/>
        <v>17243.23848</v>
      </c>
      <c r="M147" s="50">
        <f t="shared" si="50"/>
        <v>23109.849419999999</v>
      </c>
      <c r="P147" s="46" t="s">
        <v>531</v>
      </c>
      <c r="Q147" s="77">
        <f t="shared" si="51"/>
        <v>4292.4802399999999</v>
      </c>
      <c r="R147" s="49">
        <f t="shared" si="51"/>
        <v>1574.1307000000002</v>
      </c>
      <c r="S147" s="78">
        <f t="shared" si="51"/>
        <v>17243.23848</v>
      </c>
      <c r="T147" s="50">
        <f t="shared" si="51"/>
        <v>23109.849419999999</v>
      </c>
      <c r="AB147" s="46" t="s">
        <v>531</v>
      </c>
      <c r="AC147" s="77">
        <f t="shared" si="52"/>
        <v>4292.4802399999999</v>
      </c>
      <c r="AD147" s="49">
        <f t="shared" si="52"/>
        <v>1574.1307000000002</v>
      </c>
      <c r="AE147" s="78">
        <f t="shared" si="52"/>
        <v>17243.23848</v>
      </c>
      <c r="AF147" s="50">
        <f t="shared" si="52"/>
        <v>23109.849419999999</v>
      </c>
    </row>
    <row r="148" spans="2:32" ht="15.75" thickBot="1" x14ac:dyDescent="0.3">
      <c r="B148" s="61" t="s">
        <v>5</v>
      </c>
      <c r="C148" s="62">
        <f t="shared" si="49"/>
        <v>726</v>
      </c>
      <c r="D148" s="63">
        <f t="shared" si="49"/>
        <v>1654</v>
      </c>
      <c r="E148" s="89">
        <f t="shared" si="49"/>
        <v>17544</v>
      </c>
      <c r="F148" s="64">
        <f t="shared" si="49"/>
        <v>19924</v>
      </c>
      <c r="I148" s="61" t="s">
        <v>5</v>
      </c>
      <c r="J148" s="62">
        <f t="shared" si="50"/>
        <v>390568.56004999997</v>
      </c>
      <c r="K148" s="63">
        <f t="shared" si="50"/>
        <v>787457.94379000005</v>
      </c>
      <c r="L148" s="89">
        <f t="shared" si="50"/>
        <v>7075472.1236499995</v>
      </c>
      <c r="M148" s="64">
        <f t="shared" si="50"/>
        <v>8253498.6274899999</v>
      </c>
      <c r="P148" s="61" t="s">
        <v>5</v>
      </c>
      <c r="Q148" s="62">
        <f t="shared" si="51"/>
        <v>376977.70108999999</v>
      </c>
      <c r="R148" s="63">
        <f t="shared" si="51"/>
        <v>800786.70435000001</v>
      </c>
      <c r="S148" s="89">
        <f t="shared" si="51"/>
        <v>7075396.027689999</v>
      </c>
      <c r="T148" s="64">
        <f t="shared" si="51"/>
        <v>8253160.4331299989</v>
      </c>
      <c r="AB148" s="61" t="s">
        <v>5</v>
      </c>
      <c r="AC148" s="62">
        <f t="shared" si="52"/>
        <v>472152.63835857029</v>
      </c>
      <c r="AD148" s="63">
        <f t="shared" si="52"/>
        <v>915433.77063682117</v>
      </c>
      <c r="AE148" s="89">
        <f t="shared" si="52"/>
        <v>7073506.2419674685</v>
      </c>
      <c r="AF148" s="64">
        <f t="shared" si="52"/>
        <v>8461092.6509628594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4"/>
  <sheetViews>
    <sheetView workbookViewId="0"/>
  </sheetViews>
  <sheetFormatPr defaultRowHeight="15" x14ac:dyDescent="0.25"/>
  <cols>
    <col min="1" max="1" width="10.5703125" bestFit="1" customWidth="1"/>
    <col min="2" max="2" width="16.42578125" bestFit="1" customWidth="1"/>
    <col min="3" max="6" width="11.28515625" customWidth="1"/>
    <col min="8" max="8" width="16.42578125" bestFit="1" customWidth="1"/>
    <col min="9" max="12" width="11.28515625" customWidth="1"/>
    <col min="14" max="14" width="16.42578125" bestFit="1" customWidth="1"/>
    <col min="15" max="18" width="11.28515625" customWidth="1"/>
  </cols>
  <sheetData>
    <row r="2" spans="1:18" ht="21" x14ac:dyDescent="0.35">
      <c r="B2" s="253" t="s">
        <v>575</v>
      </c>
      <c r="C2" s="253"/>
      <c r="D2" s="253"/>
      <c r="E2" s="253"/>
      <c r="F2" s="253"/>
      <c r="H2" s="253" t="s">
        <v>576</v>
      </c>
      <c r="I2" s="253"/>
      <c r="J2" s="253"/>
      <c r="K2" s="253"/>
      <c r="L2" s="253"/>
      <c r="N2" s="253" t="s">
        <v>577</v>
      </c>
      <c r="O2" s="253"/>
      <c r="P2" s="253"/>
      <c r="Q2" s="253"/>
      <c r="R2" s="253"/>
    </row>
    <row r="3" spans="1:18" x14ac:dyDescent="0.25">
      <c r="A3" s="26"/>
      <c r="B3" s="254"/>
      <c r="C3" s="255"/>
      <c r="D3" s="255"/>
      <c r="E3" s="255"/>
      <c r="F3" s="255"/>
      <c r="H3" s="254"/>
      <c r="I3" s="255"/>
      <c r="J3" s="255"/>
      <c r="K3" s="255"/>
      <c r="L3" s="255"/>
      <c r="N3" s="254"/>
      <c r="O3" s="255"/>
      <c r="P3" s="255"/>
      <c r="Q3" s="255"/>
      <c r="R3" s="255"/>
    </row>
    <row r="5" spans="1:18" ht="18.75" x14ac:dyDescent="0.3">
      <c r="A5" s="4" t="s">
        <v>7</v>
      </c>
      <c r="B5" s="4" t="s">
        <v>8</v>
      </c>
      <c r="H5" s="4" t="s">
        <v>8</v>
      </c>
      <c r="N5" s="4" t="s">
        <v>8</v>
      </c>
    </row>
    <row r="6" spans="1:18" ht="15" customHeight="1" x14ac:dyDescent="0.25">
      <c r="B6" s="9"/>
      <c r="C6" s="252" t="s">
        <v>6</v>
      </c>
      <c r="D6" s="252"/>
      <c r="E6" s="252"/>
      <c r="F6" s="252"/>
      <c r="H6" s="9"/>
      <c r="I6" s="252" t="s">
        <v>6</v>
      </c>
      <c r="J6" s="252"/>
      <c r="K6" s="252"/>
      <c r="L6" s="252"/>
      <c r="N6" s="9"/>
      <c r="O6" s="252" t="s">
        <v>6</v>
      </c>
      <c r="P6" s="252"/>
      <c r="Q6" s="252"/>
      <c r="R6" s="252"/>
    </row>
    <row r="7" spans="1:18" ht="30" x14ac:dyDescent="0.25">
      <c r="B7" s="10" t="s">
        <v>3</v>
      </c>
      <c r="C7" s="11" t="s">
        <v>2</v>
      </c>
      <c r="D7" s="132" t="s">
        <v>0</v>
      </c>
      <c r="E7" s="132" t="s">
        <v>1</v>
      </c>
      <c r="F7" s="132" t="s">
        <v>5</v>
      </c>
      <c r="H7" s="10" t="s">
        <v>3</v>
      </c>
      <c r="I7" s="11" t="s">
        <v>2</v>
      </c>
      <c r="J7" s="133" t="s">
        <v>0</v>
      </c>
      <c r="K7" s="133" t="s">
        <v>1</v>
      </c>
      <c r="L7" s="133" t="s">
        <v>5</v>
      </c>
      <c r="N7" s="10" t="s">
        <v>3</v>
      </c>
      <c r="O7" s="11" t="s">
        <v>2</v>
      </c>
      <c r="P7" s="132" t="s">
        <v>0</v>
      </c>
      <c r="Q7" s="132" t="s">
        <v>1</v>
      </c>
      <c r="R7" s="132" t="s">
        <v>5</v>
      </c>
    </row>
    <row r="8" spans="1:18" x14ac:dyDescent="0.25">
      <c r="B8" s="5" t="s">
        <v>32</v>
      </c>
      <c r="C8" s="7">
        <v>52226.786629381699</v>
      </c>
      <c r="D8" s="7">
        <v>82993.865882001395</v>
      </c>
      <c r="E8" s="7">
        <v>178547.91335865701</v>
      </c>
      <c r="F8" s="17">
        <f t="shared" ref="F8:F25" si="0">SUM(C8:E8)</f>
        <v>313768.5658700401</v>
      </c>
      <c r="H8" s="5" t="s">
        <v>32</v>
      </c>
      <c r="I8" s="7">
        <f>OBS_PURP_AUTOSUFF!G8</f>
        <v>148059.412037898</v>
      </c>
      <c r="J8" s="7">
        <f>OBS_PURP_AUTOSUFF!H8</f>
        <v>113248.895617673</v>
      </c>
      <c r="K8" s="7">
        <f>OBS_PURP_AUTOSUFF!I8</f>
        <v>58696.544134346601</v>
      </c>
      <c r="L8" s="17">
        <f>OBS_PURP_AUTOSUFF!J8</f>
        <v>320004.85178991762</v>
      </c>
      <c r="N8" s="5" t="s">
        <v>32</v>
      </c>
      <c r="O8" s="7">
        <f>I8-C8</f>
        <v>95832.625408516295</v>
      </c>
      <c r="P8" s="7">
        <f t="shared" ref="P8:P26" si="1">J8-D8</f>
        <v>30255.029735671604</v>
      </c>
      <c r="Q8" s="7">
        <f t="shared" ref="Q8:Q26" si="2">K8-E8</f>
        <v>-119851.36922431042</v>
      </c>
      <c r="R8" s="17">
        <f t="shared" ref="R8:R26" si="3">L8-F8</f>
        <v>6236.2859198775259</v>
      </c>
    </row>
    <row r="9" spans="1:18" x14ac:dyDescent="0.25">
      <c r="B9" s="5" t="s">
        <v>33</v>
      </c>
      <c r="C9" s="7">
        <v>3438.1511575877998</v>
      </c>
      <c r="D9" s="7">
        <v>4054.3249826025099</v>
      </c>
      <c r="E9" s="7">
        <v>8069.7851342960203</v>
      </c>
      <c r="F9" s="17">
        <f t="shared" si="0"/>
        <v>15562.261274486329</v>
      </c>
      <c r="H9" s="5" t="s">
        <v>33</v>
      </c>
      <c r="I9" s="7">
        <f>OBS_PURP_AUTOSUFF!G9</f>
        <v>5144.4228062962502</v>
      </c>
      <c r="J9" s="7">
        <f>OBS_PURP_AUTOSUFF!H9</f>
        <v>7996.5471926263399</v>
      </c>
      <c r="K9" s="7">
        <f>OBS_PURP_AUTOSUFF!I9</f>
        <v>7674.2612572363496</v>
      </c>
      <c r="L9" s="17">
        <f>OBS_PURP_AUTOSUFF!J9</f>
        <v>20815.231256158939</v>
      </c>
      <c r="N9" s="5" t="s">
        <v>33</v>
      </c>
      <c r="O9" s="7">
        <f t="shared" ref="O9:O26" si="4">I9-C9</f>
        <v>1706.2716487084504</v>
      </c>
      <c r="P9" s="7">
        <f t="shared" si="1"/>
        <v>3942.22221002383</v>
      </c>
      <c r="Q9" s="7">
        <f t="shared" si="2"/>
        <v>-395.52387705967067</v>
      </c>
      <c r="R9" s="17">
        <f t="shared" si="3"/>
        <v>5252.9699816726097</v>
      </c>
    </row>
    <row r="10" spans="1:18" x14ac:dyDescent="0.25">
      <c r="B10" s="5" t="s">
        <v>34</v>
      </c>
      <c r="C10" s="7">
        <v>13921.8708510056</v>
      </c>
      <c r="D10" s="7">
        <v>13088.876476846899</v>
      </c>
      <c r="E10" s="7">
        <v>46676.981076588097</v>
      </c>
      <c r="F10" s="17">
        <f t="shared" si="0"/>
        <v>73687.728404440597</v>
      </c>
      <c r="H10" s="5" t="s">
        <v>34</v>
      </c>
      <c r="I10" s="7">
        <f>OBS_PURP_AUTOSUFF!G10</f>
        <v>49115.075293827198</v>
      </c>
      <c r="J10" s="7">
        <f>OBS_PURP_AUTOSUFF!H10</f>
        <v>38392.748935518401</v>
      </c>
      <c r="K10" s="7">
        <f>OBS_PURP_AUTOSUFF!I10</f>
        <v>18251.222583992399</v>
      </c>
      <c r="L10" s="17">
        <f>OBS_PURP_AUTOSUFF!J10</f>
        <v>105759.04681333801</v>
      </c>
      <c r="N10" s="5" t="s">
        <v>34</v>
      </c>
      <c r="O10" s="7">
        <f t="shared" si="4"/>
        <v>35193.204442821596</v>
      </c>
      <c r="P10" s="7">
        <f t="shared" si="1"/>
        <v>25303.872458671503</v>
      </c>
      <c r="Q10" s="7">
        <f t="shared" si="2"/>
        <v>-28425.758492595698</v>
      </c>
      <c r="R10" s="17">
        <f t="shared" si="3"/>
        <v>32071.318408897409</v>
      </c>
    </row>
    <row r="11" spans="1:18" x14ac:dyDescent="0.25">
      <c r="B11" s="5" t="s">
        <v>35</v>
      </c>
      <c r="C11" s="7">
        <v>61.804471903835797</v>
      </c>
      <c r="D11" s="7">
        <v>118.613052549125</v>
      </c>
      <c r="E11" s="7">
        <v>453.964870557285</v>
      </c>
      <c r="F11" s="17">
        <f t="shared" si="0"/>
        <v>634.38239501024577</v>
      </c>
      <c r="H11" s="5" t="s">
        <v>35</v>
      </c>
      <c r="I11" s="7">
        <f>OBS_PURP_AUTOSUFF!G11</f>
        <v>257.16374431917399</v>
      </c>
      <c r="J11" s="7">
        <f>OBS_PURP_AUTOSUFF!H11</f>
        <v>1133.31029613071</v>
      </c>
      <c r="K11" s="7">
        <f>OBS_PURP_AUTOSUFF!I11</f>
        <v>1009.75919986626</v>
      </c>
      <c r="L11" s="17">
        <f>OBS_PURP_AUTOSUFF!J11</f>
        <v>2400.233240316144</v>
      </c>
      <c r="N11" s="5" t="s">
        <v>35</v>
      </c>
      <c r="O11" s="7">
        <f t="shared" si="4"/>
        <v>195.35927241533818</v>
      </c>
      <c r="P11" s="7">
        <f t="shared" si="1"/>
        <v>1014.697243581585</v>
      </c>
      <c r="Q11" s="7">
        <f t="shared" si="2"/>
        <v>555.79432930897497</v>
      </c>
      <c r="R11" s="17">
        <f t="shared" si="3"/>
        <v>1765.8508453058982</v>
      </c>
    </row>
    <row r="12" spans="1:18" x14ac:dyDescent="0.25">
      <c r="B12" s="5" t="s">
        <v>36</v>
      </c>
      <c r="C12" s="7">
        <v>1563.50432020075</v>
      </c>
      <c r="D12" s="7">
        <v>2136.4211922210502</v>
      </c>
      <c r="E12" s="7">
        <v>2886.5073655573601</v>
      </c>
      <c r="F12" s="17">
        <f t="shared" si="0"/>
        <v>6586.4328779791604</v>
      </c>
      <c r="H12" s="5" t="s">
        <v>36</v>
      </c>
      <c r="I12" s="7">
        <f>OBS_PURP_AUTOSUFF!G12</f>
        <v>1553.2318503054701</v>
      </c>
      <c r="J12" s="7">
        <f>OBS_PURP_AUTOSUFF!H12</f>
        <v>2982.2940644877899</v>
      </c>
      <c r="K12" s="7">
        <f>OBS_PURP_AUTOSUFF!I12</f>
        <v>4205.0607293987296</v>
      </c>
      <c r="L12" s="17">
        <f>OBS_PURP_AUTOSUFF!J12</f>
        <v>8740.5866441919898</v>
      </c>
      <c r="N12" s="5" t="s">
        <v>36</v>
      </c>
      <c r="O12" s="7">
        <f t="shared" si="4"/>
        <v>-10.272469895279983</v>
      </c>
      <c r="P12" s="7">
        <f t="shared" si="1"/>
        <v>845.87287226673971</v>
      </c>
      <c r="Q12" s="7">
        <f t="shared" si="2"/>
        <v>1318.5533638413694</v>
      </c>
      <c r="R12" s="17">
        <f t="shared" si="3"/>
        <v>2154.1537662128294</v>
      </c>
    </row>
    <row r="13" spans="1:18" x14ac:dyDescent="0.25">
      <c r="B13" s="5" t="s">
        <v>37</v>
      </c>
      <c r="C13" s="7">
        <v>17692.936409501501</v>
      </c>
      <c r="D13" s="7">
        <v>43716.908363319402</v>
      </c>
      <c r="E13" s="7">
        <v>36401.7245664527</v>
      </c>
      <c r="F13" s="17">
        <f t="shared" si="0"/>
        <v>97811.569339273599</v>
      </c>
      <c r="H13" s="5" t="s">
        <v>37</v>
      </c>
      <c r="I13" s="7">
        <f>OBS_PURP_AUTOSUFF!G13</f>
        <v>21354.5383961443</v>
      </c>
      <c r="J13" s="7">
        <f>OBS_PURP_AUTOSUFF!H13</f>
        <v>52051.185358830902</v>
      </c>
      <c r="K13" s="7">
        <f>OBS_PURP_AUTOSUFF!I13</f>
        <v>44986.094391597799</v>
      </c>
      <c r="L13" s="17">
        <f>OBS_PURP_AUTOSUFF!J13</f>
        <v>118391.818146573</v>
      </c>
      <c r="N13" s="5" t="s">
        <v>37</v>
      </c>
      <c r="O13" s="7">
        <f t="shared" si="4"/>
        <v>3661.6019866427996</v>
      </c>
      <c r="P13" s="7">
        <f t="shared" si="1"/>
        <v>8334.2769955115</v>
      </c>
      <c r="Q13" s="7">
        <f t="shared" si="2"/>
        <v>8584.3698251450987</v>
      </c>
      <c r="R13" s="17">
        <f t="shared" si="3"/>
        <v>20580.248807299402</v>
      </c>
    </row>
    <row r="14" spans="1:18" x14ac:dyDescent="0.25">
      <c r="B14" s="5" t="s">
        <v>38</v>
      </c>
      <c r="C14" s="7">
        <v>412.27663748448202</v>
      </c>
      <c r="D14" s="7">
        <v>936.72950317861705</v>
      </c>
      <c r="E14" s="7">
        <v>2387.7501234141801</v>
      </c>
      <c r="F14" s="17">
        <f t="shared" si="0"/>
        <v>3736.7562640772794</v>
      </c>
      <c r="H14" s="5" t="s">
        <v>38</v>
      </c>
      <c r="I14" s="7">
        <f>OBS_PURP_AUTOSUFF!G14</f>
        <v>4159.5233276773197</v>
      </c>
      <c r="J14" s="7">
        <f>OBS_PURP_AUTOSUFF!H14</f>
        <v>8208.7384551790892</v>
      </c>
      <c r="K14" s="7">
        <f>OBS_PURP_AUTOSUFF!I14</f>
        <v>5854.9456811857599</v>
      </c>
      <c r="L14" s="17">
        <f>OBS_PURP_AUTOSUFF!J14</f>
        <v>18223.207464042171</v>
      </c>
      <c r="N14" s="5" t="s">
        <v>38</v>
      </c>
      <c r="O14" s="7">
        <f t="shared" si="4"/>
        <v>3747.2466901928378</v>
      </c>
      <c r="P14" s="7">
        <f t="shared" si="1"/>
        <v>7272.0089520004722</v>
      </c>
      <c r="Q14" s="7">
        <f t="shared" si="2"/>
        <v>3467.1955577715798</v>
      </c>
      <c r="R14" s="17">
        <f t="shared" si="3"/>
        <v>14486.451199964891</v>
      </c>
    </row>
    <row r="15" spans="1:18" x14ac:dyDescent="0.25">
      <c r="B15" s="5" t="s">
        <v>39</v>
      </c>
      <c r="C15" s="7">
        <v>44.722449401249797</v>
      </c>
      <c r="D15" s="7">
        <v>349.34368464840202</v>
      </c>
      <c r="E15" s="7">
        <v>621.93487562789699</v>
      </c>
      <c r="F15" s="17">
        <f t="shared" si="0"/>
        <v>1016.0010096775488</v>
      </c>
      <c r="H15" s="5" t="s">
        <v>39</v>
      </c>
      <c r="I15" s="7">
        <f>OBS_PURP_AUTOSUFF!G15</f>
        <v>614.29448932928096</v>
      </c>
      <c r="J15" s="7">
        <f>OBS_PURP_AUTOSUFF!H15</f>
        <v>2420.4560223081899</v>
      </c>
      <c r="K15" s="7">
        <f>OBS_PURP_AUTOSUFF!I15</f>
        <v>1819.7162379915601</v>
      </c>
      <c r="L15" s="17">
        <f>OBS_PURP_AUTOSUFF!J15</f>
        <v>4854.4667496290313</v>
      </c>
      <c r="N15" s="5" t="s">
        <v>39</v>
      </c>
      <c r="O15" s="7">
        <f t="shared" si="4"/>
        <v>569.57203992803113</v>
      </c>
      <c r="P15" s="7">
        <f t="shared" si="1"/>
        <v>2071.112337659788</v>
      </c>
      <c r="Q15" s="7">
        <f t="shared" si="2"/>
        <v>1197.781362363663</v>
      </c>
      <c r="R15" s="17">
        <f t="shared" si="3"/>
        <v>3838.4657399514826</v>
      </c>
    </row>
    <row r="16" spans="1:18" x14ac:dyDescent="0.25">
      <c r="B16" s="5" t="s">
        <v>40</v>
      </c>
      <c r="C16" s="7">
        <v>129.317563604626</v>
      </c>
      <c r="D16" s="7">
        <v>211.66823868251001</v>
      </c>
      <c r="E16" s="7">
        <v>1746.0886910433201</v>
      </c>
      <c r="F16" s="17">
        <f t="shared" si="0"/>
        <v>2087.0744933304559</v>
      </c>
      <c r="H16" s="5" t="s">
        <v>40</v>
      </c>
      <c r="I16" s="7">
        <f>OBS_PURP_AUTOSUFF!G16</f>
        <v>1062.99570259338</v>
      </c>
      <c r="J16" s="7">
        <f>OBS_PURP_AUTOSUFF!H16</f>
        <v>2319.6461542531201</v>
      </c>
      <c r="K16" s="7">
        <f>OBS_PURP_AUTOSUFF!I16</f>
        <v>2275.2383307996402</v>
      </c>
      <c r="L16" s="17">
        <f>OBS_PURP_AUTOSUFF!J16</f>
        <v>5657.8801876461403</v>
      </c>
      <c r="N16" s="5" t="s">
        <v>40</v>
      </c>
      <c r="O16" s="7">
        <f t="shared" si="4"/>
        <v>933.67813898875397</v>
      </c>
      <c r="P16" s="7">
        <f t="shared" si="1"/>
        <v>2107.9779155706101</v>
      </c>
      <c r="Q16" s="7">
        <f t="shared" si="2"/>
        <v>529.14963975632008</v>
      </c>
      <c r="R16" s="17">
        <f t="shared" si="3"/>
        <v>3570.8056943156844</v>
      </c>
    </row>
    <row r="17" spans="1:18" x14ac:dyDescent="0.25">
      <c r="B17" s="5" t="s">
        <v>41</v>
      </c>
      <c r="C17" s="7">
        <v>27.263924276079798</v>
      </c>
      <c r="D17" s="7">
        <v>54.218165795174002</v>
      </c>
      <c r="E17" s="7">
        <v>184.98078803655599</v>
      </c>
      <c r="F17" s="17">
        <f t="shared" si="0"/>
        <v>266.46287810780979</v>
      </c>
      <c r="H17" s="5" t="s">
        <v>41</v>
      </c>
      <c r="I17" s="7">
        <f>OBS_PURP_AUTOSUFF!G17</f>
        <v>317.674147678721</v>
      </c>
      <c r="J17" s="7">
        <f>OBS_PURP_AUTOSUFF!H17</f>
        <v>2081.8159663153901</v>
      </c>
      <c r="K17" s="7">
        <f>OBS_PURP_AUTOSUFF!I17</f>
        <v>1520.20209027754</v>
      </c>
      <c r="L17" s="17">
        <f>OBS_PURP_AUTOSUFF!J17</f>
        <v>3919.6922042716515</v>
      </c>
      <c r="N17" s="5" t="s">
        <v>41</v>
      </c>
      <c r="O17" s="7">
        <f t="shared" si="4"/>
        <v>290.41022340264118</v>
      </c>
      <c r="P17" s="7">
        <f t="shared" si="1"/>
        <v>2027.5978005202162</v>
      </c>
      <c r="Q17" s="7">
        <f t="shared" si="2"/>
        <v>1335.221302240984</v>
      </c>
      <c r="R17" s="17">
        <f t="shared" si="3"/>
        <v>3653.2293261638415</v>
      </c>
    </row>
    <row r="18" spans="1:18" x14ac:dyDescent="0.25">
      <c r="B18" s="5" t="s">
        <v>42</v>
      </c>
      <c r="C18" s="7">
        <v>416.94233333502098</v>
      </c>
      <c r="D18" s="7">
        <v>1258.7232866122899</v>
      </c>
      <c r="E18" s="7">
        <v>1968.7320320838501</v>
      </c>
      <c r="F18" s="17">
        <f t="shared" si="0"/>
        <v>3644.3976520311608</v>
      </c>
      <c r="H18" s="5" t="s">
        <v>42</v>
      </c>
      <c r="I18" s="7">
        <f>OBS_PURP_AUTOSUFF!G18</f>
        <v>2670.6381934824099</v>
      </c>
      <c r="J18" s="7">
        <f>OBS_PURP_AUTOSUFF!H18</f>
        <v>5690.3512880673197</v>
      </c>
      <c r="K18" s="7">
        <f>OBS_PURP_AUTOSUFF!I18</f>
        <v>8630.8929825595005</v>
      </c>
      <c r="L18" s="17">
        <f>OBS_PURP_AUTOSUFF!J18</f>
        <v>16991.882464109229</v>
      </c>
      <c r="N18" s="5" t="s">
        <v>42</v>
      </c>
      <c r="O18" s="7">
        <f t="shared" si="4"/>
        <v>2253.6958601473889</v>
      </c>
      <c r="P18" s="7">
        <f t="shared" si="1"/>
        <v>4431.6280014550302</v>
      </c>
      <c r="Q18" s="7">
        <f t="shared" si="2"/>
        <v>6662.1609504756507</v>
      </c>
      <c r="R18" s="17">
        <f t="shared" si="3"/>
        <v>13347.484812078068</v>
      </c>
    </row>
    <row r="19" spans="1:18" x14ac:dyDescent="0.25">
      <c r="B19" s="5" t="s">
        <v>43</v>
      </c>
      <c r="C19" s="7">
        <v>2346.56706972644</v>
      </c>
      <c r="D19" s="7">
        <v>17925.927402274501</v>
      </c>
      <c r="E19" s="7">
        <v>19737.963939451402</v>
      </c>
      <c r="F19" s="17">
        <f t="shared" si="0"/>
        <v>40010.458411452346</v>
      </c>
      <c r="H19" s="5" t="s">
        <v>43</v>
      </c>
      <c r="I19" s="7">
        <f>OBS_PURP_AUTOSUFF!G19</f>
        <v>6281.9975330166099</v>
      </c>
      <c r="J19" s="7">
        <f>OBS_PURP_AUTOSUFF!H19</f>
        <v>29116.429333698401</v>
      </c>
      <c r="K19" s="7">
        <f>OBS_PURP_AUTOSUFF!I19</f>
        <v>31495.575825047701</v>
      </c>
      <c r="L19" s="17">
        <f>OBS_PURP_AUTOSUFF!J19</f>
        <v>66894.002691762711</v>
      </c>
      <c r="N19" s="5" t="s">
        <v>43</v>
      </c>
      <c r="O19" s="7">
        <f t="shared" si="4"/>
        <v>3935.4304632901699</v>
      </c>
      <c r="P19" s="7">
        <f t="shared" si="1"/>
        <v>11190.5019314239</v>
      </c>
      <c r="Q19" s="7">
        <f t="shared" si="2"/>
        <v>11757.6118855963</v>
      </c>
      <c r="R19" s="17">
        <f t="shared" si="3"/>
        <v>26883.544280310365</v>
      </c>
    </row>
    <row r="20" spans="1:18" x14ac:dyDescent="0.25">
      <c r="B20" s="5" t="s">
        <v>44</v>
      </c>
      <c r="C20" s="8"/>
      <c r="D20" s="7">
        <v>3340.5296405465997</v>
      </c>
      <c r="E20" s="7">
        <v>7248.6279226104898</v>
      </c>
      <c r="F20" s="17">
        <f t="shared" si="0"/>
        <v>10589.157563157089</v>
      </c>
      <c r="H20" s="5" t="s">
        <v>44</v>
      </c>
      <c r="I20" s="8">
        <f>OBS_PURP_AUTOSUFF!G26</f>
        <v>0</v>
      </c>
      <c r="J20" s="7">
        <f>OBS_PURP_AUTOSUFF!H26</f>
        <v>2160.6421798250681</v>
      </c>
      <c r="K20" s="7">
        <f>OBS_PURP_AUTOSUFF!I26</f>
        <v>3609.6889205135099</v>
      </c>
      <c r="L20" s="17">
        <f>OBS_PURP_AUTOSUFF!J26</f>
        <v>5770.3311003385779</v>
      </c>
      <c r="N20" s="5" t="s">
        <v>44</v>
      </c>
      <c r="O20" s="8">
        <f t="shared" si="4"/>
        <v>0</v>
      </c>
      <c r="P20" s="7">
        <f t="shared" si="1"/>
        <v>-1179.8874607215316</v>
      </c>
      <c r="Q20" s="7">
        <f t="shared" si="2"/>
        <v>-3638.9390020969799</v>
      </c>
      <c r="R20" s="17">
        <f t="shared" si="3"/>
        <v>-4818.8264628185107</v>
      </c>
    </row>
    <row r="21" spans="1:18" x14ac:dyDescent="0.25">
      <c r="B21" s="5" t="s">
        <v>45</v>
      </c>
      <c r="C21" s="8"/>
      <c r="D21" s="7">
        <v>1280.0651765616569</v>
      </c>
      <c r="E21" s="7">
        <v>5334.0990252475303</v>
      </c>
      <c r="F21" s="17">
        <f t="shared" si="0"/>
        <v>6614.164201809187</v>
      </c>
      <c r="H21" s="5" t="s">
        <v>45</v>
      </c>
      <c r="I21" s="8">
        <f>OBS_PURP_AUTOSUFF!G27</f>
        <v>0</v>
      </c>
      <c r="J21" s="7">
        <f>OBS_PURP_AUTOSUFF!H27</f>
        <v>879.47249630011675</v>
      </c>
      <c r="K21" s="7">
        <f>OBS_PURP_AUTOSUFF!I27</f>
        <v>4221.5825141142996</v>
      </c>
      <c r="L21" s="17">
        <f>OBS_PURP_AUTOSUFF!J27</f>
        <v>5101.0550104144168</v>
      </c>
      <c r="N21" s="5" t="s">
        <v>45</v>
      </c>
      <c r="O21" s="8">
        <f t="shared" si="4"/>
        <v>0</v>
      </c>
      <c r="P21" s="7">
        <f t="shared" si="1"/>
        <v>-400.59268026154018</v>
      </c>
      <c r="Q21" s="7">
        <f t="shared" si="2"/>
        <v>-1112.5165111332308</v>
      </c>
      <c r="R21" s="17">
        <f t="shared" si="3"/>
        <v>-1513.1091913947703</v>
      </c>
    </row>
    <row r="22" spans="1:18" x14ac:dyDescent="0.25">
      <c r="B22" s="5" t="s">
        <v>46</v>
      </c>
      <c r="C22" s="8"/>
      <c r="D22" s="7">
        <v>2287.2073309194679</v>
      </c>
      <c r="E22" s="7">
        <v>4865.2763386775896</v>
      </c>
      <c r="F22" s="17">
        <f t="shared" si="0"/>
        <v>7152.4836695970571</v>
      </c>
      <c r="H22" s="5" t="s">
        <v>46</v>
      </c>
      <c r="I22" s="8">
        <f>OBS_PURP_AUTOSUFF!G28</f>
        <v>0</v>
      </c>
      <c r="J22" s="7">
        <f>OBS_PURP_AUTOSUFF!H28</f>
        <v>943.79857713427623</v>
      </c>
      <c r="K22" s="7">
        <f>OBS_PURP_AUTOSUFF!I28</f>
        <v>3052.6398338888598</v>
      </c>
      <c r="L22" s="17">
        <f>OBS_PURP_AUTOSUFF!J28</f>
        <v>3996.4384110231358</v>
      </c>
      <c r="N22" s="5" t="s">
        <v>46</v>
      </c>
      <c r="O22" s="8">
        <f t="shared" si="4"/>
        <v>0</v>
      </c>
      <c r="P22" s="7">
        <f t="shared" si="1"/>
        <v>-1343.4087537851917</v>
      </c>
      <c r="Q22" s="7">
        <f t="shared" si="2"/>
        <v>-1812.6365047887298</v>
      </c>
      <c r="R22" s="17">
        <f t="shared" si="3"/>
        <v>-3156.0452585739213</v>
      </c>
    </row>
    <row r="23" spans="1:18" x14ac:dyDescent="0.25">
      <c r="B23" s="5" t="s">
        <v>47</v>
      </c>
      <c r="C23" s="8"/>
      <c r="D23" s="7">
        <v>376.17425265686734</v>
      </c>
      <c r="E23" s="7">
        <v>3334.7358503575201</v>
      </c>
      <c r="F23" s="17">
        <f t="shared" si="0"/>
        <v>3710.9101030143875</v>
      </c>
      <c r="H23" s="5" t="s">
        <v>47</v>
      </c>
      <c r="I23" s="8">
        <f>OBS_PURP_AUTOSUFF!G29</f>
        <v>0</v>
      </c>
      <c r="J23" s="7">
        <f>OBS_PURP_AUTOSUFF!H29</f>
        <v>1037.3910702620819</v>
      </c>
      <c r="K23" s="7">
        <f>OBS_PURP_AUTOSUFF!I29</f>
        <v>4302.9662191663401</v>
      </c>
      <c r="L23" s="17">
        <f>OBS_PURP_AUTOSUFF!J29</f>
        <v>5340.3572894284225</v>
      </c>
      <c r="N23" s="5" t="s">
        <v>47</v>
      </c>
      <c r="O23" s="8">
        <f t="shared" si="4"/>
        <v>0</v>
      </c>
      <c r="P23" s="7">
        <f t="shared" si="1"/>
        <v>661.2168176052146</v>
      </c>
      <c r="Q23" s="7">
        <f t="shared" si="2"/>
        <v>968.23036880882</v>
      </c>
      <c r="R23" s="17">
        <f t="shared" si="3"/>
        <v>1629.4471864140351</v>
      </c>
    </row>
    <row r="24" spans="1:18" x14ac:dyDescent="0.25">
      <c r="B24" s="5" t="s">
        <v>48</v>
      </c>
      <c r="C24" s="8"/>
      <c r="D24" s="7">
        <v>3561.3804308122944</v>
      </c>
      <c r="E24" s="7">
        <v>8217.3437873227394</v>
      </c>
      <c r="F24" s="17">
        <f t="shared" si="0"/>
        <v>11778.724218135034</v>
      </c>
      <c r="H24" s="5" t="s">
        <v>48</v>
      </c>
      <c r="I24" s="8">
        <f>OBS_PURP_AUTOSUFF!G30</f>
        <v>0</v>
      </c>
      <c r="J24" s="7">
        <f>OBS_PURP_AUTOSUFF!H30</f>
        <v>2166.217525226431</v>
      </c>
      <c r="K24" s="7">
        <f>OBS_PURP_AUTOSUFF!I30</f>
        <v>10707.514365372799</v>
      </c>
      <c r="L24" s="17">
        <f>OBS_PURP_AUTOSUFF!J30</f>
        <v>12873.731890599231</v>
      </c>
      <c r="N24" s="5" t="s">
        <v>48</v>
      </c>
      <c r="O24" s="8">
        <f t="shared" si="4"/>
        <v>0</v>
      </c>
      <c r="P24" s="7">
        <f t="shared" si="1"/>
        <v>-1395.1629055858634</v>
      </c>
      <c r="Q24" s="7">
        <f t="shared" si="2"/>
        <v>2490.1705780500597</v>
      </c>
      <c r="R24" s="17">
        <f t="shared" si="3"/>
        <v>1095.0076724641967</v>
      </c>
    </row>
    <row r="25" spans="1:18" x14ac:dyDescent="0.25">
      <c r="B25" s="5" t="s">
        <v>49</v>
      </c>
      <c r="C25" s="8"/>
      <c r="D25" s="7">
        <v>34317.27183083861</v>
      </c>
      <c r="E25" s="7">
        <v>69882.197638119207</v>
      </c>
      <c r="F25" s="17">
        <f t="shared" si="0"/>
        <v>104199.46946895782</v>
      </c>
      <c r="H25" s="5" t="s">
        <v>49</v>
      </c>
      <c r="I25" s="8">
        <f>OBS_PURP_AUTOSUFF!G31</f>
        <v>0</v>
      </c>
      <c r="J25" s="7">
        <f>OBS_PURP_AUTOSUFF!H31</f>
        <v>17158.698997379986</v>
      </c>
      <c r="K25" s="7">
        <f>OBS_PURP_AUTOSUFF!I31</f>
        <v>74884.486238278594</v>
      </c>
      <c r="L25" s="17">
        <f>OBS_PURP_AUTOSUFF!J31</f>
        <v>92043.185235658573</v>
      </c>
      <c r="N25" s="5" t="s">
        <v>49</v>
      </c>
      <c r="O25" s="8">
        <f t="shared" si="4"/>
        <v>0</v>
      </c>
      <c r="P25" s="7">
        <f t="shared" si="1"/>
        <v>-17158.572833458624</v>
      </c>
      <c r="Q25" s="7">
        <f t="shared" si="2"/>
        <v>5002.288600159387</v>
      </c>
      <c r="R25" s="17">
        <f t="shared" si="3"/>
        <v>-12156.284233299244</v>
      </c>
    </row>
    <row r="26" spans="1:18" x14ac:dyDescent="0.25">
      <c r="B26" s="13" t="s">
        <v>4</v>
      </c>
      <c r="C26" s="15">
        <f>SUM(C8:C25)</f>
        <v>92282.143817409087</v>
      </c>
      <c r="D26" s="15">
        <f>SUM(D8:D25)</f>
        <v>212008.24889306739</v>
      </c>
      <c r="E26" s="15">
        <f>SUM(E8:E25)</f>
        <v>398566.60738410067</v>
      </c>
      <c r="F26" s="16">
        <f>SUM(F8:F25)</f>
        <v>702857.00009457732</v>
      </c>
      <c r="H26" s="13" t="s">
        <v>4</v>
      </c>
      <c r="I26" s="15">
        <f>OBS_PURP_AUTOSUFF!G32</f>
        <v>242006.0551481029</v>
      </c>
      <c r="J26" s="15">
        <f>OBS_PURP_AUTOSUFF!H32</f>
        <v>292636.09433487116</v>
      </c>
      <c r="K26" s="15">
        <f>OBS_PURP_AUTOSUFF!I32</f>
        <v>289743.93857779843</v>
      </c>
      <c r="L26" s="16">
        <f>OBS_PURP_AUTOSUFF!J32</f>
        <v>824386.08806077251</v>
      </c>
      <c r="N26" s="13" t="s">
        <v>4</v>
      </c>
      <c r="O26" s="15">
        <f t="shared" si="4"/>
        <v>149723.91133069381</v>
      </c>
      <c r="P26" s="15">
        <f t="shared" si="1"/>
        <v>80627.845441803773</v>
      </c>
      <c r="Q26" s="15">
        <f t="shared" si="2"/>
        <v>-108822.66880630224</v>
      </c>
      <c r="R26" s="16">
        <f t="shared" si="3"/>
        <v>121529.08796619519</v>
      </c>
    </row>
    <row r="28" spans="1:18" ht="18.75" x14ac:dyDescent="0.3">
      <c r="A28" s="4" t="s">
        <v>7</v>
      </c>
      <c r="B28" s="4" t="s">
        <v>9</v>
      </c>
      <c r="H28" s="4" t="s">
        <v>9</v>
      </c>
      <c r="N28" s="4" t="s">
        <v>9</v>
      </c>
    </row>
    <row r="29" spans="1:18" x14ac:dyDescent="0.25">
      <c r="B29" s="9"/>
      <c r="C29" s="252" t="s">
        <v>6</v>
      </c>
      <c r="D29" s="252"/>
      <c r="E29" s="252"/>
      <c r="F29" s="252"/>
      <c r="H29" s="9"/>
      <c r="I29" s="252" t="s">
        <v>6</v>
      </c>
      <c r="J29" s="252"/>
      <c r="K29" s="252"/>
      <c r="L29" s="252"/>
      <c r="N29" s="9"/>
      <c r="O29" s="252" t="s">
        <v>6</v>
      </c>
      <c r="P29" s="252"/>
      <c r="Q29" s="252"/>
      <c r="R29" s="252"/>
    </row>
    <row r="30" spans="1:18" ht="30" x14ac:dyDescent="0.25">
      <c r="B30" s="10" t="s">
        <v>3</v>
      </c>
      <c r="C30" s="11" t="s">
        <v>2</v>
      </c>
      <c r="D30" s="132" t="s">
        <v>0</v>
      </c>
      <c r="E30" s="132" t="s">
        <v>1</v>
      </c>
      <c r="F30" s="132" t="s">
        <v>5</v>
      </c>
      <c r="H30" s="10" t="s">
        <v>3</v>
      </c>
      <c r="I30" s="11" t="s">
        <v>2</v>
      </c>
      <c r="J30" s="132" t="s">
        <v>0</v>
      </c>
      <c r="K30" s="132" t="s">
        <v>1</v>
      </c>
      <c r="L30" s="132" t="s">
        <v>5</v>
      </c>
      <c r="N30" s="10" t="s">
        <v>3</v>
      </c>
      <c r="O30" s="11" t="s">
        <v>2</v>
      </c>
      <c r="P30" s="132" t="s">
        <v>0</v>
      </c>
      <c r="Q30" s="132" t="s">
        <v>1</v>
      </c>
      <c r="R30" s="132" t="s">
        <v>5</v>
      </c>
    </row>
    <row r="31" spans="1:18" x14ac:dyDescent="0.25">
      <c r="B31" s="5" t="s">
        <v>32</v>
      </c>
      <c r="C31" s="7">
        <v>15495.3364007606</v>
      </c>
      <c r="D31" s="7">
        <v>25125.0731439839</v>
      </c>
      <c r="E31" s="7">
        <v>40156.487944993401</v>
      </c>
      <c r="F31" s="17">
        <f t="shared" ref="F31:F48" si="5">SUM(C31:E31)</f>
        <v>80776.897489737894</v>
      </c>
      <c r="H31" s="5" t="s">
        <v>32</v>
      </c>
      <c r="I31" s="7">
        <f>OBS_PURP_AUTOSUFF!G37</f>
        <v>22353.3192626745</v>
      </c>
      <c r="J31" s="7">
        <f>OBS_PURP_AUTOSUFF!H37</f>
        <v>17621.886739983602</v>
      </c>
      <c r="K31" s="7">
        <f>OBS_PURP_AUTOSUFF!I37</f>
        <v>20531.093532178202</v>
      </c>
      <c r="L31" s="17">
        <f>OBS_PURP_AUTOSUFF!J37</f>
        <v>60506.299534836304</v>
      </c>
      <c r="N31" s="5" t="s">
        <v>32</v>
      </c>
      <c r="O31" s="7">
        <f>I31-C31</f>
        <v>6857.9828619139007</v>
      </c>
      <c r="P31" s="7">
        <f t="shared" ref="P31:P49" si="6">J31-D31</f>
        <v>-7503.1864040002984</v>
      </c>
      <c r="Q31" s="7">
        <f t="shared" ref="Q31:Q49" si="7">K31-E31</f>
        <v>-19625.3944128152</v>
      </c>
      <c r="R31" s="17">
        <f t="shared" ref="R31:R49" si="8">L31-F31</f>
        <v>-20270.59795490159</v>
      </c>
    </row>
    <row r="32" spans="1:18" x14ac:dyDescent="0.25">
      <c r="B32" s="5" t="s">
        <v>33</v>
      </c>
      <c r="C32" s="7">
        <v>414.16474712028003</v>
      </c>
      <c r="D32" s="7">
        <v>395.74727587593497</v>
      </c>
      <c r="E32" s="7">
        <v>1209.23928099963</v>
      </c>
      <c r="F32" s="17">
        <f t="shared" si="5"/>
        <v>2019.151303995845</v>
      </c>
      <c r="H32" s="5" t="s">
        <v>33</v>
      </c>
      <c r="I32" s="7">
        <f>OBS_PURP_AUTOSUFF!G38</f>
        <v>351.19710352771898</v>
      </c>
      <c r="J32" s="7">
        <f>OBS_PURP_AUTOSUFF!H38</f>
        <v>338.83782430290103</v>
      </c>
      <c r="K32" s="7">
        <f>OBS_PURP_AUTOSUFF!I38</f>
        <v>484.66966302140798</v>
      </c>
      <c r="L32" s="17">
        <f>OBS_PURP_AUTOSUFF!J38</f>
        <v>1174.7045908520281</v>
      </c>
      <c r="N32" s="5" t="s">
        <v>33</v>
      </c>
      <c r="O32" s="7">
        <f t="shared" ref="O32:O49" si="9">I32-C32</f>
        <v>-62.967643592561046</v>
      </c>
      <c r="P32" s="7">
        <f t="shared" si="6"/>
        <v>-56.909451573033948</v>
      </c>
      <c r="Q32" s="7">
        <f t="shared" si="7"/>
        <v>-724.56961797822191</v>
      </c>
      <c r="R32" s="17">
        <f t="shared" si="8"/>
        <v>-844.44671314381685</v>
      </c>
    </row>
    <row r="33" spans="2:18" x14ac:dyDescent="0.25">
      <c r="B33" s="5" t="s">
        <v>34</v>
      </c>
      <c r="C33" s="7">
        <v>3269.0529962693199</v>
      </c>
      <c r="D33" s="7">
        <v>7760.5984460180498</v>
      </c>
      <c r="E33" s="7">
        <v>6610.7927795572796</v>
      </c>
      <c r="F33" s="17">
        <f t="shared" si="5"/>
        <v>17640.444221844649</v>
      </c>
      <c r="H33" s="5" t="s">
        <v>34</v>
      </c>
      <c r="I33" s="7">
        <f>OBS_PURP_AUTOSUFF!G39</f>
        <v>7041.2357088440504</v>
      </c>
      <c r="J33" s="7">
        <f>OBS_PURP_AUTOSUFF!H39</f>
        <v>3244.8122043813701</v>
      </c>
      <c r="K33" s="7">
        <f>OBS_PURP_AUTOSUFF!I39</f>
        <v>3221.4555763808598</v>
      </c>
      <c r="L33" s="17">
        <f>OBS_PURP_AUTOSUFF!J39</f>
        <v>13507.503489606281</v>
      </c>
      <c r="N33" s="5" t="s">
        <v>34</v>
      </c>
      <c r="O33" s="7">
        <f t="shared" si="9"/>
        <v>3772.1827125747304</v>
      </c>
      <c r="P33" s="7">
        <f t="shared" si="6"/>
        <v>-4515.7862416366797</v>
      </c>
      <c r="Q33" s="7">
        <f t="shared" si="7"/>
        <v>-3389.3372031764197</v>
      </c>
      <c r="R33" s="17">
        <f t="shared" si="8"/>
        <v>-4132.9407322383686</v>
      </c>
    </row>
    <row r="34" spans="2:18" x14ac:dyDescent="0.25">
      <c r="B34" s="5" t="s">
        <v>35</v>
      </c>
      <c r="C34" s="7">
        <v>0</v>
      </c>
      <c r="D34" s="7">
        <v>0</v>
      </c>
      <c r="E34" s="7">
        <v>0</v>
      </c>
      <c r="F34" s="17">
        <f t="shared" si="5"/>
        <v>0</v>
      </c>
      <c r="H34" s="5" t="s">
        <v>35</v>
      </c>
      <c r="I34" s="7">
        <f>OBS_PURP_AUTOSUFF!G40</f>
        <v>2.43327420086012</v>
      </c>
      <c r="J34" s="7">
        <f>OBS_PURP_AUTOSUFF!H40</f>
        <v>15.4510241654691</v>
      </c>
      <c r="K34" s="7">
        <f>OBS_PURP_AUTOSUFF!I40</f>
        <v>18.790465192322898</v>
      </c>
      <c r="L34" s="17">
        <f>OBS_PURP_AUTOSUFF!J40</f>
        <v>36.674763558652117</v>
      </c>
      <c r="N34" s="5" t="s">
        <v>35</v>
      </c>
      <c r="O34" s="7">
        <f t="shared" si="9"/>
        <v>2.43327420086012</v>
      </c>
      <c r="P34" s="7">
        <f t="shared" si="6"/>
        <v>15.4510241654691</v>
      </c>
      <c r="Q34" s="7">
        <f t="shared" si="7"/>
        <v>18.790465192322898</v>
      </c>
      <c r="R34" s="17">
        <f t="shared" si="8"/>
        <v>36.674763558652117</v>
      </c>
    </row>
    <row r="35" spans="2:18" x14ac:dyDescent="0.25">
      <c r="B35" s="5" t="s">
        <v>36</v>
      </c>
      <c r="C35" s="7">
        <v>135.81732702126899</v>
      </c>
      <c r="D35" s="7">
        <v>88.764964222344901</v>
      </c>
      <c r="E35" s="7">
        <v>252.30994234842899</v>
      </c>
      <c r="F35" s="17">
        <f t="shared" si="5"/>
        <v>476.89223359204288</v>
      </c>
      <c r="H35" s="5" t="s">
        <v>36</v>
      </c>
      <c r="I35" s="7">
        <f>OBS_PURP_AUTOSUFF!G41</f>
        <v>113.215737114116</v>
      </c>
      <c r="J35" s="7">
        <f>OBS_PURP_AUTOSUFF!H41</f>
        <v>148.35611759973301</v>
      </c>
      <c r="K35" s="7">
        <f>OBS_PURP_AUTOSUFF!I41</f>
        <v>358.39466204395399</v>
      </c>
      <c r="L35" s="17">
        <f>OBS_PURP_AUTOSUFF!J41</f>
        <v>619.96651675780299</v>
      </c>
      <c r="N35" s="5" t="s">
        <v>36</v>
      </c>
      <c r="O35" s="7">
        <f t="shared" si="9"/>
        <v>-22.601589907152999</v>
      </c>
      <c r="P35" s="7">
        <f t="shared" si="6"/>
        <v>59.59115337738811</v>
      </c>
      <c r="Q35" s="7">
        <f t="shared" si="7"/>
        <v>106.084719695525</v>
      </c>
      <c r="R35" s="17">
        <f t="shared" si="8"/>
        <v>143.07428316576011</v>
      </c>
    </row>
    <row r="36" spans="2:18" x14ac:dyDescent="0.25">
      <c r="B36" s="5" t="s">
        <v>37</v>
      </c>
      <c r="C36" s="7">
        <v>2899.6278099370502</v>
      </c>
      <c r="D36" s="7">
        <v>3733.3778759944198</v>
      </c>
      <c r="E36" s="7">
        <v>4319.22807026584</v>
      </c>
      <c r="F36" s="17">
        <f t="shared" si="5"/>
        <v>10952.233756197311</v>
      </c>
      <c r="H36" s="5" t="s">
        <v>37</v>
      </c>
      <c r="I36" s="7">
        <f>OBS_PURP_AUTOSUFF!G42</f>
        <v>3512.3268208130498</v>
      </c>
      <c r="J36" s="7">
        <f>OBS_PURP_AUTOSUFF!H42</f>
        <v>4412.3621801737399</v>
      </c>
      <c r="K36" s="7">
        <f>OBS_PURP_AUTOSUFF!I42</f>
        <v>5830.80476221966</v>
      </c>
      <c r="L36" s="17">
        <f>OBS_PURP_AUTOSUFF!J42</f>
        <v>13755.49376320645</v>
      </c>
      <c r="N36" s="5" t="s">
        <v>37</v>
      </c>
      <c r="O36" s="7">
        <f t="shared" si="9"/>
        <v>612.69901087599965</v>
      </c>
      <c r="P36" s="7">
        <f t="shared" si="6"/>
        <v>678.98430417932013</v>
      </c>
      <c r="Q36" s="7">
        <f t="shared" si="7"/>
        <v>1511.57669195382</v>
      </c>
      <c r="R36" s="17">
        <f t="shared" si="8"/>
        <v>2803.2600070091394</v>
      </c>
    </row>
    <row r="37" spans="2:18" x14ac:dyDescent="0.25">
      <c r="B37" s="5" t="s">
        <v>38</v>
      </c>
      <c r="C37" s="7">
        <v>91.534213269722997</v>
      </c>
      <c r="D37" s="7">
        <v>454.68262631059599</v>
      </c>
      <c r="E37" s="7">
        <v>1548.78233240751</v>
      </c>
      <c r="F37" s="17">
        <f t="shared" si="5"/>
        <v>2094.999171987829</v>
      </c>
      <c r="H37" s="5" t="s">
        <v>38</v>
      </c>
      <c r="I37" s="7">
        <f>OBS_PURP_AUTOSUFF!G43</f>
        <v>567.46411604825096</v>
      </c>
      <c r="J37" s="7">
        <f>OBS_PURP_AUTOSUFF!H43</f>
        <v>1491.88090835509</v>
      </c>
      <c r="K37" s="7">
        <f>OBS_PURP_AUTOSUFF!I43</f>
        <v>1881.61234931219</v>
      </c>
      <c r="L37" s="17">
        <f>OBS_PURP_AUTOSUFF!J43</f>
        <v>3940.957373715531</v>
      </c>
      <c r="N37" s="5" t="s">
        <v>38</v>
      </c>
      <c r="O37" s="7">
        <f t="shared" si="9"/>
        <v>475.92990277852795</v>
      </c>
      <c r="P37" s="7">
        <f t="shared" si="6"/>
        <v>1037.1982820444941</v>
      </c>
      <c r="Q37" s="7">
        <f t="shared" si="7"/>
        <v>332.83001690467995</v>
      </c>
      <c r="R37" s="17">
        <f t="shared" si="8"/>
        <v>1845.9582017277021</v>
      </c>
    </row>
    <row r="38" spans="2:18" x14ac:dyDescent="0.25">
      <c r="B38" s="5" t="s">
        <v>39</v>
      </c>
      <c r="C38" s="7">
        <v>14.411998070709799</v>
      </c>
      <c r="D38" s="7">
        <v>61.8543132005262</v>
      </c>
      <c r="E38" s="7">
        <v>225.05686826899199</v>
      </c>
      <c r="F38" s="17">
        <f t="shared" si="5"/>
        <v>301.32317954022801</v>
      </c>
      <c r="H38" s="5" t="s">
        <v>39</v>
      </c>
      <c r="I38" s="7">
        <f>OBS_PURP_AUTOSUFF!G44</f>
        <v>109.92094729695</v>
      </c>
      <c r="J38" s="7">
        <f>OBS_PURP_AUTOSUFF!H44</f>
        <v>230.98692896447801</v>
      </c>
      <c r="K38" s="7">
        <f>OBS_PURP_AUTOSUFF!I44</f>
        <v>273.62608998072898</v>
      </c>
      <c r="L38" s="17">
        <f>OBS_PURP_AUTOSUFF!J44</f>
        <v>614.53396624215702</v>
      </c>
      <c r="N38" s="5" t="s">
        <v>39</v>
      </c>
      <c r="O38" s="7">
        <f t="shared" si="9"/>
        <v>95.508949226240205</v>
      </c>
      <c r="P38" s="7">
        <f t="shared" si="6"/>
        <v>169.1326157639518</v>
      </c>
      <c r="Q38" s="7">
        <f t="shared" si="7"/>
        <v>48.569221711736986</v>
      </c>
      <c r="R38" s="17">
        <f t="shared" si="8"/>
        <v>313.21078670192901</v>
      </c>
    </row>
    <row r="39" spans="2:18" x14ac:dyDescent="0.25">
      <c r="B39" s="5" t="s">
        <v>40</v>
      </c>
      <c r="C39" s="7">
        <v>59.563896876523302</v>
      </c>
      <c r="D39" s="7">
        <v>240.66725284075099</v>
      </c>
      <c r="E39" s="7">
        <v>1124.9276811212901</v>
      </c>
      <c r="F39" s="17">
        <f t="shared" si="5"/>
        <v>1425.1588308385644</v>
      </c>
      <c r="H39" s="5" t="s">
        <v>40</v>
      </c>
      <c r="I39" s="7">
        <f>OBS_PURP_AUTOSUFF!G45</f>
        <v>114.77607308607899</v>
      </c>
      <c r="J39" s="7">
        <f>OBS_PURP_AUTOSUFF!H45</f>
        <v>406.40884138352999</v>
      </c>
      <c r="K39" s="7">
        <f>OBS_PURP_AUTOSUFF!I45</f>
        <v>412.61049532706198</v>
      </c>
      <c r="L39" s="17">
        <f>OBS_PURP_AUTOSUFF!J45</f>
        <v>933.79540979667104</v>
      </c>
      <c r="N39" s="5" t="s">
        <v>40</v>
      </c>
      <c r="O39" s="7">
        <f t="shared" si="9"/>
        <v>55.212176209555693</v>
      </c>
      <c r="P39" s="7">
        <f t="shared" si="6"/>
        <v>165.741588542779</v>
      </c>
      <c r="Q39" s="7">
        <f t="shared" si="7"/>
        <v>-712.31718579422818</v>
      </c>
      <c r="R39" s="17">
        <f t="shared" si="8"/>
        <v>-491.36342104189339</v>
      </c>
    </row>
    <row r="40" spans="2:18" x14ac:dyDescent="0.25">
      <c r="B40" s="5" t="s">
        <v>41</v>
      </c>
      <c r="C40" s="7">
        <v>0</v>
      </c>
      <c r="D40" s="7">
        <v>11.6387452975209</v>
      </c>
      <c r="E40" s="7">
        <v>8.9986354172992495</v>
      </c>
      <c r="F40" s="17">
        <f t="shared" si="5"/>
        <v>20.63738071482015</v>
      </c>
      <c r="H40" s="5" t="s">
        <v>41</v>
      </c>
      <c r="I40" s="7">
        <f>OBS_PURP_AUTOSUFF!G46</f>
        <v>0</v>
      </c>
      <c r="J40" s="7">
        <f>OBS_PURP_AUTOSUFF!H46</f>
        <v>55.19730360869</v>
      </c>
      <c r="K40" s="7">
        <f>OBS_PURP_AUTOSUFF!I46</f>
        <v>21.164319294356002</v>
      </c>
      <c r="L40" s="17">
        <f>OBS_PURP_AUTOSUFF!J46</f>
        <v>76.361622903045998</v>
      </c>
      <c r="N40" s="5" t="s">
        <v>41</v>
      </c>
      <c r="O40" s="7">
        <f t="shared" si="9"/>
        <v>0</v>
      </c>
      <c r="P40" s="7">
        <f t="shared" si="6"/>
        <v>43.558558311169101</v>
      </c>
      <c r="Q40" s="7">
        <f t="shared" si="7"/>
        <v>12.165683877056752</v>
      </c>
      <c r="R40" s="17">
        <f t="shared" si="8"/>
        <v>55.724242188225844</v>
      </c>
    </row>
    <row r="41" spans="2:18" x14ac:dyDescent="0.25">
      <c r="B41" s="5" t="s">
        <v>42</v>
      </c>
      <c r="C41" s="7">
        <v>52.923784982761802</v>
      </c>
      <c r="D41" s="7">
        <v>138.03052096200699</v>
      </c>
      <c r="E41" s="7">
        <v>334.18117122309297</v>
      </c>
      <c r="F41" s="17">
        <f t="shared" si="5"/>
        <v>525.13547716786184</v>
      </c>
      <c r="H41" s="5" t="s">
        <v>42</v>
      </c>
      <c r="I41" s="7">
        <f>OBS_PURP_AUTOSUFF!G47</f>
        <v>129.94649157101901</v>
      </c>
      <c r="J41" s="7">
        <f>OBS_PURP_AUTOSUFF!H47</f>
        <v>435.27395663284199</v>
      </c>
      <c r="K41" s="7">
        <f>OBS_PURP_AUTOSUFF!I47</f>
        <v>779.33507373312898</v>
      </c>
      <c r="L41" s="17">
        <f>OBS_PURP_AUTOSUFF!J47</f>
        <v>1344.5555219369899</v>
      </c>
      <c r="N41" s="5" t="s">
        <v>42</v>
      </c>
      <c r="O41" s="7">
        <f t="shared" si="9"/>
        <v>77.022706588257208</v>
      </c>
      <c r="P41" s="7">
        <f t="shared" si="6"/>
        <v>297.24343567083497</v>
      </c>
      <c r="Q41" s="7">
        <f t="shared" si="7"/>
        <v>445.153902510036</v>
      </c>
      <c r="R41" s="17">
        <f t="shared" si="8"/>
        <v>819.42004476912803</v>
      </c>
    </row>
    <row r="42" spans="2:18" x14ac:dyDescent="0.25">
      <c r="B42" s="5" t="s">
        <v>43</v>
      </c>
      <c r="C42" s="7">
        <v>469.29718566531602</v>
      </c>
      <c r="D42" s="7">
        <v>1747.1071227351699</v>
      </c>
      <c r="E42" s="7">
        <v>2723.12337745169</v>
      </c>
      <c r="F42" s="17">
        <f t="shared" si="5"/>
        <v>4939.5276858521756</v>
      </c>
      <c r="H42" s="5" t="s">
        <v>43</v>
      </c>
      <c r="I42" s="7">
        <f>OBS_PURP_AUTOSUFF!G48</f>
        <v>1034.81898612183</v>
      </c>
      <c r="J42" s="7">
        <f>OBS_PURP_AUTOSUFF!H48</f>
        <v>2580.2961240988898</v>
      </c>
      <c r="K42" s="7">
        <f>OBS_PURP_AUTOSUFF!I48</f>
        <v>4695.2009484476903</v>
      </c>
      <c r="L42" s="17">
        <f>OBS_PURP_AUTOSUFF!J48</f>
        <v>8310.3160586684098</v>
      </c>
      <c r="N42" s="5" t="s">
        <v>43</v>
      </c>
      <c r="O42" s="7">
        <f t="shared" si="9"/>
        <v>565.52180045651403</v>
      </c>
      <c r="P42" s="7">
        <f t="shared" si="6"/>
        <v>833.18900136371985</v>
      </c>
      <c r="Q42" s="7">
        <f t="shared" si="7"/>
        <v>1972.0775709960003</v>
      </c>
      <c r="R42" s="17">
        <f t="shared" si="8"/>
        <v>3370.7883728162342</v>
      </c>
    </row>
    <row r="43" spans="2:18" x14ac:dyDescent="0.25">
      <c r="B43" s="5" t="s">
        <v>44</v>
      </c>
      <c r="C43" s="8"/>
      <c r="D43" s="7">
        <v>764.612765514187</v>
      </c>
      <c r="E43" s="7">
        <v>1817.57601403532</v>
      </c>
      <c r="F43" s="17">
        <f t="shared" si="5"/>
        <v>2582.1887795495068</v>
      </c>
      <c r="H43" s="5" t="s">
        <v>44</v>
      </c>
      <c r="I43" s="8">
        <f>OBS_PURP_AUTOSUFF!G55</f>
        <v>0</v>
      </c>
      <c r="J43" s="7">
        <f>OBS_PURP_AUTOSUFF!H55</f>
        <v>220.94325701472479</v>
      </c>
      <c r="K43" s="7">
        <f>OBS_PURP_AUTOSUFF!I55</f>
        <v>577.447712555218</v>
      </c>
      <c r="L43" s="17">
        <f>OBS_PURP_AUTOSUFF!J55</f>
        <v>798.39096956994285</v>
      </c>
      <c r="N43" s="5" t="s">
        <v>44</v>
      </c>
      <c r="O43" s="8">
        <f t="shared" si="9"/>
        <v>0</v>
      </c>
      <c r="P43" s="7">
        <f t="shared" si="6"/>
        <v>-543.66950849946215</v>
      </c>
      <c r="Q43" s="7">
        <f t="shared" si="7"/>
        <v>-1240.128301480102</v>
      </c>
      <c r="R43" s="17">
        <f t="shared" si="8"/>
        <v>-1783.7978099795639</v>
      </c>
    </row>
    <row r="44" spans="2:18" x14ac:dyDescent="0.25">
      <c r="B44" s="5" t="s">
        <v>45</v>
      </c>
      <c r="C44" s="8"/>
      <c r="D44" s="7">
        <v>378.56807390446795</v>
      </c>
      <c r="E44" s="7">
        <v>375.93733139435898</v>
      </c>
      <c r="F44" s="17">
        <f t="shared" si="5"/>
        <v>754.50540529882687</v>
      </c>
      <c r="H44" s="5" t="s">
        <v>45</v>
      </c>
      <c r="I44" s="8">
        <f>OBS_PURP_AUTOSUFF!G56</f>
        <v>0</v>
      </c>
      <c r="J44" s="7">
        <f>OBS_PURP_AUTOSUFF!H56</f>
        <v>81.126614002683695</v>
      </c>
      <c r="K44" s="7">
        <f>OBS_PURP_AUTOSUFF!I56</f>
        <v>150.518816515368</v>
      </c>
      <c r="L44" s="17">
        <f>OBS_PURP_AUTOSUFF!J56</f>
        <v>231.64543051805168</v>
      </c>
      <c r="N44" s="5" t="s">
        <v>45</v>
      </c>
      <c r="O44" s="8">
        <f t="shared" si="9"/>
        <v>0</v>
      </c>
      <c r="P44" s="7">
        <f t="shared" si="6"/>
        <v>-297.44145990178424</v>
      </c>
      <c r="Q44" s="7">
        <f t="shared" si="7"/>
        <v>-225.41851487899098</v>
      </c>
      <c r="R44" s="17">
        <f t="shared" si="8"/>
        <v>-522.85997478077525</v>
      </c>
    </row>
    <row r="45" spans="2:18" x14ac:dyDescent="0.25">
      <c r="B45" s="5" t="s">
        <v>46</v>
      </c>
      <c r="C45" s="8"/>
      <c r="D45" s="7">
        <v>1502.1910250393489</v>
      </c>
      <c r="E45" s="7">
        <v>3474.78607604014</v>
      </c>
      <c r="F45" s="17">
        <f t="shared" si="5"/>
        <v>4976.9771010794884</v>
      </c>
      <c r="H45" s="5" t="s">
        <v>46</v>
      </c>
      <c r="I45" s="8">
        <f>OBS_PURP_AUTOSUFF!G57</f>
        <v>0</v>
      </c>
      <c r="J45" s="7">
        <f>OBS_PURP_AUTOSUFF!H57</f>
        <v>311.88176438754454</v>
      </c>
      <c r="K45" s="7">
        <f>OBS_PURP_AUTOSUFF!I57</f>
        <v>929.85314291909594</v>
      </c>
      <c r="L45" s="17">
        <f>OBS_PURP_AUTOSUFF!J57</f>
        <v>1241.7349073066405</v>
      </c>
      <c r="N45" s="5" t="s">
        <v>46</v>
      </c>
      <c r="O45" s="8">
        <f t="shared" si="9"/>
        <v>0</v>
      </c>
      <c r="P45" s="7">
        <f t="shared" si="6"/>
        <v>-1190.3092606518044</v>
      </c>
      <c r="Q45" s="7">
        <f t="shared" si="7"/>
        <v>-2544.9329331210438</v>
      </c>
      <c r="R45" s="17">
        <f t="shared" si="8"/>
        <v>-3735.2421937728477</v>
      </c>
    </row>
    <row r="46" spans="2:18" x14ac:dyDescent="0.25">
      <c r="B46" s="5" t="s">
        <v>47</v>
      </c>
      <c r="C46" s="8"/>
      <c r="D46" s="7">
        <v>5.7602397485314398</v>
      </c>
      <c r="E46" s="7">
        <v>82.098847286686194</v>
      </c>
      <c r="F46" s="17">
        <f t="shared" si="5"/>
        <v>87.859087035217641</v>
      </c>
      <c r="H46" s="5" t="s">
        <v>47</v>
      </c>
      <c r="I46" s="8">
        <f>OBS_PURP_AUTOSUFF!G58</f>
        <v>0</v>
      </c>
      <c r="J46" s="7">
        <f>OBS_PURP_AUTOSUFF!H58</f>
        <v>31.993450506512009</v>
      </c>
      <c r="K46" s="7">
        <f>OBS_PURP_AUTOSUFF!I58</f>
        <v>15.993406750864301</v>
      </c>
      <c r="L46" s="17">
        <f>OBS_PURP_AUTOSUFF!J58</f>
        <v>47.986857257376307</v>
      </c>
      <c r="N46" s="5" t="s">
        <v>47</v>
      </c>
      <c r="O46" s="8">
        <f t="shared" si="9"/>
        <v>0</v>
      </c>
      <c r="P46" s="7">
        <f t="shared" si="6"/>
        <v>26.233210757980569</v>
      </c>
      <c r="Q46" s="7">
        <f t="shared" si="7"/>
        <v>-66.105440535821899</v>
      </c>
      <c r="R46" s="17">
        <f t="shared" si="8"/>
        <v>-39.872229777841333</v>
      </c>
    </row>
    <row r="47" spans="2:18" x14ac:dyDescent="0.25">
      <c r="B47" s="5" t="s">
        <v>48</v>
      </c>
      <c r="C47" s="8"/>
      <c r="D47" s="7">
        <v>220.35597066626352</v>
      </c>
      <c r="E47" s="7">
        <v>359.41975388662701</v>
      </c>
      <c r="F47" s="17">
        <f t="shared" si="5"/>
        <v>579.77572455289055</v>
      </c>
      <c r="H47" s="5" t="s">
        <v>48</v>
      </c>
      <c r="I47" s="8">
        <f>OBS_PURP_AUTOSUFF!G59</f>
        <v>0</v>
      </c>
      <c r="J47" s="7">
        <f>OBS_PURP_AUTOSUFF!H59</f>
        <v>97.368020758683883</v>
      </c>
      <c r="K47" s="7">
        <f>OBS_PURP_AUTOSUFF!I59</f>
        <v>442.97742116675602</v>
      </c>
      <c r="L47" s="17">
        <f>OBS_PURP_AUTOSUFF!J59</f>
        <v>540.3454419254399</v>
      </c>
      <c r="N47" s="5" t="s">
        <v>48</v>
      </c>
      <c r="O47" s="8">
        <f t="shared" si="9"/>
        <v>0</v>
      </c>
      <c r="P47" s="7">
        <f t="shared" si="6"/>
        <v>-122.98794990757963</v>
      </c>
      <c r="Q47" s="7">
        <f t="shared" si="7"/>
        <v>83.55766728012901</v>
      </c>
      <c r="R47" s="17">
        <f t="shared" si="8"/>
        <v>-39.430282627450651</v>
      </c>
    </row>
    <row r="48" spans="2:18" x14ac:dyDescent="0.25">
      <c r="B48" s="5" t="s">
        <v>49</v>
      </c>
      <c r="C48" s="8"/>
      <c r="D48" s="7">
        <v>2515.4517889479898</v>
      </c>
      <c r="E48" s="7">
        <v>4042.9195140288498</v>
      </c>
      <c r="F48" s="17">
        <f t="shared" si="5"/>
        <v>6558.3713029768396</v>
      </c>
      <c r="H48" s="5" t="s">
        <v>49</v>
      </c>
      <c r="I48" s="8">
        <f>OBS_PURP_AUTOSUFF!G60</f>
        <v>0</v>
      </c>
      <c r="J48" s="7">
        <f>OBS_PURP_AUTOSUFF!H60</f>
        <v>912.9104572824009</v>
      </c>
      <c r="K48" s="7">
        <f>OBS_PURP_AUTOSUFF!I60</f>
        <v>3797.1635940737101</v>
      </c>
      <c r="L48" s="17">
        <f>OBS_PURP_AUTOSUFF!J60</f>
        <v>4710.0740513561113</v>
      </c>
      <c r="N48" s="5" t="s">
        <v>49</v>
      </c>
      <c r="O48" s="8">
        <f t="shared" si="9"/>
        <v>0</v>
      </c>
      <c r="P48" s="7">
        <f t="shared" si="6"/>
        <v>-1602.541331665589</v>
      </c>
      <c r="Q48" s="7">
        <f t="shared" si="7"/>
        <v>-245.75591995513969</v>
      </c>
      <c r="R48" s="17">
        <f t="shared" si="8"/>
        <v>-1848.2972516207283</v>
      </c>
    </row>
    <row r="49" spans="1:18" x14ac:dyDescent="0.25">
      <c r="B49" s="13" t="s">
        <v>4</v>
      </c>
      <c r="C49" s="15">
        <f>SUM(C31:C48)</f>
        <v>22901.730359973553</v>
      </c>
      <c r="D49" s="15">
        <f>SUM(D31:D48)</f>
        <v>45144.482151262018</v>
      </c>
      <c r="E49" s="15">
        <f>SUM(E31:E48)</f>
        <v>68665.865620726428</v>
      </c>
      <c r="F49" s="16">
        <f>SUM(F31:F48)</f>
        <v>136712.07813196199</v>
      </c>
      <c r="H49" s="13" t="s">
        <v>4</v>
      </c>
      <c r="I49" s="15">
        <f>OBS_PURP_AUTOSUFF!G61</f>
        <v>35523.348301349564</v>
      </c>
      <c r="J49" s="15">
        <f>OBS_PURP_AUTOSUFF!H61</f>
        <v>32782.696436660051</v>
      </c>
      <c r="K49" s="15">
        <f>OBS_PURP_AUTOSUFF!I61</f>
        <v>44882.473947050319</v>
      </c>
      <c r="L49" s="16">
        <f>OBS_PURP_AUTOSUFF!J61</f>
        <v>113188.51868505996</v>
      </c>
      <c r="N49" s="13" t="s">
        <v>4</v>
      </c>
      <c r="O49" s="15">
        <f t="shared" si="9"/>
        <v>12621.617941376011</v>
      </c>
      <c r="P49" s="15">
        <f t="shared" si="6"/>
        <v>-12361.785714601967</v>
      </c>
      <c r="Q49" s="15">
        <f t="shared" si="7"/>
        <v>-23783.391673676109</v>
      </c>
      <c r="R49" s="16">
        <f t="shared" si="8"/>
        <v>-23523.559446902029</v>
      </c>
    </row>
    <row r="51" spans="1:18" ht="18.75" x14ac:dyDescent="0.3">
      <c r="A51" s="4" t="s">
        <v>7</v>
      </c>
      <c r="B51" s="4" t="s">
        <v>10</v>
      </c>
      <c r="H51" s="4" t="s">
        <v>10</v>
      </c>
      <c r="N51" s="4" t="s">
        <v>10</v>
      </c>
    </row>
    <row r="52" spans="1:18" x14ac:dyDescent="0.25">
      <c r="B52" s="9"/>
      <c r="C52" s="252" t="s">
        <v>6</v>
      </c>
      <c r="D52" s="252"/>
      <c r="E52" s="252"/>
      <c r="F52" s="252"/>
      <c r="H52" s="9"/>
      <c r="I52" s="252" t="s">
        <v>6</v>
      </c>
      <c r="J52" s="252"/>
      <c r="K52" s="252"/>
      <c r="L52" s="252"/>
      <c r="N52" s="9"/>
      <c r="O52" s="252" t="s">
        <v>6</v>
      </c>
      <c r="P52" s="252"/>
      <c r="Q52" s="252"/>
      <c r="R52" s="252"/>
    </row>
    <row r="53" spans="1:18" ht="30" x14ac:dyDescent="0.25">
      <c r="B53" s="10" t="s">
        <v>3</v>
      </c>
      <c r="C53" s="11" t="s">
        <v>2</v>
      </c>
      <c r="D53" s="132" t="s">
        <v>0</v>
      </c>
      <c r="E53" s="132" t="s">
        <v>1</v>
      </c>
      <c r="F53" s="132" t="s">
        <v>5</v>
      </c>
      <c r="H53" s="10" t="s">
        <v>3</v>
      </c>
      <c r="I53" s="11" t="s">
        <v>2</v>
      </c>
      <c r="J53" s="132" t="s">
        <v>0</v>
      </c>
      <c r="K53" s="132" t="s">
        <v>1</v>
      </c>
      <c r="L53" s="132" t="s">
        <v>5</v>
      </c>
      <c r="N53" s="10" t="s">
        <v>3</v>
      </c>
      <c r="O53" s="11" t="s">
        <v>2</v>
      </c>
      <c r="P53" s="132" t="s">
        <v>0</v>
      </c>
      <c r="Q53" s="132" t="s">
        <v>1</v>
      </c>
      <c r="R53" s="132" t="s">
        <v>5</v>
      </c>
    </row>
    <row r="54" spans="1:18" x14ac:dyDescent="0.25">
      <c r="B54" s="5" t="s">
        <v>32</v>
      </c>
      <c r="C54" s="7">
        <v>2874.8227391097098</v>
      </c>
      <c r="D54" s="7">
        <v>14415.7487881004</v>
      </c>
      <c r="E54" s="7">
        <v>22148.157025208198</v>
      </c>
      <c r="F54" s="17">
        <f t="shared" ref="F54:F71" si="10">SUM(C54:E54)</f>
        <v>39438.72855241831</v>
      </c>
      <c r="H54" s="5" t="s">
        <v>32</v>
      </c>
      <c r="I54" s="7">
        <f>OBS_PURP_AUTOSUFF!G66</f>
        <v>5677.52063832981</v>
      </c>
      <c r="J54" s="7">
        <f>OBS_PURP_AUTOSUFF!H66</f>
        <v>11208.810113484</v>
      </c>
      <c r="K54" s="7">
        <f>OBS_PURP_AUTOSUFF!I66</f>
        <v>15702.1516423225</v>
      </c>
      <c r="L54" s="17">
        <f>OBS_PURP_AUTOSUFF!J66</f>
        <v>32588.48239413631</v>
      </c>
      <c r="N54" s="5" t="s">
        <v>32</v>
      </c>
      <c r="O54" s="7">
        <f>I54-C54</f>
        <v>2802.6978992201002</v>
      </c>
      <c r="P54" s="7">
        <f t="shared" ref="P54:P72" si="11">J54-D54</f>
        <v>-3206.9386746164</v>
      </c>
      <c r="Q54" s="7">
        <f t="shared" ref="Q54:Q72" si="12">K54-E54</f>
        <v>-6446.0053828856981</v>
      </c>
      <c r="R54" s="17">
        <f t="shared" ref="R54:R72" si="13">L54-F54</f>
        <v>-6850.2461582819997</v>
      </c>
    </row>
    <row r="55" spans="1:18" x14ac:dyDescent="0.25">
      <c r="B55" s="5" t="s">
        <v>33</v>
      </c>
      <c r="C55" s="7">
        <v>77.807400423877596</v>
      </c>
      <c r="D55" s="7">
        <v>47.001795950505702</v>
      </c>
      <c r="E55" s="7">
        <v>137.85807016264999</v>
      </c>
      <c r="F55" s="17">
        <f t="shared" si="10"/>
        <v>262.6672665370333</v>
      </c>
      <c r="H55" s="5" t="s">
        <v>33</v>
      </c>
      <c r="I55" s="7">
        <f>OBS_PURP_AUTOSUFF!G67</f>
        <v>83.288791985281904</v>
      </c>
      <c r="J55" s="7">
        <f>OBS_PURP_AUTOSUFF!H67</f>
        <v>150.20548684793701</v>
      </c>
      <c r="K55" s="7">
        <f>OBS_PURP_AUTOSUFF!I67</f>
        <v>283.93948719193497</v>
      </c>
      <c r="L55" s="17">
        <f>OBS_PURP_AUTOSUFF!J67</f>
        <v>517.43376602515389</v>
      </c>
      <c r="N55" s="5" t="s">
        <v>33</v>
      </c>
      <c r="O55" s="7">
        <f t="shared" ref="O55:O72" si="14">I55-C55</f>
        <v>5.4813915614043083</v>
      </c>
      <c r="P55" s="7">
        <f t="shared" si="11"/>
        <v>103.2036908974313</v>
      </c>
      <c r="Q55" s="7">
        <f t="shared" si="12"/>
        <v>146.08141702928498</v>
      </c>
      <c r="R55" s="17">
        <f t="shared" si="13"/>
        <v>254.76649948812059</v>
      </c>
    </row>
    <row r="56" spans="1:18" x14ac:dyDescent="0.25">
      <c r="B56" s="5" t="s">
        <v>34</v>
      </c>
      <c r="C56" s="7">
        <v>146.36617172440901</v>
      </c>
      <c r="D56" s="7">
        <v>1980.9598380484299</v>
      </c>
      <c r="E56" s="7">
        <v>1966.74807589016</v>
      </c>
      <c r="F56" s="17">
        <f t="shared" si="10"/>
        <v>4094.0740856629991</v>
      </c>
      <c r="H56" s="5" t="s">
        <v>34</v>
      </c>
      <c r="I56" s="7">
        <f>OBS_PURP_AUTOSUFF!G68</f>
        <v>267.60842176563398</v>
      </c>
      <c r="J56" s="7">
        <f>OBS_PURP_AUTOSUFF!H68</f>
        <v>513.472295817278</v>
      </c>
      <c r="K56" s="7">
        <f>OBS_PURP_AUTOSUFF!I68</f>
        <v>588.45741325313202</v>
      </c>
      <c r="L56" s="17">
        <f>OBS_PURP_AUTOSUFF!J68</f>
        <v>1369.538130836044</v>
      </c>
      <c r="N56" s="5" t="s">
        <v>34</v>
      </c>
      <c r="O56" s="7">
        <f t="shared" si="14"/>
        <v>121.24225004122496</v>
      </c>
      <c r="P56" s="7">
        <f t="shared" si="11"/>
        <v>-1467.487542231152</v>
      </c>
      <c r="Q56" s="7">
        <f t="shared" si="12"/>
        <v>-1378.2906626370279</v>
      </c>
      <c r="R56" s="17">
        <f t="shared" si="13"/>
        <v>-2724.5359548269553</v>
      </c>
    </row>
    <row r="57" spans="1:18" x14ac:dyDescent="0.25">
      <c r="B57" s="5" t="s">
        <v>35</v>
      </c>
      <c r="C57" s="7">
        <v>0</v>
      </c>
      <c r="D57" s="7">
        <v>3.7766734353391902</v>
      </c>
      <c r="E57" s="7">
        <v>0</v>
      </c>
      <c r="F57" s="17">
        <f t="shared" si="10"/>
        <v>3.7766734353391902</v>
      </c>
      <c r="H57" s="5" t="s">
        <v>35</v>
      </c>
      <c r="I57" s="7">
        <f>OBS_PURP_AUTOSUFF!G69</f>
        <v>0</v>
      </c>
      <c r="J57" s="7">
        <f>OBS_PURP_AUTOSUFF!H69</f>
        <v>0</v>
      </c>
      <c r="K57" s="7">
        <f>OBS_PURP_AUTOSUFF!I69</f>
        <v>0</v>
      </c>
      <c r="L57" s="17">
        <f>OBS_PURP_AUTOSUFF!J69</f>
        <v>0</v>
      </c>
      <c r="N57" s="5" t="s">
        <v>35</v>
      </c>
      <c r="O57" s="7">
        <f t="shared" si="14"/>
        <v>0</v>
      </c>
      <c r="P57" s="7">
        <f t="shared" si="11"/>
        <v>-3.7766734353391902</v>
      </c>
      <c r="Q57" s="7">
        <f t="shared" si="12"/>
        <v>0</v>
      </c>
      <c r="R57" s="17">
        <f t="shared" si="13"/>
        <v>-3.7766734353391902</v>
      </c>
    </row>
    <row r="58" spans="1:18" x14ac:dyDescent="0.25">
      <c r="B58" s="5" t="s">
        <v>36</v>
      </c>
      <c r="C58" s="7">
        <v>31.0426895140331</v>
      </c>
      <c r="D58" s="7">
        <v>2.2370169460907401</v>
      </c>
      <c r="E58" s="7">
        <v>111.41822444126601</v>
      </c>
      <c r="F58" s="17">
        <f t="shared" si="10"/>
        <v>144.69793090138984</v>
      </c>
      <c r="H58" s="5" t="s">
        <v>36</v>
      </c>
      <c r="I58" s="7">
        <f>OBS_PURP_AUTOSUFF!G70</f>
        <v>5.2195984472191999</v>
      </c>
      <c r="J58" s="7">
        <f>OBS_PURP_AUTOSUFF!H70</f>
        <v>4.7734838959742998</v>
      </c>
      <c r="K58" s="7">
        <f>OBS_PURP_AUTOSUFF!I70</f>
        <v>152.63712104185501</v>
      </c>
      <c r="L58" s="17">
        <f>OBS_PURP_AUTOSUFF!J70</f>
        <v>162.6302033850485</v>
      </c>
      <c r="N58" s="5" t="s">
        <v>36</v>
      </c>
      <c r="O58" s="7">
        <f t="shared" si="14"/>
        <v>-25.823091066813902</v>
      </c>
      <c r="P58" s="7">
        <f t="shared" si="11"/>
        <v>2.5364669498835597</v>
      </c>
      <c r="Q58" s="7">
        <f t="shared" si="12"/>
        <v>41.218896600589005</v>
      </c>
      <c r="R58" s="17">
        <f t="shared" si="13"/>
        <v>17.932272483658664</v>
      </c>
    </row>
    <row r="59" spans="1:18" x14ac:dyDescent="0.25">
      <c r="B59" s="5" t="s">
        <v>37</v>
      </c>
      <c r="C59" s="7">
        <v>134.012127525078</v>
      </c>
      <c r="D59" s="7">
        <v>403.36152294366099</v>
      </c>
      <c r="E59" s="7">
        <v>496.31430474758201</v>
      </c>
      <c r="F59" s="17">
        <f t="shared" si="10"/>
        <v>1033.6879552163209</v>
      </c>
      <c r="H59" s="5" t="s">
        <v>37</v>
      </c>
      <c r="I59" s="7">
        <f>OBS_PURP_AUTOSUFF!G71</f>
        <v>159.260881172702</v>
      </c>
      <c r="J59" s="7">
        <f>OBS_PURP_AUTOSUFF!H71</f>
        <v>510.02514269636902</v>
      </c>
      <c r="K59" s="7">
        <f>OBS_PURP_AUTOSUFF!I71</f>
        <v>736.16501439947206</v>
      </c>
      <c r="L59" s="17">
        <f>OBS_PURP_AUTOSUFF!J71</f>
        <v>1405.451038268543</v>
      </c>
      <c r="N59" s="5" t="s">
        <v>37</v>
      </c>
      <c r="O59" s="7">
        <f t="shared" si="14"/>
        <v>25.248753647624</v>
      </c>
      <c r="P59" s="7">
        <f t="shared" si="11"/>
        <v>106.66361975270803</v>
      </c>
      <c r="Q59" s="7">
        <f t="shared" si="12"/>
        <v>239.85070965189004</v>
      </c>
      <c r="R59" s="17">
        <f t="shared" si="13"/>
        <v>371.7630830522221</v>
      </c>
    </row>
    <row r="60" spans="1:18" x14ac:dyDescent="0.25">
      <c r="B60" s="5" t="s">
        <v>38</v>
      </c>
      <c r="C60" s="7">
        <v>52.933640813009099</v>
      </c>
      <c r="D60" s="7">
        <v>181.59172833070801</v>
      </c>
      <c r="E60" s="7">
        <v>744.09295501623399</v>
      </c>
      <c r="F60" s="17">
        <f t="shared" si="10"/>
        <v>978.61832415995104</v>
      </c>
      <c r="H60" s="5" t="s">
        <v>38</v>
      </c>
      <c r="I60" s="7">
        <f>OBS_PURP_AUTOSUFF!G72</f>
        <v>133.869581107876</v>
      </c>
      <c r="J60" s="7">
        <f>OBS_PURP_AUTOSUFF!H72</f>
        <v>381.888712911602</v>
      </c>
      <c r="K60" s="7">
        <f>OBS_PURP_AUTOSUFF!I72</f>
        <v>894.71185874902801</v>
      </c>
      <c r="L60" s="17">
        <f>OBS_PURP_AUTOSUFF!J72</f>
        <v>1410.4701527685061</v>
      </c>
      <c r="N60" s="5" t="s">
        <v>38</v>
      </c>
      <c r="O60" s="7">
        <f t="shared" si="14"/>
        <v>80.935940294866896</v>
      </c>
      <c r="P60" s="7">
        <f t="shared" si="11"/>
        <v>200.29698458089399</v>
      </c>
      <c r="Q60" s="7">
        <f t="shared" si="12"/>
        <v>150.61890373279402</v>
      </c>
      <c r="R60" s="17">
        <f t="shared" si="13"/>
        <v>431.85182860855502</v>
      </c>
    </row>
    <row r="61" spans="1:18" x14ac:dyDescent="0.25">
      <c r="B61" s="5" t="s">
        <v>39</v>
      </c>
      <c r="C61" s="7">
        <v>2.2217879862348001E-2</v>
      </c>
      <c r="D61" s="7">
        <v>7.4130306969353601</v>
      </c>
      <c r="E61" s="7">
        <v>41.392909715282499</v>
      </c>
      <c r="F61" s="17">
        <f t="shared" si="10"/>
        <v>48.828158292080204</v>
      </c>
      <c r="H61" s="5" t="s">
        <v>39</v>
      </c>
      <c r="I61" s="7">
        <f>OBS_PURP_AUTOSUFF!G73</f>
        <v>22.1024587311279</v>
      </c>
      <c r="J61" s="7">
        <f>OBS_PURP_AUTOSUFF!H73</f>
        <v>0</v>
      </c>
      <c r="K61" s="7">
        <f>OBS_PURP_AUTOSUFF!I73</f>
        <v>57.241642504850297</v>
      </c>
      <c r="L61" s="17">
        <f>OBS_PURP_AUTOSUFF!J73</f>
        <v>79.344101235978201</v>
      </c>
      <c r="N61" s="5" t="s">
        <v>39</v>
      </c>
      <c r="O61" s="7">
        <f t="shared" si="14"/>
        <v>22.08024085126555</v>
      </c>
      <c r="P61" s="7">
        <f t="shared" si="11"/>
        <v>-7.4130306969353601</v>
      </c>
      <c r="Q61" s="7">
        <f t="shared" si="12"/>
        <v>15.848732789567798</v>
      </c>
      <c r="R61" s="17">
        <f t="shared" si="13"/>
        <v>30.515942943897997</v>
      </c>
    </row>
    <row r="62" spans="1:18" x14ac:dyDescent="0.25">
      <c r="B62" s="5" t="s">
        <v>40</v>
      </c>
      <c r="C62" s="7">
        <v>8.4934412638541998E-2</v>
      </c>
      <c r="D62" s="7">
        <v>20.695004196202799</v>
      </c>
      <c r="E62" s="7">
        <v>289.48914457920898</v>
      </c>
      <c r="F62" s="17">
        <f t="shared" si="10"/>
        <v>310.26908318805033</v>
      </c>
      <c r="H62" s="5" t="s">
        <v>40</v>
      </c>
      <c r="I62" s="7">
        <f>OBS_PURP_AUTOSUFF!G74</f>
        <v>10.461941422909099</v>
      </c>
      <c r="J62" s="7">
        <f>OBS_PURP_AUTOSUFF!H74</f>
        <v>11.3182257935549</v>
      </c>
      <c r="K62" s="7">
        <f>OBS_PURP_AUTOSUFF!I74</f>
        <v>55.0922922083057</v>
      </c>
      <c r="L62" s="17">
        <f>OBS_PURP_AUTOSUFF!J74</f>
        <v>76.872459424769701</v>
      </c>
      <c r="N62" s="5" t="s">
        <v>40</v>
      </c>
      <c r="O62" s="7">
        <f t="shared" si="14"/>
        <v>10.377007010270557</v>
      </c>
      <c r="P62" s="7">
        <f t="shared" si="11"/>
        <v>-9.3767784026478989</v>
      </c>
      <c r="Q62" s="7">
        <f t="shared" si="12"/>
        <v>-234.39685237090328</v>
      </c>
      <c r="R62" s="17">
        <f t="shared" si="13"/>
        <v>-233.39662376328062</v>
      </c>
    </row>
    <row r="63" spans="1:18" x14ac:dyDescent="0.25">
      <c r="B63" s="5" t="s">
        <v>41</v>
      </c>
      <c r="C63" s="7">
        <v>0</v>
      </c>
      <c r="D63" s="7">
        <v>0</v>
      </c>
      <c r="E63" s="7">
        <v>0</v>
      </c>
      <c r="F63" s="17">
        <f t="shared" si="10"/>
        <v>0</v>
      </c>
      <c r="H63" s="5" t="s">
        <v>41</v>
      </c>
      <c r="I63" s="7">
        <f>OBS_PURP_AUTOSUFF!G75</f>
        <v>0</v>
      </c>
      <c r="J63" s="7">
        <f>OBS_PURP_AUTOSUFF!H75</f>
        <v>0</v>
      </c>
      <c r="K63" s="7">
        <f>OBS_PURP_AUTOSUFF!I75</f>
        <v>0</v>
      </c>
      <c r="L63" s="17">
        <f>OBS_PURP_AUTOSUFF!J75</f>
        <v>0</v>
      </c>
      <c r="N63" s="5" t="s">
        <v>41</v>
      </c>
      <c r="O63" s="7">
        <f t="shared" si="14"/>
        <v>0</v>
      </c>
      <c r="P63" s="7">
        <f t="shared" si="11"/>
        <v>0</v>
      </c>
      <c r="Q63" s="7">
        <f t="shared" si="12"/>
        <v>0</v>
      </c>
      <c r="R63" s="17">
        <f t="shared" si="13"/>
        <v>0</v>
      </c>
    </row>
    <row r="64" spans="1:18" x14ac:dyDescent="0.25">
      <c r="B64" s="5" t="s">
        <v>42</v>
      </c>
      <c r="C64" s="7">
        <v>0</v>
      </c>
      <c r="D64" s="7">
        <v>20.775181213591701</v>
      </c>
      <c r="E64" s="7">
        <v>183.08685431741</v>
      </c>
      <c r="F64" s="17">
        <f t="shared" si="10"/>
        <v>203.86203553100171</v>
      </c>
      <c r="H64" s="5" t="s">
        <v>42</v>
      </c>
      <c r="I64" s="7">
        <f>OBS_PURP_AUTOSUFF!G76</f>
        <v>2.0341369328197998</v>
      </c>
      <c r="J64" s="7">
        <f>OBS_PURP_AUTOSUFF!H76</f>
        <v>44.260816742684597</v>
      </c>
      <c r="K64" s="7">
        <f>OBS_PURP_AUTOSUFF!I76</f>
        <v>326.465809060521</v>
      </c>
      <c r="L64" s="17">
        <f>OBS_PURP_AUTOSUFF!J76</f>
        <v>372.76076273602541</v>
      </c>
      <c r="N64" s="5" t="s">
        <v>42</v>
      </c>
      <c r="O64" s="7">
        <f t="shared" si="14"/>
        <v>2.0341369328197998</v>
      </c>
      <c r="P64" s="7">
        <f t="shared" si="11"/>
        <v>23.485635529092896</v>
      </c>
      <c r="Q64" s="7">
        <f t="shared" si="12"/>
        <v>143.378954743111</v>
      </c>
      <c r="R64" s="17">
        <f t="shared" si="13"/>
        <v>168.8987272050237</v>
      </c>
    </row>
    <row r="65" spans="1:18" x14ac:dyDescent="0.25">
      <c r="B65" s="5" t="s">
        <v>43</v>
      </c>
      <c r="C65" s="7">
        <v>25.011009773044101</v>
      </c>
      <c r="D65" s="7">
        <v>195.63939290021199</v>
      </c>
      <c r="E65" s="7">
        <v>606.932487929888</v>
      </c>
      <c r="F65" s="17">
        <f t="shared" si="10"/>
        <v>827.58289060314405</v>
      </c>
      <c r="H65" s="5" t="s">
        <v>43</v>
      </c>
      <c r="I65" s="7">
        <f>OBS_PURP_AUTOSUFF!G77</f>
        <v>69.815469324937794</v>
      </c>
      <c r="J65" s="7">
        <f>OBS_PURP_AUTOSUFF!H77</f>
        <v>279.40079848353201</v>
      </c>
      <c r="K65" s="7">
        <f>OBS_PURP_AUTOSUFF!I77</f>
        <v>870.21073042331102</v>
      </c>
      <c r="L65" s="17">
        <f>OBS_PURP_AUTOSUFF!J77</f>
        <v>1219.4269982317808</v>
      </c>
      <c r="N65" s="5" t="s">
        <v>43</v>
      </c>
      <c r="O65" s="7">
        <f t="shared" si="14"/>
        <v>44.804459551893693</v>
      </c>
      <c r="P65" s="7">
        <f t="shared" si="11"/>
        <v>83.761405583320027</v>
      </c>
      <c r="Q65" s="7">
        <f t="shared" si="12"/>
        <v>263.27824249342302</v>
      </c>
      <c r="R65" s="17">
        <f t="shared" si="13"/>
        <v>391.84410762863672</v>
      </c>
    </row>
    <row r="66" spans="1:18" x14ac:dyDescent="0.25">
      <c r="B66" s="5" t="s">
        <v>44</v>
      </c>
      <c r="C66" s="8"/>
      <c r="D66" s="7">
        <v>118.3031450090091</v>
      </c>
      <c r="E66" s="7">
        <v>764.20796120056104</v>
      </c>
      <c r="F66" s="17">
        <f t="shared" si="10"/>
        <v>882.51110620957013</v>
      </c>
      <c r="H66" s="5" t="s">
        <v>44</v>
      </c>
      <c r="I66" s="8">
        <f>OBS_PURP_AUTOSUFF!G84</f>
        <v>0</v>
      </c>
      <c r="J66" s="7">
        <f>OBS_PURP_AUTOSUFF!H84</f>
        <v>31.956630161953399</v>
      </c>
      <c r="K66" s="7">
        <f>OBS_PURP_AUTOSUFF!I84</f>
        <v>96.438467833957901</v>
      </c>
      <c r="L66" s="17">
        <f>OBS_PURP_AUTOSUFF!J84</f>
        <v>128.3950979959113</v>
      </c>
      <c r="N66" s="5" t="s">
        <v>44</v>
      </c>
      <c r="O66" s="8">
        <f t="shared" si="14"/>
        <v>0</v>
      </c>
      <c r="P66" s="7">
        <f t="shared" si="11"/>
        <v>-86.346514847055701</v>
      </c>
      <c r="Q66" s="7">
        <f t="shared" si="12"/>
        <v>-667.76949336660311</v>
      </c>
      <c r="R66" s="17">
        <f t="shared" si="13"/>
        <v>-754.1160082136588</v>
      </c>
    </row>
    <row r="67" spans="1:18" x14ac:dyDescent="0.25">
      <c r="B67" s="5" t="s">
        <v>45</v>
      </c>
      <c r="C67" s="8"/>
      <c r="D67" s="7">
        <v>0.45397610165834557</v>
      </c>
      <c r="E67" s="7">
        <v>14.432843525278599</v>
      </c>
      <c r="F67" s="17">
        <f t="shared" si="10"/>
        <v>14.886819626936944</v>
      </c>
      <c r="H67" s="5" t="s">
        <v>45</v>
      </c>
      <c r="I67" s="8">
        <f>OBS_PURP_AUTOSUFF!G85</f>
        <v>0</v>
      </c>
      <c r="J67" s="7">
        <f>OBS_PURP_AUTOSUFF!H85</f>
        <v>0</v>
      </c>
      <c r="K67" s="7">
        <f>OBS_PURP_AUTOSUFF!I85</f>
        <v>19.2950243421718</v>
      </c>
      <c r="L67" s="17">
        <f>OBS_PURP_AUTOSUFF!J85</f>
        <v>19.2950243421718</v>
      </c>
      <c r="N67" s="5" t="s">
        <v>45</v>
      </c>
      <c r="O67" s="8">
        <f t="shared" si="14"/>
        <v>0</v>
      </c>
      <c r="P67" s="7">
        <f t="shared" si="11"/>
        <v>-0.45397610165834557</v>
      </c>
      <c r="Q67" s="7">
        <f t="shared" si="12"/>
        <v>4.8621808168932006</v>
      </c>
      <c r="R67" s="17">
        <f t="shared" si="13"/>
        <v>4.4082047152348558</v>
      </c>
    </row>
    <row r="68" spans="1:18" x14ac:dyDescent="0.25">
      <c r="B68" s="5" t="s">
        <v>46</v>
      </c>
      <c r="C68" s="8"/>
      <c r="D68" s="7">
        <v>57.483039359135901</v>
      </c>
      <c r="E68" s="7">
        <v>318.27210168496299</v>
      </c>
      <c r="F68" s="17">
        <f t="shared" si="10"/>
        <v>375.75514104409888</v>
      </c>
      <c r="H68" s="5" t="s">
        <v>46</v>
      </c>
      <c r="I68" s="8">
        <f>OBS_PURP_AUTOSUFF!G86</f>
        <v>0</v>
      </c>
      <c r="J68" s="7">
        <f>OBS_PURP_AUTOSUFF!H86</f>
        <v>0</v>
      </c>
      <c r="K68" s="7">
        <f>OBS_PURP_AUTOSUFF!I86</f>
        <v>36.056280174046499</v>
      </c>
      <c r="L68" s="17">
        <f>OBS_PURP_AUTOSUFF!J86</f>
        <v>36.056280174046499</v>
      </c>
      <c r="N68" s="5" t="s">
        <v>46</v>
      </c>
      <c r="O68" s="8">
        <f t="shared" si="14"/>
        <v>0</v>
      </c>
      <c r="P68" s="7">
        <f t="shared" si="11"/>
        <v>-57.483039359135901</v>
      </c>
      <c r="Q68" s="7">
        <f t="shared" si="12"/>
        <v>-282.2158215109165</v>
      </c>
      <c r="R68" s="17">
        <f t="shared" si="13"/>
        <v>-339.69886087005239</v>
      </c>
    </row>
    <row r="69" spans="1:18" x14ac:dyDescent="0.25">
      <c r="B69" s="5" t="s">
        <v>47</v>
      </c>
      <c r="C69" s="8"/>
      <c r="D69" s="7">
        <v>0</v>
      </c>
      <c r="E69" s="7">
        <v>2.9392527744947299</v>
      </c>
      <c r="F69" s="17">
        <f t="shared" si="10"/>
        <v>2.9392527744947299</v>
      </c>
      <c r="H69" s="5" t="s">
        <v>47</v>
      </c>
      <c r="I69" s="8">
        <f>OBS_PURP_AUTOSUFF!G87</f>
        <v>0</v>
      </c>
      <c r="J69" s="7">
        <f>OBS_PURP_AUTOSUFF!H87</f>
        <v>18.559953680563702</v>
      </c>
      <c r="K69" s="7">
        <f>OBS_PURP_AUTOSUFF!I87</f>
        <v>0</v>
      </c>
      <c r="L69" s="17">
        <f>OBS_PURP_AUTOSUFF!J87</f>
        <v>18.559953680563702</v>
      </c>
      <c r="N69" s="5" t="s">
        <v>47</v>
      </c>
      <c r="O69" s="8">
        <f t="shared" si="14"/>
        <v>0</v>
      </c>
      <c r="P69" s="7">
        <f t="shared" si="11"/>
        <v>18.559953680563702</v>
      </c>
      <c r="Q69" s="7">
        <f t="shared" si="12"/>
        <v>-2.9392527744947299</v>
      </c>
      <c r="R69" s="17">
        <f t="shared" si="13"/>
        <v>15.620700906068972</v>
      </c>
    </row>
    <row r="70" spans="1:18" x14ac:dyDescent="0.25">
      <c r="B70" s="5" t="s">
        <v>48</v>
      </c>
      <c r="C70" s="8"/>
      <c r="D70" s="7">
        <v>0.99337530536575402</v>
      </c>
      <c r="E70" s="7">
        <v>39.928999464791502</v>
      </c>
      <c r="F70" s="17">
        <f t="shared" si="10"/>
        <v>40.922374770157255</v>
      </c>
      <c r="H70" s="5" t="s">
        <v>48</v>
      </c>
      <c r="I70" s="8">
        <f>OBS_PURP_AUTOSUFF!G88</f>
        <v>0</v>
      </c>
      <c r="J70" s="7">
        <f>OBS_PURP_AUTOSUFF!H88</f>
        <v>0</v>
      </c>
      <c r="K70" s="7">
        <f>OBS_PURP_AUTOSUFF!I88</f>
        <v>51.946526717644801</v>
      </c>
      <c r="L70" s="17">
        <f>OBS_PURP_AUTOSUFF!J88</f>
        <v>51.946526717644801</v>
      </c>
      <c r="N70" s="5" t="s">
        <v>48</v>
      </c>
      <c r="O70" s="8">
        <f t="shared" si="14"/>
        <v>0</v>
      </c>
      <c r="P70" s="7">
        <f t="shared" si="11"/>
        <v>-0.99337530536575402</v>
      </c>
      <c r="Q70" s="7">
        <f t="shared" si="12"/>
        <v>12.017527252853299</v>
      </c>
      <c r="R70" s="17">
        <f t="shared" si="13"/>
        <v>11.024151947487546</v>
      </c>
    </row>
    <row r="71" spans="1:18" x14ac:dyDescent="0.25">
      <c r="B71" s="5" t="s">
        <v>49</v>
      </c>
      <c r="C71" s="8"/>
      <c r="D71" s="7">
        <v>156.3018672187481</v>
      </c>
      <c r="E71" s="7">
        <v>245.317616082705</v>
      </c>
      <c r="F71" s="17">
        <f t="shared" si="10"/>
        <v>401.6194833014531</v>
      </c>
      <c r="H71" s="5" t="s">
        <v>49</v>
      </c>
      <c r="I71" s="8">
        <f>OBS_PURP_AUTOSUFF!G89</f>
        <v>0</v>
      </c>
      <c r="J71" s="7">
        <f>OBS_PURP_AUTOSUFF!H89</f>
        <v>12.361239848775519</v>
      </c>
      <c r="K71" s="7">
        <f>OBS_PURP_AUTOSUFF!I89</f>
        <v>89.693009474800903</v>
      </c>
      <c r="L71" s="17">
        <f>OBS_PURP_AUTOSUFF!J89</f>
        <v>102.05424932357641</v>
      </c>
      <c r="N71" s="5" t="s">
        <v>49</v>
      </c>
      <c r="O71" s="8">
        <f t="shared" si="14"/>
        <v>0</v>
      </c>
      <c r="P71" s="7">
        <f t="shared" si="11"/>
        <v>-143.94062736997259</v>
      </c>
      <c r="Q71" s="7">
        <f t="shared" si="12"/>
        <v>-155.6246066079041</v>
      </c>
      <c r="R71" s="17">
        <f t="shared" si="13"/>
        <v>-299.56523397787669</v>
      </c>
    </row>
    <row r="72" spans="1:18" x14ac:dyDescent="0.25">
      <c r="B72" s="13" t="s">
        <v>4</v>
      </c>
      <c r="C72" s="15">
        <f>SUM(C54:C71)</f>
        <v>3342.1029311756611</v>
      </c>
      <c r="D72" s="15">
        <f>SUM(D54:D71)</f>
        <v>17612.73537575599</v>
      </c>
      <c r="E72" s="15">
        <f>SUM(E54:E71)</f>
        <v>28110.588826740674</v>
      </c>
      <c r="F72" s="16">
        <f>SUM(F54:F71)</f>
        <v>49065.427133672347</v>
      </c>
      <c r="H72" s="13" t="s">
        <v>4</v>
      </c>
      <c r="I72" s="15">
        <f>OBS_PURP_AUTOSUFF!G90</f>
        <v>6431.1819192203184</v>
      </c>
      <c r="J72" s="15">
        <f>OBS_PURP_AUTOSUFF!H90</f>
        <v>13192.699293826467</v>
      </c>
      <c r="K72" s="15">
        <f>OBS_PURP_AUTOSUFF!I90</f>
        <v>20025.093184949503</v>
      </c>
      <c r="L72" s="16">
        <f>OBS_PURP_AUTOSUFF!J90</f>
        <v>39648.974397996266</v>
      </c>
      <c r="N72" s="13" t="s">
        <v>4</v>
      </c>
      <c r="O72" s="15">
        <f t="shared" si="14"/>
        <v>3089.0789880446573</v>
      </c>
      <c r="P72" s="15">
        <f t="shared" si="11"/>
        <v>-4420.0360819295238</v>
      </c>
      <c r="Q72" s="15">
        <f t="shared" si="12"/>
        <v>-8085.4956417911708</v>
      </c>
      <c r="R72" s="16">
        <f t="shared" si="13"/>
        <v>-9416.4527356760809</v>
      </c>
    </row>
    <row r="74" spans="1:18" ht="18.75" x14ac:dyDescent="0.3">
      <c r="A74" s="4" t="s">
        <v>7</v>
      </c>
      <c r="B74" s="4" t="s">
        <v>11</v>
      </c>
      <c r="H74" s="4" t="s">
        <v>11</v>
      </c>
      <c r="N74" s="4" t="s">
        <v>11</v>
      </c>
    </row>
    <row r="75" spans="1:18" x14ac:dyDescent="0.25">
      <c r="B75" s="9"/>
      <c r="C75" s="252" t="s">
        <v>6</v>
      </c>
      <c r="D75" s="252"/>
      <c r="E75" s="252"/>
      <c r="F75" s="252"/>
      <c r="H75" s="9"/>
      <c r="I75" s="252" t="s">
        <v>6</v>
      </c>
      <c r="J75" s="252"/>
      <c r="K75" s="252"/>
      <c r="L75" s="252"/>
      <c r="N75" s="9"/>
      <c r="O75" s="252" t="s">
        <v>6</v>
      </c>
      <c r="P75" s="252"/>
      <c r="Q75" s="252"/>
      <c r="R75" s="252"/>
    </row>
    <row r="76" spans="1:18" ht="30" x14ac:dyDescent="0.25">
      <c r="B76" s="10" t="s">
        <v>3</v>
      </c>
      <c r="C76" s="11" t="s">
        <v>2</v>
      </c>
      <c r="D76" s="132" t="s">
        <v>0</v>
      </c>
      <c r="E76" s="132" t="s">
        <v>1</v>
      </c>
      <c r="F76" s="132" t="s">
        <v>5</v>
      </c>
      <c r="H76" s="10" t="s">
        <v>3</v>
      </c>
      <c r="I76" s="11" t="s">
        <v>2</v>
      </c>
      <c r="J76" s="132" t="s">
        <v>0</v>
      </c>
      <c r="K76" s="132" t="s">
        <v>1</v>
      </c>
      <c r="L76" s="132" t="s">
        <v>5</v>
      </c>
      <c r="N76" s="10" t="s">
        <v>3</v>
      </c>
      <c r="O76" s="11" t="s">
        <v>2</v>
      </c>
      <c r="P76" s="132" t="s">
        <v>0</v>
      </c>
      <c r="Q76" s="132" t="s">
        <v>1</v>
      </c>
      <c r="R76" s="132" t="s">
        <v>5</v>
      </c>
    </row>
    <row r="77" spans="1:18" x14ac:dyDescent="0.25">
      <c r="B77" s="5" t="s">
        <v>32</v>
      </c>
      <c r="C77" s="7">
        <v>40388.5537862942</v>
      </c>
      <c r="D77" s="7">
        <v>39870.405481916903</v>
      </c>
      <c r="E77" s="7">
        <v>56115.312394843299</v>
      </c>
      <c r="F77" s="17">
        <f t="shared" ref="F77:F94" si="15">SUM(C77:E77)</f>
        <v>136374.27166305439</v>
      </c>
      <c r="H77" s="5" t="s">
        <v>32</v>
      </c>
      <c r="I77" s="7">
        <f>OBS_PURP_AUTOSUFF!G95</f>
        <v>81487.704516507496</v>
      </c>
      <c r="J77" s="7">
        <f>OBS_PURP_AUTOSUFF!H95</f>
        <v>29497.915712932299</v>
      </c>
      <c r="K77" s="7">
        <f>OBS_PURP_AUTOSUFF!I95</f>
        <v>38401.5208725169</v>
      </c>
      <c r="L77" s="17">
        <f>OBS_PURP_AUTOSUFF!J95</f>
        <v>149387.14110195669</v>
      </c>
      <c r="N77" s="5" t="s">
        <v>32</v>
      </c>
      <c r="O77" s="7">
        <f>I77-C77</f>
        <v>41099.150730213296</v>
      </c>
      <c r="P77" s="7">
        <f t="shared" ref="P77:P95" si="16">J77-D77</f>
        <v>-10372.489768984604</v>
      </c>
      <c r="Q77" s="7">
        <f t="shared" ref="Q77:Q95" si="17">K77-E77</f>
        <v>-17713.791522326399</v>
      </c>
      <c r="R77" s="17">
        <f t="shared" ref="R77:R95" si="18">L77-F77</f>
        <v>13012.8694389023</v>
      </c>
    </row>
    <row r="78" spans="1:18" x14ac:dyDescent="0.25">
      <c r="B78" s="5" t="s">
        <v>33</v>
      </c>
      <c r="C78" s="7">
        <v>1133.08874314326</v>
      </c>
      <c r="D78" s="7">
        <v>427.83040484227098</v>
      </c>
      <c r="E78" s="7">
        <v>1185.3264095862301</v>
      </c>
      <c r="F78" s="17">
        <f t="shared" si="15"/>
        <v>2746.2455575717613</v>
      </c>
      <c r="H78" s="5" t="s">
        <v>33</v>
      </c>
      <c r="I78" s="7">
        <f>OBS_PURP_AUTOSUFF!G96</f>
        <v>831.20831014762405</v>
      </c>
      <c r="J78" s="7">
        <f>OBS_PURP_AUTOSUFF!H96</f>
        <v>475.16853933146899</v>
      </c>
      <c r="K78" s="7">
        <f>OBS_PURP_AUTOSUFF!I96</f>
        <v>744.23594964761401</v>
      </c>
      <c r="L78" s="17">
        <f>OBS_PURP_AUTOSUFF!J96</f>
        <v>2050.6127991267067</v>
      </c>
      <c r="N78" s="5" t="s">
        <v>33</v>
      </c>
      <c r="O78" s="7">
        <f t="shared" ref="O78:O95" si="19">I78-C78</f>
        <v>-301.88043299563594</v>
      </c>
      <c r="P78" s="7">
        <f t="shared" si="16"/>
        <v>47.338134489198012</v>
      </c>
      <c r="Q78" s="7">
        <f t="shared" si="17"/>
        <v>-441.09045993861605</v>
      </c>
      <c r="R78" s="17">
        <f t="shared" si="18"/>
        <v>-695.63275844505461</v>
      </c>
    </row>
    <row r="79" spans="1:18" x14ac:dyDescent="0.25">
      <c r="B79" s="5" t="s">
        <v>34</v>
      </c>
      <c r="C79" s="7">
        <v>2606.02658988347</v>
      </c>
      <c r="D79" s="7">
        <v>4699.4068888721404</v>
      </c>
      <c r="E79" s="7">
        <v>6045.0412764950497</v>
      </c>
      <c r="F79" s="17">
        <f t="shared" si="15"/>
        <v>13350.47475525066</v>
      </c>
      <c r="H79" s="5" t="s">
        <v>34</v>
      </c>
      <c r="I79" s="7">
        <f>OBS_PURP_AUTOSUFF!G97</f>
        <v>14223.503261518999</v>
      </c>
      <c r="J79" s="7">
        <f>OBS_PURP_AUTOSUFF!H97</f>
        <v>6720.2736631194102</v>
      </c>
      <c r="K79" s="7">
        <f>OBS_PURP_AUTOSUFF!I97</f>
        <v>7669.2956104443701</v>
      </c>
      <c r="L79" s="17">
        <f>OBS_PURP_AUTOSUFF!J97</f>
        <v>28613.072535082778</v>
      </c>
      <c r="N79" s="5" t="s">
        <v>34</v>
      </c>
      <c r="O79" s="7">
        <f t="shared" si="19"/>
        <v>11617.47667163553</v>
      </c>
      <c r="P79" s="7">
        <f t="shared" si="16"/>
        <v>2020.8667742472699</v>
      </c>
      <c r="Q79" s="7">
        <f t="shared" si="17"/>
        <v>1624.2543339493204</v>
      </c>
      <c r="R79" s="17">
        <f t="shared" si="18"/>
        <v>15262.597779832118</v>
      </c>
    </row>
    <row r="80" spans="1:18" x14ac:dyDescent="0.25">
      <c r="B80" s="5" t="s">
        <v>35</v>
      </c>
      <c r="C80" s="7">
        <v>18.662282920411599</v>
      </c>
      <c r="D80" s="7">
        <v>14.925041290350601</v>
      </c>
      <c r="E80" s="7">
        <v>49.613201991833797</v>
      </c>
      <c r="F80" s="17">
        <f t="shared" si="15"/>
        <v>83.200526202595995</v>
      </c>
      <c r="H80" s="5" t="s">
        <v>35</v>
      </c>
      <c r="I80" s="7">
        <f>OBS_PURP_AUTOSUFF!G98</f>
        <v>91.712323163692702</v>
      </c>
      <c r="J80" s="7">
        <f>OBS_PURP_AUTOSUFF!H98</f>
        <v>24.501253411208101</v>
      </c>
      <c r="K80" s="7">
        <f>OBS_PURP_AUTOSUFF!I98</f>
        <v>22.941882941690402</v>
      </c>
      <c r="L80" s="17">
        <f>OBS_PURP_AUTOSUFF!J98</f>
        <v>139.15545951659121</v>
      </c>
      <c r="N80" s="5" t="s">
        <v>35</v>
      </c>
      <c r="O80" s="7">
        <f t="shared" si="19"/>
        <v>73.050040243281103</v>
      </c>
      <c r="P80" s="7">
        <f t="shared" si="16"/>
        <v>9.5762121208575</v>
      </c>
      <c r="Q80" s="7">
        <f t="shared" si="17"/>
        <v>-26.671319050143396</v>
      </c>
      <c r="R80" s="17">
        <f t="shared" si="18"/>
        <v>55.954933313995213</v>
      </c>
    </row>
    <row r="81" spans="2:18" x14ac:dyDescent="0.25">
      <c r="B81" s="5" t="s">
        <v>36</v>
      </c>
      <c r="C81" s="7">
        <v>218.72891662862801</v>
      </c>
      <c r="D81" s="7">
        <v>77.649154118520599</v>
      </c>
      <c r="E81" s="7">
        <v>300.41850249922697</v>
      </c>
      <c r="F81" s="17">
        <f t="shared" si="15"/>
        <v>596.7965732463756</v>
      </c>
      <c r="H81" s="5" t="s">
        <v>36</v>
      </c>
      <c r="I81" s="7">
        <f>OBS_PURP_AUTOSUFF!G99</f>
        <v>305.19165538421203</v>
      </c>
      <c r="J81" s="7">
        <f>OBS_PURP_AUTOSUFF!H99</f>
        <v>154.254657549369</v>
      </c>
      <c r="K81" s="7">
        <f>OBS_PURP_AUTOSUFF!I99</f>
        <v>490.763075239626</v>
      </c>
      <c r="L81" s="17">
        <f>OBS_PURP_AUTOSUFF!J99</f>
        <v>950.209388173207</v>
      </c>
      <c r="N81" s="5" t="s">
        <v>36</v>
      </c>
      <c r="O81" s="7">
        <f t="shared" si="19"/>
        <v>86.462738755584013</v>
      </c>
      <c r="P81" s="7">
        <f t="shared" si="16"/>
        <v>76.605503430848401</v>
      </c>
      <c r="Q81" s="7">
        <f t="shared" si="17"/>
        <v>190.34457274039903</v>
      </c>
      <c r="R81" s="17">
        <f t="shared" si="18"/>
        <v>353.4128149268314</v>
      </c>
    </row>
    <row r="82" spans="2:18" x14ac:dyDescent="0.25">
      <c r="B82" s="5" t="s">
        <v>37</v>
      </c>
      <c r="C82" s="7">
        <v>2329.4762718340698</v>
      </c>
      <c r="D82" s="7">
        <v>2481.2851966915</v>
      </c>
      <c r="E82" s="7">
        <v>4104.6358751928701</v>
      </c>
      <c r="F82" s="17">
        <f t="shared" si="15"/>
        <v>8915.3973437184395</v>
      </c>
      <c r="H82" s="5" t="s">
        <v>37</v>
      </c>
      <c r="I82" s="7">
        <f>OBS_PURP_AUTOSUFF!G100</f>
        <v>3522.4629881573701</v>
      </c>
      <c r="J82" s="7">
        <f>OBS_PURP_AUTOSUFF!H100</f>
        <v>3551.4926851887399</v>
      </c>
      <c r="K82" s="7">
        <f>OBS_PURP_AUTOSUFF!I100</f>
        <v>6952.3781011620504</v>
      </c>
      <c r="L82" s="17">
        <f>OBS_PURP_AUTOSUFF!J100</f>
        <v>14026.333774508161</v>
      </c>
      <c r="N82" s="5" t="s">
        <v>37</v>
      </c>
      <c r="O82" s="7">
        <f t="shared" si="19"/>
        <v>1192.9867163233002</v>
      </c>
      <c r="P82" s="7">
        <f t="shared" si="16"/>
        <v>1070.2074884972399</v>
      </c>
      <c r="Q82" s="7">
        <f t="shared" si="17"/>
        <v>2847.7422259691803</v>
      </c>
      <c r="R82" s="17">
        <f t="shared" si="18"/>
        <v>5110.9364307897213</v>
      </c>
    </row>
    <row r="83" spans="2:18" x14ac:dyDescent="0.25">
      <c r="B83" s="5" t="s">
        <v>38</v>
      </c>
      <c r="C83" s="7">
        <v>328.62457683948998</v>
      </c>
      <c r="D83" s="7">
        <v>85.372088041593599</v>
      </c>
      <c r="E83" s="7">
        <v>1027.01233261121</v>
      </c>
      <c r="F83" s="17">
        <f t="shared" si="15"/>
        <v>1441.0089974922935</v>
      </c>
      <c r="H83" s="5" t="s">
        <v>38</v>
      </c>
      <c r="I83" s="7">
        <f>OBS_PURP_AUTOSUFF!G101</f>
        <v>2422.41117857175</v>
      </c>
      <c r="J83" s="7">
        <f>OBS_PURP_AUTOSUFF!H101</f>
        <v>1248.0976765253599</v>
      </c>
      <c r="K83" s="7">
        <f>OBS_PURP_AUTOSUFF!I101</f>
        <v>2076.7508898267001</v>
      </c>
      <c r="L83" s="17">
        <f>OBS_PURP_AUTOSUFF!J101</f>
        <v>5747.2597449238101</v>
      </c>
      <c r="N83" s="5" t="s">
        <v>38</v>
      </c>
      <c r="O83" s="7">
        <f t="shared" si="19"/>
        <v>2093.7866017322599</v>
      </c>
      <c r="P83" s="7">
        <f t="shared" si="16"/>
        <v>1162.7255884837664</v>
      </c>
      <c r="Q83" s="7">
        <f t="shared" si="17"/>
        <v>1049.7385572154901</v>
      </c>
      <c r="R83" s="17">
        <f t="shared" si="18"/>
        <v>4306.2507474315171</v>
      </c>
    </row>
    <row r="84" spans="2:18" x14ac:dyDescent="0.25">
      <c r="B84" s="5" t="s">
        <v>39</v>
      </c>
      <c r="C84" s="7">
        <v>9.2552508837972596</v>
      </c>
      <c r="D84" s="7">
        <v>0.25450152616217098</v>
      </c>
      <c r="E84" s="7">
        <v>53.2739916994121</v>
      </c>
      <c r="F84" s="17">
        <f t="shared" si="15"/>
        <v>62.783744109371533</v>
      </c>
      <c r="H84" s="5" t="s">
        <v>39</v>
      </c>
      <c r="I84" s="7">
        <f>OBS_PURP_AUTOSUFF!G102</f>
        <v>110.96495325068</v>
      </c>
      <c r="J84" s="7">
        <f>OBS_PURP_AUTOSUFF!H102</f>
        <v>228.03104991546499</v>
      </c>
      <c r="K84" s="7">
        <f>OBS_PURP_AUTOSUFF!I102</f>
        <v>298.76551277718602</v>
      </c>
      <c r="L84" s="17">
        <f>OBS_PURP_AUTOSUFF!J102</f>
        <v>637.76151594333101</v>
      </c>
      <c r="N84" s="5" t="s">
        <v>39</v>
      </c>
      <c r="O84" s="7">
        <f t="shared" si="19"/>
        <v>101.70970236688274</v>
      </c>
      <c r="P84" s="7">
        <f t="shared" si="16"/>
        <v>227.77654838930283</v>
      </c>
      <c r="Q84" s="7">
        <f t="shared" si="17"/>
        <v>245.49152107777391</v>
      </c>
      <c r="R84" s="17">
        <f t="shared" si="18"/>
        <v>574.97777183395942</v>
      </c>
    </row>
    <row r="85" spans="2:18" x14ac:dyDescent="0.25">
      <c r="B85" s="5" t="s">
        <v>40</v>
      </c>
      <c r="C85" s="7">
        <v>7.0893221759709094E-2</v>
      </c>
      <c r="D85" s="7">
        <v>31.390182780302901</v>
      </c>
      <c r="E85" s="7">
        <v>175.68596731417401</v>
      </c>
      <c r="F85" s="17">
        <f t="shared" si="15"/>
        <v>207.14704331623662</v>
      </c>
      <c r="H85" s="5" t="s">
        <v>40</v>
      </c>
      <c r="I85" s="7">
        <f>OBS_PURP_AUTOSUFF!G103</f>
        <v>401.27944380366398</v>
      </c>
      <c r="J85" s="7">
        <f>OBS_PURP_AUTOSUFF!H103</f>
        <v>428.29920572342797</v>
      </c>
      <c r="K85" s="7">
        <f>OBS_PURP_AUTOSUFF!I103</f>
        <v>657.49957949805696</v>
      </c>
      <c r="L85" s="17">
        <f>OBS_PURP_AUTOSUFF!J103</f>
        <v>1487.0782290251491</v>
      </c>
      <c r="N85" s="5" t="s">
        <v>40</v>
      </c>
      <c r="O85" s="7">
        <f t="shared" si="19"/>
        <v>401.20855058190426</v>
      </c>
      <c r="P85" s="7">
        <f t="shared" si="16"/>
        <v>396.90902294312508</v>
      </c>
      <c r="Q85" s="7">
        <f t="shared" si="17"/>
        <v>481.81361218388292</v>
      </c>
      <c r="R85" s="17">
        <f t="shared" si="18"/>
        <v>1279.9311857089124</v>
      </c>
    </row>
    <row r="86" spans="2:18" x14ac:dyDescent="0.25">
      <c r="B86" s="5" t="s">
        <v>41</v>
      </c>
      <c r="C86" s="7">
        <v>0</v>
      </c>
      <c r="D86" s="7">
        <v>0</v>
      </c>
      <c r="E86" s="7">
        <v>22.779536309984699</v>
      </c>
      <c r="F86" s="17">
        <f t="shared" si="15"/>
        <v>22.779536309984699</v>
      </c>
      <c r="H86" s="5" t="s">
        <v>41</v>
      </c>
      <c r="I86" s="7">
        <f>OBS_PURP_AUTOSUFF!G104</f>
        <v>83.871556831522895</v>
      </c>
      <c r="J86" s="7">
        <f>OBS_PURP_AUTOSUFF!H104</f>
        <v>43.615078482043799</v>
      </c>
      <c r="K86" s="7">
        <f>OBS_PURP_AUTOSUFF!I104</f>
        <v>33.615651799414998</v>
      </c>
      <c r="L86" s="17">
        <f>OBS_PURP_AUTOSUFF!J104</f>
        <v>161.10228711298168</v>
      </c>
      <c r="N86" s="5" t="s">
        <v>41</v>
      </c>
      <c r="O86" s="7">
        <f t="shared" si="19"/>
        <v>83.871556831522895</v>
      </c>
      <c r="P86" s="7">
        <f t="shared" si="16"/>
        <v>43.615078482043799</v>
      </c>
      <c r="Q86" s="7">
        <f t="shared" si="17"/>
        <v>10.836115489430298</v>
      </c>
      <c r="R86" s="17">
        <f t="shared" si="18"/>
        <v>138.32275080299698</v>
      </c>
    </row>
    <row r="87" spans="2:18" x14ac:dyDescent="0.25">
      <c r="B87" s="5" t="s">
        <v>42</v>
      </c>
      <c r="C87" s="7">
        <v>113.726516846556</v>
      </c>
      <c r="D87" s="7">
        <v>119.771441664398</v>
      </c>
      <c r="E87" s="7">
        <v>306.08396897651397</v>
      </c>
      <c r="F87" s="17">
        <f t="shared" si="15"/>
        <v>539.58192748746796</v>
      </c>
      <c r="H87" s="5" t="s">
        <v>42</v>
      </c>
      <c r="I87" s="7">
        <f>OBS_PURP_AUTOSUFF!G105</f>
        <v>337.24259445293001</v>
      </c>
      <c r="J87" s="7">
        <f>OBS_PURP_AUTOSUFF!H105</f>
        <v>308.33162401813399</v>
      </c>
      <c r="K87" s="7">
        <f>OBS_PURP_AUTOSUFF!I105</f>
        <v>1018.93601063908</v>
      </c>
      <c r="L87" s="17">
        <f>OBS_PURP_AUTOSUFF!J105</f>
        <v>1664.5102291101439</v>
      </c>
      <c r="N87" s="5" t="s">
        <v>42</v>
      </c>
      <c r="O87" s="7">
        <f t="shared" si="19"/>
        <v>223.51607760637401</v>
      </c>
      <c r="P87" s="7">
        <f t="shared" si="16"/>
        <v>188.560182353736</v>
      </c>
      <c r="Q87" s="7">
        <f t="shared" si="17"/>
        <v>712.85204166256608</v>
      </c>
      <c r="R87" s="17">
        <f t="shared" si="18"/>
        <v>1124.9283016226759</v>
      </c>
    </row>
    <row r="88" spans="2:18" x14ac:dyDescent="0.25">
      <c r="B88" s="5" t="s">
        <v>43</v>
      </c>
      <c r="C88" s="7">
        <v>405.25581425489798</v>
      </c>
      <c r="D88" s="7">
        <v>1110.3666038797301</v>
      </c>
      <c r="E88" s="7">
        <v>2048.32864016653</v>
      </c>
      <c r="F88" s="17">
        <f t="shared" si="15"/>
        <v>3563.9510583011579</v>
      </c>
      <c r="H88" s="5" t="s">
        <v>43</v>
      </c>
      <c r="I88" s="7">
        <f>OBS_PURP_AUTOSUFF!G106</f>
        <v>813.22068002098899</v>
      </c>
      <c r="J88" s="7">
        <f>OBS_PURP_AUTOSUFF!H106</f>
        <v>1879.86795318995</v>
      </c>
      <c r="K88" s="7">
        <f>OBS_PURP_AUTOSUFF!I106</f>
        <v>3455.22173174912</v>
      </c>
      <c r="L88" s="17">
        <f>OBS_PURP_AUTOSUFF!J106</f>
        <v>6148.3103649600589</v>
      </c>
      <c r="N88" s="5" t="s">
        <v>43</v>
      </c>
      <c r="O88" s="7">
        <f t="shared" si="19"/>
        <v>407.96486576609101</v>
      </c>
      <c r="P88" s="7">
        <f t="shared" si="16"/>
        <v>769.50134931021989</v>
      </c>
      <c r="Q88" s="7">
        <f t="shared" si="17"/>
        <v>1406.8930915825899</v>
      </c>
      <c r="R88" s="17">
        <f t="shared" si="18"/>
        <v>2584.359306658901</v>
      </c>
    </row>
    <row r="89" spans="2:18" x14ac:dyDescent="0.25">
      <c r="B89" s="5" t="s">
        <v>44</v>
      </c>
      <c r="C89" s="8"/>
      <c r="D89" s="7">
        <v>802.59454559019196</v>
      </c>
      <c r="E89" s="7">
        <v>1197.2942109534599</v>
      </c>
      <c r="F89" s="17">
        <f t="shared" si="15"/>
        <v>1999.8887565436519</v>
      </c>
      <c r="H89" s="5" t="s">
        <v>44</v>
      </c>
      <c r="I89" s="8">
        <f>OBS_PURP_AUTOSUFF!G113</f>
        <v>0</v>
      </c>
      <c r="J89" s="7">
        <f>OBS_PURP_AUTOSUFF!H113</f>
        <v>540.15174386840295</v>
      </c>
      <c r="K89" s="7">
        <f>OBS_PURP_AUTOSUFF!I113</f>
        <v>465.19928945348698</v>
      </c>
      <c r="L89" s="17">
        <f>OBS_PURP_AUTOSUFF!J113</f>
        <v>1005.3510333218899</v>
      </c>
      <c r="N89" s="5" t="s">
        <v>44</v>
      </c>
      <c r="O89" s="8">
        <f t="shared" si="19"/>
        <v>0</v>
      </c>
      <c r="P89" s="7">
        <f t="shared" si="16"/>
        <v>-262.44280172178901</v>
      </c>
      <c r="Q89" s="7">
        <f t="shared" si="17"/>
        <v>-732.094921499973</v>
      </c>
      <c r="R89" s="17">
        <f t="shared" si="18"/>
        <v>-994.53772322176201</v>
      </c>
    </row>
    <row r="90" spans="2:18" x14ac:dyDescent="0.25">
      <c r="B90" s="5" t="s">
        <v>45</v>
      </c>
      <c r="C90" s="8"/>
      <c r="D90" s="7">
        <v>110.41973790229916</v>
      </c>
      <c r="E90" s="7">
        <v>89.271291735112996</v>
      </c>
      <c r="F90" s="17">
        <f t="shared" si="15"/>
        <v>199.69102963741216</v>
      </c>
      <c r="H90" s="5" t="s">
        <v>45</v>
      </c>
      <c r="I90" s="8">
        <f>OBS_PURP_AUTOSUFF!G114</f>
        <v>0</v>
      </c>
      <c r="J90" s="7">
        <f>OBS_PURP_AUTOSUFF!H114</f>
        <v>30.9760223502903</v>
      </c>
      <c r="K90" s="7">
        <f>OBS_PURP_AUTOSUFF!I114</f>
        <v>133.86203989940299</v>
      </c>
      <c r="L90" s="17">
        <f>OBS_PURP_AUTOSUFF!J114</f>
        <v>164.83806224969328</v>
      </c>
      <c r="N90" s="5" t="s">
        <v>45</v>
      </c>
      <c r="O90" s="8">
        <f t="shared" si="19"/>
        <v>0</v>
      </c>
      <c r="P90" s="7">
        <f t="shared" si="16"/>
        <v>-79.443715552008854</v>
      </c>
      <c r="Q90" s="7">
        <f t="shared" si="17"/>
        <v>44.590748164289991</v>
      </c>
      <c r="R90" s="17">
        <f t="shared" si="18"/>
        <v>-34.852967387718877</v>
      </c>
    </row>
    <row r="91" spans="2:18" x14ac:dyDescent="0.25">
      <c r="B91" s="5" t="s">
        <v>46</v>
      </c>
      <c r="C91" s="8"/>
      <c r="D91" s="7">
        <v>138.4807813012325</v>
      </c>
      <c r="E91" s="7">
        <v>390.18338985039401</v>
      </c>
      <c r="F91" s="17">
        <f t="shared" si="15"/>
        <v>528.66417115162653</v>
      </c>
      <c r="H91" s="5" t="s">
        <v>46</v>
      </c>
      <c r="I91" s="8">
        <f>OBS_PURP_AUTOSUFF!G115</f>
        <v>0</v>
      </c>
      <c r="J91" s="7">
        <f>OBS_PURP_AUTOSUFF!H115</f>
        <v>123.87826847872149</v>
      </c>
      <c r="K91" s="7">
        <f>OBS_PURP_AUTOSUFF!I115</f>
        <v>406.17466219452098</v>
      </c>
      <c r="L91" s="17">
        <f>OBS_PURP_AUTOSUFF!J115</f>
        <v>530.05293067324249</v>
      </c>
      <c r="N91" s="5" t="s">
        <v>46</v>
      </c>
      <c r="O91" s="8">
        <f t="shared" si="19"/>
        <v>0</v>
      </c>
      <c r="P91" s="7">
        <f t="shared" si="16"/>
        <v>-14.602512822511002</v>
      </c>
      <c r="Q91" s="7">
        <f t="shared" si="17"/>
        <v>15.991272344126969</v>
      </c>
      <c r="R91" s="17">
        <f t="shared" si="18"/>
        <v>1.3887595216159525</v>
      </c>
    </row>
    <row r="92" spans="2:18" x14ac:dyDescent="0.25">
      <c r="B92" s="5" t="s">
        <v>47</v>
      </c>
      <c r="C92" s="8"/>
      <c r="D92" s="7">
        <v>30.467860969219302</v>
      </c>
      <c r="E92" s="7">
        <v>138.71425441407399</v>
      </c>
      <c r="F92" s="17">
        <f t="shared" si="15"/>
        <v>169.18211538329331</v>
      </c>
      <c r="H92" s="5" t="s">
        <v>47</v>
      </c>
      <c r="I92" s="8">
        <f>OBS_PURP_AUTOSUFF!G116</f>
        <v>0</v>
      </c>
      <c r="J92" s="7">
        <f>OBS_PURP_AUTOSUFF!H116</f>
        <v>48.382682889787098</v>
      </c>
      <c r="K92" s="7">
        <f>OBS_PURP_AUTOSUFF!I116</f>
        <v>216.63246030634599</v>
      </c>
      <c r="L92" s="17">
        <f>OBS_PURP_AUTOSUFF!J116</f>
        <v>265.01514319613307</v>
      </c>
      <c r="N92" s="5" t="s">
        <v>47</v>
      </c>
      <c r="O92" s="8">
        <f t="shared" si="19"/>
        <v>0</v>
      </c>
      <c r="P92" s="7">
        <f t="shared" si="16"/>
        <v>17.914821920567796</v>
      </c>
      <c r="Q92" s="7">
        <f t="shared" si="17"/>
        <v>77.918205892271999</v>
      </c>
      <c r="R92" s="17">
        <f t="shared" si="18"/>
        <v>95.833027812839759</v>
      </c>
    </row>
    <row r="93" spans="2:18" x14ac:dyDescent="0.25">
      <c r="B93" s="5" t="s">
        <v>48</v>
      </c>
      <c r="C93" s="8"/>
      <c r="D93" s="7">
        <v>143.9038107379767</v>
      </c>
      <c r="E93" s="7">
        <v>188.273833451911</v>
      </c>
      <c r="F93" s="17">
        <f t="shared" si="15"/>
        <v>332.1776441898877</v>
      </c>
      <c r="H93" s="5" t="s">
        <v>48</v>
      </c>
      <c r="I93" s="8">
        <f>OBS_PURP_AUTOSUFF!G117</f>
        <v>0</v>
      </c>
      <c r="J93" s="7">
        <f>OBS_PURP_AUTOSUFF!H117</f>
        <v>83.246848276288105</v>
      </c>
      <c r="K93" s="7">
        <f>OBS_PURP_AUTOSUFF!I117</f>
        <v>505.946194336801</v>
      </c>
      <c r="L93" s="17">
        <f>OBS_PURP_AUTOSUFF!J117</f>
        <v>589.19304261308912</v>
      </c>
      <c r="N93" s="5" t="s">
        <v>48</v>
      </c>
      <c r="O93" s="8">
        <f t="shared" si="19"/>
        <v>0</v>
      </c>
      <c r="P93" s="7">
        <f t="shared" si="16"/>
        <v>-60.656962461688593</v>
      </c>
      <c r="Q93" s="7">
        <f t="shared" si="17"/>
        <v>317.67236088489</v>
      </c>
      <c r="R93" s="17">
        <f t="shared" si="18"/>
        <v>257.01539842320142</v>
      </c>
    </row>
    <row r="94" spans="2:18" x14ac:dyDescent="0.25">
      <c r="B94" s="5" t="s">
        <v>49</v>
      </c>
      <c r="C94" s="8"/>
      <c r="D94" s="7">
        <v>1937.97826934098</v>
      </c>
      <c r="E94" s="7">
        <v>3790.4700004932702</v>
      </c>
      <c r="F94" s="17">
        <f t="shared" si="15"/>
        <v>5728.4482698342499</v>
      </c>
      <c r="H94" s="5" t="s">
        <v>49</v>
      </c>
      <c r="I94" s="8">
        <f>OBS_PURP_AUTOSUFF!G118</f>
        <v>0</v>
      </c>
      <c r="J94" s="7">
        <f>OBS_PURP_AUTOSUFF!H118</f>
        <v>1130.0418139487647</v>
      </c>
      <c r="K94" s="7">
        <f>OBS_PURP_AUTOSUFF!I118</f>
        <v>5355.3669135622204</v>
      </c>
      <c r="L94" s="17">
        <f>OBS_PURP_AUTOSUFF!J118</f>
        <v>6485.408727510985</v>
      </c>
      <c r="N94" s="5" t="s">
        <v>49</v>
      </c>
      <c r="O94" s="8">
        <f t="shared" si="19"/>
        <v>0</v>
      </c>
      <c r="P94" s="7">
        <f t="shared" si="16"/>
        <v>-807.93645539221529</v>
      </c>
      <c r="Q94" s="7">
        <f t="shared" si="17"/>
        <v>1564.8969130689502</v>
      </c>
      <c r="R94" s="17">
        <f t="shared" si="18"/>
        <v>756.96045767673513</v>
      </c>
    </row>
    <row r="95" spans="2:18" x14ac:dyDescent="0.25">
      <c r="B95" s="13" t="s">
        <v>4</v>
      </c>
      <c r="C95" s="15">
        <f>SUM(C77:C94)</f>
        <v>47551.469642750533</v>
      </c>
      <c r="D95" s="15">
        <f>SUM(D77:D94)</f>
        <v>52082.501991465775</v>
      </c>
      <c r="E95" s="15">
        <f>SUM(E77:E94)</f>
        <v>77227.719078584574</v>
      </c>
      <c r="F95" s="16">
        <f>SUM(F77:F94)</f>
        <v>176861.6907128008</v>
      </c>
      <c r="H95" s="13" t="s">
        <v>4</v>
      </c>
      <c r="I95" s="15">
        <f>OBS_PURP_AUTOSUFF!G119</f>
        <v>105176.48301450969</v>
      </c>
      <c r="J95" s="15">
        <f>OBS_PURP_AUTOSUFF!H119</f>
        <v>47074.20579051855</v>
      </c>
      <c r="K95" s="15">
        <f>OBS_PURP_AUTOSUFF!I119</f>
        <v>69982.261609971654</v>
      </c>
      <c r="L95" s="16">
        <f>OBS_PURP_AUTOSUFF!J119</f>
        <v>222232.95041499988</v>
      </c>
      <c r="N95" s="13" t="s">
        <v>4</v>
      </c>
      <c r="O95" s="15">
        <f t="shared" si="19"/>
        <v>57625.01337175916</v>
      </c>
      <c r="P95" s="15">
        <f t="shared" si="16"/>
        <v>-5008.2962009472249</v>
      </c>
      <c r="Q95" s="15">
        <f t="shared" si="17"/>
        <v>-7245.4574686129199</v>
      </c>
      <c r="R95" s="16">
        <f t="shared" si="18"/>
        <v>45371.25970219908</v>
      </c>
    </row>
    <row r="97" spans="1:18" ht="18.75" x14ac:dyDescent="0.3">
      <c r="A97" s="4" t="s">
        <v>7</v>
      </c>
      <c r="B97" s="4" t="s">
        <v>12</v>
      </c>
      <c r="H97" s="4" t="s">
        <v>12</v>
      </c>
      <c r="N97" s="4" t="s">
        <v>12</v>
      </c>
    </row>
    <row r="98" spans="1:18" x14ac:dyDescent="0.25">
      <c r="B98" s="9"/>
      <c r="C98" s="252" t="s">
        <v>6</v>
      </c>
      <c r="D98" s="252"/>
      <c r="E98" s="252"/>
      <c r="F98" s="252"/>
      <c r="H98" s="9"/>
      <c r="I98" s="252" t="s">
        <v>6</v>
      </c>
      <c r="J98" s="252"/>
      <c r="K98" s="252"/>
      <c r="L98" s="252"/>
      <c r="N98" s="9"/>
      <c r="O98" s="252" t="s">
        <v>6</v>
      </c>
      <c r="P98" s="252"/>
      <c r="Q98" s="252"/>
      <c r="R98" s="252"/>
    </row>
    <row r="99" spans="1:18" ht="30" x14ac:dyDescent="0.25">
      <c r="B99" s="10" t="s">
        <v>3</v>
      </c>
      <c r="C99" s="11" t="s">
        <v>2</v>
      </c>
      <c r="D99" s="132" t="s">
        <v>0</v>
      </c>
      <c r="E99" s="132" t="s">
        <v>1</v>
      </c>
      <c r="F99" s="132" t="s">
        <v>5</v>
      </c>
      <c r="H99" s="10" t="s">
        <v>3</v>
      </c>
      <c r="I99" s="11" t="s">
        <v>2</v>
      </c>
      <c r="J99" s="132" t="s">
        <v>0</v>
      </c>
      <c r="K99" s="132" t="s">
        <v>1</v>
      </c>
      <c r="L99" s="132" t="s">
        <v>5</v>
      </c>
      <c r="N99" s="10" t="s">
        <v>3</v>
      </c>
      <c r="O99" s="11" t="s">
        <v>2</v>
      </c>
      <c r="P99" s="132" t="s">
        <v>0</v>
      </c>
      <c r="Q99" s="132" t="s">
        <v>1</v>
      </c>
      <c r="R99" s="132" t="s">
        <v>5</v>
      </c>
    </row>
    <row r="100" spans="1:18" x14ac:dyDescent="0.25">
      <c r="B100" s="5" t="s">
        <v>32</v>
      </c>
      <c r="C100" s="7">
        <v>32936.638193165199</v>
      </c>
      <c r="D100" s="7">
        <v>41316.324187603699</v>
      </c>
      <c r="E100" s="7">
        <v>59324.062127641402</v>
      </c>
      <c r="F100" s="17">
        <f t="shared" ref="F100:F117" si="20">SUM(C100:E100)</f>
        <v>133577.02450841031</v>
      </c>
      <c r="H100" s="5" t="s">
        <v>32</v>
      </c>
      <c r="I100" s="7">
        <f>OBS_PURP_AUTOSUFF!G124</f>
        <v>60771.799682414698</v>
      </c>
      <c r="J100" s="7">
        <f>OBS_PURP_AUTOSUFF!H124</f>
        <v>25416.933749153399</v>
      </c>
      <c r="K100" s="7">
        <f>OBS_PURP_AUTOSUFF!I124</f>
        <v>35769.197463548699</v>
      </c>
      <c r="L100" s="17">
        <f>OBS_PURP_AUTOSUFF!J124</f>
        <v>121957.93089511679</v>
      </c>
      <c r="N100" s="5" t="s">
        <v>32</v>
      </c>
      <c r="O100" s="7">
        <f>I100-C100</f>
        <v>27835.161489249498</v>
      </c>
      <c r="P100" s="7">
        <f t="shared" ref="P100:P118" si="21">J100-D100</f>
        <v>-15899.3904384503</v>
      </c>
      <c r="Q100" s="7">
        <f t="shared" ref="Q100:Q118" si="22">K100-E100</f>
        <v>-23554.864664092704</v>
      </c>
      <c r="R100" s="17">
        <f t="shared" ref="R100:R118" si="23">L100-F100</f>
        <v>-11619.093613293517</v>
      </c>
    </row>
    <row r="101" spans="1:18" x14ac:dyDescent="0.25">
      <c r="B101" s="5" t="s">
        <v>33</v>
      </c>
      <c r="C101" s="7">
        <v>1566.3420222919699</v>
      </c>
      <c r="D101" s="7">
        <v>1170.53382956991</v>
      </c>
      <c r="E101" s="7">
        <v>1433.0157092991001</v>
      </c>
      <c r="F101" s="17">
        <f t="shared" si="20"/>
        <v>4169.89156116098</v>
      </c>
      <c r="H101" s="5" t="s">
        <v>33</v>
      </c>
      <c r="I101" s="7">
        <f>OBS_PURP_AUTOSUFF!G125</f>
        <v>1228.45492560861</v>
      </c>
      <c r="J101" s="7">
        <f>OBS_PURP_AUTOSUFF!H125</f>
        <v>513.66835687733999</v>
      </c>
      <c r="K101" s="7">
        <f>OBS_PURP_AUTOSUFF!I125</f>
        <v>707.23893743682902</v>
      </c>
      <c r="L101" s="17">
        <f>OBS_PURP_AUTOSUFF!J125</f>
        <v>2449.3622199227789</v>
      </c>
      <c r="N101" s="5" t="s">
        <v>33</v>
      </c>
      <c r="O101" s="7">
        <f t="shared" ref="O101:O118" si="24">I101-C101</f>
        <v>-337.88709668335991</v>
      </c>
      <c r="P101" s="7">
        <f t="shared" si="21"/>
        <v>-656.86547269257005</v>
      </c>
      <c r="Q101" s="7">
        <f t="shared" si="22"/>
        <v>-725.77677186227106</v>
      </c>
      <c r="R101" s="17">
        <f t="shared" si="23"/>
        <v>-1720.5293412382011</v>
      </c>
    </row>
    <row r="102" spans="1:18" x14ac:dyDescent="0.25">
      <c r="B102" s="5" t="s">
        <v>34</v>
      </c>
      <c r="C102" s="7">
        <v>3687.9716688508101</v>
      </c>
      <c r="D102" s="7">
        <v>4691.5668992815499</v>
      </c>
      <c r="E102" s="7">
        <v>7281.0231209332396</v>
      </c>
      <c r="F102" s="17">
        <f t="shared" si="20"/>
        <v>15660.5616890656</v>
      </c>
      <c r="H102" s="5" t="s">
        <v>34</v>
      </c>
      <c r="I102" s="7">
        <f>OBS_PURP_AUTOSUFF!G126</f>
        <v>16566.139787915599</v>
      </c>
      <c r="J102" s="7">
        <f>OBS_PURP_AUTOSUFF!H126</f>
        <v>7431.75398547227</v>
      </c>
      <c r="K102" s="7">
        <f>OBS_PURP_AUTOSUFF!I126</f>
        <v>8830.9910559821092</v>
      </c>
      <c r="L102" s="17">
        <f>OBS_PURP_AUTOSUFF!J126</f>
        <v>32828.884829369978</v>
      </c>
      <c r="N102" s="5" t="s">
        <v>34</v>
      </c>
      <c r="O102" s="7">
        <f t="shared" si="24"/>
        <v>12878.168119064789</v>
      </c>
      <c r="P102" s="7">
        <f t="shared" si="21"/>
        <v>2740.18708619072</v>
      </c>
      <c r="Q102" s="7">
        <f t="shared" si="22"/>
        <v>1549.9679350488695</v>
      </c>
      <c r="R102" s="17">
        <f t="shared" si="23"/>
        <v>17168.323140304376</v>
      </c>
    </row>
    <row r="103" spans="1:18" x14ac:dyDescent="0.25">
      <c r="B103" s="5" t="s">
        <v>35</v>
      </c>
      <c r="C103" s="7">
        <v>109.531429619126</v>
      </c>
      <c r="D103" s="7">
        <v>163.105941593105</v>
      </c>
      <c r="E103" s="7">
        <v>510.820093616115</v>
      </c>
      <c r="F103" s="17">
        <f t="shared" si="20"/>
        <v>783.45746482834602</v>
      </c>
      <c r="H103" s="5" t="s">
        <v>35</v>
      </c>
      <c r="I103" s="7">
        <f>OBS_PURP_AUTOSUFF!G127</f>
        <v>121.561148283035</v>
      </c>
      <c r="J103" s="7">
        <f>OBS_PURP_AUTOSUFF!H127</f>
        <v>64.679377587254706</v>
      </c>
      <c r="K103" s="7">
        <f>OBS_PURP_AUTOSUFF!I127</f>
        <v>195.43093352388701</v>
      </c>
      <c r="L103" s="17">
        <f>OBS_PURP_AUTOSUFF!J127</f>
        <v>381.67145939417674</v>
      </c>
      <c r="N103" s="5" t="s">
        <v>35</v>
      </c>
      <c r="O103" s="7">
        <f t="shared" si="24"/>
        <v>12.029718663908994</v>
      </c>
      <c r="P103" s="7">
        <f t="shared" si="21"/>
        <v>-98.426564005850295</v>
      </c>
      <c r="Q103" s="7">
        <f t="shared" si="22"/>
        <v>-315.389160092228</v>
      </c>
      <c r="R103" s="17">
        <f t="shared" si="23"/>
        <v>-401.78600543416928</v>
      </c>
    </row>
    <row r="104" spans="1:18" x14ac:dyDescent="0.25">
      <c r="B104" s="5" t="s">
        <v>36</v>
      </c>
      <c r="C104" s="7">
        <v>1124.92332224556</v>
      </c>
      <c r="D104" s="7">
        <v>855.63474622547596</v>
      </c>
      <c r="E104" s="7">
        <v>1426.49872108523</v>
      </c>
      <c r="F104" s="17">
        <f t="shared" si="20"/>
        <v>3407.0567895562663</v>
      </c>
      <c r="H104" s="5" t="s">
        <v>36</v>
      </c>
      <c r="I104" s="7">
        <f>OBS_PURP_AUTOSUFF!G128</f>
        <v>236.588541310007</v>
      </c>
      <c r="J104" s="7">
        <f>OBS_PURP_AUTOSUFF!H128</f>
        <v>292.67531328745201</v>
      </c>
      <c r="K104" s="7">
        <f>OBS_PURP_AUTOSUFF!I128</f>
        <v>494.16866939486698</v>
      </c>
      <c r="L104" s="17">
        <f>OBS_PURP_AUTOSUFF!J128</f>
        <v>1023.432523992326</v>
      </c>
      <c r="N104" s="5" t="s">
        <v>36</v>
      </c>
      <c r="O104" s="7">
        <f t="shared" si="24"/>
        <v>-888.334780935553</v>
      </c>
      <c r="P104" s="7">
        <f t="shared" si="21"/>
        <v>-562.95943293802395</v>
      </c>
      <c r="Q104" s="7">
        <f t="shared" si="22"/>
        <v>-932.33005169036301</v>
      </c>
      <c r="R104" s="17">
        <f t="shared" si="23"/>
        <v>-2383.6242655639403</v>
      </c>
    </row>
    <row r="105" spans="1:18" x14ac:dyDescent="0.25">
      <c r="B105" s="5" t="s">
        <v>37</v>
      </c>
      <c r="C105" s="7">
        <v>4603.57138442837</v>
      </c>
      <c r="D105" s="7">
        <v>5224.9410481635496</v>
      </c>
      <c r="E105" s="7">
        <v>9781.3592364727592</v>
      </c>
      <c r="F105" s="17">
        <f t="shared" si="20"/>
        <v>19609.87166906468</v>
      </c>
      <c r="H105" s="5" t="s">
        <v>37</v>
      </c>
      <c r="I105" s="7">
        <f>OBS_PURP_AUTOSUFF!G129</f>
        <v>5658.8903079738902</v>
      </c>
      <c r="J105" s="7">
        <f>OBS_PURP_AUTOSUFF!H129</f>
        <v>5888.7751194064404</v>
      </c>
      <c r="K105" s="7">
        <f>OBS_PURP_AUTOSUFF!I129</f>
        <v>12592.305059779301</v>
      </c>
      <c r="L105" s="17">
        <f>OBS_PURP_AUTOSUFF!J129</f>
        <v>24139.970487159633</v>
      </c>
      <c r="N105" s="5" t="s">
        <v>37</v>
      </c>
      <c r="O105" s="7">
        <f t="shared" si="24"/>
        <v>1055.3189235455202</v>
      </c>
      <c r="P105" s="7">
        <f t="shared" si="21"/>
        <v>663.83407124289079</v>
      </c>
      <c r="Q105" s="7">
        <f t="shared" si="22"/>
        <v>2810.9458233065416</v>
      </c>
      <c r="R105" s="17">
        <f t="shared" si="23"/>
        <v>4530.0988180949535</v>
      </c>
    </row>
    <row r="106" spans="1:18" x14ac:dyDescent="0.25">
      <c r="B106" s="5" t="s">
        <v>38</v>
      </c>
      <c r="C106" s="7">
        <v>483.69737744090901</v>
      </c>
      <c r="D106" s="7">
        <v>166.07804199892101</v>
      </c>
      <c r="E106" s="7">
        <v>824.27179747876096</v>
      </c>
      <c r="F106" s="17">
        <f t="shared" si="20"/>
        <v>1474.0472169185909</v>
      </c>
      <c r="H106" s="5" t="s">
        <v>38</v>
      </c>
      <c r="I106" s="7">
        <f>OBS_PURP_AUTOSUFF!G130</f>
        <v>1773.4571566694599</v>
      </c>
      <c r="J106" s="7">
        <f>OBS_PURP_AUTOSUFF!H130</f>
        <v>1215.2040888675001</v>
      </c>
      <c r="K106" s="7">
        <f>OBS_PURP_AUTOSUFF!I130</f>
        <v>1787.08025337612</v>
      </c>
      <c r="L106" s="17">
        <f>OBS_PURP_AUTOSUFF!J130</f>
        <v>4775.7414989130802</v>
      </c>
      <c r="N106" s="5" t="s">
        <v>38</v>
      </c>
      <c r="O106" s="7">
        <f t="shared" si="24"/>
        <v>1289.759779228551</v>
      </c>
      <c r="P106" s="7">
        <f t="shared" si="21"/>
        <v>1049.1260468685791</v>
      </c>
      <c r="Q106" s="7">
        <f t="shared" si="22"/>
        <v>962.80845589735907</v>
      </c>
      <c r="R106" s="17">
        <f t="shared" si="23"/>
        <v>3301.6942819944893</v>
      </c>
    </row>
    <row r="107" spans="1:18" x14ac:dyDescent="0.25">
      <c r="B107" s="5" t="s">
        <v>39</v>
      </c>
      <c r="C107" s="7">
        <v>15.092229710993299</v>
      </c>
      <c r="D107" s="7">
        <v>43.226286480655801</v>
      </c>
      <c r="E107" s="7">
        <v>100.782998118423</v>
      </c>
      <c r="F107" s="17">
        <f t="shared" si="20"/>
        <v>159.1015143100721</v>
      </c>
      <c r="H107" s="5" t="s">
        <v>39</v>
      </c>
      <c r="I107" s="7">
        <f>OBS_PURP_AUTOSUFF!G131</f>
        <v>167.35811070411199</v>
      </c>
      <c r="J107" s="7">
        <f>OBS_PURP_AUTOSUFF!H131</f>
        <v>300.57985347917599</v>
      </c>
      <c r="K107" s="7">
        <f>OBS_PURP_AUTOSUFF!I131</f>
        <v>455.57822201084201</v>
      </c>
      <c r="L107" s="17">
        <f>OBS_PURP_AUTOSUFF!J131</f>
        <v>923.51618619413</v>
      </c>
      <c r="N107" s="5" t="s">
        <v>39</v>
      </c>
      <c r="O107" s="7">
        <f t="shared" si="24"/>
        <v>152.26588099311869</v>
      </c>
      <c r="P107" s="7">
        <f t="shared" si="21"/>
        <v>257.35356699852019</v>
      </c>
      <c r="Q107" s="7">
        <f t="shared" si="22"/>
        <v>354.79522389241902</v>
      </c>
      <c r="R107" s="17">
        <f t="shared" si="23"/>
        <v>764.41467188405795</v>
      </c>
    </row>
    <row r="108" spans="1:18" x14ac:dyDescent="0.25">
      <c r="B108" s="5" t="s">
        <v>40</v>
      </c>
      <c r="C108" s="7">
        <v>66.284516040918007</v>
      </c>
      <c r="D108" s="7">
        <v>106.307339655216</v>
      </c>
      <c r="E108" s="7">
        <v>318.570474106647</v>
      </c>
      <c r="F108" s="17">
        <f t="shared" si="20"/>
        <v>491.16232980278102</v>
      </c>
      <c r="H108" s="5" t="s">
        <v>40</v>
      </c>
      <c r="I108" s="7">
        <f>OBS_PURP_AUTOSUFF!G132</f>
        <v>364.760667626692</v>
      </c>
      <c r="J108" s="7">
        <f>OBS_PURP_AUTOSUFF!H132</f>
        <v>390.44093186999402</v>
      </c>
      <c r="K108" s="7">
        <f>OBS_PURP_AUTOSUFF!I132</f>
        <v>694.06235087580797</v>
      </c>
      <c r="L108" s="17">
        <f>OBS_PURP_AUTOSUFF!J132</f>
        <v>1449.263950372494</v>
      </c>
      <c r="N108" s="5" t="s">
        <v>40</v>
      </c>
      <c r="O108" s="7">
        <f t="shared" si="24"/>
        <v>298.47615158577401</v>
      </c>
      <c r="P108" s="7">
        <f t="shared" si="21"/>
        <v>284.13359221477799</v>
      </c>
      <c r="Q108" s="7">
        <f t="shared" si="22"/>
        <v>375.49187676916097</v>
      </c>
      <c r="R108" s="17">
        <f t="shared" si="23"/>
        <v>958.10162056971308</v>
      </c>
    </row>
    <row r="109" spans="1:18" x14ac:dyDescent="0.25">
      <c r="B109" s="5" t="s">
        <v>41</v>
      </c>
      <c r="C109" s="7">
        <v>36.822701281722502</v>
      </c>
      <c r="D109" s="7">
        <v>59.977656363148697</v>
      </c>
      <c r="E109" s="7">
        <v>160.06508609245799</v>
      </c>
      <c r="F109" s="17">
        <f t="shared" si="20"/>
        <v>256.8654437373292</v>
      </c>
      <c r="H109" s="5" t="s">
        <v>41</v>
      </c>
      <c r="I109" s="7">
        <f>OBS_PURP_AUTOSUFF!G133</f>
        <v>98.973275257169007</v>
      </c>
      <c r="J109" s="7">
        <f>OBS_PURP_AUTOSUFF!H133</f>
        <v>60.148647496265902</v>
      </c>
      <c r="K109" s="7">
        <f>OBS_PURP_AUTOSUFF!I133</f>
        <v>264.28494328241197</v>
      </c>
      <c r="L109" s="17">
        <f>OBS_PURP_AUTOSUFF!J133</f>
        <v>423.40686603584686</v>
      </c>
      <c r="N109" s="5" t="s">
        <v>41</v>
      </c>
      <c r="O109" s="7">
        <f t="shared" si="24"/>
        <v>62.150573975446505</v>
      </c>
      <c r="P109" s="7">
        <f t="shared" si="21"/>
        <v>0.17099113311720515</v>
      </c>
      <c r="Q109" s="7">
        <f t="shared" si="22"/>
        <v>104.21985718995398</v>
      </c>
      <c r="R109" s="17">
        <f t="shared" si="23"/>
        <v>166.54142229851766</v>
      </c>
    </row>
    <row r="110" spans="1:18" x14ac:dyDescent="0.25">
      <c r="B110" s="5" t="s">
        <v>42</v>
      </c>
      <c r="C110" s="7">
        <v>476.86931351830901</v>
      </c>
      <c r="D110" s="7">
        <v>522.76463025301405</v>
      </c>
      <c r="E110" s="7">
        <v>1503.5034099923901</v>
      </c>
      <c r="F110" s="17">
        <f t="shared" si="20"/>
        <v>2503.1373537637132</v>
      </c>
      <c r="H110" s="5" t="s">
        <v>42</v>
      </c>
      <c r="I110" s="7">
        <f>OBS_PURP_AUTOSUFF!G134</f>
        <v>401.415486996011</v>
      </c>
      <c r="J110" s="7">
        <f>OBS_PURP_AUTOSUFF!H134</f>
        <v>394.65259829156003</v>
      </c>
      <c r="K110" s="7">
        <f>OBS_PURP_AUTOSUFF!I134</f>
        <v>987.66508818107104</v>
      </c>
      <c r="L110" s="17">
        <f>OBS_PURP_AUTOSUFF!J134</f>
        <v>1783.733173468642</v>
      </c>
      <c r="N110" s="5" t="s">
        <v>42</v>
      </c>
      <c r="O110" s="7">
        <f t="shared" si="24"/>
        <v>-75.453826522298016</v>
      </c>
      <c r="P110" s="7">
        <f t="shared" si="21"/>
        <v>-128.11203196145402</v>
      </c>
      <c r="Q110" s="7">
        <f t="shared" si="22"/>
        <v>-515.83832181131902</v>
      </c>
      <c r="R110" s="17">
        <f t="shared" si="23"/>
        <v>-719.40418029507123</v>
      </c>
    </row>
    <row r="111" spans="1:18" x14ac:dyDescent="0.25">
      <c r="B111" s="5" t="s">
        <v>43</v>
      </c>
      <c r="C111" s="7">
        <v>1123.47610794094</v>
      </c>
      <c r="D111" s="7">
        <v>2833.47866259784</v>
      </c>
      <c r="E111" s="7">
        <v>5836.8016356867802</v>
      </c>
      <c r="F111" s="17">
        <f t="shared" si="20"/>
        <v>9793.7564062255606</v>
      </c>
      <c r="H111" s="5" t="s">
        <v>43</v>
      </c>
      <c r="I111" s="7">
        <f>OBS_PURP_AUTOSUFF!G135</f>
        <v>2172.1119384327399</v>
      </c>
      <c r="J111" s="7">
        <f>OBS_PURP_AUTOSUFF!H135</f>
        <v>4371.1948719932598</v>
      </c>
      <c r="K111" s="7">
        <f>OBS_PURP_AUTOSUFF!I135</f>
        <v>8306.6075188237901</v>
      </c>
      <c r="L111" s="17">
        <f>OBS_PURP_AUTOSUFF!J135</f>
        <v>14849.91432924979</v>
      </c>
      <c r="N111" s="5" t="s">
        <v>43</v>
      </c>
      <c r="O111" s="7">
        <f t="shared" si="24"/>
        <v>1048.6358304917999</v>
      </c>
      <c r="P111" s="7">
        <f t="shared" si="21"/>
        <v>1537.7162093954198</v>
      </c>
      <c r="Q111" s="7">
        <f t="shared" si="22"/>
        <v>2469.8058831370099</v>
      </c>
      <c r="R111" s="17">
        <f t="shared" si="23"/>
        <v>5056.1579230242296</v>
      </c>
    </row>
    <row r="112" spans="1:18" x14ac:dyDescent="0.25">
      <c r="B112" s="5" t="s">
        <v>44</v>
      </c>
      <c r="C112" s="8"/>
      <c r="D112" s="7">
        <v>1055.0379207545789</v>
      </c>
      <c r="E112" s="7">
        <v>2278.1231394787601</v>
      </c>
      <c r="F112" s="17">
        <f t="shared" si="20"/>
        <v>3333.161060233339</v>
      </c>
      <c r="H112" s="5" t="s">
        <v>44</v>
      </c>
      <c r="I112" s="8">
        <f>OBS_PURP_AUTOSUFF!G142</f>
        <v>0</v>
      </c>
      <c r="J112" s="7">
        <f>OBS_PURP_AUTOSUFF!H142</f>
        <v>406.18395378051099</v>
      </c>
      <c r="K112" s="7">
        <f>OBS_PURP_AUTOSUFF!I142</f>
        <v>564.77148278467803</v>
      </c>
      <c r="L112" s="17">
        <f>OBS_PURP_AUTOSUFF!J142</f>
        <v>970.95543656518907</v>
      </c>
      <c r="N112" s="5" t="s">
        <v>44</v>
      </c>
      <c r="O112" s="8">
        <f t="shared" si="24"/>
        <v>0</v>
      </c>
      <c r="P112" s="7">
        <f t="shared" si="21"/>
        <v>-648.85396697406782</v>
      </c>
      <c r="Q112" s="7">
        <f t="shared" si="22"/>
        <v>-1713.3516566940821</v>
      </c>
      <c r="R112" s="17">
        <f t="shared" si="23"/>
        <v>-2362.2056236681501</v>
      </c>
    </row>
    <row r="113" spans="1:18" x14ac:dyDescent="0.25">
      <c r="B113" s="5" t="s">
        <v>45</v>
      </c>
      <c r="C113" s="8"/>
      <c r="D113" s="7">
        <v>266.89520125927197</v>
      </c>
      <c r="E113" s="7">
        <v>438.94232936182999</v>
      </c>
      <c r="F113" s="17">
        <f t="shared" si="20"/>
        <v>705.83753062110191</v>
      </c>
      <c r="H113" s="5" t="s">
        <v>45</v>
      </c>
      <c r="I113" s="8">
        <f>OBS_PURP_AUTOSUFF!G143</f>
        <v>0</v>
      </c>
      <c r="J113" s="7">
        <f>OBS_PURP_AUTOSUFF!H143</f>
        <v>144.64029708992808</v>
      </c>
      <c r="K113" s="7">
        <f>OBS_PURP_AUTOSUFF!I143</f>
        <v>106.89047269883</v>
      </c>
      <c r="L113" s="17">
        <f>OBS_PURP_AUTOSUFF!J143</f>
        <v>251.53076978875808</v>
      </c>
      <c r="N113" s="5" t="s">
        <v>45</v>
      </c>
      <c r="O113" s="8">
        <f t="shared" si="24"/>
        <v>0</v>
      </c>
      <c r="P113" s="7">
        <f t="shared" si="21"/>
        <v>-122.25490416934389</v>
      </c>
      <c r="Q113" s="7">
        <f t="shared" si="22"/>
        <v>-332.05185666299997</v>
      </c>
      <c r="R113" s="17">
        <f t="shared" si="23"/>
        <v>-454.3067608323438</v>
      </c>
    </row>
    <row r="114" spans="1:18" x14ac:dyDescent="0.25">
      <c r="B114" s="5" t="s">
        <v>46</v>
      </c>
      <c r="C114" s="8"/>
      <c r="D114" s="7">
        <v>437.93533088081801</v>
      </c>
      <c r="E114" s="7">
        <v>749.19596662049798</v>
      </c>
      <c r="F114" s="17">
        <f t="shared" si="20"/>
        <v>1187.1312975013161</v>
      </c>
      <c r="H114" s="5" t="s">
        <v>46</v>
      </c>
      <c r="I114" s="8">
        <f>OBS_PURP_AUTOSUFF!G144</f>
        <v>0</v>
      </c>
      <c r="J114" s="7">
        <f>OBS_PURP_AUTOSUFF!H144</f>
        <v>93.704703495816602</v>
      </c>
      <c r="K114" s="7">
        <f>OBS_PURP_AUTOSUFF!I144</f>
        <v>469.41550604292701</v>
      </c>
      <c r="L114" s="17">
        <f>OBS_PURP_AUTOSUFF!J144</f>
        <v>563.12020953874367</v>
      </c>
      <c r="N114" s="5" t="s">
        <v>46</v>
      </c>
      <c r="O114" s="8">
        <f t="shared" si="24"/>
        <v>0</v>
      </c>
      <c r="P114" s="7">
        <f t="shared" si="21"/>
        <v>-344.23062738500141</v>
      </c>
      <c r="Q114" s="7">
        <f t="shared" si="22"/>
        <v>-279.78046057757098</v>
      </c>
      <c r="R114" s="17">
        <f t="shared" si="23"/>
        <v>-624.01108796257245</v>
      </c>
    </row>
    <row r="115" spans="1:18" x14ac:dyDescent="0.25">
      <c r="B115" s="5" t="s">
        <v>47</v>
      </c>
      <c r="C115" s="8"/>
      <c r="D115" s="7">
        <v>347.83397930421893</v>
      </c>
      <c r="E115" s="7">
        <v>1617.0962880063801</v>
      </c>
      <c r="F115" s="17">
        <f t="shared" si="20"/>
        <v>1964.930267310599</v>
      </c>
      <c r="H115" s="5" t="s">
        <v>47</v>
      </c>
      <c r="I115" s="8">
        <f>OBS_PURP_AUTOSUFF!G145</f>
        <v>0</v>
      </c>
      <c r="J115" s="7">
        <f>OBS_PURP_AUTOSUFF!H145</f>
        <v>442.76760735003796</v>
      </c>
      <c r="K115" s="7">
        <f>OBS_PURP_AUTOSUFF!I145</f>
        <v>1170.5331077092301</v>
      </c>
      <c r="L115" s="17">
        <f>OBS_PURP_AUTOSUFF!J145</f>
        <v>1613.300715059268</v>
      </c>
      <c r="N115" s="5" t="s">
        <v>47</v>
      </c>
      <c r="O115" s="8">
        <f t="shared" si="24"/>
        <v>0</v>
      </c>
      <c r="P115" s="7">
        <f t="shared" si="21"/>
        <v>94.933628045819034</v>
      </c>
      <c r="Q115" s="7">
        <f t="shared" si="22"/>
        <v>-446.56318029714998</v>
      </c>
      <c r="R115" s="17">
        <f t="shared" si="23"/>
        <v>-351.62955225133101</v>
      </c>
    </row>
    <row r="116" spans="1:18" x14ac:dyDescent="0.25">
      <c r="B116" s="5" t="s">
        <v>48</v>
      </c>
      <c r="C116" s="8"/>
      <c r="D116" s="7">
        <v>634.67708138835599</v>
      </c>
      <c r="E116" s="7">
        <v>1120.00526997715</v>
      </c>
      <c r="F116" s="17">
        <f t="shared" si="20"/>
        <v>1754.6823513655058</v>
      </c>
      <c r="H116" s="5" t="s">
        <v>48</v>
      </c>
      <c r="I116" s="8">
        <f>OBS_PURP_AUTOSUFF!G146</f>
        <v>0</v>
      </c>
      <c r="J116" s="7">
        <f>OBS_PURP_AUTOSUFF!H146</f>
        <v>127.57145363294519</v>
      </c>
      <c r="K116" s="7">
        <f>OBS_PURP_AUTOSUFF!I146</f>
        <v>538.980822915408</v>
      </c>
      <c r="L116" s="17">
        <f>OBS_PURP_AUTOSUFF!J146</f>
        <v>666.55227654835323</v>
      </c>
      <c r="N116" s="5" t="s">
        <v>48</v>
      </c>
      <c r="O116" s="8">
        <f t="shared" si="24"/>
        <v>0</v>
      </c>
      <c r="P116" s="7">
        <f t="shared" si="21"/>
        <v>-507.10562775541081</v>
      </c>
      <c r="Q116" s="7">
        <f t="shared" si="22"/>
        <v>-581.02444706174197</v>
      </c>
      <c r="R116" s="17">
        <f t="shared" si="23"/>
        <v>-1088.1300748171525</v>
      </c>
    </row>
    <row r="117" spans="1:18" x14ac:dyDescent="0.25">
      <c r="B117" s="5" t="s">
        <v>49</v>
      </c>
      <c r="C117" s="8"/>
      <c r="D117" s="7">
        <v>3802.7880358565499</v>
      </c>
      <c r="E117" s="7">
        <v>5884.6614450880597</v>
      </c>
      <c r="F117" s="17">
        <f t="shared" si="20"/>
        <v>9687.4494809446096</v>
      </c>
      <c r="H117" s="5" t="s">
        <v>49</v>
      </c>
      <c r="I117" s="8">
        <f>OBS_PURP_AUTOSUFF!G147</f>
        <v>0</v>
      </c>
      <c r="J117" s="7">
        <f>OBS_PURP_AUTOSUFF!H147</f>
        <v>1049.68517875164</v>
      </c>
      <c r="K117" s="7">
        <f>OBS_PURP_AUTOSUFF!I147</f>
        <v>4918.85148253644</v>
      </c>
      <c r="L117" s="17">
        <f>OBS_PURP_AUTOSUFF!J147</f>
        <v>5968.5366612880798</v>
      </c>
      <c r="N117" s="5" t="s">
        <v>49</v>
      </c>
      <c r="O117" s="8">
        <f t="shared" si="24"/>
        <v>0</v>
      </c>
      <c r="P117" s="7">
        <f t="shared" si="21"/>
        <v>-2753.1028571049101</v>
      </c>
      <c r="Q117" s="7">
        <f t="shared" si="22"/>
        <v>-965.80996255161972</v>
      </c>
      <c r="R117" s="17">
        <f t="shared" si="23"/>
        <v>-3718.9128196565298</v>
      </c>
    </row>
    <row r="118" spans="1:18" x14ac:dyDescent="0.25">
      <c r="B118" s="13" t="s">
        <v>4</v>
      </c>
      <c r="C118" s="15">
        <f>SUM(C100:C117)</f>
        <v>46231.22026653483</v>
      </c>
      <c r="D118" s="15">
        <f>SUM(D100:D117)</f>
        <v>63699.106819229877</v>
      </c>
      <c r="E118" s="15">
        <f>SUM(E100:E117)</f>
        <v>100588.79884905597</v>
      </c>
      <c r="F118" s="16">
        <f>SUM(F100:F117)</f>
        <v>210519.12593482068</v>
      </c>
      <c r="H118" s="13" t="s">
        <v>4</v>
      </c>
      <c r="I118" s="15">
        <f>OBS_PURP_AUTOSUFF!G148</f>
        <v>90282.245716403326</v>
      </c>
      <c r="J118" s="15">
        <f>OBS_PURP_AUTOSUFF!H148</f>
        <v>49568.080424772837</v>
      </c>
      <c r="K118" s="15">
        <f>OBS_PURP_AUTOSUFF!I148</f>
        <v>80980.700765514106</v>
      </c>
      <c r="L118" s="16">
        <f>OBS_PURP_AUTOSUFF!J148</f>
        <v>220831.02690669027</v>
      </c>
      <c r="N118" s="13" t="s">
        <v>4</v>
      </c>
      <c r="O118" s="15">
        <f t="shared" si="24"/>
        <v>44051.025449868495</v>
      </c>
      <c r="P118" s="15">
        <f t="shared" si="21"/>
        <v>-14131.02639445704</v>
      </c>
      <c r="Q118" s="15">
        <f t="shared" si="22"/>
        <v>-19608.09808354186</v>
      </c>
      <c r="R118" s="16">
        <f t="shared" si="23"/>
        <v>10311.900971869589</v>
      </c>
    </row>
    <row r="120" spans="1:18" ht="18.75" x14ac:dyDescent="0.3">
      <c r="A120" s="4" t="s">
        <v>7</v>
      </c>
      <c r="B120" s="4" t="s">
        <v>60</v>
      </c>
      <c r="H120" s="4" t="s">
        <v>60</v>
      </c>
      <c r="N120" s="4" t="s">
        <v>60</v>
      </c>
    </row>
    <row r="121" spans="1:18" x14ac:dyDescent="0.25">
      <c r="B121" s="9"/>
      <c r="C121" s="252" t="s">
        <v>6</v>
      </c>
      <c r="D121" s="252"/>
      <c r="E121" s="252"/>
      <c r="F121" s="252"/>
      <c r="H121" s="9"/>
      <c r="I121" s="252" t="s">
        <v>6</v>
      </c>
      <c r="J121" s="252"/>
      <c r="K121" s="252"/>
      <c r="L121" s="252"/>
      <c r="N121" s="9"/>
      <c r="O121" s="252" t="s">
        <v>6</v>
      </c>
      <c r="P121" s="252"/>
      <c r="Q121" s="252"/>
      <c r="R121" s="252"/>
    </row>
    <row r="122" spans="1:18" ht="30" x14ac:dyDescent="0.25">
      <c r="B122" s="10" t="s">
        <v>3</v>
      </c>
      <c r="C122" s="11" t="s">
        <v>2</v>
      </c>
      <c r="D122" s="132" t="s">
        <v>0</v>
      </c>
      <c r="E122" s="132" t="s">
        <v>1</v>
      </c>
      <c r="F122" s="132" t="s">
        <v>5</v>
      </c>
      <c r="H122" s="10" t="s">
        <v>3</v>
      </c>
      <c r="I122" s="11" t="s">
        <v>2</v>
      </c>
      <c r="J122" s="132" t="s">
        <v>0</v>
      </c>
      <c r="K122" s="132" t="s">
        <v>1</v>
      </c>
      <c r="L122" s="132" t="s">
        <v>5</v>
      </c>
      <c r="N122" s="10" t="s">
        <v>3</v>
      </c>
      <c r="O122" s="11" t="s">
        <v>2</v>
      </c>
      <c r="P122" s="132" t="s">
        <v>0</v>
      </c>
      <c r="Q122" s="132" t="s">
        <v>1</v>
      </c>
      <c r="R122" s="132" t="s">
        <v>5</v>
      </c>
    </row>
    <row r="123" spans="1:18" x14ac:dyDescent="0.25">
      <c r="B123" s="5" t="s">
        <v>32</v>
      </c>
      <c r="C123" s="7">
        <v>513.880405557926</v>
      </c>
      <c r="D123" s="7">
        <v>4344.3641103015398</v>
      </c>
      <c r="E123" s="7">
        <v>9089.1876057538193</v>
      </c>
      <c r="F123" s="17">
        <f t="shared" ref="F123:F140" si="25">SUM(C123:E123)</f>
        <v>13947.432121613285</v>
      </c>
      <c r="H123" s="5" t="s">
        <v>32</v>
      </c>
      <c r="I123" s="7">
        <f>OBS_PURP_AUTOSUFF!G153</f>
        <v>2727.7403253327898</v>
      </c>
      <c r="J123" s="7">
        <f>OBS_PURP_AUTOSUFF!H153</f>
        <v>2810.4336413053502</v>
      </c>
      <c r="K123" s="7">
        <f>OBS_PURP_AUTOSUFF!I153</f>
        <v>2390.5587242307802</v>
      </c>
      <c r="L123" s="17">
        <f>OBS_PURP_AUTOSUFF!J153</f>
        <v>7928.7326908689201</v>
      </c>
      <c r="N123" s="5" t="s">
        <v>32</v>
      </c>
      <c r="O123" s="7">
        <f>I123-C123</f>
        <v>2213.8599197748636</v>
      </c>
      <c r="P123" s="7">
        <f t="shared" ref="P123:P141" si="26">J123-D123</f>
        <v>-1533.9304689961896</v>
      </c>
      <c r="Q123" s="7">
        <f t="shared" ref="Q123:Q141" si="27">K123-E123</f>
        <v>-6698.6288815230391</v>
      </c>
      <c r="R123" s="17">
        <f t="shared" ref="R123:R141" si="28">L123-F123</f>
        <v>-6018.6994307443647</v>
      </c>
    </row>
    <row r="124" spans="1:18" x14ac:dyDescent="0.25">
      <c r="B124" s="5" t="s">
        <v>33</v>
      </c>
      <c r="C124" s="7">
        <v>0.12042665085679501</v>
      </c>
      <c r="D124" s="7">
        <v>77.194167294628002</v>
      </c>
      <c r="E124" s="7">
        <v>26.901891446196199</v>
      </c>
      <c r="F124" s="17">
        <f t="shared" si="25"/>
        <v>104.216485391681</v>
      </c>
      <c r="H124" s="5" t="s">
        <v>33</v>
      </c>
      <c r="I124" s="7">
        <f>OBS_PURP_AUTOSUFF!G154</f>
        <v>39.3940623646969</v>
      </c>
      <c r="J124" s="7">
        <f>OBS_PURP_AUTOSUFF!H154</f>
        <v>3.6062660801865598</v>
      </c>
      <c r="K124" s="7">
        <f>OBS_PURP_AUTOSUFF!I154</f>
        <v>64.681390593207595</v>
      </c>
      <c r="L124" s="17">
        <f>OBS_PURP_AUTOSUFF!J154</f>
        <v>107.68171903809105</v>
      </c>
      <c r="N124" s="5" t="s">
        <v>33</v>
      </c>
      <c r="O124" s="7">
        <f t="shared" ref="O124:O141" si="29">I124-C124</f>
        <v>39.273635713840108</v>
      </c>
      <c r="P124" s="7">
        <f t="shared" si="26"/>
        <v>-73.587901214441445</v>
      </c>
      <c r="Q124" s="7">
        <f t="shared" si="27"/>
        <v>37.779499147011393</v>
      </c>
      <c r="R124" s="17">
        <f t="shared" si="28"/>
        <v>3.4652336464100415</v>
      </c>
    </row>
    <row r="125" spans="1:18" x14ac:dyDescent="0.25">
      <c r="B125" s="5" t="s">
        <v>34</v>
      </c>
      <c r="C125" s="7">
        <v>87.918781101501295</v>
      </c>
      <c r="D125" s="7">
        <v>333.14067644428599</v>
      </c>
      <c r="E125" s="7">
        <v>2363.0570566431002</v>
      </c>
      <c r="F125" s="17">
        <f t="shared" si="25"/>
        <v>2784.1165141888873</v>
      </c>
      <c r="H125" s="5" t="s">
        <v>34</v>
      </c>
      <c r="I125" s="7">
        <f>OBS_PURP_AUTOSUFF!G155</f>
        <v>1772.6441136409501</v>
      </c>
      <c r="J125" s="7">
        <f>OBS_PURP_AUTOSUFF!H155</f>
        <v>2760.2572218049099</v>
      </c>
      <c r="K125" s="7">
        <f>OBS_PURP_AUTOSUFF!I155</f>
        <v>1252.1322134888401</v>
      </c>
      <c r="L125" s="17">
        <f>OBS_PURP_AUTOSUFF!J155</f>
        <v>5785.0335489346999</v>
      </c>
      <c r="N125" s="5" t="s">
        <v>34</v>
      </c>
      <c r="O125" s="7">
        <f t="shared" si="29"/>
        <v>1684.7253325394488</v>
      </c>
      <c r="P125" s="7">
        <f t="shared" si="26"/>
        <v>2427.1165453606241</v>
      </c>
      <c r="Q125" s="7">
        <f t="shared" si="27"/>
        <v>-1110.9248431542601</v>
      </c>
      <c r="R125" s="17">
        <f t="shared" si="28"/>
        <v>3000.9170347458125</v>
      </c>
    </row>
    <row r="126" spans="1:18" x14ac:dyDescent="0.25">
      <c r="B126" s="5" t="s">
        <v>35</v>
      </c>
      <c r="C126" s="7">
        <v>0</v>
      </c>
      <c r="D126" s="7">
        <v>0</v>
      </c>
      <c r="E126" s="7">
        <v>0</v>
      </c>
      <c r="F126" s="17">
        <f t="shared" si="25"/>
        <v>0</v>
      </c>
      <c r="H126" s="5" t="s">
        <v>35</v>
      </c>
      <c r="I126" s="7">
        <f>OBS_PURP_AUTOSUFF!G156</f>
        <v>0</v>
      </c>
      <c r="J126" s="7">
        <f>OBS_PURP_AUTOSUFF!H156</f>
        <v>2.43327420086012</v>
      </c>
      <c r="K126" s="7">
        <f>OBS_PURP_AUTOSUFF!I156</f>
        <v>32.212744825592097</v>
      </c>
      <c r="L126" s="17">
        <f>OBS_PURP_AUTOSUFF!J156</f>
        <v>34.646019026452215</v>
      </c>
      <c r="N126" s="5" t="s">
        <v>35</v>
      </c>
      <c r="O126" s="7">
        <f t="shared" si="29"/>
        <v>0</v>
      </c>
      <c r="P126" s="7">
        <f t="shared" si="26"/>
        <v>2.43327420086012</v>
      </c>
      <c r="Q126" s="7">
        <f t="shared" si="27"/>
        <v>32.212744825592097</v>
      </c>
      <c r="R126" s="17">
        <f t="shared" si="28"/>
        <v>34.646019026452215</v>
      </c>
    </row>
    <row r="127" spans="1:18" x14ac:dyDescent="0.25">
      <c r="B127" s="5" t="s">
        <v>36</v>
      </c>
      <c r="C127" s="7">
        <v>16.556666036733901</v>
      </c>
      <c r="D127" s="7">
        <v>33.563603062553298</v>
      </c>
      <c r="E127" s="7">
        <v>60.6810969660715</v>
      </c>
      <c r="F127" s="17">
        <f t="shared" si="25"/>
        <v>110.80136606535871</v>
      </c>
      <c r="H127" s="5" t="s">
        <v>36</v>
      </c>
      <c r="I127" s="7">
        <f>OBS_PURP_AUTOSUFF!G157</f>
        <v>35.329628966596196</v>
      </c>
      <c r="J127" s="7">
        <f>OBS_PURP_AUTOSUFF!H157</f>
        <v>71.581571227126702</v>
      </c>
      <c r="K127" s="7">
        <f>OBS_PURP_AUTOSUFF!I157</f>
        <v>129.45236537657701</v>
      </c>
      <c r="L127" s="17">
        <f>OBS_PURP_AUTOSUFF!J157</f>
        <v>236.3635655702999</v>
      </c>
      <c r="N127" s="5" t="s">
        <v>36</v>
      </c>
      <c r="O127" s="7">
        <f t="shared" si="29"/>
        <v>18.772962929862295</v>
      </c>
      <c r="P127" s="7">
        <f t="shared" si="26"/>
        <v>38.017968164573404</v>
      </c>
      <c r="Q127" s="7">
        <f t="shared" si="27"/>
        <v>68.771268410505513</v>
      </c>
      <c r="R127" s="17">
        <f t="shared" si="28"/>
        <v>125.56219950494119</v>
      </c>
    </row>
    <row r="128" spans="1:18" x14ac:dyDescent="0.25">
      <c r="B128" s="5" t="s">
        <v>37</v>
      </c>
      <c r="C128" s="7">
        <v>538.65890200676802</v>
      </c>
      <c r="D128" s="7">
        <v>714.39022747264198</v>
      </c>
      <c r="E128" s="7">
        <v>1817.1970423436001</v>
      </c>
      <c r="F128" s="17">
        <f t="shared" si="25"/>
        <v>3070.2461718230102</v>
      </c>
      <c r="H128" s="5" t="s">
        <v>37</v>
      </c>
      <c r="I128" s="7">
        <f>OBS_PURP_AUTOSUFF!G158</f>
        <v>633.33982546597997</v>
      </c>
      <c r="J128" s="7">
        <f>OBS_PURP_AUTOSUFF!H158</f>
        <v>796.02883524959805</v>
      </c>
      <c r="K128" s="7">
        <f>OBS_PURP_AUTOSUFF!I158</f>
        <v>2187.9123046854802</v>
      </c>
      <c r="L128" s="17">
        <f>OBS_PURP_AUTOSUFF!J158</f>
        <v>3617.280965401058</v>
      </c>
      <c r="N128" s="5" t="s">
        <v>37</v>
      </c>
      <c r="O128" s="7">
        <f t="shared" si="29"/>
        <v>94.680923459211954</v>
      </c>
      <c r="P128" s="7">
        <f t="shared" si="26"/>
        <v>81.638607776956064</v>
      </c>
      <c r="Q128" s="7">
        <f t="shared" si="27"/>
        <v>370.71526234188013</v>
      </c>
      <c r="R128" s="17">
        <f t="shared" si="28"/>
        <v>547.03479357804781</v>
      </c>
    </row>
    <row r="129" spans="1:18" x14ac:dyDescent="0.25">
      <c r="B129" s="5" t="s">
        <v>38</v>
      </c>
      <c r="C129" s="7">
        <v>0.122255135241975</v>
      </c>
      <c r="D129" s="7">
        <v>27.384704424274101</v>
      </c>
      <c r="E129" s="7">
        <v>36.703910276707397</v>
      </c>
      <c r="F129" s="17">
        <f t="shared" si="25"/>
        <v>64.21086983622348</v>
      </c>
      <c r="H129" s="5" t="s">
        <v>38</v>
      </c>
      <c r="I129" s="7">
        <f>OBS_PURP_AUTOSUFF!G159</f>
        <v>0</v>
      </c>
      <c r="J129" s="7">
        <f>OBS_PURP_AUTOSUFF!H159</f>
        <v>0</v>
      </c>
      <c r="K129" s="7">
        <f>OBS_PURP_AUTOSUFF!I159</f>
        <v>0</v>
      </c>
      <c r="L129" s="17">
        <f>OBS_PURP_AUTOSUFF!J159</f>
        <v>0</v>
      </c>
      <c r="N129" s="5" t="s">
        <v>38</v>
      </c>
      <c r="O129" s="7">
        <f t="shared" si="29"/>
        <v>-0.122255135241975</v>
      </c>
      <c r="P129" s="7">
        <f t="shared" si="26"/>
        <v>-27.384704424274101</v>
      </c>
      <c r="Q129" s="7">
        <f t="shared" si="27"/>
        <v>-36.703910276707397</v>
      </c>
      <c r="R129" s="17">
        <f t="shared" si="28"/>
        <v>-64.21086983622348</v>
      </c>
    </row>
    <row r="130" spans="1:18" x14ac:dyDescent="0.25">
      <c r="B130" s="5" t="s">
        <v>39</v>
      </c>
      <c r="C130" s="7">
        <v>8.8871519449392103E-2</v>
      </c>
      <c r="D130" s="7">
        <v>1.01800554780959</v>
      </c>
      <c r="E130" s="7">
        <v>2.93169101076889</v>
      </c>
      <c r="F130" s="17">
        <f t="shared" si="25"/>
        <v>4.0385680780278719</v>
      </c>
      <c r="H130" s="5" t="s">
        <v>39</v>
      </c>
      <c r="I130" s="7">
        <f>OBS_PURP_AUTOSUFF!G160</f>
        <v>0</v>
      </c>
      <c r="J130" s="7">
        <f>OBS_PURP_AUTOSUFF!H160</f>
        <v>0</v>
      </c>
      <c r="K130" s="7">
        <f>OBS_PURP_AUTOSUFF!I160</f>
        <v>0</v>
      </c>
      <c r="L130" s="17">
        <f>OBS_PURP_AUTOSUFF!J160</f>
        <v>0</v>
      </c>
      <c r="N130" s="5" t="s">
        <v>39</v>
      </c>
      <c r="O130" s="7">
        <f t="shared" si="29"/>
        <v>-8.8871519449392103E-2</v>
      </c>
      <c r="P130" s="7">
        <f t="shared" si="26"/>
        <v>-1.01800554780959</v>
      </c>
      <c r="Q130" s="7">
        <f t="shared" si="27"/>
        <v>-2.93169101076889</v>
      </c>
      <c r="R130" s="17">
        <f t="shared" si="28"/>
        <v>-4.0385680780278719</v>
      </c>
    </row>
    <row r="131" spans="1:18" x14ac:dyDescent="0.25">
      <c r="B131" s="5" t="s">
        <v>40</v>
      </c>
      <c r="C131" s="7">
        <v>0.28357288703883599</v>
      </c>
      <c r="D131" s="7">
        <v>1.25276597366429</v>
      </c>
      <c r="E131" s="7">
        <v>7.0804559718114399</v>
      </c>
      <c r="F131" s="17">
        <f t="shared" si="25"/>
        <v>8.6167948325145662</v>
      </c>
      <c r="H131" s="5" t="s">
        <v>40</v>
      </c>
      <c r="I131" s="7">
        <f>OBS_PURP_AUTOSUFF!G161</f>
        <v>0</v>
      </c>
      <c r="J131" s="7">
        <f>OBS_PURP_AUTOSUFF!H161</f>
        <v>0</v>
      </c>
      <c r="K131" s="7">
        <f>OBS_PURP_AUTOSUFF!I161</f>
        <v>0</v>
      </c>
      <c r="L131" s="17">
        <f>OBS_PURP_AUTOSUFF!J161</f>
        <v>0</v>
      </c>
      <c r="N131" s="5" t="s">
        <v>40</v>
      </c>
      <c r="O131" s="7">
        <f t="shared" si="29"/>
        <v>-0.28357288703883599</v>
      </c>
      <c r="P131" s="7">
        <f t="shared" si="26"/>
        <v>-1.25276597366429</v>
      </c>
      <c r="Q131" s="7">
        <f t="shared" si="27"/>
        <v>-7.0804559718114399</v>
      </c>
      <c r="R131" s="17">
        <f t="shared" si="28"/>
        <v>-8.6167948325145662</v>
      </c>
    </row>
    <row r="132" spans="1:18" x14ac:dyDescent="0.25">
      <c r="B132" s="5" t="s">
        <v>41</v>
      </c>
      <c r="C132" s="7">
        <v>0</v>
      </c>
      <c r="D132" s="7">
        <v>0</v>
      </c>
      <c r="E132" s="7">
        <v>0</v>
      </c>
      <c r="F132" s="17">
        <f t="shared" si="25"/>
        <v>0</v>
      </c>
      <c r="H132" s="5" t="s">
        <v>41</v>
      </c>
      <c r="I132" s="7">
        <f>OBS_PURP_AUTOSUFF!G162</f>
        <v>0</v>
      </c>
      <c r="J132" s="7">
        <f>OBS_PURP_AUTOSUFF!H162</f>
        <v>0</v>
      </c>
      <c r="K132" s="7">
        <f>OBS_PURP_AUTOSUFF!I162</f>
        <v>0</v>
      </c>
      <c r="L132" s="17">
        <f>OBS_PURP_AUTOSUFF!J162</f>
        <v>0</v>
      </c>
      <c r="N132" s="5" t="s">
        <v>41</v>
      </c>
      <c r="O132" s="7">
        <f t="shared" si="29"/>
        <v>0</v>
      </c>
      <c r="P132" s="7">
        <f t="shared" si="26"/>
        <v>0</v>
      </c>
      <c r="Q132" s="7">
        <f t="shared" si="27"/>
        <v>0</v>
      </c>
      <c r="R132" s="17">
        <f t="shared" si="28"/>
        <v>0</v>
      </c>
    </row>
    <row r="133" spans="1:18" x14ac:dyDescent="0.25">
      <c r="B133" s="5" t="s">
        <v>42</v>
      </c>
      <c r="C133" s="7">
        <v>0</v>
      </c>
      <c r="D133" s="7">
        <v>0</v>
      </c>
      <c r="E133" s="7">
        <v>0</v>
      </c>
      <c r="F133" s="17">
        <f t="shared" si="25"/>
        <v>0</v>
      </c>
      <c r="H133" s="5" t="s">
        <v>42</v>
      </c>
      <c r="I133" s="7">
        <f>OBS_PURP_AUTOSUFF!G163</f>
        <v>0</v>
      </c>
      <c r="J133" s="7">
        <f>OBS_PURP_AUTOSUFF!H163</f>
        <v>0</v>
      </c>
      <c r="K133" s="7">
        <f>OBS_PURP_AUTOSUFF!I163</f>
        <v>0</v>
      </c>
      <c r="L133" s="17">
        <f>OBS_PURP_AUTOSUFF!J163</f>
        <v>0</v>
      </c>
      <c r="N133" s="5" t="s">
        <v>42</v>
      </c>
      <c r="O133" s="7">
        <f t="shared" si="29"/>
        <v>0</v>
      </c>
      <c r="P133" s="7">
        <f t="shared" si="26"/>
        <v>0</v>
      </c>
      <c r="Q133" s="7">
        <f t="shared" si="27"/>
        <v>0</v>
      </c>
      <c r="R133" s="17">
        <f t="shared" si="28"/>
        <v>0</v>
      </c>
    </row>
    <row r="134" spans="1:18" x14ac:dyDescent="0.25">
      <c r="B134" s="5" t="s">
        <v>43</v>
      </c>
      <c r="C134" s="7">
        <v>0</v>
      </c>
      <c r="D134" s="7">
        <v>0</v>
      </c>
      <c r="E134" s="7">
        <v>0</v>
      </c>
      <c r="F134" s="17">
        <f t="shared" si="25"/>
        <v>0</v>
      </c>
      <c r="H134" s="5" t="s">
        <v>43</v>
      </c>
      <c r="I134" s="7">
        <f>OBS_PURP_AUTOSUFF!G164</f>
        <v>0</v>
      </c>
      <c r="J134" s="7">
        <f>OBS_PURP_AUTOSUFF!H164</f>
        <v>0</v>
      </c>
      <c r="K134" s="7">
        <f>OBS_PURP_AUTOSUFF!I164</f>
        <v>0</v>
      </c>
      <c r="L134" s="17">
        <f>OBS_PURP_AUTOSUFF!J164</f>
        <v>0</v>
      </c>
      <c r="N134" s="5" t="s">
        <v>43</v>
      </c>
      <c r="O134" s="7">
        <f t="shared" si="29"/>
        <v>0</v>
      </c>
      <c r="P134" s="7">
        <f t="shared" si="26"/>
        <v>0</v>
      </c>
      <c r="Q134" s="7">
        <f t="shared" si="27"/>
        <v>0</v>
      </c>
      <c r="R134" s="17">
        <f t="shared" si="28"/>
        <v>0</v>
      </c>
    </row>
    <row r="135" spans="1:18" x14ac:dyDescent="0.25">
      <c r="B135" s="5" t="s">
        <v>44</v>
      </c>
      <c r="C135" s="8"/>
      <c r="D135" s="7">
        <v>29.998098522959637</v>
      </c>
      <c r="E135" s="7">
        <v>28.1740308123474</v>
      </c>
      <c r="F135" s="17">
        <f t="shared" si="25"/>
        <v>58.172129335307034</v>
      </c>
      <c r="H135" s="5" t="s">
        <v>44</v>
      </c>
      <c r="I135" s="8">
        <f>OBS_PURP_AUTOSUFF!G171</f>
        <v>0</v>
      </c>
      <c r="J135" s="7">
        <f>OBS_PURP_AUTOSUFF!H171</f>
        <v>0</v>
      </c>
      <c r="K135" s="7">
        <f>OBS_PURP_AUTOSUFF!I171</f>
        <v>0</v>
      </c>
      <c r="L135" s="17">
        <f>OBS_PURP_AUTOSUFF!J171</f>
        <v>0</v>
      </c>
      <c r="N135" s="5" t="s">
        <v>44</v>
      </c>
      <c r="O135" s="8">
        <f t="shared" si="29"/>
        <v>0</v>
      </c>
      <c r="P135" s="7">
        <f t="shared" si="26"/>
        <v>-29.998098522959637</v>
      </c>
      <c r="Q135" s="7">
        <f t="shared" si="27"/>
        <v>-28.1740308123474</v>
      </c>
      <c r="R135" s="17">
        <f t="shared" si="28"/>
        <v>-58.172129335307034</v>
      </c>
    </row>
    <row r="136" spans="1:18" x14ac:dyDescent="0.25">
      <c r="B136" s="5" t="s">
        <v>45</v>
      </c>
      <c r="C136" s="8"/>
      <c r="D136" s="7">
        <v>3.9622010486477728</v>
      </c>
      <c r="E136" s="7">
        <v>13.858277275343401</v>
      </c>
      <c r="F136" s="17">
        <f t="shared" si="25"/>
        <v>17.820478323991175</v>
      </c>
      <c r="H136" s="5" t="s">
        <v>45</v>
      </c>
      <c r="I136" s="8">
        <f>OBS_PURP_AUTOSUFF!G172</f>
        <v>0</v>
      </c>
      <c r="J136" s="7">
        <f>OBS_PURP_AUTOSUFF!H172</f>
        <v>0</v>
      </c>
      <c r="K136" s="7">
        <f>OBS_PURP_AUTOSUFF!I172</f>
        <v>0</v>
      </c>
      <c r="L136" s="17">
        <f>OBS_PURP_AUTOSUFF!J172</f>
        <v>0</v>
      </c>
      <c r="N136" s="5" t="s">
        <v>45</v>
      </c>
      <c r="O136" s="8">
        <f t="shared" si="29"/>
        <v>0</v>
      </c>
      <c r="P136" s="7">
        <f t="shared" si="26"/>
        <v>-3.9622010486477728</v>
      </c>
      <c r="Q136" s="7">
        <f t="shared" si="27"/>
        <v>-13.858277275343401</v>
      </c>
      <c r="R136" s="17">
        <f t="shared" si="28"/>
        <v>-17.820478323991175</v>
      </c>
    </row>
    <row r="137" spans="1:18" x14ac:dyDescent="0.25">
      <c r="B137" s="5" t="s">
        <v>46</v>
      </c>
      <c r="C137" s="8"/>
      <c r="D137" s="7">
        <v>8.2300910597461208</v>
      </c>
      <c r="E137" s="7">
        <v>154.62832117609199</v>
      </c>
      <c r="F137" s="17">
        <f t="shared" si="25"/>
        <v>162.8584122358381</v>
      </c>
      <c r="H137" s="5" t="s">
        <v>46</v>
      </c>
      <c r="I137" s="8">
        <f>OBS_PURP_AUTOSUFF!G173</f>
        <v>0</v>
      </c>
      <c r="J137" s="7">
        <f>OBS_PURP_AUTOSUFF!H173</f>
        <v>0</v>
      </c>
      <c r="K137" s="7">
        <f>OBS_PURP_AUTOSUFF!I173</f>
        <v>0</v>
      </c>
      <c r="L137" s="17">
        <f>OBS_PURP_AUTOSUFF!J173</f>
        <v>0</v>
      </c>
      <c r="N137" s="5" t="s">
        <v>46</v>
      </c>
      <c r="O137" s="8">
        <f t="shared" si="29"/>
        <v>0</v>
      </c>
      <c r="P137" s="7">
        <f t="shared" si="26"/>
        <v>-8.2300910597461208</v>
      </c>
      <c r="Q137" s="7">
        <f t="shared" si="27"/>
        <v>-154.62832117609199</v>
      </c>
      <c r="R137" s="17">
        <f t="shared" si="28"/>
        <v>-162.8584122358381</v>
      </c>
    </row>
    <row r="138" spans="1:18" x14ac:dyDescent="0.25">
      <c r="B138" s="5" t="s">
        <v>47</v>
      </c>
      <c r="C138" s="8"/>
      <c r="D138" s="7">
        <v>0</v>
      </c>
      <c r="E138" s="7">
        <v>0</v>
      </c>
      <c r="F138" s="17">
        <f t="shared" si="25"/>
        <v>0</v>
      </c>
      <c r="H138" s="5" t="s">
        <v>47</v>
      </c>
      <c r="I138" s="8">
        <f>OBS_PURP_AUTOSUFF!G174</f>
        <v>0</v>
      </c>
      <c r="J138" s="7">
        <f>OBS_PURP_AUTOSUFF!H174</f>
        <v>0</v>
      </c>
      <c r="K138" s="7">
        <f>OBS_PURP_AUTOSUFF!I174</f>
        <v>0</v>
      </c>
      <c r="L138" s="17">
        <f>OBS_PURP_AUTOSUFF!J174</f>
        <v>0</v>
      </c>
      <c r="N138" s="5" t="s">
        <v>47</v>
      </c>
      <c r="O138" s="8">
        <f t="shared" si="29"/>
        <v>0</v>
      </c>
      <c r="P138" s="7">
        <f t="shared" si="26"/>
        <v>0</v>
      </c>
      <c r="Q138" s="7">
        <f t="shared" si="27"/>
        <v>0</v>
      </c>
      <c r="R138" s="17">
        <f t="shared" si="28"/>
        <v>0</v>
      </c>
    </row>
    <row r="139" spans="1:18" x14ac:dyDescent="0.25">
      <c r="B139" s="5" t="s">
        <v>48</v>
      </c>
      <c r="C139" s="8"/>
      <c r="D139" s="7">
        <v>0</v>
      </c>
      <c r="E139" s="7">
        <v>0</v>
      </c>
      <c r="F139" s="17">
        <f t="shared" si="25"/>
        <v>0</v>
      </c>
      <c r="H139" s="5" t="s">
        <v>48</v>
      </c>
      <c r="I139" s="8">
        <f>OBS_PURP_AUTOSUFF!G175</f>
        <v>0</v>
      </c>
      <c r="J139" s="7">
        <f>OBS_PURP_AUTOSUFF!H175</f>
        <v>0</v>
      </c>
      <c r="K139" s="7">
        <f>OBS_PURP_AUTOSUFF!I175</f>
        <v>0</v>
      </c>
      <c r="L139" s="17">
        <f>OBS_PURP_AUTOSUFF!J175</f>
        <v>0</v>
      </c>
      <c r="N139" s="5" t="s">
        <v>48</v>
      </c>
      <c r="O139" s="8">
        <f t="shared" si="29"/>
        <v>0</v>
      </c>
      <c r="P139" s="7">
        <f t="shared" si="26"/>
        <v>0</v>
      </c>
      <c r="Q139" s="7">
        <f t="shared" si="27"/>
        <v>0</v>
      </c>
      <c r="R139" s="17">
        <f t="shared" si="28"/>
        <v>0</v>
      </c>
    </row>
    <row r="140" spans="1:18" x14ac:dyDescent="0.25">
      <c r="B140" s="5" t="s">
        <v>49</v>
      </c>
      <c r="C140" s="8"/>
      <c r="D140" s="7">
        <v>0</v>
      </c>
      <c r="E140" s="7">
        <v>0</v>
      </c>
      <c r="F140" s="17">
        <f t="shared" si="25"/>
        <v>0</v>
      </c>
      <c r="H140" s="5" t="s">
        <v>49</v>
      </c>
      <c r="I140" s="8">
        <f>OBS_PURP_AUTOSUFF!G176</f>
        <v>0</v>
      </c>
      <c r="J140" s="7">
        <f>OBS_PURP_AUTOSUFF!H176</f>
        <v>0</v>
      </c>
      <c r="K140" s="7">
        <f>OBS_PURP_AUTOSUFF!I176</f>
        <v>0</v>
      </c>
      <c r="L140" s="17">
        <f>OBS_PURP_AUTOSUFF!J176</f>
        <v>0</v>
      </c>
      <c r="N140" s="5" t="s">
        <v>49</v>
      </c>
      <c r="O140" s="8">
        <f t="shared" si="29"/>
        <v>0</v>
      </c>
      <c r="P140" s="7">
        <f t="shared" si="26"/>
        <v>0</v>
      </c>
      <c r="Q140" s="7">
        <f t="shared" si="27"/>
        <v>0</v>
      </c>
      <c r="R140" s="17">
        <f t="shared" si="28"/>
        <v>0</v>
      </c>
    </row>
    <row r="141" spans="1:18" x14ac:dyDescent="0.25">
      <c r="B141" s="13" t="s">
        <v>4</v>
      </c>
      <c r="C141" s="15">
        <f>SUM(C123:C140)</f>
        <v>1157.6298808955162</v>
      </c>
      <c r="D141" s="15">
        <f>SUM(D123:D140)</f>
        <v>5574.4986511527504</v>
      </c>
      <c r="E141" s="15">
        <f>SUM(E123:E140)</f>
        <v>13600.401379675855</v>
      </c>
      <c r="F141" s="16">
        <f>SUM(F123:F140)</f>
        <v>20332.529911724127</v>
      </c>
      <c r="H141" s="13" t="s">
        <v>4</v>
      </c>
      <c r="I141" s="15">
        <f>OBS_PURP_AUTOSUFF!G177</f>
        <v>5208.4479557710119</v>
      </c>
      <c r="J141" s="15">
        <f>OBS_PURP_AUTOSUFF!H177</f>
        <v>6444.340809868032</v>
      </c>
      <c r="K141" s="15">
        <f>OBS_PURP_AUTOSUFF!I177</f>
        <v>6056.9497432004773</v>
      </c>
      <c r="L141" s="16">
        <f>OBS_PURP_AUTOSUFF!J177</f>
        <v>17709.73850883952</v>
      </c>
      <c r="N141" s="13" t="s">
        <v>4</v>
      </c>
      <c r="O141" s="15">
        <f t="shared" si="29"/>
        <v>4050.8180748754958</v>
      </c>
      <c r="P141" s="15">
        <f t="shared" si="26"/>
        <v>869.84215871528158</v>
      </c>
      <c r="Q141" s="15">
        <f t="shared" si="27"/>
        <v>-7543.4516364753781</v>
      </c>
      <c r="R141" s="16">
        <f t="shared" si="28"/>
        <v>-2622.7914028846062</v>
      </c>
    </row>
    <row r="143" spans="1:18" ht="18.75" x14ac:dyDescent="0.3">
      <c r="A143" s="4" t="s">
        <v>7</v>
      </c>
      <c r="B143" s="4" t="s">
        <v>5</v>
      </c>
      <c r="H143" s="4" t="s">
        <v>5</v>
      </c>
      <c r="N143" s="4" t="s">
        <v>5</v>
      </c>
    </row>
    <row r="144" spans="1:18" x14ac:dyDescent="0.25">
      <c r="B144" s="9"/>
      <c r="C144" s="252" t="s">
        <v>6</v>
      </c>
      <c r="D144" s="252"/>
      <c r="E144" s="252"/>
      <c r="F144" s="252"/>
      <c r="H144" s="9"/>
      <c r="I144" s="252" t="s">
        <v>6</v>
      </c>
      <c r="J144" s="252"/>
      <c r="K144" s="252"/>
      <c r="L144" s="252"/>
      <c r="N144" s="9"/>
      <c r="O144" s="252" t="s">
        <v>6</v>
      </c>
      <c r="P144" s="252"/>
      <c r="Q144" s="252"/>
      <c r="R144" s="252"/>
    </row>
    <row r="145" spans="2:18" ht="30" x14ac:dyDescent="0.25">
      <c r="B145" s="10" t="s">
        <v>3</v>
      </c>
      <c r="C145" s="11" t="s">
        <v>2</v>
      </c>
      <c r="D145" s="132" t="s">
        <v>0</v>
      </c>
      <c r="E145" s="132" t="s">
        <v>1</v>
      </c>
      <c r="F145" s="132" t="s">
        <v>5</v>
      </c>
      <c r="H145" s="10" t="s">
        <v>3</v>
      </c>
      <c r="I145" s="11" t="s">
        <v>2</v>
      </c>
      <c r="J145" s="132" t="s">
        <v>0</v>
      </c>
      <c r="K145" s="132" t="s">
        <v>1</v>
      </c>
      <c r="L145" s="132" t="s">
        <v>5</v>
      </c>
      <c r="N145" s="10" t="s">
        <v>3</v>
      </c>
      <c r="O145" s="11" t="s">
        <v>2</v>
      </c>
      <c r="P145" s="132" t="s">
        <v>0</v>
      </c>
      <c r="Q145" s="132" t="s">
        <v>1</v>
      </c>
      <c r="R145" s="132" t="s">
        <v>5</v>
      </c>
    </row>
    <row r="146" spans="2:18" x14ac:dyDescent="0.25">
      <c r="B146" s="5" t="s">
        <v>32</v>
      </c>
      <c r="C146" s="7">
        <f t="shared" ref="C146:E163" si="30">C8+C31+C54+C77+C100+C123</f>
        <v>144436.01815426935</v>
      </c>
      <c r="D146" s="7">
        <f t="shared" si="30"/>
        <v>208065.78159390783</v>
      </c>
      <c r="E146" s="7">
        <f t="shared" si="30"/>
        <v>365381.12045709713</v>
      </c>
      <c r="F146" s="17">
        <f t="shared" ref="F146:F163" si="31">SUM(C146:E146)</f>
        <v>717882.92020527436</v>
      </c>
      <c r="H146" s="5" t="s">
        <v>32</v>
      </c>
      <c r="I146" s="7">
        <f t="shared" ref="I146:L164" si="32">I8+I31+I77+I100+I123+I54</f>
        <v>321077.49646315729</v>
      </c>
      <c r="J146" s="7">
        <f t="shared" si="32"/>
        <v>199804.87557453164</v>
      </c>
      <c r="K146" s="7">
        <f t="shared" si="32"/>
        <v>171491.06636914366</v>
      </c>
      <c r="L146" s="17">
        <f t="shared" si="32"/>
        <v>692373.43840683252</v>
      </c>
      <c r="N146" s="5" t="s">
        <v>32</v>
      </c>
      <c r="O146" s="7">
        <f>I146-C146</f>
        <v>176641.47830888795</v>
      </c>
      <c r="P146" s="7">
        <f t="shared" ref="P146:P164" si="33">J146-D146</f>
        <v>-8260.9060193761834</v>
      </c>
      <c r="Q146" s="7">
        <f t="shared" ref="Q146:Q164" si="34">K146-E146</f>
        <v>-193890.05408795347</v>
      </c>
      <c r="R146" s="17">
        <f t="shared" ref="R146:R164" si="35">L146-F146</f>
        <v>-25509.481798441848</v>
      </c>
    </row>
    <row r="147" spans="2:18" x14ac:dyDescent="0.25">
      <c r="B147" s="5" t="s">
        <v>33</v>
      </c>
      <c r="C147" s="7">
        <f t="shared" si="30"/>
        <v>6629.6744972180431</v>
      </c>
      <c r="D147" s="7">
        <f t="shared" si="30"/>
        <v>6172.6324561357596</v>
      </c>
      <c r="E147" s="7">
        <f t="shared" si="30"/>
        <v>12062.126495789827</v>
      </c>
      <c r="F147" s="17">
        <f t="shared" si="31"/>
        <v>24864.433449143631</v>
      </c>
      <c r="H147" s="5" t="s">
        <v>33</v>
      </c>
      <c r="I147" s="7">
        <f t="shared" si="32"/>
        <v>7677.9659999301821</v>
      </c>
      <c r="J147" s="7">
        <f t="shared" si="32"/>
        <v>9478.033666066176</v>
      </c>
      <c r="K147" s="7">
        <f t="shared" si="32"/>
        <v>9959.0266851273427</v>
      </c>
      <c r="L147" s="17">
        <f t="shared" si="32"/>
        <v>27115.026351123695</v>
      </c>
      <c r="N147" s="5" t="s">
        <v>33</v>
      </c>
      <c r="O147" s="7">
        <f t="shared" ref="O147:O164" si="36">I147-C147</f>
        <v>1048.2915027121389</v>
      </c>
      <c r="P147" s="7">
        <f t="shared" si="33"/>
        <v>3305.4012099304164</v>
      </c>
      <c r="Q147" s="7">
        <f t="shared" si="34"/>
        <v>-2103.0998106624847</v>
      </c>
      <c r="R147" s="17">
        <f t="shared" si="35"/>
        <v>2250.5929019800642</v>
      </c>
    </row>
    <row r="148" spans="2:18" x14ac:dyDescent="0.25">
      <c r="B148" s="5" t="s">
        <v>34</v>
      </c>
      <c r="C148" s="7">
        <f t="shared" si="30"/>
        <v>23719.207058835109</v>
      </c>
      <c r="D148" s="7">
        <f t="shared" si="30"/>
        <v>32554.549225511357</v>
      </c>
      <c r="E148" s="7">
        <f t="shared" si="30"/>
        <v>70943.643386106924</v>
      </c>
      <c r="F148" s="17">
        <f t="shared" si="31"/>
        <v>127217.39967045339</v>
      </c>
      <c r="H148" s="5" t="s">
        <v>34</v>
      </c>
      <c r="I148" s="7">
        <f t="shared" si="32"/>
        <v>88986.206587512424</v>
      </c>
      <c r="J148" s="7">
        <f t="shared" si="32"/>
        <v>59063.318306113644</v>
      </c>
      <c r="K148" s="7">
        <f t="shared" si="32"/>
        <v>39813.554453541714</v>
      </c>
      <c r="L148" s="17">
        <f t="shared" si="32"/>
        <v>187863.0793471678</v>
      </c>
      <c r="N148" s="5" t="s">
        <v>34</v>
      </c>
      <c r="O148" s="7">
        <f t="shared" si="36"/>
        <v>65266.999528677319</v>
      </c>
      <c r="P148" s="7">
        <f t="shared" si="33"/>
        <v>26508.769080602287</v>
      </c>
      <c r="Q148" s="7">
        <f t="shared" si="34"/>
        <v>-31130.08893256521</v>
      </c>
      <c r="R148" s="17">
        <f t="shared" si="35"/>
        <v>60645.679676714411</v>
      </c>
    </row>
    <row r="149" spans="2:18" x14ac:dyDescent="0.25">
      <c r="B149" s="5" t="s">
        <v>35</v>
      </c>
      <c r="C149" s="7">
        <f t="shared" si="30"/>
        <v>189.99818444337342</v>
      </c>
      <c r="D149" s="7">
        <f t="shared" si="30"/>
        <v>300.42070886791976</v>
      </c>
      <c r="E149" s="7">
        <f t="shared" si="30"/>
        <v>1014.3981661652338</v>
      </c>
      <c r="F149" s="17">
        <f t="shared" si="31"/>
        <v>1504.817059476527</v>
      </c>
      <c r="H149" s="5" t="s">
        <v>35</v>
      </c>
      <c r="I149" s="7">
        <f t="shared" si="32"/>
        <v>472.8704899667618</v>
      </c>
      <c r="J149" s="7">
        <f t="shared" si="32"/>
        <v>1240.375225495502</v>
      </c>
      <c r="K149" s="7">
        <f t="shared" si="32"/>
        <v>1279.1352263497524</v>
      </c>
      <c r="L149" s="17">
        <f t="shared" si="32"/>
        <v>2992.3809418120159</v>
      </c>
      <c r="N149" s="5" t="s">
        <v>35</v>
      </c>
      <c r="O149" s="7">
        <f t="shared" si="36"/>
        <v>282.87230552338838</v>
      </c>
      <c r="P149" s="7">
        <f t="shared" si="33"/>
        <v>939.95451662758228</v>
      </c>
      <c r="Q149" s="7">
        <f t="shared" si="34"/>
        <v>264.73706018451867</v>
      </c>
      <c r="R149" s="17">
        <f t="shared" si="35"/>
        <v>1487.5638823354889</v>
      </c>
    </row>
    <row r="150" spans="2:18" x14ac:dyDescent="0.25">
      <c r="B150" s="5" t="s">
        <v>36</v>
      </c>
      <c r="C150" s="7">
        <f t="shared" si="30"/>
        <v>3090.5732416469741</v>
      </c>
      <c r="D150" s="7">
        <f t="shared" si="30"/>
        <v>3194.2706767960358</v>
      </c>
      <c r="E150" s="7">
        <f t="shared" si="30"/>
        <v>5037.8338528975846</v>
      </c>
      <c r="F150" s="17">
        <f t="shared" si="31"/>
        <v>11322.677771340594</v>
      </c>
      <c r="H150" s="5" t="s">
        <v>36</v>
      </c>
      <c r="I150" s="7">
        <f t="shared" si="32"/>
        <v>2248.7770115276203</v>
      </c>
      <c r="J150" s="7">
        <f t="shared" si="32"/>
        <v>3653.9352080474446</v>
      </c>
      <c r="K150" s="7">
        <f t="shared" si="32"/>
        <v>5830.4766224956084</v>
      </c>
      <c r="L150" s="17">
        <f t="shared" si="32"/>
        <v>11733.188842070673</v>
      </c>
      <c r="N150" s="5" t="s">
        <v>36</v>
      </c>
      <c r="O150" s="7">
        <f t="shared" si="36"/>
        <v>-841.79623011935382</v>
      </c>
      <c r="P150" s="7">
        <f t="shared" si="33"/>
        <v>459.66453125140879</v>
      </c>
      <c r="Q150" s="7">
        <f t="shared" si="34"/>
        <v>792.64276959802373</v>
      </c>
      <c r="R150" s="17">
        <f t="shared" si="35"/>
        <v>410.51107073007915</v>
      </c>
    </row>
    <row r="151" spans="2:18" x14ac:dyDescent="0.25">
      <c r="B151" s="5" t="s">
        <v>37</v>
      </c>
      <c r="C151" s="7">
        <f t="shared" si="30"/>
        <v>28198.282905232842</v>
      </c>
      <c r="D151" s="7">
        <f t="shared" si="30"/>
        <v>56274.264234585171</v>
      </c>
      <c r="E151" s="7">
        <f t="shared" si="30"/>
        <v>56920.459095475351</v>
      </c>
      <c r="F151" s="17">
        <f t="shared" si="31"/>
        <v>141393.00623529335</v>
      </c>
      <c r="H151" s="5" t="s">
        <v>37</v>
      </c>
      <c r="I151" s="7">
        <f t="shared" si="32"/>
        <v>34840.819219727295</v>
      </c>
      <c r="J151" s="7">
        <f t="shared" si="32"/>
        <v>67209.86932154579</v>
      </c>
      <c r="K151" s="7">
        <f t="shared" si="32"/>
        <v>73285.659633843767</v>
      </c>
      <c r="L151" s="17">
        <f t="shared" si="32"/>
        <v>175336.34817511681</v>
      </c>
      <c r="N151" s="5" t="s">
        <v>37</v>
      </c>
      <c r="O151" s="7">
        <f t="shared" si="36"/>
        <v>6642.5363144944531</v>
      </c>
      <c r="P151" s="7">
        <f t="shared" si="33"/>
        <v>10935.605086960619</v>
      </c>
      <c r="Q151" s="7">
        <f t="shared" si="34"/>
        <v>16365.200538368415</v>
      </c>
      <c r="R151" s="17">
        <f t="shared" si="35"/>
        <v>33943.341939823469</v>
      </c>
    </row>
    <row r="152" spans="2:18" x14ac:dyDescent="0.25">
      <c r="B152" s="5" t="s">
        <v>38</v>
      </c>
      <c r="C152" s="7">
        <f t="shared" si="30"/>
        <v>1369.1887009828552</v>
      </c>
      <c r="D152" s="7">
        <f t="shared" si="30"/>
        <v>1851.8386922847096</v>
      </c>
      <c r="E152" s="7">
        <f t="shared" si="30"/>
        <v>6568.6134512046019</v>
      </c>
      <c r="F152" s="17">
        <f t="shared" si="31"/>
        <v>9789.6408444721674</v>
      </c>
      <c r="H152" s="5" t="s">
        <v>38</v>
      </c>
      <c r="I152" s="7">
        <f t="shared" si="32"/>
        <v>9056.7253600746553</v>
      </c>
      <c r="J152" s="7">
        <f t="shared" si="32"/>
        <v>12545.809841838642</v>
      </c>
      <c r="K152" s="7">
        <f t="shared" si="32"/>
        <v>12495.101032449798</v>
      </c>
      <c r="L152" s="17">
        <f t="shared" si="32"/>
        <v>34097.636234363097</v>
      </c>
      <c r="N152" s="5" t="s">
        <v>38</v>
      </c>
      <c r="O152" s="7">
        <f t="shared" si="36"/>
        <v>7687.5366590918002</v>
      </c>
      <c r="P152" s="7">
        <f t="shared" si="33"/>
        <v>10693.971149553932</v>
      </c>
      <c r="Q152" s="7">
        <f t="shared" si="34"/>
        <v>5926.4875812451965</v>
      </c>
      <c r="R152" s="17">
        <f t="shared" si="35"/>
        <v>24307.99538989093</v>
      </c>
    </row>
    <row r="153" spans="2:18" x14ac:dyDescent="0.25">
      <c r="B153" s="5" t="s">
        <v>39</v>
      </c>
      <c r="C153" s="7">
        <f t="shared" si="30"/>
        <v>83.593017466061895</v>
      </c>
      <c r="D153" s="7">
        <f t="shared" si="30"/>
        <v>463.10982210049116</v>
      </c>
      <c r="E153" s="7">
        <f t="shared" si="30"/>
        <v>1045.3733344407754</v>
      </c>
      <c r="F153" s="17">
        <f t="shared" si="31"/>
        <v>1592.0761740073285</v>
      </c>
      <c r="H153" s="5" t="s">
        <v>39</v>
      </c>
      <c r="I153" s="7">
        <f t="shared" si="32"/>
        <v>1024.6409593121507</v>
      </c>
      <c r="J153" s="7">
        <f t="shared" si="32"/>
        <v>3180.0538546673088</v>
      </c>
      <c r="K153" s="7">
        <f t="shared" si="32"/>
        <v>2904.9277052651678</v>
      </c>
      <c r="L153" s="17">
        <f t="shared" si="32"/>
        <v>7109.6225192446273</v>
      </c>
      <c r="N153" s="5" t="s">
        <v>39</v>
      </c>
      <c r="O153" s="7">
        <f t="shared" si="36"/>
        <v>941.04794184608886</v>
      </c>
      <c r="P153" s="7">
        <f t="shared" si="33"/>
        <v>2716.9440325668174</v>
      </c>
      <c r="Q153" s="7">
        <f t="shared" si="34"/>
        <v>1859.5543708243924</v>
      </c>
      <c r="R153" s="17">
        <f t="shared" si="35"/>
        <v>5517.5463452372987</v>
      </c>
    </row>
    <row r="154" spans="2:18" x14ac:dyDescent="0.25">
      <c r="B154" s="5" t="s">
        <v>40</v>
      </c>
      <c r="C154" s="7">
        <f t="shared" si="30"/>
        <v>255.60537704350443</v>
      </c>
      <c r="D154" s="7">
        <f t="shared" si="30"/>
        <v>611.98078412864697</v>
      </c>
      <c r="E154" s="7">
        <f t="shared" si="30"/>
        <v>3661.8424141364517</v>
      </c>
      <c r="F154" s="17">
        <f t="shared" si="31"/>
        <v>4529.4285753086033</v>
      </c>
      <c r="H154" s="5" t="s">
        <v>40</v>
      </c>
      <c r="I154" s="7">
        <f t="shared" si="32"/>
        <v>1954.2738285327241</v>
      </c>
      <c r="J154" s="7">
        <f t="shared" si="32"/>
        <v>3556.1133590236273</v>
      </c>
      <c r="K154" s="7">
        <f t="shared" si="32"/>
        <v>4094.5030487088725</v>
      </c>
      <c r="L154" s="17">
        <f t="shared" si="32"/>
        <v>9604.8902362652243</v>
      </c>
      <c r="N154" s="5" t="s">
        <v>40</v>
      </c>
      <c r="O154" s="7">
        <f t="shared" si="36"/>
        <v>1698.6684514892197</v>
      </c>
      <c r="P154" s="7">
        <f t="shared" si="33"/>
        <v>2944.1325748949803</v>
      </c>
      <c r="Q154" s="7">
        <f t="shared" si="34"/>
        <v>432.6606345724208</v>
      </c>
      <c r="R154" s="17">
        <f t="shared" si="35"/>
        <v>5075.461660956621</v>
      </c>
    </row>
    <row r="155" spans="2:18" x14ac:dyDescent="0.25">
      <c r="B155" s="5" t="s">
        <v>41</v>
      </c>
      <c r="C155" s="7">
        <f t="shared" si="30"/>
        <v>64.086625557802307</v>
      </c>
      <c r="D155" s="7">
        <f t="shared" si="30"/>
        <v>125.8345674558436</v>
      </c>
      <c r="E155" s="7">
        <f t="shared" si="30"/>
        <v>376.82404585629797</v>
      </c>
      <c r="F155" s="17">
        <f t="shared" si="31"/>
        <v>566.74523886994393</v>
      </c>
      <c r="H155" s="5" t="s">
        <v>41</v>
      </c>
      <c r="I155" s="7">
        <f t="shared" si="32"/>
        <v>500.51897976741293</v>
      </c>
      <c r="J155" s="7">
        <f t="shared" si="32"/>
        <v>2240.7769959023899</v>
      </c>
      <c r="K155" s="7">
        <f t="shared" si="32"/>
        <v>1839.2670046537228</v>
      </c>
      <c r="L155" s="17">
        <f t="shared" si="32"/>
        <v>4580.5629803235261</v>
      </c>
      <c r="N155" s="5" t="s">
        <v>41</v>
      </c>
      <c r="O155" s="7">
        <f t="shared" si="36"/>
        <v>436.43235420961059</v>
      </c>
      <c r="P155" s="7">
        <f t="shared" si="33"/>
        <v>2114.9424284465463</v>
      </c>
      <c r="Q155" s="7">
        <f t="shared" si="34"/>
        <v>1462.4429587974248</v>
      </c>
      <c r="R155" s="17">
        <f t="shared" si="35"/>
        <v>4013.8177414535821</v>
      </c>
    </row>
    <row r="156" spans="2:18" x14ac:dyDescent="0.25">
      <c r="B156" s="5" t="s">
        <v>42</v>
      </c>
      <c r="C156" s="7">
        <f t="shared" si="30"/>
        <v>1060.4619486826477</v>
      </c>
      <c r="D156" s="7">
        <f t="shared" si="30"/>
        <v>2060.0650607053003</v>
      </c>
      <c r="E156" s="7">
        <f t="shared" si="30"/>
        <v>4295.5874365932577</v>
      </c>
      <c r="F156" s="17">
        <f t="shared" si="31"/>
        <v>7416.1144459812058</v>
      </c>
      <c r="H156" s="5" t="s">
        <v>42</v>
      </c>
      <c r="I156" s="7">
        <f t="shared" si="32"/>
        <v>3541.27690343519</v>
      </c>
      <c r="J156" s="7">
        <f t="shared" si="32"/>
        <v>6872.8702837525398</v>
      </c>
      <c r="K156" s="7">
        <f t="shared" si="32"/>
        <v>11743.294964173301</v>
      </c>
      <c r="L156" s="17">
        <f t="shared" si="32"/>
        <v>22157.442151361029</v>
      </c>
      <c r="N156" s="5" t="s">
        <v>42</v>
      </c>
      <c r="O156" s="7">
        <f t="shared" si="36"/>
        <v>2480.8149547525422</v>
      </c>
      <c r="P156" s="7">
        <f t="shared" si="33"/>
        <v>4812.8052230472395</v>
      </c>
      <c r="Q156" s="7">
        <f t="shared" si="34"/>
        <v>7447.7075275800435</v>
      </c>
      <c r="R156" s="17">
        <f t="shared" si="35"/>
        <v>14741.327705379823</v>
      </c>
    </row>
    <row r="157" spans="2:18" x14ac:dyDescent="0.25">
      <c r="B157" s="5" t="s">
        <v>43</v>
      </c>
      <c r="C157" s="7">
        <f t="shared" si="30"/>
        <v>4369.6071873606379</v>
      </c>
      <c r="D157" s="7">
        <f t="shared" si="30"/>
        <v>23812.519184387456</v>
      </c>
      <c r="E157" s="7">
        <f t="shared" si="30"/>
        <v>30953.15008068629</v>
      </c>
      <c r="F157" s="17">
        <f t="shared" si="31"/>
        <v>59135.27645243438</v>
      </c>
      <c r="H157" s="5" t="s">
        <v>43</v>
      </c>
      <c r="I157" s="7">
        <f t="shared" si="32"/>
        <v>10371.964606917107</v>
      </c>
      <c r="J157" s="7">
        <f t="shared" si="32"/>
        <v>38227.189081464036</v>
      </c>
      <c r="K157" s="7">
        <f t="shared" si="32"/>
        <v>48822.816754491614</v>
      </c>
      <c r="L157" s="17">
        <f t="shared" si="32"/>
        <v>97421.970442872742</v>
      </c>
      <c r="N157" s="5" t="s">
        <v>43</v>
      </c>
      <c r="O157" s="7">
        <f t="shared" si="36"/>
        <v>6002.3574195564688</v>
      </c>
      <c r="P157" s="7">
        <f t="shared" si="33"/>
        <v>14414.669897076579</v>
      </c>
      <c r="Q157" s="7">
        <f t="shared" si="34"/>
        <v>17869.666673805325</v>
      </c>
      <c r="R157" s="17">
        <f t="shared" si="35"/>
        <v>38286.693990438362</v>
      </c>
    </row>
    <row r="158" spans="2:18" x14ac:dyDescent="0.25">
      <c r="B158" s="5" t="s">
        <v>44</v>
      </c>
      <c r="C158" s="8">
        <f t="shared" si="30"/>
        <v>0</v>
      </c>
      <c r="D158" s="7">
        <f t="shared" si="30"/>
        <v>6111.076115937527</v>
      </c>
      <c r="E158" s="7">
        <f t="shared" si="30"/>
        <v>13334.003279090939</v>
      </c>
      <c r="F158" s="17">
        <f t="shared" si="31"/>
        <v>19445.079395028464</v>
      </c>
      <c r="H158" s="5" t="s">
        <v>44</v>
      </c>
      <c r="I158" s="8">
        <f t="shared" si="32"/>
        <v>0</v>
      </c>
      <c r="J158" s="7">
        <f t="shared" si="32"/>
        <v>3359.8777646506596</v>
      </c>
      <c r="K158" s="7">
        <f t="shared" si="32"/>
        <v>5313.5458731408507</v>
      </c>
      <c r="L158" s="17">
        <f t="shared" si="32"/>
        <v>8673.4236377915113</v>
      </c>
      <c r="N158" s="5" t="s">
        <v>44</v>
      </c>
      <c r="O158" s="8">
        <f t="shared" si="36"/>
        <v>0</v>
      </c>
      <c r="P158" s="7">
        <f t="shared" si="33"/>
        <v>-2751.1983512868674</v>
      </c>
      <c r="Q158" s="7">
        <f t="shared" si="34"/>
        <v>-8020.4574059500883</v>
      </c>
      <c r="R158" s="17">
        <f t="shared" si="35"/>
        <v>-10771.655757236953</v>
      </c>
    </row>
    <row r="159" spans="2:18" x14ac:dyDescent="0.25">
      <c r="B159" s="5" t="s">
        <v>45</v>
      </c>
      <c r="C159" s="8">
        <f t="shared" si="30"/>
        <v>0</v>
      </c>
      <c r="D159" s="7">
        <f t="shared" si="30"/>
        <v>2040.3643667780022</v>
      </c>
      <c r="E159" s="7">
        <f t="shared" si="30"/>
        <v>6266.5410985394537</v>
      </c>
      <c r="F159" s="17">
        <f t="shared" si="31"/>
        <v>8306.9054653174553</v>
      </c>
      <c r="H159" s="5" t="s">
        <v>45</v>
      </c>
      <c r="I159" s="8">
        <f t="shared" si="32"/>
        <v>0</v>
      </c>
      <c r="J159" s="7">
        <f t="shared" si="32"/>
        <v>1136.2154297430188</v>
      </c>
      <c r="K159" s="7">
        <f t="shared" si="32"/>
        <v>4632.1488675700721</v>
      </c>
      <c r="L159" s="17">
        <f t="shared" si="32"/>
        <v>5768.3642973130918</v>
      </c>
      <c r="N159" s="5" t="s">
        <v>45</v>
      </c>
      <c r="O159" s="8">
        <f t="shared" si="36"/>
        <v>0</v>
      </c>
      <c r="P159" s="7">
        <f t="shared" si="33"/>
        <v>-904.14893703498342</v>
      </c>
      <c r="Q159" s="7">
        <f t="shared" si="34"/>
        <v>-1634.3922309693817</v>
      </c>
      <c r="R159" s="17">
        <f t="shared" si="35"/>
        <v>-2538.5411680043635</v>
      </c>
    </row>
    <row r="160" spans="2:18" x14ac:dyDescent="0.25">
      <c r="B160" s="5" t="s">
        <v>46</v>
      </c>
      <c r="C160" s="8">
        <f t="shared" si="30"/>
        <v>0</v>
      </c>
      <c r="D160" s="7">
        <f t="shared" si="30"/>
        <v>4431.5275985597491</v>
      </c>
      <c r="E160" s="7">
        <f t="shared" si="30"/>
        <v>9952.3421940496773</v>
      </c>
      <c r="F160" s="17">
        <f t="shared" si="31"/>
        <v>14383.869792609426</v>
      </c>
      <c r="H160" s="5" t="s">
        <v>46</v>
      </c>
      <c r="I160" s="8">
        <f t="shared" si="32"/>
        <v>0</v>
      </c>
      <c r="J160" s="7">
        <f t="shared" si="32"/>
        <v>1473.2633134963589</v>
      </c>
      <c r="K160" s="7">
        <f t="shared" si="32"/>
        <v>4894.1394252194495</v>
      </c>
      <c r="L160" s="17">
        <f t="shared" si="32"/>
        <v>6367.4027387158085</v>
      </c>
      <c r="N160" s="5" t="s">
        <v>46</v>
      </c>
      <c r="O160" s="8">
        <f t="shared" si="36"/>
        <v>0</v>
      </c>
      <c r="P160" s="7">
        <f t="shared" si="33"/>
        <v>-2958.2642850633902</v>
      </c>
      <c r="Q160" s="7">
        <f t="shared" si="34"/>
        <v>-5058.2027688302278</v>
      </c>
      <c r="R160" s="17">
        <f t="shared" si="35"/>
        <v>-8016.467053893618</v>
      </c>
    </row>
    <row r="161" spans="2:18" x14ac:dyDescent="0.25">
      <c r="B161" s="5" t="s">
        <v>47</v>
      </c>
      <c r="C161" s="8">
        <f t="shared" si="30"/>
        <v>0</v>
      </c>
      <c r="D161" s="7">
        <f t="shared" si="30"/>
        <v>760.23633267883702</v>
      </c>
      <c r="E161" s="7">
        <f t="shared" si="30"/>
        <v>5175.5844928391552</v>
      </c>
      <c r="F161" s="17">
        <f t="shared" si="31"/>
        <v>5935.8208255179925</v>
      </c>
      <c r="H161" s="5" t="s">
        <v>47</v>
      </c>
      <c r="I161" s="8">
        <f t="shared" si="32"/>
        <v>0</v>
      </c>
      <c r="J161" s="7">
        <f t="shared" si="32"/>
        <v>1579.0947646889827</v>
      </c>
      <c r="K161" s="7">
        <f t="shared" si="32"/>
        <v>5706.1251939327794</v>
      </c>
      <c r="L161" s="17">
        <f t="shared" si="32"/>
        <v>7285.219958621763</v>
      </c>
      <c r="N161" s="5" t="s">
        <v>47</v>
      </c>
      <c r="O161" s="8">
        <f t="shared" si="36"/>
        <v>0</v>
      </c>
      <c r="P161" s="7">
        <f t="shared" si="33"/>
        <v>818.85843201014563</v>
      </c>
      <c r="Q161" s="7">
        <f t="shared" si="34"/>
        <v>530.54070109362419</v>
      </c>
      <c r="R161" s="17">
        <f t="shared" si="35"/>
        <v>1349.3991331037705</v>
      </c>
    </row>
    <row r="162" spans="2:18" x14ac:dyDescent="0.25">
      <c r="B162" s="5" t="s">
        <v>48</v>
      </c>
      <c r="C162" s="8">
        <f t="shared" si="30"/>
        <v>0</v>
      </c>
      <c r="D162" s="7">
        <f t="shared" si="30"/>
        <v>4561.310668910256</v>
      </c>
      <c r="E162" s="7">
        <f t="shared" si="30"/>
        <v>9924.9716441032178</v>
      </c>
      <c r="F162" s="17">
        <f t="shared" si="31"/>
        <v>14486.282313013475</v>
      </c>
      <c r="H162" s="5" t="s">
        <v>48</v>
      </c>
      <c r="I162" s="8">
        <f t="shared" si="32"/>
        <v>0</v>
      </c>
      <c r="J162" s="7">
        <f t="shared" si="32"/>
        <v>2474.403847894348</v>
      </c>
      <c r="K162" s="7">
        <f t="shared" si="32"/>
        <v>12247.365330509409</v>
      </c>
      <c r="L162" s="17">
        <f t="shared" si="32"/>
        <v>14721.769178403758</v>
      </c>
      <c r="N162" s="5" t="s">
        <v>48</v>
      </c>
      <c r="O162" s="8">
        <f t="shared" si="36"/>
        <v>0</v>
      </c>
      <c r="P162" s="7">
        <f t="shared" si="33"/>
        <v>-2086.906821015908</v>
      </c>
      <c r="Q162" s="7">
        <f t="shared" si="34"/>
        <v>2322.3936864061907</v>
      </c>
      <c r="R162" s="17">
        <f t="shared" si="35"/>
        <v>235.48686539028313</v>
      </c>
    </row>
    <row r="163" spans="2:18" x14ac:dyDescent="0.25">
      <c r="B163" s="5" t="s">
        <v>49</v>
      </c>
      <c r="C163" s="8">
        <f t="shared" si="30"/>
        <v>0</v>
      </c>
      <c r="D163" s="7">
        <f t="shared" si="30"/>
        <v>42729.791792202879</v>
      </c>
      <c r="E163" s="7">
        <f t="shared" si="30"/>
        <v>83845.566213812082</v>
      </c>
      <c r="F163" s="17">
        <f t="shared" si="31"/>
        <v>126575.35800601495</v>
      </c>
      <c r="H163" s="5" t="s">
        <v>49</v>
      </c>
      <c r="I163" s="8">
        <f t="shared" si="32"/>
        <v>0</v>
      </c>
      <c r="J163" s="7">
        <f t="shared" si="32"/>
        <v>20263.697687211567</v>
      </c>
      <c r="K163" s="7">
        <f t="shared" si="32"/>
        <v>89045.561237925751</v>
      </c>
      <c r="L163" s="17">
        <f t="shared" si="32"/>
        <v>109309.25892513731</v>
      </c>
      <c r="N163" s="5" t="s">
        <v>49</v>
      </c>
      <c r="O163" s="8">
        <f t="shared" si="36"/>
        <v>0</v>
      </c>
      <c r="P163" s="7">
        <f t="shared" si="33"/>
        <v>-22466.094104991313</v>
      </c>
      <c r="Q163" s="7">
        <f t="shared" si="34"/>
        <v>5199.9950241136685</v>
      </c>
      <c r="R163" s="17">
        <f t="shared" si="35"/>
        <v>-17266.099080877641</v>
      </c>
    </row>
    <row r="164" spans="2:18" x14ac:dyDescent="0.25">
      <c r="B164" s="13" t="s">
        <v>4</v>
      </c>
      <c r="C164" s="15">
        <f>SUM(C146:C163)</f>
        <v>213466.29689873921</v>
      </c>
      <c r="D164" s="15">
        <f>SUM(D146:D163)</f>
        <v>396121.57388193381</v>
      </c>
      <c r="E164" s="15">
        <f>SUM(E146:E163)</f>
        <v>686759.98113888432</v>
      </c>
      <c r="F164" s="16">
        <f>SUM(F146:F163)</f>
        <v>1296347.8519195574</v>
      </c>
      <c r="H164" s="13" t="s">
        <v>4</v>
      </c>
      <c r="I164" s="15">
        <f t="shared" si="32"/>
        <v>484627.76205535681</v>
      </c>
      <c r="J164" s="15">
        <f t="shared" si="32"/>
        <v>441698.11709051713</v>
      </c>
      <c r="K164" s="15">
        <f t="shared" si="32"/>
        <v>511671.4178284845</v>
      </c>
      <c r="L164" s="16">
        <f t="shared" si="32"/>
        <v>1437997.2969743586</v>
      </c>
      <c r="N164" s="13" t="s">
        <v>4</v>
      </c>
      <c r="O164" s="15">
        <f t="shared" si="36"/>
        <v>271161.46515661757</v>
      </c>
      <c r="P164" s="15">
        <f t="shared" si="33"/>
        <v>45576.543208583316</v>
      </c>
      <c r="Q164" s="15">
        <f t="shared" si="34"/>
        <v>-175088.56331039983</v>
      </c>
      <c r="R164" s="16">
        <f t="shared" si="35"/>
        <v>141649.44505480118</v>
      </c>
    </row>
  </sheetData>
  <mergeCells count="27">
    <mergeCell ref="O144:R144"/>
    <mergeCell ref="I144:L144"/>
    <mergeCell ref="N2:R2"/>
    <mergeCell ref="N3:R3"/>
    <mergeCell ref="O6:R6"/>
    <mergeCell ref="O29:R29"/>
    <mergeCell ref="O52:R52"/>
    <mergeCell ref="O75:R75"/>
    <mergeCell ref="O98:R98"/>
    <mergeCell ref="O121:R121"/>
    <mergeCell ref="I52:L52"/>
    <mergeCell ref="I75:L75"/>
    <mergeCell ref="I98:L98"/>
    <mergeCell ref="I121:L121"/>
    <mergeCell ref="C121:F121"/>
    <mergeCell ref="C144:F144"/>
    <mergeCell ref="H2:L2"/>
    <mergeCell ref="H3:L3"/>
    <mergeCell ref="I6:L6"/>
    <mergeCell ref="I29:L29"/>
    <mergeCell ref="C52:F52"/>
    <mergeCell ref="C75:F75"/>
    <mergeCell ref="C98:F98"/>
    <mergeCell ref="B2:F2"/>
    <mergeCell ref="B3:F3"/>
    <mergeCell ref="C6:F6"/>
    <mergeCell ref="C29:F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64"/>
  <sheetViews>
    <sheetView workbookViewId="0"/>
  </sheetViews>
  <sheetFormatPr defaultRowHeight="15" x14ac:dyDescent="0.25"/>
  <cols>
    <col min="1" max="1" width="10.5703125" bestFit="1" customWidth="1"/>
    <col min="2" max="2" width="16.42578125" bestFit="1" customWidth="1"/>
    <col min="3" max="6" width="11.28515625" customWidth="1"/>
    <col min="8" max="8" width="16.42578125" bestFit="1" customWidth="1"/>
    <col min="9" max="12" width="11.28515625" customWidth="1"/>
    <col min="14" max="14" width="16.42578125" bestFit="1" customWidth="1"/>
    <col min="15" max="18" width="11.28515625" customWidth="1"/>
    <col min="19" max="19" width="11.5703125" customWidth="1"/>
  </cols>
  <sheetData>
    <row r="2" spans="1:19" ht="21" x14ac:dyDescent="0.35">
      <c r="B2" s="253" t="s">
        <v>594</v>
      </c>
      <c r="C2" s="253"/>
      <c r="D2" s="253"/>
      <c r="E2" s="253"/>
      <c r="F2" s="253"/>
      <c r="H2" s="253" t="s">
        <v>591</v>
      </c>
      <c r="I2" s="253"/>
      <c r="J2" s="253"/>
      <c r="K2" s="253"/>
      <c r="L2" s="253"/>
      <c r="N2" s="253" t="s">
        <v>592</v>
      </c>
      <c r="O2" s="253"/>
      <c r="P2" s="253"/>
      <c r="Q2" s="253"/>
      <c r="R2" s="253"/>
    </row>
    <row r="3" spans="1:19" x14ac:dyDescent="0.25">
      <c r="A3" s="26"/>
      <c r="B3" s="254"/>
      <c r="C3" s="255"/>
      <c r="D3" s="255"/>
      <c r="E3" s="255"/>
      <c r="F3" s="255"/>
      <c r="H3" s="254"/>
      <c r="I3" s="255"/>
      <c r="J3" s="255"/>
      <c r="K3" s="255"/>
      <c r="L3" s="255"/>
      <c r="N3" s="254"/>
      <c r="O3" s="255"/>
      <c r="P3" s="255"/>
      <c r="Q3" s="255"/>
      <c r="R3" s="255"/>
    </row>
    <row r="5" spans="1:19" ht="18.75" x14ac:dyDescent="0.3">
      <c r="A5" s="4" t="s">
        <v>7</v>
      </c>
      <c r="B5" s="4" t="s">
        <v>8</v>
      </c>
      <c r="H5" s="4" t="s">
        <v>8</v>
      </c>
      <c r="N5" s="4" t="s">
        <v>8</v>
      </c>
    </row>
    <row r="6" spans="1:19" ht="15" customHeight="1" x14ac:dyDescent="0.25">
      <c r="B6" s="9"/>
      <c r="C6" s="257" t="s">
        <v>6</v>
      </c>
      <c r="D6" s="258"/>
      <c r="E6" s="258"/>
      <c r="F6" s="259"/>
      <c r="H6" s="9"/>
      <c r="I6" s="252" t="s">
        <v>6</v>
      </c>
      <c r="J6" s="252"/>
      <c r="K6" s="252"/>
      <c r="L6" s="252"/>
      <c r="N6" s="9"/>
      <c r="O6" s="252" t="s">
        <v>6</v>
      </c>
      <c r="P6" s="252"/>
      <c r="Q6" s="252"/>
      <c r="R6" s="252"/>
    </row>
    <row r="7" spans="1:19" ht="30" x14ac:dyDescent="0.25">
      <c r="B7" s="10" t="s">
        <v>3</v>
      </c>
      <c r="C7" s="11" t="s">
        <v>2</v>
      </c>
      <c r="D7" s="134" t="s">
        <v>0</v>
      </c>
      <c r="E7" s="134" t="s">
        <v>1</v>
      </c>
      <c r="F7" s="134" t="s">
        <v>5</v>
      </c>
      <c r="H7" s="10" t="s">
        <v>3</v>
      </c>
      <c r="I7" s="11" t="s">
        <v>2</v>
      </c>
      <c r="J7" s="133" t="s">
        <v>0</v>
      </c>
      <c r="K7" s="133" t="s">
        <v>1</v>
      </c>
      <c r="L7" s="133" t="s">
        <v>5</v>
      </c>
      <c r="N7" s="10" t="s">
        <v>3</v>
      </c>
      <c r="O7" s="11" t="s">
        <v>2</v>
      </c>
      <c r="P7" s="133" t="s">
        <v>0</v>
      </c>
      <c r="Q7" s="133" t="s">
        <v>1</v>
      </c>
      <c r="R7" s="133" t="s">
        <v>5</v>
      </c>
      <c r="S7" s="135" t="s">
        <v>593</v>
      </c>
    </row>
    <row r="8" spans="1:19" x14ac:dyDescent="0.25">
      <c r="B8" s="5" t="s">
        <v>32</v>
      </c>
      <c r="C8" s="7">
        <v>151533.686699424</v>
      </c>
      <c r="D8" s="7">
        <v>111944.620000639</v>
      </c>
      <c r="E8" s="7">
        <v>68281.348161215297</v>
      </c>
      <c r="F8" s="17">
        <v>331759.65486127831</v>
      </c>
      <c r="H8" s="5" t="s">
        <v>32</v>
      </c>
      <c r="I8" s="7">
        <f>OBS_PURP_AUTOSUFF!G8</f>
        <v>148059.412037898</v>
      </c>
      <c r="J8" s="7">
        <f>OBS_PURP_AUTOSUFF!H8</f>
        <v>113248.895617673</v>
      </c>
      <c r="K8" s="7">
        <f>OBS_PURP_AUTOSUFF!I8</f>
        <v>58696.544134346601</v>
      </c>
      <c r="L8" s="17">
        <f>OBS_PURP_AUTOSUFF!J8</f>
        <v>320004.85178991762</v>
      </c>
      <c r="N8" s="5" t="s">
        <v>32</v>
      </c>
      <c r="O8" s="7">
        <f>I8-C8</f>
        <v>-3474.2746615259966</v>
      </c>
      <c r="P8" s="7">
        <f t="shared" ref="P8:R26" si="0">J8-D8</f>
        <v>1304.2756170339999</v>
      </c>
      <c r="Q8" s="7">
        <f t="shared" si="0"/>
        <v>-9584.8040268686964</v>
      </c>
      <c r="R8" s="17">
        <f t="shared" si="0"/>
        <v>-11754.803071360686</v>
      </c>
      <c r="S8" s="136">
        <f>R8/F8 * 100</f>
        <v>-3.5431683446487274</v>
      </c>
    </row>
    <row r="9" spans="1:19" x14ac:dyDescent="0.25">
      <c r="B9" s="5" t="s">
        <v>33</v>
      </c>
      <c r="C9" s="7">
        <v>2877.0203354928599</v>
      </c>
      <c r="D9" s="7">
        <v>4398.4637468123201</v>
      </c>
      <c r="E9" s="7">
        <v>8588.3696796196291</v>
      </c>
      <c r="F9" s="17">
        <v>15863.853761924809</v>
      </c>
      <c r="H9" s="5" t="s">
        <v>33</v>
      </c>
      <c r="I9" s="7">
        <f>OBS_PURP_AUTOSUFF!G9</f>
        <v>5144.4228062962502</v>
      </c>
      <c r="J9" s="7">
        <f>OBS_PURP_AUTOSUFF!H9</f>
        <v>7996.5471926263399</v>
      </c>
      <c r="K9" s="7">
        <f>OBS_PURP_AUTOSUFF!I9</f>
        <v>7674.2612572363496</v>
      </c>
      <c r="L9" s="17">
        <f>OBS_PURP_AUTOSUFF!J9</f>
        <v>20815.231256158939</v>
      </c>
      <c r="N9" s="5" t="s">
        <v>33</v>
      </c>
      <c r="O9" s="7">
        <f t="shared" ref="O9:O26" si="1">I9-C9</f>
        <v>2267.4024708033903</v>
      </c>
      <c r="P9" s="7">
        <f t="shared" si="0"/>
        <v>3598.0834458140198</v>
      </c>
      <c r="Q9" s="7">
        <f t="shared" si="0"/>
        <v>-914.1084223832795</v>
      </c>
      <c r="R9" s="17">
        <f t="shared" si="0"/>
        <v>4951.3774942341297</v>
      </c>
      <c r="S9" s="136">
        <f t="shared" ref="S9:S26" si="2">R9/F9 * 100</f>
        <v>31.211694009169712</v>
      </c>
    </row>
    <row r="10" spans="1:19" x14ac:dyDescent="0.25">
      <c r="B10" s="5" t="s">
        <v>34</v>
      </c>
      <c r="C10" s="7">
        <v>47103.368745169297</v>
      </c>
      <c r="D10" s="7">
        <v>36744.599974026103</v>
      </c>
      <c r="E10" s="7">
        <v>17279.056910013602</v>
      </c>
      <c r="F10" s="17">
        <v>101127.02562920901</v>
      </c>
      <c r="H10" s="5" t="s">
        <v>34</v>
      </c>
      <c r="I10" s="7">
        <f>OBS_PURP_AUTOSUFF!G10</f>
        <v>49115.075293827198</v>
      </c>
      <c r="J10" s="7">
        <f>OBS_PURP_AUTOSUFF!H10</f>
        <v>38392.748935518401</v>
      </c>
      <c r="K10" s="7">
        <f>OBS_PURP_AUTOSUFF!I10</f>
        <v>18251.222583992399</v>
      </c>
      <c r="L10" s="17">
        <f>OBS_PURP_AUTOSUFF!J10</f>
        <v>105759.04681333801</v>
      </c>
      <c r="N10" s="5" t="s">
        <v>34</v>
      </c>
      <c r="O10" s="7">
        <f t="shared" si="1"/>
        <v>2011.7065486579013</v>
      </c>
      <c r="P10" s="7">
        <f t="shared" si="0"/>
        <v>1648.1489614922975</v>
      </c>
      <c r="Q10" s="7">
        <f t="shared" si="0"/>
        <v>972.16567397879771</v>
      </c>
      <c r="R10" s="17">
        <f t="shared" si="0"/>
        <v>4632.0211841290002</v>
      </c>
      <c r="S10" s="136">
        <f t="shared" si="2"/>
        <v>4.5803989144432142</v>
      </c>
    </row>
    <row r="11" spans="1:19" x14ac:dyDescent="0.25">
      <c r="B11" s="5" t="s">
        <v>35</v>
      </c>
      <c r="C11" s="7">
        <v>73.030469585595199</v>
      </c>
      <c r="D11" s="7">
        <v>158.123014719699</v>
      </c>
      <c r="E11" s="7">
        <v>771.89649527070105</v>
      </c>
      <c r="F11" s="17">
        <v>1003.0499795759953</v>
      </c>
      <c r="H11" s="5" t="s">
        <v>35</v>
      </c>
      <c r="I11" s="7">
        <f>OBS_PURP_AUTOSUFF!G11</f>
        <v>257.16374431917399</v>
      </c>
      <c r="J11" s="7">
        <f>OBS_PURP_AUTOSUFF!H11</f>
        <v>1133.31029613071</v>
      </c>
      <c r="K11" s="7">
        <f>OBS_PURP_AUTOSUFF!I11</f>
        <v>1009.75919986626</v>
      </c>
      <c r="L11" s="17">
        <f>OBS_PURP_AUTOSUFF!J11</f>
        <v>2400.233240316144</v>
      </c>
      <c r="N11" s="5" t="s">
        <v>35</v>
      </c>
      <c r="O11" s="7">
        <f t="shared" si="1"/>
        <v>184.13327473357879</v>
      </c>
      <c r="P11" s="7">
        <f t="shared" si="0"/>
        <v>975.18728141101099</v>
      </c>
      <c r="Q11" s="7">
        <f t="shared" si="0"/>
        <v>237.86270459555897</v>
      </c>
      <c r="R11" s="17">
        <f t="shared" si="0"/>
        <v>1397.1832607401489</v>
      </c>
      <c r="S11" s="136">
        <f t="shared" si="2"/>
        <v>139.29348379337586</v>
      </c>
    </row>
    <row r="12" spans="1:19" x14ac:dyDescent="0.25">
      <c r="B12" s="5" t="s">
        <v>36</v>
      </c>
      <c r="C12" s="7">
        <v>2270.3611167673498</v>
      </c>
      <c r="D12" s="7">
        <v>3890.8345421265199</v>
      </c>
      <c r="E12" s="7">
        <v>5484.0367186738404</v>
      </c>
      <c r="F12" s="17">
        <v>11645.232377567711</v>
      </c>
      <c r="H12" s="5" t="s">
        <v>36</v>
      </c>
      <c r="I12" s="7">
        <f>OBS_PURP_AUTOSUFF!G12</f>
        <v>1553.2318503054701</v>
      </c>
      <c r="J12" s="7">
        <f>OBS_PURP_AUTOSUFF!H12</f>
        <v>2982.2940644877899</v>
      </c>
      <c r="K12" s="7">
        <f>OBS_PURP_AUTOSUFF!I12</f>
        <v>4205.0607293987296</v>
      </c>
      <c r="L12" s="17">
        <f>OBS_PURP_AUTOSUFF!J12</f>
        <v>8740.5866441919898</v>
      </c>
      <c r="N12" s="5" t="s">
        <v>36</v>
      </c>
      <c r="O12" s="7">
        <f t="shared" si="1"/>
        <v>-717.12926646187975</v>
      </c>
      <c r="P12" s="7">
        <f t="shared" si="0"/>
        <v>-908.54047763872995</v>
      </c>
      <c r="Q12" s="7">
        <f t="shared" si="0"/>
        <v>-1278.9759892751108</v>
      </c>
      <c r="R12" s="17">
        <f t="shared" si="0"/>
        <v>-2904.6457333757207</v>
      </c>
      <c r="S12" s="136">
        <f t="shared" si="2"/>
        <v>-24.94278893885329</v>
      </c>
    </row>
    <row r="13" spans="1:19" x14ac:dyDescent="0.25">
      <c r="B13" s="5" t="s">
        <v>37</v>
      </c>
      <c r="C13" s="7">
        <v>20945.619974501202</v>
      </c>
      <c r="D13" s="7">
        <v>51197.7933239056</v>
      </c>
      <c r="E13" s="7">
        <v>43068.574036587699</v>
      </c>
      <c r="F13" s="17">
        <v>115211.9873349945</v>
      </c>
      <c r="H13" s="5" t="s">
        <v>37</v>
      </c>
      <c r="I13" s="7">
        <f>OBS_PURP_AUTOSUFF!G13</f>
        <v>21354.5383961443</v>
      </c>
      <c r="J13" s="7">
        <f>OBS_PURP_AUTOSUFF!H13</f>
        <v>52051.185358830902</v>
      </c>
      <c r="K13" s="7">
        <f>OBS_PURP_AUTOSUFF!I13</f>
        <v>44986.094391597799</v>
      </c>
      <c r="L13" s="17">
        <f>OBS_PURP_AUTOSUFF!J13</f>
        <v>118391.818146573</v>
      </c>
      <c r="N13" s="5" t="s">
        <v>37</v>
      </c>
      <c r="O13" s="7">
        <f t="shared" si="1"/>
        <v>408.91842164309855</v>
      </c>
      <c r="P13" s="7">
        <f t="shared" si="0"/>
        <v>853.39203492530214</v>
      </c>
      <c r="Q13" s="7">
        <f t="shared" si="0"/>
        <v>1917.5203550100996</v>
      </c>
      <c r="R13" s="17">
        <f t="shared" si="0"/>
        <v>3179.8308115785039</v>
      </c>
      <c r="S13" s="136">
        <f t="shared" si="2"/>
        <v>2.7599826069597375</v>
      </c>
    </row>
    <row r="14" spans="1:19" x14ac:dyDescent="0.25">
      <c r="B14" s="5" t="s">
        <v>38</v>
      </c>
      <c r="C14" s="7">
        <v>1238.9208573918399</v>
      </c>
      <c r="D14" s="7">
        <v>2404.70376140708</v>
      </c>
      <c r="E14" s="7">
        <v>2745.6209534115901</v>
      </c>
      <c r="F14" s="17">
        <v>6389.2455722105096</v>
      </c>
      <c r="H14" s="5" t="s">
        <v>38</v>
      </c>
      <c r="I14" s="7">
        <f>OBS_PURP_AUTOSUFF!G14</f>
        <v>4159.5233276773197</v>
      </c>
      <c r="J14" s="7">
        <f>OBS_PURP_AUTOSUFF!H14</f>
        <v>8208.7384551790892</v>
      </c>
      <c r="K14" s="7">
        <f>OBS_PURP_AUTOSUFF!I14</f>
        <v>5854.9456811857599</v>
      </c>
      <c r="L14" s="17">
        <f>OBS_PURP_AUTOSUFF!J14</f>
        <v>18223.207464042171</v>
      </c>
      <c r="N14" s="5" t="s">
        <v>38</v>
      </c>
      <c r="O14" s="7">
        <f t="shared" si="1"/>
        <v>2920.6024702854797</v>
      </c>
      <c r="P14" s="7">
        <f t="shared" si="0"/>
        <v>5804.0346937720096</v>
      </c>
      <c r="Q14" s="7">
        <f t="shared" si="0"/>
        <v>3109.3247277741698</v>
      </c>
      <c r="R14" s="17">
        <f t="shared" si="0"/>
        <v>11833.961891831661</v>
      </c>
      <c r="S14" s="136">
        <f t="shared" si="2"/>
        <v>185.21688919428126</v>
      </c>
    </row>
    <row r="15" spans="1:19" x14ac:dyDescent="0.25">
      <c r="B15" s="5" t="s">
        <v>39</v>
      </c>
      <c r="C15" s="7">
        <v>74.632795954879498</v>
      </c>
      <c r="D15" s="7">
        <v>427.78052835896898</v>
      </c>
      <c r="E15" s="7">
        <v>730.98668572603401</v>
      </c>
      <c r="F15" s="17">
        <v>1233.4000100398825</v>
      </c>
      <c r="H15" s="5" t="s">
        <v>39</v>
      </c>
      <c r="I15" s="7">
        <f>OBS_PURP_AUTOSUFF!G15</f>
        <v>614.29448932928096</v>
      </c>
      <c r="J15" s="7">
        <f>OBS_PURP_AUTOSUFF!H15</f>
        <v>2420.4560223081899</v>
      </c>
      <c r="K15" s="7">
        <f>OBS_PURP_AUTOSUFF!I15</f>
        <v>1819.7162379915601</v>
      </c>
      <c r="L15" s="17">
        <f>OBS_PURP_AUTOSUFF!J15</f>
        <v>4854.4667496290313</v>
      </c>
      <c r="N15" s="5" t="s">
        <v>39</v>
      </c>
      <c r="O15" s="7">
        <f t="shared" si="1"/>
        <v>539.66169337440147</v>
      </c>
      <c r="P15" s="7">
        <f t="shared" si="0"/>
        <v>1992.6754939492209</v>
      </c>
      <c r="Q15" s="7">
        <f t="shared" si="0"/>
        <v>1088.7295522655261</v>
      </c>
      <c r="R15" s="17">
        <f t="shared" si="0"/>
        <v>3621.0667395891487</v>
      </c>
      <c r="S15" s="136">
        <f t="shared" si="2"/>
        <v>293.58413411007353</v>
      </c>
    </row>
    <row r="16" spans="1:19" x14ac:dyDescent="0.25">
      <c r="B16" s="5" t="s">
        <v>40</v>
      </c>
      <c r="C16" s="7">
        <v>459.51164897279199</v>
      </c>
      <c r="D16" s="7">
        <v>1225.1764017687201</v>
      </c>
      <c r="E16" s="7">
        <v>1209.3141208960501</v>
      </c>
      <c r="F16" s="17">
        <v>2894.0021716375622</v>
      </c>
      <c r="H16" s="5" t="s">
        <v>40</v>
      </c>
      <c r="I16" s="7">
        <f>OBS_PURP_AUTOSUFF!G16</f>
        <v>1062.99570259338</v>
      </c>
      <c r="J16" s="7">
        <f>OBS_PURP_AUTOSUFF!H16</f>
        <v>2319.6461542531201</v>
      </c>
      <c r="K16" s="7">
        <f>OBS_PURP_AUTOSUFF!I16</f>
        <v>2275.2383307996402</v>
      </c>
      <c r="L16" s="17">
        <f>OBS_PURP_AUTOSUFF!J16</f>
        <v>5657.8801876461403</v>
      </c>
      <c r="N16" s="5" t="s">
        <v>40</v>
      </c>
      <c r="O16" s="7">
        <f t="shared" si="1"/>
        <v>603.48405362058793</v>
      </c>
      <c r="P16" s="7">
        <f t="shared" si="0"/>
        <v>1094.4697524844</v>
      </c>
      <c r="Q16" s="7">
        <f t="shared" si="0"/>
        <v>1065.9242099035901</v>
      </c>
      <c r="R16" s="17">
        <f t="shared" si="0"/>
        <v>2763.878016008578</v>
      </c>
      <c r="S16" s="136">
        <f t="shared" si="2"/>
        <v>95.503660746897296</v>
      </c>
    </row>
    <row r="17" spans="1:19" x14ac:dyDescent="0.25">
      <c r="B17" s="5" t="s">
        <v>41</v>
      </c>
      <c r="C17" s="7">
        <v>50.912339482941299</v>
      </c>
      <c r="D17" s="7">
        <v>128.66393585054001</v>
      </c>
      <c r="E17" s="7">
        <v>310.133358797938</v>
      </c>
      <c r="F17" s="17">
        <v>489.70963413141931</v>
      </c>
      <c r="H17" s="5" t="s">
        <v>41</v>
      </c>
      <c r="I17" s="7">
        <f>OBS_PURP_AUTOSUFF!G17</f>
        <v>317.674147678721</v>
      </c>
      <c r="J17" s="7">
        <f>OBS_PURP_AUTOSUFF!H17</f>
        <v>2081.8159663153901</v>
      </c>
      <c r="K17" s="7">
        <f>OBS_PURP_AUTOSUFF!I17</f>
        <v>1520.20209027754</v>
      </c>
      <c r="L17" s="17">
        <f>OBS_PURP_AUTOSUFF!J17</f>
        <v>3919.6922042716515</v>
      </c>
      <c r="N17" s="5" t="s">
        <v>41</v>
      </c>
      <c r="O17" s="7">
        <f t="shared" si="1"/>
        <v>266.76180819577968</v>
      </c>
      <c r="P17" s="7">
        <f t="shared" si="0"/>
        <v>1953.1520304648502</v>
      </c>
      <c r="Q17" s="7">
        <f t="shared" si="0"/>
        <v>1210.0687314796021</v>
      </c>
      <c r="R17" s="17">
        <f t="shared" si="0"/>
        <v>3429.9825701402324</v>
      </c>
      <c r="S17" s="136">
        <f t="shared" si="2"/>
        <v>700.4114951146247</v>
      </c>
    </row>
    <row r="18" spans="1:19" x14ac:dyDescent="0.25">
      <c r="B18" s="5" t="s">
        <v>42</v>
      </c>
      <c r="C18" s="7">
        <v>698.34195947232297</v>
      </c>
      <c r="D18" s="7">
        <v>2147.0036109154598</v>
      </c>
      <c r="E18" s="7">
        <v>3537.9915321707999</v>
      </c>
      <c r="F18" s="17">
        <v>6383.337102558582</v>
      </c>
      <c r="H18" s="5" t="s">
        <v>42</v>
      </c>
      <c r="I18" s="7">
        <f>OBS_PURP_AUTOSUFF!G18</f>
        <v>2670.6381934824099</v>
      </c>
      <c r="J18" s="7">
        <f>OBS_PURP_AUTOSUFF!H18</f>
        <v>5690.3512880673197</v>
      </c>
      <c r="K18" s="7">
        <f>OBS_PURP_AUTOSUFF!I18</f>
        <v>8630.8929825595005</v>
      </c>
      <c r="L18" s="17">
        <f>OBS_PURP_AUTOSUFF!J18</f>
        <v>16991.882464109229</v>
      </c>
      <c r="N18" s="5" t="s">
        <v>42</v>
      </c>
      <c r="O18" s="7">
        <f t="shared" si="1"/>
        <v>1972.2962340100869</v>
      </c>
      <c r="P18" s="7">
        <f t="shared" si="0"/>
        <v>3543.3476771518599</v>
      </c>
      <c r="Q18" s="7">
        <f t="shared" si="0"/>
        <v>5092.9014503887011</v>
      </c>
      <c r="R18" s="17">
        <f t="shared" si="0"/>
        <v>10608.545361550647</v>
      </c>
      <c r="S18" s="136">
        <f t="shared" si="2"/>
        <v>166.19121301456113</v>
      </c>
    </row>
    <row r="19" spans="1:19" x14ac:dyDescent="0.25">
      <c r="B19" s="5" t="s">
        <v>43</v>
      </c>
      <c r="C19" s="7">
        <v>2719.4768937262302</v>
      </c>
      <c r="D19" s="7">
        <v>20872.925642051301</v>
      </c>
      <c r="E19" s="7">
        <v>23563.1556495685</v>
      </c>
      <c r="F19" s="17">
        <v>47155.558185346032</v>
      </c>
      <c r="H19" s="5" t="s">
        <v>43</v>
      </c>
      <c r="I19" s="7">
        <f>OBS_PURP_AUTOSUFF!G19</f>
        <v>6281.9975330166099</v>
      </c>
      <c r="J19" s="7">
        <f>OBS_PURP_AUTOSUFF!H19</f>
        <v>29116.429333698401</v>
      </c>
      <c r="K19" s="7">
        <f>OBS_PURP_AUTOSUFF!I19</f>
        <v>31495.575825047701</v>
      </c>
      <c r="L19" s="17">
        <f>OBS_PURP_AUTOSUFF!J19</f>
        <v>66894.002691762711</v>
      </c>
      <c r="N19" s="5" t="s">
        <v>43</v>
      </c>
      <c r="O19" s="7">
        <f t="shared" si="1"/>
        <v>3562.5206392903797</v>
      </c>
      <c r="P19" s="7">
        <f t="shared" si="0"/>
        <v>8243.5036916470999</v>
      </c>
      <c r="Q19" s="7">
        <f t="shared" si="0"/>
        <v>7932.4201754792011</v>
      </c>
      <c r="R19" s="17">
        <f t="shared" si="0"/>
        <v>19738.444506416679</v>
      </c>
      <c r="S19" s="136">
        <f t="shared" si="2"/>
        <v>41.858150483203396</v>
      </c>
    </row>
    <row r="20" spans="1:19" x14ac:dyDescent="0.25">
      <c r="B20" s="5" t="s">
        <v>44</v>
      </c>
      <c r="C20" s="8"/>
      <c r="D20" s="7">
        <v>3927.3299451129897</v>
      </c>
      <c r="E20" s="7">
        <v>6501.9594910669402</v>
      </c>
      <c r="F20" s="17">
        <v>10429.28943617993</v>
      </c>
      <c r="H20" s="5" t="s">
        <v>44</v>
      </c>
      <c r="I20" s="8">
        <f>OBS_PURP_AUTOSUFF!G26</f>
        <v>0</v>
      </c>
      <c r="J20" s="7">
        <f>OBS_PURP_AUTOSUFF!H26</f>
        <v>2160.6421798250681</v>
      </c>
      <c r="K20" s="7">
        <f>OBS_PURP_AUTOSUFF!I26</f>
        <v>3609.6889205135099</v>
      </c>
      <c r="L20" s="17">
        <f>OBS_PURP_AUTOSUFF!J26</f>
        <v>5770.3311003385779</v>
      </c>
      <c r="N20" s="5" t="s">
        <v>44</v>
      </c>
      <c r="O20" s="8">
        <f t="shared" si="1"/>
        <v>0</v>
      </c>
      <c r="P20" s="7">
        <f t="shared" si="0"/>
        <v>-1766.6877652879216</v>
      </c>
      <c r="Q20" s="7">
        <f t="shared" si="0"/>
        <v>-2892.2705705534304</v>
      </c>
      <c r="R20" s="17">
        <f t="shared" si="0"/>
        <v>-4658.958335841352</v>
      </c>
      <c r="S20" s="136">
        <f t="shared" si="2"/>
        <v>-44.67186728636662</v>
      </c>
    </row>
    <row r="21" spans="1:19" x14ac:dyDescent="0.25">
      <c r="B21" s="5" t="s">
        <v>45</v>
      </c>
      <c r="C21" s="8"/>
      <c r="D21" s="7">
        <v>1263.5200529010299</v>
      </c>
      <c r="E21" s="7">
        <v>6167.1337072808501</v>
      </c>
      <c r="F21" s="17">
        <v>7430.65376018188</v>
      </c>
      <c r="H21" s="5" t="s">
        <v>45</v>
      </c>
      <c r="I21" s="8">
        <f>OBS_PURP_AUTOSUFF!G27</f>
        <v>0</v>
      </c>
      <c r="J21" s="7">
        <f>OBS_PURP_AUTOSUFF!H27</f>
        <v>879.47249630011675</v>
      </c>
      <c r="K21" s="7">
        <f>OBS_PURP_AUTOSUFF!I27</f>
        <v>4221.5825141142996</v>
      </c>
      <c r="L21" s="17">
        <f>OBS_PURP_AUTOSUFF!J27</f>
        <v>5101.0550104144168</v>
      </c>
      <c r="N21" s="5" t="s">
        <v>45</v>
      </c>
      <c r="O21" s="8">
        <f t="shared" si="1"/>
        <v>0</v>
      </c>
      <c r="P21" s="7">
        <f t="shared" si="0"/>
        <v>-384.04755660091314</v>
      </c>
      <c r="Q21" s="7">
        <f t="shared" si="0"/>
        <v>-1945.5511931665505</v>
      </c>
      <c r="R21" s="17">
        <f t="shared" si="0"/>
        <v>-2329.5987497674632</v>
      </c>
      <c r="S21" s="136">
        <f t="shared" si="2"/>
        <v>-31.351194995128417</v>
      </c>
    </row>
    <row r="22" spans="1:19" x14ac:dyDescent="0.25">
      <c r="B22" s="5" t="s">
        <v>46</v>
      </c>
      <c r="C22" s="8"/>
      <c r="D22" s="7">
        <v>1699.736381435031</v>
      </c>
      <c r="E22" s="7">
        <v>3052.2188356128299</v>
      </c>
      <c r="F22" s="17">
        <v>4751.955217047861</v>
      </c>
      <c r="H22" s="5" t="s">
        <v>46</v>
      </c>
      <c r="I22" s="8">
        <f>OBS_PURP_AUTOSUFF!G28</f>
        <v>0</v>
      </c>
      <c r="J22" s="7">
        <f>OBS_PURP_AUTOSUFF!H28</f>
        <v>943.79857713427623</v>
      </c>
      <c r="K22" s="7">
        <f>OBS_PURP_AUTOSUFF!I28</f>
        <v>3052.6398338888598</v>
      </c>
      <c r="L22" s="17">
        <f>OBS_PURP_AUTOSUFF!J28</f>
        <v>3996.4384110231358</v>
      </c>
      <c r="N22" s="5" t="s">
        <v>46</v>
      </c>
      <c r="O22" s="8">
        <f t="shared" si="1"/>
        <v>0</v>
      </c>
      <c r="P22" s="7">
        <f t="shared" si="0"/>
        <v>-755.93780430075481</v>
      </c>
      <c r="Q22" s="7">
        <f t="shared" si="0"/>
        <v>0.42099827602987716</v>
      </c>
      <c r="R22" s="17">
        <f t="shared" si="0"/>
        <v>-755.51680602472516</v>
      </c>
      <c r="S22" s="136">
        <f t="shared" si="2"/>
        <v>-15.899072518913338</v>
      </c>
    </row>
    <row r="23" spans="1:19" x14ac:dyDescent="0.25">
      <c r="B23" s="5" t="s">
        <v>47</v>
      </c>
      <c r="C23" s="8"/>
      <c r="D23" s="7">
        <v>642.72987968401731</v>
      </c>
      <c r="E23" s="7">
        <v>6304.6463165176301</v>
      </c>
      <c r="F23" s="17">
        <v>6947.376196201647</v>
      </c>
      <c r="H23" s="5" t="s">
        <v>47</v>
      </c>
      <c r="I23" s="8">
        <f>OBS_PURP_AUTOSUFF!G29</f>
        <v>0</v>
      </c>
      <c r="J23" s="7">
        <f>OBS_PURP_AUTOSUFF!H29</f>
        <v>1037.3910702620819</v>
      </c>
      <c r="K23" s="7">
        <f>OBS_PURP_AUTOSUFF!I29</f>
        <v>4302.9662191663401</v>
      </c>
      <c r="L23" s="17">
        <f>OBS_PURP_AUTOSUFF!J29</f>
        <v>5340.3572894284225</v>
      </c>
      <c r="N23" s="5" t="s">
        <v>47</v>
      </c>
      <c r="O23" s="8">
        <f t="shared" si="1"/>
        <v>0</v>
      </c>
      <c r="P23" s="7">
        <f t="shared" si="0"/>
        <v>394.66119057806463</v>
      </c>
      <c r="Q23" s="7">
        <f t="shared" si="0"/>
        <v>-2001.68009735129</v>
      </c>
      <c r="R23" s="17">
        <f t="shared" si="0"/>
        <v>-1607.0189067732244</v>
      </c>
      <c r="S23" s="136">
        <f t="shared" si="2"/>
        <v>-23.131306861600976</v>
      </c>
    </row>
    <row r="24" spans="1:19" x14ac:dyDescent="0.25">
      <c r="B24" s="5" t="s">
        <v>48</v>
      </c>
      <c r="C24" s="8"/>
      <c r="D24" s="7">
        <v>6561.0467549252398</v>
      </c>
      <c r="E24" s="7">
        <v>15383.153774643401</v>
      </c>
      <c r="F24" s="17">
        <v>21944.200529568639</v>
      </c>
      <c r="H24" s="5" t="s">
        <v>48</v>
      </c>
      <c r="I24" s="8">
        <f>OBS_PURP_AUTOSUFF!G30</f>
        <v>0</v>
      </c>
      <c r="J24" s="7">
        <f>OBS_PURP_AUTOSUFF!H30</f>
        <v>2166.217525226431</v>
      </c>
      <c r="K24" s="7">
        <f>OBS_PURP_AUTOSUFF!I30</f>
        <v>10707.514365372799</v>
      </c>
      <c r="L24" s="17">
        <f>OBS_PURP_AUTOSUFF!J30</f>
        <v>12873.731890599231</v>
      </c>
      <c r="N24" s="5" t="s">
        <v>48</v>
      </c>
      <c r="O24" s="8">
        <f t="shared" si="1"/>
        <v>0</v>
      </c>
      <c r="P24" s="7">
        <f t="shared" si="0"/>
        <v>-4394.8292296988093</v>
      </c>
      <c r="Q24" s="7">
        <f t="shared" si="0"/>
        <v>-4675.6394092706014</v>
      </c>
      <c r="R24" s="17">
        <f t="shared" si="0"/>
        <v>-9070.4686389694089</v>
      </c>
      <c r="S24" s="136">
        <f t="shared" si="2"/>
        <v>-41.334240574166451</v>
      </c>
    </row>
    <row r="25" spans="1:19" x14ac:dyDescent="0.25">
      <c r="B25" s="5" t="s">
        <v>49</v>
      </c>
      <c r="C25" s="8"/>
      <c r="D25" s="7">
        <v>40999.830968203038</v>
      </c>
      <c r="E25" s="7">
        <v>81728.981304767905</v>
      </c>
      <c r="F25" s="17">
        <v>122728.81227297094</v>
      </c>
      <c r="H25" s="5" t="s">
        <v>49</v>
      </c>
      <c r="I25" s="8">
        <f>OBS_PURP_AUTOSUFF!G31</f>
        <v>0</v>
      </c>
      <c r="J25" s="7">
        <f>OBS_PURP_AUTOSUFF!H31</f>
        <v>17158.698997379986</v>
      </c>
      <c r="K25" s="7">
        <f>OBS_PURP_AUTOSUFF!I31</f>
        <v>74884.486238278594</v>
      </c>
      <c r="L25" s="17">
        <f>OBS_PURP_AUTOSUFF!J31</f>
        <v>92043.185235658573</v>
      </c>
      <c r="N25" s="5" t="s">
        <v>49</v>
      </c>
      <c r="O25" s="8">
        <f t="shared" si="1"/>
        <v>0</v>
      </c>
      <c r="P25" s="7">
        <f t="shared" si="0"/>
        <v>-23841.131970823051</v>
      </c>
      <c r="Q25" s="7">
        <f t="shared" si="0"/>
        <v>-6844.4950664893113</v>
      </c>
      <c r="R25" s="17">
        <f t="shared" si="0"/>
        <v>-30685.62703731237</v>
      </c>
      <c r="S25" s="136">
        <f t="shared" si="2"/>
        <v>-25.002789865726083</v>
      </c>
    </row>
    <row r="26" spans="1:19" x14ac:dyDescent="0.25">
      <c r="B26" s="13" t="s">
        <v>4</v>
      </c>
      <c r="C26" s="15">
        <v>230044.88383594129</v>
      </c>
      <c r="D26" s="15">
        <v>290634.88246484264</v>
      </c>
      <c r="E26" s="15">
        <v>294708.57773184124</v>
      </c>
      <c r="F26" s="16">
        <v>815388.3440326252</v>
      </c>
      <c r="H26" s="13" t="s">
        <v>4</v>
      </c>
      <c r="I26" s="15">
        <f>OBS_PURP_AUTOSUFF!G32</f>
        <v>242006.0551481029</v>
      </c>
      <c r="J26" s="15">
        <f>OBS_PURP_AUTOSUFF!H32</f>
        <v>292636.09433487116</v>
      </c>
      <c r="K26" s="15">
        <f>OBS_PURP_AUTOSUFF!I32</f>
        <v>289743.93857779843</v>
      </c>
      <c r="L26" s="16">
        <f>OBS_PURP_AUTOSUFF!J32</f>
        <v>824386.08806077251</v>
      </c>
      <c r="N26" s="13" t="s">
        <v>4</v>
      </c>
      <c r="O26" s="15">
        <f t="shared" si="1"/>
        <v>11961.171312161605</v>
      </c>
      <c r="P26" s="15">
        <f t="shared" si="0"/>
        <v>2001.2118700285209</v>
      </c>
      <c r="Q26" s="15">
        <f t="shared" si="0"/>
        <v>-4964.6391540428158</v>
      </c>
      <c r="R26" s="16">
        <f t="shared" si="0"/>
        <v>8997.74402814731</v>
      </c>
      <c r="S26" s="136">
        <f t="shared" si="2"/>
        <v>1.1034918629873489</v>
      </c>
    </row>
    <row r="28" spans="1:19" ht="18.75" x14ac:dyDescent="0.3">
      <c r="A28" s="4" t="s">
        <v>7</v>
      </c>
      <c r="B28" s="4" t="s">
        <v>9</v>
      </c>
      <c r="H28" s="4" t="s">
        <v>9</v>
      </c>
      <c r="N28" s="4" t="s">
        <v>9</v>
      </c>
    </row>
    <row r="29" spans="1:19" ht="15" customHeight="1" x14ac:dyDescent="0.25">
      <c r="B29" s="9"/>
      <c r="C29" s="257" t="s">
        <v>6</v>
      </c>
      <c r="D29" s="258"/>
      <c r="E29" s="258"/>
      <c r="F29" s="259"/>
      <c r="H29" s="9"/>
      <c r="I29" s="252" t="s">
        <v>6</v>
      </c>
      <c r="J29" s="252"/>
      <c r="K29" s="252"/>
      <c r="L29" s="252"/>
      <c r="N29" s="9"/>
      <c r="O29" s="252" t="s">
        <v>6</v>
      </c>
      <c r="P29" s="252"/>
      <c r="Q29" s="252"/>
      <c r="R29" s="252"/>
    </row>
    <row r="30" spans="1:19" ht="30" x14ac:dyDescent="0.25">
      <c r="B30" s="10" t="s">
        <v>3</v>
      </c>
      <c r="C30" s="11" t="s">
        <v>2</v>
      </c>
      <c r="D30" s="134" t="s">
        <v>0</v>
      </c>
      <c r="E30" s="134" t="s">
        <v>1</v>
      </c>
      <c r="F30" s="134" t="s">
        <v>5</v>
      </c>
      <c r="H30" s="10" t="s">
        <v>3</v>
      </c>
      <c r="I30" s="11" t="s">
        <v>2</v>
      </c>
      <c r="J30" s="133" t="s">
        <v>0</v>
      </c>
      <c r="K30" s="133" t="s">
        <v>1</v>
      </c>
      <c r="L30" s="133" t="s">
        <v>5</v>
      </c>
      <c r="N30" s="10" t="s">
        <v>3</v>
      </c>
      <c r="O30" s="11" t="s">
        <v>2</v>
      </c>
      <c r="P30" s="133" t="s">
        <v>0</v>
      </c>
      <c r="Q30" s="133" t="s">
        <v>1</v>
      </c>
      <c r="R30" s="133" t="s">
        <v>5</v>
      </c>
      <c r="S30" s="135" t="s">
        <v>593</v>
      </c>
    </row>
    <row r="31" spans="1:19" x14ac:dyDescent="0.25">
      <c r="B31" s="5" t="s">
        <v>32</v>
      </c>
      <c r="C31" s="7">
        <v>22736.886715787899</v>
      </c>
      <c r="D31" s="7">
        <v>16850.802074435302</v>
      </c>
      <c r="E31" s="7">
        <v>22758.519091220602</v>
      </c>
      <c r="F31" s="17">
        <v>62346.207881443799</v>
      </c>
      <c r="H31" s="5" t="s">
        <v>32</v>
      </c>
      <c r="I31" s="7">
        <f>OBS_PURP_AUTOSUFF!G37</f>
        <v>22353.3192626745</v>
      </c>
      <c r="J31" s="7">
        <f>OBS_PURP_AUTOSUFF!H37</f>
        <v>17621.886739983602</v>
      </c>
      <c r="K31" s="7">
        <f>OBS_PURP_AUTOSUFF!I37</f>
        <v>20531.093532178202</v>
      </c>
      <c r="L31" s="17">
        <f>OBS_PURP_AUTOSUFF!J37</f>
        <v>60506.299534836304</v>
      </c>
      <c r="N31" s="5" t="s">
        <v>32</v>
      </c>
      <c r="O31" s="7">
        <f>I31-C31</f>
        <v>-383.5674531133991</v>
      </c>
      <c r="P31" s="7">
        <f t="shared" ref="P31:R49" si="3">J31-D31</f>
        <v>771.08466554830011</v>
      </c>
      <c r="Q31" s="7">
        <f t="shared" si="3"/>
        <v>-2227.4255590424</v>
      </c>
      <c r="R31" s="17">
        <f t="shared" si="3"/>
        <v>-1839.9083466074953</v>
      </c>
      <c r="S31" s="136">
        <f>R31/F31 * 100</f>
        <v>-2.9511150864319209</v>
      </c>
    </row>
    <row r="32" spans="1:19" x14ac:dyDescent="0.25">
      <c r="B32" s="5" t="s">
        <v>33</v>
      </c>
      <c r="C32" s="7">
        <v>347.47763156726398</v>
      </c>
      <c r="D32" s="7">
        <v>425.15234457857701</v>
      </c>
      <c r="E32" s="7">
        <v>608.55765883607899</v>
      </c>
      <c r="F32" s="17">
        <v>1381.1876349819199</v>
      </c>
      <c r="H32" s="5" t="s">
        <v>33</v>
      </c>
      <c r="I32" s="7">
        <f>OBS_PURP_AUTOSUFF!G38</f>
        <v>351.19710352771898</v>
      </c>
      <c r="J32" s="7">
        <f>OBS_PURP_AUTOSUFF!H38</f>
        <v>338.83782430290103</v>
      </c>
      <c r="K32" s="7">
        <f>OBS_PURP_AUTOSUFF!I38</f>
        <v>484.66966302140798</v>
      </c>
      <c r="L32" s="17">
        <f>OBS_PURP_AUTOSUFF!J38</f>
        <v>1174.7045908520281</v>
      </c>
      <c r="N32" s="5" t="s">
        <v>33</v>
      </c>
      <c r="O32" s="7">
        <f t="shared" ref="O32:O49" si="4">I32-C32</f>
        <v>3.719471960454996</v>
      </c>
      <c r="P32" s="7">
        <f t="shared" si="3"/>
        <v>-86.314520275675989</v>
      </c>
      <c r="Q32" s="7">
        <f t="shared" si="3"/>
        <v>-123.887995814671</v>
      </c>
      <c r="R32" s="17">
        <f t="shared" si="3"/>
        <v>-206.48304412989182</v>
      </c>
      <c r="S32" s="136">
        <f t="shared" ref="S32:S49" si="5">R32/F32 * 100</f>
        <v>-14.94967366491047</v>
      </c>
    </row>
    <row r="33" spans="2:19" x14ac:dyDescent="0.25">
      <c r="B33" s="5" t="s">
        <v>34</v>
      </c>
      <c r="C33" s="7">
        <v>6631.6276302009501</v>
      </c>
      <c r="D33" s="7">
        <v>2933.76505485902</v>
      </c>
      <c r="E33" s="7">
        <v>2872.38590769955</v>
      </c>
      <c r="F33" s="17">
        <v>12437.778592759521</v>
      </c>
      <c r="H33" s="5" t="s">
        <v>34</v>
      </c>
      <c r="I33" s="7">
        <f>OBS_PURP_AUTOSUFF!G39</f>
        <v>7041.2357088440504</v>
      </c>
      <c r="J33" s="7">
        <f>OBS_PURP_AUTOSUFF!H39</f>
        <v>3244.8122043813701</v>
      </c>
      <c r="K33" s="7">
        <f>OBS_PURP_AUTOSUFF!I39</f>
        <v>3221.4555763808598</v>
      </c>
      <c r="L33" s="17">
        <f>OBS_PURP_AUTOSUFF!J39</f>
        <v>13507.503489606281</v>
      </c>
      <c r="N33" s="5" t="s">
        <v>34</v>
      </c>
      <c r="O33" s="7">
        <f t="shared" si="4"/>
        <v>409.60807864310027</v>
      </c>
      <c r="P33" s="7">
        <f t="shared" si="3"/>
        <v>311.04714952235008</v>
      </c>
      <c r="Q33" s="7">
        <f t="shared" si="3"/>
        <v>349.06966868130985</v>
      </c>
      <c r="R33" s="17">
        <f t="shared" si="3"/>
        <v>1069.7248968467593</v>
      </c>
      <c r="S33" s="136">
        <f t="shared" si="5"/>
        <v>8.6006105420584085</v>
      </c>
    </row>
    <row r="34" spans="2:19" x14ac:dyDescent="0.25">
      <c r="B34" s="5" t="s">
        <v>35</v>
      </c>
      <c r="C34" s="7">
        <v>0</v>
      </c>
      <c r="D34" s="7">
        <v>0</v>
      </c>
      <c r="E34" s="7">
        <v>0</v>
      </c>
      <c r="F34" s="17">
        <v>0</v>
      </c>
      <c r="H34" s="5" t="s">
        <v>35</v>
      </c>
      <c r="I34" s="7">
        <f>OBS_PURP_AUTOSUFF!G40</f>
        <v>2.43327420086012</v>
      </c>
      <c r="J34" s="7">
        <f>OBS_PURP_AUTOSUFF!H40</f>
        <v>15.4510241654691</v>
      </c>
      <c r="K34" s="7">
        <f>OBS_PURP_AUTOSUFF!I40</f>
        <v>18.790465192322898</v>
      </c>
      <c r="L34" s="17">
        <f>OBS_PURP_AUTOSUFF!J40</f>
        <v>36.674763558652117</v>
      </c>
      <c r="N34" s="5" t="s">
        <v>35</v>
      </c>
      <c r="O34" s="7">
        <f t="shared" si="4"/>
        <v>2.43327420086012</v>
      </c>
      <c r="P34" s="7">
        <f t="shared" si="3"/>
        <v>15.4510241654691</v>
      </c>
      <c r="Q34" s="7">
        <f t="shared" si="3"/>
        <v>18.790465192322898</v>
      </c>
      <c r="R34" s="17">
        <f t="shared" si="3"/>
        <v>36.674763558652117</v>
      </c>
      <c r="S34" s="136"/>
    </row>
    <row r="35" spans="2:19" x14ac:dyDescent="0.25">
      <c r="B35" s="5" t="s">
        <v>36</v>
      </c>
      <c r="C35" s="7">
        <v>115.63148193132901</v>
      </c>
      <c r="D35" s="7">
        <v>157.147725925598</v>
      </c>
      <c r="E35" s="7">
        <v>414.405067450236</v>
      </c>
      <c r="F35" s="17">
        <v>687.18427530716303</v>
      </c>
      <c r="H35" s="5" t="s">
        <v>36</v>
      </c>
      <c r="I35" s="7">
        <f>OBS_PURP_AUTOSUFF!G41</f>
        <v>113.215737114116</v>
      </c>
      <c r="J35" s="7">
        <f>OBS_PURP_AUTOSUFF!H41</f>
        <v>148.35611759973301</v>
      </c>
      <c r="K35" s="7">
        <f>OBS_PURP_AUTOSUFF!I41</f>
        <v>358.39466204395399</v>
      </c>
      <c r="L35" s="17">
        <f>OBS_PURP_AUTOSUFF!J41</f>
        <v>619.96651675780299</v>
      </c>
      <c r="N35" s="5" t="s">
        <v>36</v>
      </c>
      <c r="O35" s="7">
        <f t="shared" si="4"/>
        <v>-2.4157448172130103</v>
      </c>
      <c r="P35" s="7">
        <f t="shared" si="3"/>
        <v>-8.7916083258649849</v>
      </c>
      <c r="Q35" s="7">
        <f t="shared" si="3"/>
        <v>-56.010405406282018</v>
      </c>
      <c r="R35" s="17">
        <f t="shared" si="3"/>
        <v>-67.217758549360042</v>
      </c>
      <c r="S35" s="136">
        <f t="shared" si="5"/>
        <v>-9.7816205877694919</v>
      </c>
    </row>
    <row r="36" spans="2:19" x14ac:dyDescent="0.25">
      <c r="B36" s="5" t="s">
        <v>37</v>
      </c>
      <c r="C36" s="7">
        <v>3436.22690577298</v>
      </c>
      <c r="D36" s="7">
        <v>4296.5761029859696</v>
      </c>
      <c r="E36" s="7">
        <v>5176.0886689783001</v>
      </c>
      <c r="F36" s="17">
        <v>12908.891677737251</v>
      </c>
      <c r="H36" s="5" t="s">
        <v>37</v>
      </c>
      <c r="I36" s="7">
        <f>OBS_PURP_AUTOSUFF!G42</f>
        <v>3512.3268208130498</v>
      </c>
      <c r="J36" s="7">
        <f>OBS_PURP_AUTOSUFF!H42</f>
        <v>4412.3621801737399</v>
      </c>
      <c r="K36" s="7">
        <f>OBS_PURP_AUTOSUFF!I42</f>
        <v>5830.80476221966</v>
      </c>
      <c r="L36" s="17">
        <f>OBS_PURP_AUTOSUFF!J42</f>
        <v>13755.49376320645</v>
      </c>
      <c r="N36" s="5" t="s">
        <v>37</v>
      </c>
      <c r="O36" s="7">
        <f t="shared" si="4"/>
        <v>76.099915040069845</v>
      </c>
      <c r="P36" s="7">
        <f t="shared" si="3"/>
        <v>115.78607718777039</v>
      </c>
      <c r="Q36" s="7">
        <f t="shared" si="3"/>
        <v>654.71609324135989</v>
      </c>
      <c r="R36" s="17">
        <f t="shared" si="3"/>
        <v>846.60208546919966</v>
      </c>
      <c r="S36" s="136">
        <f t="shared" si="5"/>
        <v>6.5582863858812486</v>
      </c>
    </row>
    <row r="37" spans="2:19" x14ac:dyDescent="0.25">
      <c r="B37" s="5" t="s">
        <v>38</v>
      </c>
      <c r="C37" s="7">
        <v>261.786209448237</v>
      </c>
      <c r="D37" s="7">
        <v>611.114095666087</v>
      </c>
      <c r="E37" s="7">
        <v>1030.5314056473001</v>
      </c>
      <c r="F37" s="17">
        <v>1903.4317107616241</v>
      </c>
      <c r="H37" s="5" t="s">
        <v>38</v>
      </c>
      <c r="I37" s="7">
        <f>OBS_PURP_AUTOSUFF!G43</f>
        <v>567.46411604825096</v>
      </c>
      <c r="J37" s="7">
        <f>OBS_PURP_AUTOSUFF!H43</f>
        <v>1491.88090835509</v>
      </c>
      <c r="K37" s="7">
        <f>OBS_PURP_AUTOSUFF!I43</f>
        <v>1881.61234931219</v>
      </c>
      <c r="L37" s="17">
        <f>OBS_PURP_AUTOSUFF!J43</f>
        <v>3940.957373715531</v>
      </c>
      <c r="N37" s="5" t="s">
        <v>38</v>
      </c>
      <c r="O37" s="7">
        <f t="shared" si="4"/>
        <v>305.67790660001396</v>
      </c>
      <c r="P37" s="7">
        <f t="shared" si="3"/>
        <v>880.76681268900302</v>
      </c>
      <c r="Q37" s="7">
        <f t="shared" si="3"/>
        <v>851.0809436648899</v>
      </c>
      <c r="R37" s="17">
        <f t="shared" si="3"/>
        <v>2037.5256629539069</v>
      </c>
      <c r="S37" s="136">
        <f t="shared" si="5"/>
        <v>107.04485227571561</v>
      </c>
    </row>
    <row r="38" spans="2:19" x14ac:dyDescent="0.25">
      <c r="B38" s="5" t="s">
        <v>39</v>
      </c>
      <c r="C38" s="7">
        <v>55.868818561730201</v>
      </c>
      <c r="D38" s="7">
        <v>68.245439697337801</v>
      </c>
      <c r="E38" s="7">
        <v>216.517834948407</v>
      </c>
      <c r="F38" s="17">
        <v>340.63209320747501</v>
      </c>
      <c r="H38" s="5" t="s">
        <v>39</v>
      </c>
      <c r="I38" s="7">
        <f>OBS_PURP_AUTOSUFF!G44</f>
        <v>109.92094729695</v>
      </c>
      <c r="J38" s="7">
        <f>OBS_PURP_AUTOSUFF!H44</f>
        <v>230.98692896447801</v>
      </c>
      <c r="K38" s="7">
        <f>OBS_PURP_AUTOSUFF!I44</f>
        <v>273.62608998072898</v>
      </c>
      <c r="L38" s="17">
        <f>OBS_PURP_AUTOSUFF!J44</f>
        <v>614.53396624215702</v>
      </c>
      <c r="N38" s="5" t="s">
        <v>39</v>
      </c>
      <c r="O38" s="7">
        <f t="shared" si="4"/>
        <v>54.052128735219803</v>
      </c>
      <c r="P38" s="7">
        <f t="shared" si="3"/>
        <v>162.7414892671402</v>
      </c>
      <c r="Q38" s="7">
        <f t="shared" si="3"/>
        <v>57.108255032321978</v>
      </c>
      <c r="R38" s="17">
        <f t="shared" si="3"/>
        <v>273.90187303468201</v>
      </c>
      <c r="S38" s="136">
        <f t="shared" si="5"/>
        <v>80.409884592950434</v>
      </c>
    </row>
    <row r="39" spans="2:19" x14ac:dyDescent="0.25">
      <c r="B39" s="5" t="s">
        <v>40</v>
      </c>
      <c r="C39" s="7">
        <v>24.5804902648654</v>
      </c>
      <c r="D39" s="7">
        <v>244.44561528284299</v>
      </c>
      <c r="E39" s="7">
        <v>246.994321106977</v>
      </c>
      <c r="F39" s="17">
        <v>516.02042665468537</v>
      </c>
      <c r="H39" s="5" t="s">
        <v>40</v>
      </c>
      <c r="I39" s="7">
        <f>OBS_PURP_AUTOSUFF!G45</f>
        <v>114.77607308607899</v>
      </c>
      <c r="J39" s="7">
        <f>OBS_PURP_AUTOSUFF!H45</f>
        <v>406.40884138352999</v>
      </c>
      <c r="K39" s="7">
        <f>OBS_PURP_AUTOSUFF!I45</f>
        <v>412.61049532706198</v>
      </c>
      <c r="L39" s="17">
        <f>OBS_PURP_AUTOSUFF!J45</f>
        <v>933.79540979667104</v>
      </c>
      <c r="N39" s="5" t="s">
        <v>40</v>
      </c>
      <c r="O39" s="7">
        <f t="shared" si="4"/>
        <v>90.195582821213591</v>
      </c>
      <c r="P39" s="7">
        <f t="shared" si="3"/>
        <v>161.963226100687</v>
      </c>
      <c r="Q39" s="7">
        <f t="shared" si="3"/>
        <v>165.61617422008499</v>
      </c>
      <c r="R39" s="17">
        <f t="shared" si="3"/>
        <v>417.77498314198567</v>
      </c>
      <c r="S39" s="136">
        <f t="shared" si="5"/>
        <v>80.960939056305165</v>
      </c>
    </row>
    <row r="40" spans="2:19" x14ac:dyDescent="0.25">
      <c r="B40" s="5" t="s">
        <v>41</v>
      </c>
      <c r="C40" s="7">
        <v>0</v>
      </c>
      <c r="D40" s="7">
        <v>34.636655705460399</v>
      </c>
      <c r="E40" s="7">
        <v>0</v>
      </c>
      <c r="F40" s="17">
        <v>34.636655705460399</v>
      </c>
      <c r="H40" s="5" t="s">
        <v>41</v>
      </c>
      <c r="I40" s="7">
        <f>OBS_PURP_AUTOSUFF!G46</f>
        <v>0</v>
      </c>
      <c r="J40" s="7">
        <f>OBS_PURP_AUTOSUFF!H46</f>
        <v>55.19730360869</v>
      </c>
      <c r="K40" s="7">
        <f>OBS_PURP_AUTOSUFF!I46</f>
        <v>21.164319294356002</v>
      </c>
      <c r="L40" s="17">
        <f>OBS_PURP_AUTOSUFF!J46</f>
        <v>76.361622903045998</v>
      </c>
      <c r="N40" s="5" t="s">
        <v>41</v>
      </c>
      <c r="O40" s="7">
        <f t="shared" si="4"/>
        <v>0</v>
      </c>
      <c r="P40" s="7">
        <f t="shared" si="3"/>
        <v>20.560647903229601</v>
      </c>
      <c r="Q40" s="7">
        <f t="shared" si="3"/>
        <v>21.164319294356002</v>
      </c>
      <c r="R40" s="17">
        <f t="shared" si="3"/>
        <v>41.724967197585599</v>
      </c>
      <c r="S40" s="136">
        <f t="shared" si="5"/>
        <v>120.46476874788965</v>
      </c>
    </row>
    <row r="41" spans="2:19" x14ac:dyDescent="0.25">
      <c r="B41" s="5" t="s">
        <v>42</v>
      </c>
      <c r="C41" s="7">
        <v>51.3378808021982</v>
      </c>
      <c r="D41" s="7">
        <v>226.11383746105699</v>
      </c>
      <c r="E41" s="7">
        <v>535.11838309626899</v>
      </c>
      <c r="F41" s="17">
        <v>812.57010135952419</v>
      </c>
      <c r="H41" s="5" t="s">
        <v>42</v>
      </c>
      <c r="I41" s="7">
        <f>OBS_PURP_AUTOSUFF!G47</f>
        <v>129.94649157101901</v>
      </c>
      <c r="J41" s="7">
        <f>OBS_PURP_AUTOSUFF!H47</f>
        <v>435.27395663284199</v>
      </c>
      <c r="K41" s="7">
        <f>OBS_PURP_AUTOSUFF!I47</f>
        <v>779.33507373312898</v>
      </c>
      <c r="L41" s="17">
        <f>OBS_PURP_AUTOSUFF!J47</f>
        <v>1344.5555219369899</v>
      </c>
      <c r="N41" s="5" t="s">
        <v>42</v>
      </c>
      <c r="O41" s="7">
        <f t="shared" si="4"/>
        <v>78.60861076882081</v>
      </c>
      <c r="P41" s="7">
        <f t="shared" si="3"/>
        <v>209.160119171785</v>
      </c>
      <c r="Q41" s="7">
        <f t="shared" si="3"/>
        <v>244.21669063685999</v>
      </c>
      <c r="R41" s="17">
        <f t="shared" si="3"/>
        <v>531.98542057746567</v>
      </c>
      <c r="S41" s="136">
        <f t="shared" si="5"/>
        <v>65.469480071613788</v>
      </c>
    </row>
    <row r="42" spans="2:19" x14ac:dyDescent="0.25">
      <c r="B42" s="5" t="s">
        <v>43</v>
      </c>
      <c r="C42" s="7">
        <v>545.83497516037903</v>
      </c>
      <c r="D42" s="7">
        <v>2124.8396850404802</v>
      </c>
      <c r="E42" s="7">
        <v>3144.8913332286502</v>
      </c>
      <c r="F42" s="17">
        <v>5815.565993429509</v>
      </c>
      <c r="H42" s="5" t="s">
        <v>43</v>
      </c>
      <c r="I42" s="7">
        <f>OBS_PURP_AUTOSUFF!G48</f>
        <v>1034.81898612183</v>
      </c>
      <c r="J42" s="7">
        <f>OBS_PURP_AUTOSUFF!H48</f>
        <v>2580.2961240988898</v>
      </c>
      <c r="K42" s="7">
        <f>OBS_PURP_AUTOSUFF!I48</f>
        <v>4695.2009484476903</v>
      </c>
      <c r="L42" s="17">
        <f>OBS_PURP_AUTOSUFF!J48</f>
        <v>8310.3160586684098</v>
      </c>
      <c r="N42" s="5" t="s">
        <v>43</v>
      </c>
      <c r="O42" s="7">
        <f t="shared" si="4"/>
        <v>488.98401096145096</v>
      </c>
      <c r="P42" s="7">
        <f t="shared" si="3"/>
        <v>455.45643905840961</v>
      </c>
      <c r="Q42" s="7">
        <f t="shared" si="3"/>
        <v>1550.3096152190401</v>
      </c>
      <c r="R42" s="17">
        <f t="shared" si="3"/>
        <v>2494.7500652389008</v>
      </c>
      <c r="S42" s="136">
        <f t="shared" si="5"/>
        <v>42.897803379026172</v>
      </c>
    </row>
    <row r="43" spans="2:19" x14ac:dyDescent="0.25">
      <c r="B43" s="5" t="s">
        <v>44</v>
      </c>
      <c r="C43" s="8"/>
      <c r="D43" s="7">
        <v>637.46406314836508</v>
      </c>
      <c r="E43" s="7">
        <v>1248.5326744419201</v>
      </c>
      <c r="F43" s="17">
        <v>1885.9967375902852</v>
      </c>
      <c r="H43" s="5" t="s">
        <v>44</v>
      </c>
      <c r="I43" s="8">
        <f>OBS_PURP_AUTOSUFF!G55</f>
        <v>0</v>
      </c>
      <c r="J43" s="7">
        <f>OBS_PURP_AUTOSUFF!H55</f>
        <v>220.94325701472479</v>
      </c>
      <c r="K43" s="7">
        <f>OBS_PURP_AUTOSUFF!I55</f>
        <v>577.447712555218</v>
      </c>
      <c r="L43" s="17">
        <f>OBS_PURP_AUTOSUFF!J55</f>
        <v>798.39096956994285</v>
      </c>
      <c r="N43" s="5" t="s">
        <v>44</v>
      </c>
      <c r="O43" s="8">
        <f t="shared" si="4"/>
        <v>0</v>
      </c>
      <c r="P43" s="7">
        <f t="shared" si="3"/>
        <v>-416.52080613364029</v>
      </c>
      <c r="Q43" s="7">
        <f t="shared" si="3"/>
        <v>-671.0849618867021</v>
      </c>
      <c r="R43" s="17">
        <f t="shared" si="3"/>
        <v>-1087.6057680203423</v>
      </c>
      <c r="S43" s="136">
        <f t="shared" si="5"/>
        <v>-57.667425735315049</v>
      </c>
    </row>
    <row r="44" spans="2:19" x14ac:dyDescent="0.25">
      <c r="B44" s="5" t="s">
        <v>45</v>
      </c>
      <c r="C44" s="8"/>
      <c r="D44" s="7">
        <v>145.71390881130199</v>
      </c>
      <c r="E44" s="7">
        <v>206.49167787557201</v>
      </c>
      <c r="F44" s="17">
        <v>352.20558668687397</v>
      </c>
      <c r="H44" s="5" t="s">
        <v>45</v>
      </c>
      <c r="I44" s="8">
        <f>OBS_PURP_AUTOSUFF!G56</f>
        <v>0</v>
      </c>
      <c r="J44" s="7">
        <f>OBS_PURP_AUTOSUFF!H56</f>
        <v>81.126614002683695</v>
      </c>
      <c r="K44" s="7">
        <f>OBS_PURP_AUTOSUFF!I56</f>
        <v>150.518816515368</v>
      </c>
      <c r="L44" s="17">
        <f>OBS_PURP_AUTOSUFF!J56</f>
        <v>231.64543051805168</v>
      </c>
      <c r="N44" s="5" t="s">
        <v>45</v>
      </c>
      <c r="O44" s="8">
        <f t="shared" si="4"/>
        <v>0</v>
      </c>
      <c r="P44" s="7">
        <f t="shared" si="3"/>
        <v>-64.587294808618296</v>
      </c>
      <c r="Q44" s="7">
        <f t="shared" si="3"/>
        <v>-55.972861360204007</v>
      </c>
      <c r="R44" s="17">
        <f t="shared" si="3"/>
        <v>-120.56015616882229</v>
      </c>
      <c r="S44" s="136">
        <f t="shared" si="5"/>
        <v>-34.230052198463703</v>
      </c>
    </row>
    <row r="45" spans="2:19" x14ac:dyDescent="0.25">
      <c r="B45" s="5" t="s">
        <v>46</v>
      </c>
      <c r="C45" s="8"/>
      <c r="D45" s="7">
        <v>337.92450289744102</v>
      </c>
      <c r="E45" s="7">
        <v>751.05567865882904</v>
      </c>
      <c r="F45" s="17">
        <v>1088.9801815562701</v>
      </c>
      <c r="H45" s="5" t="s">
        <v>46</v>
      </c>
      <c r="I45" s="8">
        <f>OBS_PURP_AUTOSUFF!G57</f>
        <v>0</v>
      </c>
      <c r="J45" s="7">
        <f>OBS_PURP_AUTOSUFF!H57</f>
        <v>311.88176438754454</v>
      </c>
      <c r="K45" s="7">
        <f>OBS_PURP_AUTOSUFF!I57</f>
        <v>929.85314291909594</v>
      </c>
      <c r="L45" s="17">
        <f>OBS_PURP_AUTOSUFF!J57</f>
        <v>1241.7349073066405</v>
      </c>
      <c r="N45" s="5" t="s">
        <v>46</v>
      </c>
      <c r="O45" s="8">
        <f t="shared" si="4"/>
        <v>0</v>
      </c>
      <c r="P45" s="7">
        <f t="shared" si="3"/>
        <v>-26.042738509896481</v>
      </c>
      <c r="Q45" s="7">
        <f t="shared" si="3"/>
        <v>178.79746426026691</v>
      </c>
      <c r="R45" s="17">
        <f t="shared" si="3"/>
        <v>152.75472575037043</v>
      </c>
      <c r="S45" s="136">
        <f t="shared" si="5"/>
        <v>14.027319168661769</v>
      </c>
    </row>
    <row r="46" spans="2:19" x14ac:dyDescent="0.25">
      <c r="B46" s="5" t="s">
        <v>47</v>
      </c>
      <c r="C46" s="8"/>
      <c r="D46" s="7">
        <v>17.142349613346099</v>
      </c>
      <c r="E46" s="7">
        <v>141.881720631402</v>
      </c>
      <c r="F46" s="17">
        <v>159.02407024474809</v>
      </c>
      <c r="H46" s="5" t="s">
        <v>47</v>
      </c>
      <c r="I46" s="8">
        <f>OBS_PURP_AUTOSUFF!G58</f>
        <v>0</v>
      </c>
      <c r="J46" s="7">
        <f>OBS_PURP_AUTOSUFF!H58</f>
        <v>31.993450506512009</v>
      </c>
      <c r="K46" s="7">
        <f>OBS_PURP_AUTOSUFF!I58</f>
        <v>15.993406750864301</v>
      </c>
      <c r="L46" s="17">
        <f>OBS_PURP_AUTOSUFF!J58</f>
        <v>47.986857257376307</v>
      </c>
      <c r="N46" s="5" t="s">
        <v>47</v>
      </c>
      <c r="O46" s="8">
        <f t="shared" si="4"/>
        <v>0</v>
      </c>
      <c r="P46" s="7">
        <f t="shared" si="3"/>
        <v>14.85110089316591</v>
      </c>
      <c r="Q46" s="7">
        <f t="shared" si="3"/>
        <v>-125.88831388053771</v>
      </c>
      <c r="R46" s="17">
        <f t="shared" si="3"/>
        <v>-111.03721298737179</v>
      </c>
      <c r="S46" s="136">
        <f t="shared" si="5"/>
        <v>-69.824154806551292</v>
      </c>
    </row>
    <row r="47" spans="2:19" x14ac:dyDescent="0.25">
      <c r="B47" s="5" t="s">
        <v>48</v>
      </c>
      <c r="C47" s="8"/>
      <c r="D47" s="7">
        <v>397.60994695615125</v>
      </c>
      <c r="E47" s="7">
        <v>598.88558210827796</v>
      </c>
      <c r="F47" s="17">
        <v>996.49552906442921</v>
      </c>
      <c r="H47" s="5" t="s">
        <v>48</v>
      </c>
      <c r="I47" s="8">
        <f>OBS_PURP_AUTOSUFF!G59</f>
        <v>0</v>
      </c>
      <c r="J47" s="7">
        <f>OBS_PURP_AUTOSUFF!H59</f>
        <v>97.368020758683883</v>
      </c>
      <c r="K47" s="7">
        <f>OBS_PURP_AUTOSUFF!I59</f>
        <v>442.97742116675602</v>
      </c>
      <c r="L47" s="17">
        <f>OBS_PURP_AUTOSUFF!J59</f>
        <v>540.3454419254399</v>
      </c>
      <c r="N47" s="5" t="s">
        <v>48</v>
      </c>
      <c r="O47" s="8">
        <f t="shared" si="4"/>
        <v>0</v>
      </c>
      <c r="P47" s="7">
        <f t="shared" si="3"/>
        <v>-300.24192619746736</v>
      </c>
      <c r="Q47" s="7">
        <f t="shared" si="3"/>
        <v>-155.90816094152194</v>
      </c>
      <c r="R47" s="17">
        <f t="shared" si="3"/>
        <v>-456.15008713898931</v>
      </c>
      <c r="S47" s="136">
        <f t="shared" si="5"/>
        <v>-45.775427368675786</v>
      </c>
    </row>
    <row r="48" spans="2:19" x14ac:dyDescent="0.25">
      <c r="B48" s="5" t="s">
        <v>49</v>
      </c>
      <c r="C48" s="8"/>
      <c r="D48" s="7">
        <v>3029.88378405203</v>
      </c>
      <c r="E48" s="7">
        <v>4691.4542741318401</v>
      </c>
      <c r="F48" s="17">
        <v>7721.3380581838701</v>
      </c>
      <c r="H48" s="5" t="s">
        <v>49</v>
      </c>
      <c r="I48" s="8">
        <f>OBS_PURP_AUTOSUFF!G60</f>
        <v>0</v>
      </c>
      <c r="J48" s="7">
        <f>OBS_PURP_AUTOSUFF!H60</f>
        <v>912.9104572824009</v>
      </c>
      <c r="K48" s="7">
        <f>OBS_PURP_AUTOSUFF!I60</f>
        <v>3797.1635940737101</v>
      </c>
      <c r="L48" s="17">
        <f>OBS_PURP_AUTOSUFF!J60</f>
        <v>4710.0740513561113</v>
      </c>
      <c r="N48" s="5" t="s">
        <v>49</v>
      </c>
      <c r="O48" s="8">
        <f t="shared" si="4"/>
        <v>0</v>
      </c>
      <c r="P48" s="7">
        <f t="shared" si="3"/>
        <v>-2116.9733267696292</v>
      </c>
      <c r="Q48" s="7">
        <f t="shared" si="3"/>
        <v>-894.29068005812996</v>
      </c>
      <c r="R48" s="17">
        <f t="shared" si="3"/>
        <v>-3011.2640068277587</v>
      </c>
      <c r="S48" s="136">
        <f t="shared" si="5"/>
        <v>-38.999250960604051</v>
      </c>
    </row>
    <row r="49" spans="1:19" x14ac:dyDescent="0.25">
      <c r="B49" s="13" t="s">
        <v>4</v>
      </c>
      <c r="C49" s="15">
        <v>34207.258739497833</v>
      </c>
      <c r="D49" s="15">
        <v>32538.577187116367</v>
      </c>
      <c r="E49" s="15">
        <v>44642.31128006021</v>
      </c>
      <c r="F49" s="16">
        <v>111388.14720667442</v>
      </c>
      <c r="H49" s="13" t="s">
        <v>4</v>
      </c>
      <c r="I49" s="15">
        <f>OBS_PURP_AUTOSUFF!G61</f>
        <v>35523.348301349564</v>
      </c>
      <c r="J49" s="15">
        <f>OBS_PURP_AUTOSUFF!H61</f>
        <v>32782.696436660051</v>
      </c>
      <c r="K49" s="15">
        <f>OBS_PURP_AUTOSUFF!I61</f>
        <v>44882.473947050319</v>
      </c>
      <c r="L49" s="16">
        <f>OBS_PURP_AUTOSUFF!J61</f>
        <v>113188.51868505996</v>
      </c>
      <c r="N49" s="13" t="s">
        <v>4</v>
      </c>
      <c r="O49" s="15">
        <f t="shared" si="4"/>
        <v>1316.0895618517316</v>
      </c>
      <c r="P49" s="15">
        <f t="shared" si="3"/>
        <v>244.11924954368442</v>
      </c>
      <c r="Q49" s="15">
        <f t="shared" si="3"/>
        <v>240.16266699010885</v>
      </c>
      <c r="R49" s="16">
        <f t="shared" si="3"/>
        <v>1800.3714783855394</v>
      </c>
      <c r="S49" s="136">
        <f t="shared" si="5"/>
        <v>1.6163043587079797</v>
      </c>
    </row>
    <row r="51" spans="1:19" ht="18.75" x14ac:dyDescent="0.3">
      <c r="A51" s="4" t="s">
        <v>7</v>
      </c>
      <c r="B51" s="4" t="s">
        <v>10</v>
      </c>
      <c r="H51" s="4" t="s">
        <v>10</v>
      </c>
      <c r="N51" s="4" t="s">
        <v>10</v>
      </c>
    </row>
    <row r="52" spans="1:19" ht="15" customHeight="1" x14ac:dyDescent="0.25">
      <c r="B52" s="9"/>
      <c r="C52" s="257" t="s">
        <v>6</v>
      </c>
      <c r="D52" s="258"/>
      <c r="E52" s="258"/>
      <c r="F52" s="259"/>
      <c r="H52" s="9"/>
      <c r="I52" s="252" t="s">
        <v>6</v>
      </c>
      <c r="J52" s="252"/>
      <c r="K52" s="252"/>
      <c r="L52" s="252"/>
      <c r="N52" s="9"/>
      <c r="O52" s="252" t="s">
        <v>6</v>
      </c>
      <c r="P52" s="252"/>
      <c r="Q52" s="252"/>
      <c r="R52" s="252"/>
    </row>
    <row r="53" spans="1:19" ht="30" x14ac:dyDescent="0.25">
      <c r="B53" s="10" t="s">
        <v>3</v>
      </c>
      <c r="C53" s="11" t="s">
        <v>2</v>
      </c>
      <c r="D53" s="134" t="s">
        <v>0</v>
      </c>
      <c r="E53" s="134" t="s">
        <v>1</v>
      </c>
      <c r="F53" s="134" t="s">
        <v>5</v>
      </c>
      <c r="H53" s="10" t="s">
        <v>3</v>
      </c>
      <c r="I53" s="11" t="s">
        <v>2</v>
      </c>
      <c r="J53" s="133" t="s">
        <v>0</v>
      </c>
      <c r="K53" s="133" t="s">
        <v>1</v>
      </c>
      <c r="L53" s="133" t="s">
        <v>5</v>
      </c>
      <c r="N53" s="10" t="s">
        <v>3</v>
      </c>
      <c r="O53" s="11" t="s">
        <v>2</v>
      </c>
      <c r="P53" s="133" t="s">
        <v>0</v>
      </c>
      <c r="Q53" s="133" t="s">
        <v>1</v>
      </c>
      <c r="R53" s="133" t="s">
        <v>5</v>
      </c>
      <c r="S53" s="135" t="s">
        <v>593</v>
      </c>
    </row>
    <row r="54" spans="1:19" x14ac:dyDescent="0.25">
      <c r="B54" s="5" t="s">
        <v>32</v>
      </c>
      <c r="C54" s="7">
        <v>5555.4388811284998</v>
      </c>
      <c r="D54" s="7">
        <v>8184.3009735236801</v>
      </c>
      <c r="E54" s="7">
        <v>14363.958848905801</v>
      </c>
      <c r="F54" s="17">
        <v>28103.69870355798</v>
      </c>
      <c r="H54" s="5" t="s">
        <v>32</v>
      </c>
      <c r="I54" s="7">
        <f>OBS_PURP_AUTOSUFF!G66</f>
        <v>5677.52063832981</v>
      </c>
      <c r="J54" s="7">
        <f>OBS_PURP_AUTOSUFF!H66</f>
        <v>11208.810113484</v>
      </c>
      <c r="K54" s="7">
        <f>OBS_PURP_AUTOSUFF!I66</f>
        <v>15702.1516423225</v>
      </c>
      <c r="L54" s="17">
        <f>OBS_PURP_AUTOSUFF!J66</f>
        <v>32588.48239413631</v>
      </c>
      <c r="N54" s="5" t="s">
        <v>32</v>
      </c>
      <c r="O54" s="7">
        <f>I54-C54</f>
        <v>122.08175720131021</v>
      </c>
      <c r="P54" s="7">
        <f t="shared" ref="P54:R72" si="6">J54-D54</f>
        <v>3024.5091399603198</v>
      </c>
      <c r="Q54" s="7">
        <f t="shared" si="6"/>
        <v>1338.1927934166997</v>
      </c>
      <c r="R54" s="17">
        <f t="shared" si="6"/>
        <v>4484.7836905783297</v>
      </c>
      <c r="S54" s="136">
        <f>R54/F54 * 100</f>
        <v>15.957983815171445</v>
      </c>
    </row>
    <row r="55" spans="1:19" x14ac:dyDescent="0.25">
      <c r="B55" s="5" t="s">
        <v>33</v>
      </c>
      <c r="C55" s="7">
        <v>84.837233662166597</v>
      </c>
      <c r="D55" s="7">
        <v>57.409571269146703</v>
      </c>
      <c r="E55" s="7">
        <v>149.947034968384</v>
      </c>
      <c r="F55" s="17">
        <v>292.19383989969731</v>
      </c>
      <c r="H55" s="5" t="s">
        <v>33</v>
      </c>
      <c r="I55" s="7">
        <f>OBS_PURP_AUTOSUFF!G67</f>
        <v>83.288791985281904</v>
      </c>
      <c r="J55" s="7">
        <f>OBS_PURP_AUTOSUFF!H67</f>
        <v>150.20548684793701</v>
      </c>
      <c r="K55" s="7">
        <f>OBS_PURP_AUTOSUFF!I67</f>
        <v>283.93948719193497</v>
      </c>
      <c r="L55" s="17">
        <f>OBS_PURP_AUTOSUFF!J67</f>
        <v>517.43376602515389</v>
      </c>
      <c r="N55" s="5" t="s">
        <v>33</v>
      </c>
      <c r="O55" s="7">
        <f t="shared" ref="O55:O72" si="7">I55-C55</f>
        <v>-1.5484416768846927</v>
      </c>
      <c r="P55" s="7">
        <f t="shared" si="6"/>
        <v>92.7959155787903</v>
      </c>
      <c r="Q55" s="7">
        <f t="shared" si="6"/>
        <v>133.99245222355097</v>
      </c>
      <c r="R55" s="17">
        <f t="shared" si="6"/>
        <v>225.23992612545658</v>
      </c>
      <c r="S55" s="136">
        <f t="shared" ref="S55:S72" si="8">R55/F55 * 100</f>
        <v>77.085788736263467</v>
      </c>
    </row>
    <row r="56" spans="1:19" x14ac:dyDescent="0.25">
      <c r="B56" s="5" t="s">
        <v>34</v>
      </c>
      <c r="C56" s="7">
        <v>251.95444308270999</v>
      </c>
      <c r="D56" s="7">
        <v>444.37007804870899</v>
      </c>
      <c r="E56" s="7">
        <v>538.67891209936101</v>
      </c>
      <c r="F56" s="17">
        <v>1235.00343323078</v>
      </c>
      <c r="H56" s="5" t="s">
        <v>34</v>
      </c>
      <c r="I56" s="7">
        <f>OBS_PURP_AUTOSUFF!G68</f>
        <v>267.60842176563398</v>
      </c>
      <c r="J56" s="7">
        <f>OBS_PURP_AUTOSUFF!H68</f>
        <v>513.472295817278</v>
      </c>
      <c r="K56" s="7">
        <f>OBS_PURP_AUTOSUFF!I68</f>
        <v>588.45741325313202</v>
      </c>
      <c r="L56" s="17">
        <f>OBS_PURP_AUTOSUFF!J68</f>
        <v>1369.538130836044</v>
      </c>
      <c r="N56" s="5" t="s">
        <v>34</v>
      </c>
      <c r="O56" s="7">
        <f t="shared" si="7"/>
        <v>15.653978682923992</v>
      </c>
      <c r="P56" s="7">
        <f t="shared" si="6"/>
        <v>69.102217768569005</v>
      </c>
      <c r="Q56" s="7">
        <f t="shared" si="6"/>
        <v>49.778501153771003</v>
      </c>
      <c r="R56" s="17">
        <f t="shared" si="6"/>
        <v>134.534697605264</v>
      </c>
      <c r="S56" s="136">
        <f t="shared" si="8"/>
        <v>10.893467498573669</v>
      </c>
    </row>
    <row r="57" spans="1:19" x14ac:dyDescent="0.25">
      <c r="B57" s="5" t="s">
        <v>35</v>
      </c>
      <c r="C57" s="7">
        <v>0</v>
      </c>
      <c r="D57" s="7">
        <v>5.9309939879737401</v>
      </c>
      <c r="E57" s="7">
        <v>0</v>
      </c>
      <c r="F57" s="17">
        <v>5.9309939879737401</v>
      </c>
      <c r="H57" s="5" t="s">
        <v>35</v>
      </c>
      <c r="I57" s="7">
        <f>OBS_PURP_AUTOSUFF!G69</f>
        <v>0</v>
      </c>
      <c r="J57" s="7">
        <f>OBS_PURP_AUTOSUFF!H69</f>
        <v>0</v>
      </c>
      <c r="K57" s="7">
        <f>OBS_PURP_AUTOSUFF!I69</f>
        <v>0</v>
      </c>
      <c r="L57" s="17">
        <f>OBS_PURP_AUTOSUFF!J69</f>
        <v>0</v>
      </c>
      <c r="N57" s="5" t="s">
        <v>35</v>
      </c>
      <c r="O57" s="7">
        <f t="shared" si="7"/>
        <v>0</v>
      </c>
      <c r="P57" s="7">
        <f t="shared" si="6"/>
        <v>-5.9309939879737401</v>
      </c>
      <c r="Q57" s="7">
        <f t="shared" si="6"/>
        <v>0</v>
      </c>
      <c r="R57" s="17">
        <f t="shared" si="6"/>
        <v>-5.9309939879737401</v>
      </c>
      <c r="S57" s="136">
        <f t="shared" si="8"/>
        <v>-100</v>
      </c>
    </row>
    <row r="58" spans="1:19" x14ac:dyDescent="0.25">
      <c r="B58" s="5" t="s">
        <v>36</v>
      </c>
      <c r="C58" s="7">
        <v>5.1619896583867497</v>
      </c>
      <c r="D58" s="7">
        <v>4.72079888034731</v>
      </c>
      <c r="E58" s="7">
        <v>204.953123942177</v>
      </c>
      <c r="F58" s="17">
        <v>214.83591248091105</v>
      </c>
      <c r="H58" s="5" t="s">
        <v>36</v>
      </c>
      <c r="I58" s="7">
        <f>OBS_PURP_AUTOSUFF!G70</f>
        <v>5.2195984472191999</v>
      </c>
      <c r="J58" s="7">
        <f>OBS_PURP_AUTOSUFF!H70</f>
        <v>4.7734838959742998</v>
      </c>
      <c r="K58" s="7">
        <f>OBS_PURP_AUTOSUFF!I70</f>
        <v>152.63712104185501</v>
      </c>
      <c r="L58" s="17">
        <f>OBS_PURP_AUTOSUFF!J70</f>
        <v>162.6302033850485</v>
      </c>
      <c r="N58" s="5" t="s">
        <v>36</v>
      </c>
      <c r="O58" s="7">
        <f t="shared" si="7"/>
        <v>5.7608788832450131E-2</v>
      </c>
      <c r="P58" s="7">
        <f t="shared" si="6"/>
        <v>5.2685015626989795E-2</v>
      </c>
      <c r="Q58" s="7">
        <f t="shared" si="6"/>
        <v>-52.31600290032199</v>
      </c>
      <c r="R58" s="17">
        <f t="shared" si="6"/>
        <v>-52.205709095862545</v>
      </c>
      <c r="S58" s="136">
        <f t="shared" si="8"/>
        <v>-24.300271073394779</v>
      </c>
    </row>
    <row r="59" spans="1:19" x14ac:dyDescent="0.25">
      <c r="B59" s="5" t="s">
        <v>37</v>
      </c>
      <c r="C59" s="7">
        <v>155.58411031905399</v>
      </c>
      <c r="D59" s="7">
        <v>473.22876880841102</v>
      </c>
      <c r="E59" s="7">
        <v>588.85032233388301</v>
      </c>
      <c r="F59" s="17">
        <v>1217.6632014613481</v>
      </c>
      <c r="H59" s="5" t="s">
        <v>37</v>
      </c>
      <c r="I59" s="7">
        <f>OBS_PURP_AUTOSUFF!G71</f>
        <v>159.260881172702</v>
      </c>
      <c r="J59" s="7">
        <f>OBS_PURP_AUTOSUFF!H71</f>
        <v>510.02514269636902</v>
      </c>
      <c r="K59" s="7">
        <f>OBS_PURP_AUTOSUFF!I71</f>
        <v>736.16501439947206</v>
      </c>
      <c r="L59" s="17">
        <f>OBS_PURP_AUTOSUFF!J71</f>
        <v>1405.451038268543</v>
      </c>
      <c r="N59" s="5" t="s">
        <v>37</v>
      </c>
      <c r="O59" s="7">
        <f t="shared" si="7"/>
        <v>3.6767708536480086</v>
      </c>
      <c r="P59" s="7">
        <f t="shared" si="6"/>
        <v>36.796373887957998</v>
      </c>
      <c r="Q59" s="7">
        <f t="shared" si="6"/>
        <v>147.31469206558904</v>
      </c>
      <c r="R59" s="17">
        <f t="shared" si="6"/>
        <v>187.78783680719494</v>
      </c>
      <c r="S59" s="136">
        <f t="shared" si="8"/>
        <v>15.421985043304753</v>
      </c>
    </row>
    <row r="60" spans="1:19" x14ac:dyDescent="0.25">
      <c r="B60" s="5" t="s">
        <v>38</v>
      </c>
      <c r="C60" s="7">
        <v>110.139594423942</v>
      </c>
      <c r="D60" s="7">
        <v>183.064962284975</v>
      </c>
      <c r="E60" s="7">
        <v>592.46272605048102</v>
      </c>
      <c r="F60" s="17">
        <v>885.66728275939795</v>
      </c>
      <c r="H60" s="5" t="s">
        <v>38</v>
      </c>
      <c r="I60" s="7">
        <f>OBS_PURP_AUTOSUFF!G72</f>
        <v>133.869581107876</v>
      </c>
      <c r="J60" s="7">
        <f>OBS_PURP_AUTOSUFF!H72</f>
        <v>381.888712911602</v>
      </c>
      <c r="K60" s="7">
        <f>OBS_PURP_AUTOSUFF!I72</f>
        <v>894.71185874902801</v>
      </c>
      <c r="L60" s="17">
        <f>OBS_PURP_AUTOSUFF!J72</f>
        <v>1410.4701527685061</v>
      </c>
      <c r="N60" s="5" t="s">
        <v>38</v>
      </c>
      <c r="O60" s="7">
        <f t="shared" si="7"/>
        <v>23.729986683934001</v>
      </c>
      <c r="P60" s="7">
        <f t="shared" si="6"/>
        <v>198.823750626627</v>
      </c>
      <c r="Q60" s="7">
        <f t="shared" si="6"/>
        <v>302.24913269854699</v>
      </c>
      <c r="R60" s="17">
        <f t="shared" si="6"/>
        <v>524.80287000910812</v>
      </c>
      <c r="S60" s="136">
        <f t="shared" si="8"/>
        <v>59.255081476423591</v>
      </c>
    </row>
    <row r="61" spans="1:19" x14ac:dyDescent="0.25">
      <c r="B61" s="5" t="s">
        <v>39</v>
      </c>
      <c r="C61" s="7">
        <v>0</v>
      </c>
      <c r="D61" s="7">
        <v>0</v>
      </c>
      <c r="E61" s="7">
        <v>8.2079761363185604</v>
      </c>
      <c r="F61" s="17">
        <v>8.2079761363185604</v>
      </c>
      <c r="H61" s="5" t="s">
        <v>39</v>
      </c>
      <c r="I61" s="7">
        <f>OBS_PURP_AUTOSUFF!G73</f>
        <v>22.1024587311279</v>
      </c>
      <c r="J61" s="7">
        <f>OBS_PURP_AUTOSUFF!H73</f>
        <v>0</v>
      </c>
      <c r="K61" s="7">
        <f>OBS_PURP_AUTOSUFF!I73</f>
        <v>57.241642504850297</v>
      </c>
      <c r="L61" s="17">
        <f>OBS_PURP_AUTOSUFF!J73</f>
        <v>79.344101235978201</v>
      </c>
      <c r="N61" s="5" t="s">
        <v>39</v>
      </c>
      <c r="O61" s="7">
        <f t="shared" si="7"/>
        <v>22.1024587311279</v>
      </c>
      <c r="P61" s="7">
        <f t="shared" si="6"/>
        <v>0</v>
      </c>
      <c r="Q61" s="7">
        <f t="shared" si="6"/>
        <v>49.03366636853174</v>
      </c>
      <c r="R61" s="17">
        <f t="shared" si="6"/>
        <v>71.136125099659637</v>
      </c>
      <c r="S61" s="136">
        <f t="shared" si="8"/>
        <v>866.6707105165342</v>
      </c>
    </row>
    <row r="62" spans="1:19" x14ac:dyDescent="0.25">
      <c r="B62" s="5" t="s">
        <v>40</v>
      </c>
      <c r="C62" s="7">
        <v>7.7819944059480903</v>
      </c>
      <c r="D62" s="7">
        <v>0</v>
      </c>
      <c r="E62" s="7">
        <v>47.705460328484797</v>
      </c>
      <c r="F62" s="17">
        <v>55.487454734432887</v>
      </c>
      <c r="H62" s="5" t="s">
        <v>40</v>
      </c>
      <c r="I62" s="7">
        <f>OBS_PURP_AUTOSUFF!G74</f>
        <v>10.461941422909099</v>
      </c>
      <c r="J62" s="7">
        <f>OBS_PURP_AUTOSUFF!H74</f>
        <v>11.3182257935549</v>
      </c>
      <c r="K62" s="7">
        <f>OBS_PURP_AUTOSUFF!I74</f>
        <v>55.0922922083057</v>
      </c>
      <c r="L62" s="17">
        <f>OBS_PURP_AUTOSUFF!J74</f>
        <v>76.872459424769701</v>
      </c>
      <c r="N62" s="5" t="s">
        <v>40</v>
      </c>
      <c r="O62" s="7">
        <f t="shared" si="7"/>
        <v>2.6799470169610089</v>
      </c>
      <c r="P62" s="7">
        <f t="shared" si="6"/>
        <v>11.3182257935549</v>
      </c>
      <c r="Q62" s="7">
        <f t="shared" si="6"/>
        <v>7.3868318798209032</v>
      </c>
      <c r="R62" s="17">
        <f t="shared" si="6"/>
        <v>21.385004690336814</v>
      </c>
      <c r="S62" s="136">
        <f t="shared" si="8"/>
        <v>38.540251652715099</v>
      </c>
    </row>
    <row r="63" spans="1:19" x14ac:dyDescent="0.25">
      <c r="B63" s="5" t="s">
        <v>41</v>
      </c>
      <c r="C63" s="7">
        <v>0</v>
      </c>
      <c r="D63" s="7">
        <v>0</v>
      </c>
      <c r="E63" s="7">
        <v>0</v>
      </c>
      <c r="F63" s="17">
        <v>0</v>
      </c>
      <c r="H63" s="5" t="s">
        <v>41</v>
      </c>
      <c r="I63" s="7">
        <f>OBS_PURP_AUTOSUFF!G75</f>
        <v>0</v>
      </c>
      <c r="J63" s="7">
        <f>OBS_PURP_AUTOSUFF!H75</f>
        <v>0</v>
      </c>
      <c r="K63" s="7">
        <f>OBS_PURP_AUTOSUFF!I75</f>
        <v>0</v>
      </c>
      <c r="L63" s="17">
        <f>OBS_PURP_AUTOSUFF!J75</f>
        <v>0</v>
      </c>
      <c r="N63" s="5" t="s">
        <v>41</v>
      </c>
      <c r="O63" s="7">
        <f t="shared" si="7"/>
        <v>0</v>
      </c>
      <c r="P63" s="7">
        <f t="shared" si="6"/>
        <v>0</v>
      </c>
      <c r="Q63" s="7">
        <f t="shared" si="6"/>
        <v>0</v>
      </c>
      <c r="R63" s="17">
        <f t="shared" si="6"/>
        <v>0</v>
      </c>
      <c r="S63" s="136"/>
    </row>
    <row r="64" spans="1:19" x14ac:dyDescent="0.25">
      <c r="B64" s="5" t="s">
        <v>42</v>
      </c>
      <c r="C64" s="7">
        <v>0</v>
      </c>
      <c r="D64" s="7">
        <v>43.842069405655003</v>
      </c>
      <c r="E64" s="7">
        <v>203.601435982005</v>
      </c>
      <c r="F64" s="17">
        <v>247.44350538766</v>
      </c>
      <c r="H64" s="5" t="s">
        <v>42</v>
      </c>
      <c r="I64" s="7">
        <f>OBS_PURP_AUTOSUFF!G76</f>
        <v>2.0341369328197998</v>
      </c>
      <c r="J64" s="7">
        <f>OBS_PURP_AUTOSUFF!H76</f>
        <v>44.260816742684597</v>
      </c>
      <c r="K64" s="7">
        <f>OBS_PURP_AUTOSUFF!I76</f>
        <v>326.465809060521</v>
      </c>
      <c r="L64" s="17">
        <f>OBS_PURP_AUTOSUFF!J76</f>
        <v>372.76076273602541</v>
      </c>
      <c r="N64" s="5" t="s">
        <v>42</v>
      </c>
      <c r="O64" s="7">
        <f t="shared" si="7"/>
        <v>2.0341369328197998</v>
      </c>
      <c r="P64" s="7">
        <f t="shared" si="6"/>
        <v>0.41874733702959333</v>
      </c>
      <c r="Q64" s="7">
        <f t="shared" si="6"/>
        <v>122.864373078516</v>
      </c>
      <c r="R64" s="17">
        <f t="shared" si="6"/>
        <v>125.31725734836542</v>
      </c>
      <c r="S64" s="136">
        <f t="shared" si="8"/>
        <v>50.644795526977283</v>
      </c>
    </row>
    <row r="65" spans="1:19" x14ac:dyDescent="0.25">
      <c r="B65" s="5" t="s">
        <v>43</v>
      </c>
      <c r="C65" s="7">
        <v>23.9484824657075</v>
      </c>
      <c r="D65" s="7">
        <v>236.418417577166</v>
      </c>
      <c r="E65" s="7">
        <v>714.508764282318</v>
      </c>
      <c r="F65" s="17">
        <v>974.87566432519156</v>
      </c>
      <c r="H65" s="5" t="s">
        <v>43</v>
      </c>
      <c r="I65" s="7">
        <f>OBS_PURP_AUTOSUFF!G77</f>
        <v>69.815469324937794</v>
      </c>
      <c r="J65" s="7">
        <f>OBS_PURP_AUTOSUFF!H77</f>
        <v>279.40079848353201</v>
      </c>
      <c r="K65" s="7">
        <f>OBS_PURP_AUTOSUFF!I77</f>
        <v>870.21073042331102</v>
      </c>
      <c r="L65" s="17">
        <f>OBS_PURP_AUTOSUFF!J77</f>
        <v>1219.4269982317808</v>
      </c>
      <c r="N65" s="5" t="s">
        <v>43</v>
      </c>
      <c r="O65" s="7">
        <f t="shared" si="7"/>
        <v>45.866986859230295</v>
      </c>
      <c r="P65" s="7">
        <f t="shared" si="6"/>
        <v>42.982380906366018</v>
      </c>
      <c r="Q65" s="7">
        <f t="shared" si="6"/>
        <v>155.70196614099302</v>
      </c>
      <c r="R65" s="17">
        <f t="shared" si="6"/>
        <v>244.55133390658921</v>
      </c>
      <c r="S65" s="136">
        <f t="shared" si="8"/>
        <v>25.085387076091138</v>
      </c>
    </row>
    <row r="66" spans="1:19" x14ac:dyDescent="0.25">
      <c r="B66" s="5" t="s">
        <v>44</v>
      </c>
      <c r="C66" s="8"/>
      <c r="D66" s="7">
        <v>101.3185045928697</v>
      </c>
      <c r="E66" s="7">
        <v>293.04358223741002</v>
      </c>
      <c r="F66" s="17">
        <v>394.36208683027974</v>
      </c>
      <c r="H66" s="5" t="s">
        <v>44</v>
      </c>
      <c r="I66" s="8">
        <f>OBS_PURP_AUTOSUFF!G84</f>
        <v>0</v>
      </c>
      <c r="J66" s="7">
        <f>OBS_PURP_AUTOSUFF!H84</f>
        <v>31.956630161953399</v>
      </c>
      <c r="K66" s="7">
        <f>OBS_PURP_AUTOSUFF!I84</f>
        <v>96.438467833957901</v>
      </c>
      <c r="L66" s="17">
        <f>OBS_PURP_AUTOSUFF!J84</f>
        <v>128.3950979959113</v>
      </c>
      <c r="N66" s="5" t="s">
        <v>44</v>
      </c>
      <c r="O66" s="8">
        <f t="shared" si="7"/>
        <v>0</v>
      </c>
      <c r="P66" s="7">
        <f t="shared" si="6"/>
        <v>-69.361874430916302</v>
      </c>
      <c r="Q66" s="7">
        <f t="shared" si="6"/>
        <v>-196.60511440345212</v>
      </c>
      <c r="R66" s="17">
        <f t="shared" si="6"/>
        <v>-265.96698883436841</v>
      </c>
      <c r="S66" s="136">
        <f t="shared" si="8"/>
        <v>-67.442332241443808</v>
      </c>
    </row>
    <row r="67" spans="1:19" x14ac:dyDescent="0.25">
      <c r="B67" s="5" t="s">
        <v>45</v>
      </c>
      <c r="C67" s="8"/>
      <c r="D67" s="7">
        <v>0</v>
      </c>
      <c r="E67" s="7">
        <v>11.3331549815813</v>
      </c>
      <c r="F67" s="17">
        <v>11.3331549815813</v>
      </c>
      <c r="H67" s="5" t="s">
        <v>45</v>
      </c>
      <c r="I67" s="8">
        <f>OBS_PURP_AUTOSUFF!G85</f>
        <v>0</v>
      </c>
      <c r="J67" s="7">
        <f>OBS_PURP_AUTOSUFF!H85</f>
        <v>0</v>
      </c>
      <c r="K67" s="7">
        <f>OBS_PURP_AUTOSUFF!I85</f>
        <v>19.2950243421718</v>
      </c>
      <c r="L67" s="17">
        <f>OBS_PURP_AUTOSUFF!J85</f>
        <v>19.2950243421718</v>
      </c>
      <c r="N67" s="5" t="s">
        <v>45</v>
      </c>
      <c r="O67" s="8">
        <f t="shared" si="7"/>
        <v>0</v>
      </c>
      <c r="P67" s="7">
        <f t="shared" si="6"/>
        <v>0</v>
      </c>
      <c r="Q67" s="7">
        <f t="shared" si="6"/>
        <v>7.9618693605904998</v>
      </c>
      <c r="R67" s="17">
        <f t="shared" si="6"/>
        <v>7.9618693605904998</v>
      </c>
      <c r="S67" s="136">
        <f t="shared" si="8"/>
        <v>70.252894039922424</v>
      </c>
    </row>
    <row r="68" spans="1:19" x14ac:dyDescent="0.25">
      <c r="B68" s="5" t="s">
        <v>46</v>
      </c>
      <c r="C68" s="8"/>
      <c r="D68" s="7">
        <v>8.7644634333314997</v>
      </c>
      <c r="E68" s="7">
        <v>38.447174297737298</v>
      </c>
      <c r="F68" s="17">
        <v>47.211637731068798</v>
      </c>
      <c r="H68" s="5" t="s">
        <v>46</v>
      </c>
      <c r="I68" s="8">
        <f>OBS_PURP_AUTOSUFF!G86</f>
        <v>0</v>
      </c>
      <c r="J68" s="7">
        <f>OBS_PURP_AUTOSUFF!H86</f>
        <v>0</v>
      </c>
      <c r="K68" s="7">
        <f>OBS_PURP_AUTOSUFF!I86</f>
        <v>36.056280174046499</v>
      </c>
      <c r="L68" s="17">
        <f>OBS_PURP_AUTOSUFF!J86</f>
        <v>36.056280174046499</v>
      </c>
      <c r="N68" s="5" t="s">
        <v>46</v>
      </c>
      <c r="O68" s="8">
        <f t="shared" si="7"/>
        <v>0</v>
      </c>
      <c r="P68" s="7">
        <f t="shared" si="6"/>
        <v>-8.7644634333314997</v>
      </c>
      <c r="Q68" s="7">
        <f t="shared" si="6"/>
        <v>-2.3908941236907992</v>
      </c>
      <c r="R68" s="17">
        <f t="shared" si="6"/>
        <v>-11.155357557022299</v>
      </c>
      <c r="S68" s="136">
        <f t="shared" si="8"/>
        <v>-23.628406242898109</v>
      </c>
    </row>
    <row r="69" spans="1:19" x14ac:dyDescent="0.25">
      <c r="B69" s="5" t="s">
        <v>47</v>
      </c>
      <c r="C69" s="8"/>
      <c r="D69" s="7">
        <v>0</v>
      </c>
      <c r="E69" s="7">
        <v>8.7471530460571607</v>
      </c>
      <c r="F69" s="17">
        <v>8.7471530460571607</v>
      </c>
      <c r="H69" s="5" t="s">
        <v>47</v>
      </c>
      <c r="I69" s="8">
        <f>OBS_PURP_AUTOSUFF!G87</f>
        <v>0</v>
      </c>
      <c r="J69" s="7">
        <f>OBS_PURP_AUTOSUFF!H87</f>
        <v>18.559953680563702</v>
      </c>
      <c r="K69" s="7">
        <f>OBS_PURP_AUTOSUFF!I87</f>
        <v>0</v>
      </c>
      <c r="L69" s="17">
        <f>OBS_PURP_AUTOSUFF!J87</f>
        <v>18.559953680563702</v>
      </c>
      <c r="N69" s="5" t="s">
        <v>47</v>
      </c>
      <c r="O69" s="8">
        <f t="shared" si="7"/>
        <v>0</v>
      </c>
      <c r="P69" s="7">
        <f t="shared" si="6"/>
        <v>18.559953680563702</v>
      </c>
      <c r="Q69" s="7">
        <f t="shared" si="6"/>
        <v>-8.7471530460571607</v>
      </c>
      <c r="R69" s="17">
        <f t="shared" si="6"/>
        <v>9.8128006345065408</v>
      </c>
      <c r="S69" s="136">
        <f t="shared" si="8"/>
        <v>112.18279345106153</v>
      </c>
    </row>
    <row r="70" spans="1:19" x14ac:dyDescent="0.25">
      <c r="B70" s="5" t="s">
        <v>48</v>
      </c>
      <c r="C70" s="8"/>
      <c r="D70" s="7">
        <v>2.0963296847305699</v>
      </c>
      <c r="E70" s="7">
        <v>84.262560592659199</v>
      </c>
      <c r="F70" s="17">
        <v>86.358890277389776</v>
      </c>
      <c r="H70" s="5" t="s">
        <v>48</v>
      </c>
      <c r="I70" s="8">
        <f>OBS_PURP_AUTOSUFF!G88</f>
        <v>0</v>
      </c>
      <c r="J70" s="7">
        <f>OBS_PURP_AUTOSUFF!H88</f>
        <v>0</v>
      </c>
      <c r="K70" s="7">
        <f>OBS_PURP_AUTOSUFF!I88</f>
        <v>51.946526717644801</v>
      </c>
      <c r="L70" s="17">
        <f>OBS_PURP_AUTOSUFF!J88</f>
        <v>51.946526717644801</v>
      </c>
      <c r="N70" s="5" t="s">
        <v>48</v>
      </c>
      <c r="O70" s="8">
        <f t="shared" si="7"/>
        <v>0</v>
      </c>
      <c r="P70" s="7">
        <f t="shared" si="6"/>
        <v>-2.0963296847305699</v>
      </c>
      <c r="Q70" s="7">
        <f t="shared" si="6"/>
        <v>-32.316033875014398</v>
      </c>
      <c r="R70" s="17">
        <f t="shared" si="6"/>
        <v>-34.412363559744975</v>
      </c>
      <c r="S70" s="136">
        <f t="shared" si="8"/>
        <v>-39.848084486971132</v>
      </c>
    </row>
    <row r="71" spans="1:19" x14ac:dyDescent="0.25">
      <c r="B71" s="5" t="s">
        <v>49</v>
      </c>
      <c r="C71" s="8"/>
      <c r="D71" s="7">
        <v>189.695792699393</v>
      </c>
      <c r="E71" s="7">
        <v>283.40371797813799</v>
      </c>
      <c r="F71" s="17">
        <v>473.09951067753099</v>
      </c>
      <c r="H71" s="5" t="s">
        <v>49</v>
      </c>
      <c r="I71" s="8">
        <f>OBS_PURP_AUTOSUFF!G89</f>
        <v>0</v>
      </c>
      <c r="J71" s="7">
        <f>OBS_PURP_AUTOSUFF!H89</f>
        <v>12.361239848775519</v>
      </c>
      <c r="K71" s="7">
        <f>OBS_PURP_AUTOSUFF!I89</f>
        <v>89.693009474800903</v>
      </c>
      <c r="L71" s="17">
        <f>OBS_PURP_AUTOSUFF!J89</f>
        <v>102.05424932357641</v>
      </c>
      <c r="N71" s="5" t="s">
        <v>49</v>
      </c>
      <c r="O71" s="8">
        <f t="shared" si="7"/>
        <v>0</v>
      </c>
      <c r="P71" s="7">
        <f t="shared" si="6"/>
        <v>-177.33455285061748</v>
      </c>
      <c r="Q71" s="7">
        <f t="shared" si="6"/>
        <v>-193.71070850333709</v>
      </c>
      <c r="R71" s="17">
        <f t="shared" si="6"/>
        <v>-371.04526135395457</v>
      </c>
      <c r="S71" s="136">
        <f t="shared" si="8"/>
        <v>-78.428587005422301</v>
      </c>
    </row>
    <row r="72" spans="1:19" x14ac:dyDescent="0.25">
      <c r="B72" s="13" t="s">
        <v>4</v>
      </c>
      <c r="C72" s="15">
        <v>6194.8467291464158</v>
      </c>
      <c r="D72" s="15">
        <v>9935.1617241963868</v>
      </c>
      <c r="E72" s="15">
        <v>18132.111948162794</v>
      </c>
      <c r="F72" s="16">
        <v>34262.120401505614</v>
      </c>
      <c r="H72" s="13" t="s">
        <v>4</v>
      </c>
      <c r="I72" s="15">
        <f>OBS_PURP_AUTOSUFF!G90</f>
        <v>6431.1819192203184</v>
      </c>
      <c r="J72" s="15">
        <f>OBS_PURP_AUTOSUFF!H90</f>
        <v>13192.699293826467</v>
      </c>
      <c r="K72" s="15">
        <f>OBS_PURP_AUTOSUFF!I90</f>
        <v>20025.093184949503</v>
      </c>
      <c r="L72" s="16">
        <f>OBS_PURP_AUTOSUFF!J90</f>
        <v>39648.974397996266</v>
      </c>
      <c r="N72" s="13" t="s">
        <v>4</v>
      </c>
      <c r="O72" s="15">
        <f t="shared" si="7"/>
        <v>236.3351900739026</v>
      </c>
      <c r="P72" s="15">
        <f t="shared" si="6"/>
        <v>3257.5375696300798</v>
      </c>
      <c r="Q72" s="15">
        <f t="shared" si="6"/>
        <v>1892.9812367867089</v>
      </c>
      <c r="R72" s="16">
        <f t="shared" si="6"/>
        <v>5386.8539964906522</v>
      </c>
      <c r="S72" s="136">
        <f t="shared" si="8"/>
        <v>15.722476990227181</v>
      </c>
    </row>
    <row r="74" spans="1:19" ht="18.75" x14ac:dyDescent="0.3">
      <c r="A74" s="4" t="s">
        <v>7</v>
      </c>
      <c r="B74" s="4" t="s">
        <v>11</v>
      </c>
      <c r="H74" s="4" t="s">
        <v>11</v>
      </c>
      <c r="N74" s="4" t="s">
        <v>11</v>
      </c>
    </row>
    <row r="75" spans="1:19" ht="15" customHeight="1" x14ac:dyDescent="0.25">
      <c r="B75" s="9"/>
      <c r="C75" s="257" t="s">
        <v>6</v>
      </c>
      <c r="D75" s="258"/>
      <c r="E75" s="258"/>
      <c r="F75" s="259"/>
      <c r="H75" s="9"/>
      <c r="I75" s="252" t="s">
        <v>6</v>
      </c>
      <c r="J75" s="252"/>
      <c r="K75" s="252"/>
      <c r="L75" s="252"/>
      <c r="N75" s="9"/>
      <c r="O75" s="252" t="s">
        <v>6</v>
      </c>
      <c r="P75" s="252"/>
      <c r="Q75" s="252"/>
      <c r="R75" s="252"/>
    </row>
    <row r="76" spans="1:19" ht="30" x14ac:dyDescent="0.25">
      <c r="B76" s="10" t="s">
        <v>3</v>
      </c>
      <c r="C76" s="11" t="s">
        <v>2</v>
      </c>
      <c r="D76" s="134" t="s">
        <v>0</v>
      </c>
      <c r="E76" s="134" t="s">
        <v>1</v>
      </c>
      <c r="F76" s="134" t="s">
        <v>5</v>
      </c>
      <c r="H76" s="10" t="s">
        <v>3</v>
      </c>
      <c r="I76" s="11" t="s">
        <v>2</v>
      </c>
      <c r="J76" s="133" t="s">
        <v>0</v>
      </c>
      <c r="K76" s="133" t="s">
        <v>1</v>
      </c>
      <c r="L76" s="133" t="s">
        <v>5</v>
      </c>
      <c r="N76" s="10" t="s">
        <v>3</v>
      </c>
      <c r="O76" s="11" t="s">
        <v>2</v>
      </c>
      <c r="P76" s="133" t="s">
        <v>0</v>
      </c>
      <c r="Q76" s="133" t="s">
        <v>1</v>
      </c>
      <c r="R76" s="133" t="s">
        <v>5</v>
      </c>
      <c r="S76" s="135" t="s">
        <v>593</v>
      </c>
    </row>
    <row r="77" spans="1:19" x14ac:dyDescent="0.25">
      <c r="B77" s="5" t="s">
        <v>32</v>
      </c>
      <c r="C77" s="7">
        <v>75905.989067057104</v>
      </c>
      <c r="D77" s="7">
        <v>24675.498930436199</v>
      </c>
      <c r="E77" s="7">
        <v>39268.886755333697</v>
      </c>
      <c r="F77" s="17">
        <v>139850.37475282699</v>
      </c>
      <c r="H77" s="5" t="s">
        <v>32</v>
      </c>
      <c r="I77" s="7">
        <f>OBS_PURP_AUTOSUFF!G95</f>
        <v>81487.704516507496</v>
      </c>
      <c r="J77" s="7">
        <f>OBS_PURP_AUTOSUFF!H95</f>
        <v>29497.915712932299</v>
      </c>
      <c r="K77" s="7">
        <f>OBS_PURP_AUTOSUFF!I95</f>
        <v>38401.5208725169</v>
      </c>
      <c r="L77" s="17">
        <f>OBS_PURP_AUTOSUFF!J95</f>
        <v>149387.14110195669</v>
      </c>
      <c r="N77" s="5" t="s">
        <v>32</v>
      </c>
      <c r="O77" s="7">
        <f>I77-C77</f>
        <v>5581.715449450392</v>
      </c>
      <c r="P77" s="7">
        <f t="shared" ref="P77:R95" si="9">J77-D77</f>
        <v>4822.4167824961005</v>
      </c>
      <c r="Q77" s="7">
        <f t="shared" si="9"/>
        <v>-867.36588281679724</v>
      </c>
      <c r="R77" s="17">
        <f t="shared" si="9"/>
        <v>9536.7663491296989</v>
      </c>
      <c r="S77" s="136">
        <f>R77/F77 * 100</f>
        <v>6.819264064172212</v>
      </c>
    </row>
    <row r="78" spans="1:19" x14ac:dyDescent="0.25">
      <c r="B78" s="5" t="s">
        <v>33</v>
      </c>
      <c r="C78" s="7">
        <v>613.34706718932603</v>
      </c>
      <c r="D78" s="7">
        <v>241.204717909778</v>
      </c>
      <c r="E78" s="7">
        <v>484.75939908629601</v>
      </c>
      <c r="F78" s="17">
        <v>1339.3111841854</v>
      </c>
      <c r="H78" s="5" t="s">
        <v>33</v>
      </c>
      <c r="I78" s="7">
        <f>OBS_PURP_AUTOSUFF!G96</f>
        <v>831.20831014762405</v>
      </c>
      <c r="J78" s="7">
        <f>OBS_PURP_AUTOSUFF!H96</f>
        <v>475.16853933146899</v>
      </c>
      <c r="K78" s="7">
        <f>OBS_PURP_AUTOSUFF!I96</f>
        <v>744.23594964761401</v>
      </c>
      <c r="L78" s="17">
        <f>OBS_PURP_AUTOSUFF!J96</f>
        <v>2050.6127991267067</v>
      </c>
      <c r="N78" s="5" t="s">
        <v>33</v>
      </c>
      <c r="O78" s="7">
        <f t="shared" ref="O78:O95" si="10">I78-C78</f>
        <v>217.86124295829802</v>
      </c>
      <c r="P78" s="7">
        <f t="shared" si="9"/>
        <v>233.96382142169099</v>
      </c>
      <c r="Q78" s="7">
        <f t="shared" si="9"/>
        <v>259.47655056131799</v>
      </c>
      <c r="R78" s="17">
        <f t="shared" si="9"/>
        <v>711.30161494130675</v>
      </c>
      <c r="S78" s="136">
        <f t="shared" ref="S78:S95" si="11">R78/F78 * 100</f>
        <v>53.109510570833983</v>
      </c>
    </row>
    <row r="79" spans="1:19" x14ac:dyDescent="0.25">
      <c r="B79" s="5" t="s">
        <v>34</v>
      </c>
      <c r="C79" s="7">
        <v>12477.4216716015</v>
      </c>
      <c r="D79" s="7">
        <v>5404.3183957552501</v>
      </c>
      <c r="E79" s="7">
        <v>6458.7983382394896</v>
      </c>
      <c r="F79" s="17">
        <v>24340.538405596239</v>
      </c>
      <c r="H79" s="5" t="s">
        <v>34</v>
      </c>
      <c r="I79" s="7">
        <f>OBS_PURP_AUTOSUFF!G97</f>
        <v>14223.503261518999</v>
      </c>
      <c r="J79" s="7">
        <f>OBS_PURP_AUTOSUFF!H97</f>
        <v>6720.2736631194102</v>
      </c>
      <c r="K79" s="7">
        <f>OBS_PURP_AUTOSUFF!I97</f>
        <v>7669.2956104443701</v>
      </c>
      <c r="L79" s="17">
        <f>OBS_PURP_AUTOSUFF!J97</f>
        <v>28613.072535082778</v>
      </c>
      <c r="N79" s="5" t="s">
        <v>34</v>
      </c>
      <c r="O79" s="7">
        <f t="shared" si="10"/>
        <v>1746.0815899174995</v>
      </c>
      <c r="P79" s="7">
        <f t="shared" si="9"/>
        <v>1315.9552673641601</v>
      </c>
      <c r="Q79" s="7">
        <f t="shared" si="9"/>
        <v>1210.4972722048806</v>
      </c>
      <c r="R79" s="17">
        <f t="shared" si="9"/>
        <v>4272.5341294865393</v>
      </c>
      <c r="S79" s="136">
        <f t="shared" si="11"/>
        <v>17.553161964996725</v>
      </c>
    </row>
    <row r="80" spans="1:19" x14ac:dyDescent="0.25">
      <c r="B80" s="5" t="s">
        <v>35</v>
      </c>
      <c r="C80" s="7">
        <v>29.307773017151501</v>
      </c>
      <c r="D80" s="7">
        <v>16.228336283765</v>
      </c>
      <c r="E80" s="7">
        <v>23.954983578241599</v>
      </c>
      <c r="F80" s="17">
        <v>69.491092879158103</v>
      </c>
      <c r="H80" s="5" t="s">
        <v>35</v>
      </c>
      <c r="I80" s="7">
        <f>OBS_PURP_AUTOSUFF!G98</f>
        <v>91.712323163692702</v>
      </c>
      <c r="J80" s="7">
        <f>OBS_PURP_AUTOSUFF!H98</f>
        <v>24.501253411208101</v>
      </c>
      <c r="K80" s="7">
        <f>OBS_PURP_AUTOSUFF!I98</f>
        <v>22.941882941690402</v>
      </c>
      <c r="L80" s="17">
        <f>OBS_PURP_AUTOSUFF!J98</f>
        <v>139.15545951659121</v>
      </c>
      <c r="N80" s="5" t="s">
        <v>35</v>
      </c>
      <c r="O80" s="7">
        <f t="shared" si="10"/>
        <v>62.404550146541197</v>
      </c>
      <c r="P80" s="7">
        <f t="shared" si="9"/>
        <v>8.272917127443101</v>
      </c>
      <c r="Q80" s="7">
        <f t="shared" si="9"/>
        <v>-1.0131006365511972</v>
      </c>
      <c r="R80" s="17">
        <f t="shared" si="9"/>
        <v>69.664366637433105</v>
      </c>
      <c r="S80" s="136">
        <f t="shared" si="11"/>
        <v>100.2493467163861</v>
      </c>
    </row>
    <row r="81" spans="2:19" x14ac:dyDescent="0.25">
      <c r="B81" s="5" t="s">
        <v>36</v>
      </c>
      <c r="C81" s="7">
        <v>188.25745590744199</v>
      </c>
      <c r="D81" s="7">
        <v>103.516070661798</v>
      </c>
      <c r="E81" s="7">
        <v>462.99096271582499</v>
      </c>
      <c r="F81" s="17">
        <v>754.764489285065</v>
      </c>
      <c r="H81" s="5" t="s">
        <v>36</v>
      </c>
      <c r="I81" s="7">
        <f>OBS_PURP_AUTOSUFF!G99</f>
        <v>305.19165538421203</v>
      </c>
      <c r="J81" s="7">
        <f>OBS_PURP_AUTOSUFF!H99</f>
        <v>154.254657549369</v>
      </c>
      <c r="K81" s="7">
        <f>OBS_PURP_AUTOSUFF!I99</f>
        <v>490.763075239626</v>
      </c>
      <c r="L81" s="17">
        <f>OBS_PURP_AUTOSUFF!J99</f>
        <v>950.209388173207</v>
      </c>
      <c r="N81" s="5" t="s">
        <v>36</v>
      </c>
      <c r="O81" s="7">
        <f t="shared" si="10"/>
        <v>116.93419947677003</v>
      </c>
      <c r="P81" s="7">
        <f t="shared" si="9"/>
        <v>50.738586887571003</v>
      </c>
      <c r="Q81" s="7">
        <f t="shared" si="9"/>
        <v>27.772112523801013</v>
      </c>
      <c r="R81" s="17">
        <f t="shared" si="9"/>
        <v>195.44489888814201</v>
      </c>
      <c r="S81" s="136">
        <f t="shared" si="11"/>
        <v>25.894819067769486</v>
      </c>
    </row>
    <row r="82" spans="2:19" x14ac:dyDescent="0.25">
      <c r="B82" s="5" t="s">
        <v>37</v>
      </c>
      <c r="C82" s="7">
        <v>2734.2510288772801</v>
      </c>
      <c r="D82" s="7">
        <v>2892.5188143319201</v>
      </c>
      <c r="E82" s="7">
        <v>4859.8764903127903</v>
      </c>
      <c r="F82" s="17">
        <v>10486.646333521991</v>
      </c>
      <c r="H82" s="5" t="s">
        <v>37</v>
      </c>
      <c r="I82" s="7">
        <f>OBS_PURP_AUTOSUFF!G100</f>
        <v>3522.4629881573701</v>
      </c>
      <c r="J82" s="7">
        <f>OBS_PURP_AUTOSUFF!H100</f>
        <v>3551.4926851887399</v>
      </c>
      <c r="K82" s="7">
        <f>OBS_PURP_AUTOSUFF!I100</f>
        <v>6952.3781011620504</v>
      </c>
      <c r="L82" s="17">
        <f>OBS_PURP_AUTOSUFF!J100</f>
        <v>14026.333774508161</v>
      </c>
      <c r="N82" s="5" t="s">
        <v>37</v>
      </c>
      <c r="O82" s="7">
        <f t="shared" si="10"/>
        <v>788.21195928009001</v>
      </c>
      <c r="P82" s="7">
        <f t="shared" si="9"/>
        <v>658.97387085681976</v>
      </c>
      <c r="Q82" s="7">
        <f t="shared" si="9"/>
        <v>2092.50161084926</v>
      </c>
      <c r="R82" s="17">
        <f t="shared" si="9"/>
        <v>3539.6874409861703</v>
      </c>
      <c r="S82" s="136">
        <f t="shared" si="11"/>
        <v>33.754236849497616</v>
      </c>
    </row>
    <row r="83" spans="2:19" x14ac:dyDescent="0.25">
      <c r="B83" s="5" t="s">
        <v>38</v>
      </c>
      <c r="C83" s="7">
        <v>566.42892416462496</v>
      </c>
      <c r="D83" s="7">
        <v>365.898132618982</v>
      </c>
      <c r="E83" s="7">
        <v>806.84644024634497</v>
      </c>
      <c r="F83" s="17">
        <v>1739.1734970299519</v>
      </c>
      <c r="H83" s="5" t="s">
        <v>38</v>
      </c>
      <c r="I83" s="7">
        <f>OBS_PURP_AUTOSUFF!G101</f>
        <v>2422.41117857175</v>
      </c>
      <c r="J83" s="7">
        <f>OBS_PURP_AUTOSUFF!H101</f>
        <v>1248.0976765253599</v>
      </c>
      <c r="K83" s="7">
        <f>OBS_PURP_AUTOSUFF!I101</f>
        <v>2076.7508898267001</v>
      </c>
      <c r="L83" s="17">
        <f>OBS_PURP_AUTOSUFF!J101</f>
        <v>5747.2597449238101</v>
      </c>
      <c r="N83" s="5" t="s">
        <v>38</v>
      </c>
      <c r="O83" s="7">
        <f t="shared" si="10"/>
        <v>1855.9822544071251</v>
      </c>
      <c r="P83" s="7">
        <f t="shared" si="9"/>
        <v>882.19954390637793</v>
      </c>
      <c r="Q83" s="7">
        <f t="shared" si="9"/>
        <v>1269.904449580355</v>
      </c>
      <c r="R83" s="17">
        <f t="shared" si="9"/>
        <v>4008.0862478938579</v>
      </c>
      <c r="S83" s="136">
        <f t="shared" si="11"/>
        <v>230.45925290022006</v>
      </c>
    </row>
    <row r="84" spans="2:19" x14ac:dyDescent="0.25">
      <c r="B84" s="5" t="s">
        <v>39</v>
      </c>
      <c r="C84" s="7">
        <v>14.624441652534101</v>
      </c>
      <c r="D84" s="7">
        <v>0</v>
      </c>
      <c r="E84" s="7">
        <v>57.712255776726003</v>
      </c>
      <c r="F84" s="17">
        <v>72.336697429260099</v>
      </c>
      <c r="H84" s="5" t="s">
        <v>39</v>
      </c>
      <c r="I84" s="7">
        <f>OBS_PURP_AUTOSUFF!G102</f>
        <v>110.96495325068</v>
      </c>
      <c r="J84" s="7">
        <f>OBS_PURP_AUTOSUFF!H102</f>
        <v>228.03104991546499</v>
      </c>
      <c r="K84" s="7">
        <f>OBS_PURP_AUTOSUFF!I102</f>
        <v>298.76551277718602</v>
      </c>
      <c r="L84" s="17">
        <f>OBS_PURP_AUTOSUFF!J102</f>
        <v>637.76151594333101</v>
      </c>
      <c r="N84" s="5" t="s">
        <v>39</v>
      </c>
      <c r="O84" s="7">
        <f t="shared" si="10"/>
        <v>96.340511598145895</v>
      </c>
      <c r="P84" s="7">
        <f t="shared" si="9"/>
        <v>228.03104991546499</v>
      </c>
      <c r="Q84" s="7">
        <f t="shared" si="9"/>
        <v>241.05325700046001</v>
      </c>
      <c r="R84" s="17">
        <f t="shared" si="9"/>
        <v>565.42481851407092</v>
      </c>
      <c r="S84" s="136">
        <f t="shared" si="11"/>
        <v>781.65694399722122</v>
      </c>
    </row>
    <row r="85" spans="2:19" x14ac:dyDescent="0.25">
      <c r="B85" s="5" t="s">
        <v>40</v>
      </c>
      <c r="C85" s="7">
        <v>148.581647519824</v>
      </c>
      <c r="D85" s="7">
        <v>133.027175453361</v>
      </c>
      <c r="E85" s="7">
        <v>181.677125426365</v>
      </c>
      <c r="F85" s="17">
        <v>463.28594839954997</v>
      </c>
      <c r="H85" s="5" t="s">
        <v>40</v>
      </c>
      <c r="I85" s="7">
        <f>OBS_PURP_AUTOSUFF!G103</f>
        <v>401.27944380366398</v>
      </c>
      <c r="J85" s="7">
        <f>OBS_PURP_AUTOSUFF!H103</f>
        <v>428.29920572342797</v>
      </c>
      <c r="K85" s="7">
        <f>OBS_PURP_AUTOSUFF!I103</f>
        <v>657.49957949805696</v>
      </c>
      <c r="L85" s="17">
        <f>OBS_PURP_AUTOSUFF!J103</f>
        <v>1487.0782290251491</v>
      </c>
      <c r="N85" s="5" t="s">
        <v>40</v>
      </c>
      <c r="O85" s="7">
        <f t="shared" si="10"/>
        <v>252.69779628383998</v>
      </c>
      <c r="P85" s="7">
        <f t="shared" si="9"/>
        <v>295.27203027006698</v>
      </c>
      <c r="Q85" s="7">
        <f t="shared" si="9"/>
        <v>475.82245407169194</v>
      </c>
      <c r="R85" s="17">
        <f t="shared" si="9"/>
        <v>1023.7922806255991</v>
      </c>
      <c r="S85" s="136">
        <f t="shared" si="11"/>
        <v>220.98496277781638</v>
      </c>
    </row>
    <row r="86" spans="2:19" x14ac:dyDescent="0.25">
      <c r="B86" s="5" t="s">
        <v>41</v>
      </c>
      <c r="C86" s="7">
        <v>0</v>
      </c>
      <c r="D86" s="7">
        <v>0</v>
      </c>
      <c r="E86" s="7">
        <v>0</v>
      </c>
      <c r="F86" s="17">
        <v>0</v>
      </c>
      <c r="H86" s="5" t="s">
        <v>41</v>
      </c>
      <c r="I86" s="7">
        <f>OBS_PURP_AUTOSUFF!G104</f>
        <v>83.871556831522895</v>
      </c>
      <c r="J86" s="7">
        <f>OBS_PURP_AUTOSUFF!H104</f>
        <v>43.615078482043799</v>
      </c>
      <c r="K86" s="7">
        <f>OBS_PURP_AUTOSUFF!I104</f>
        <v>33.615651799414998</v>
      </c>
      <c r="L86" s="17">
        <f>OBS_PURP_AUTOSUFF!J104</f>
        <v>161.10228711298168</v>
      </c>
      <c r="N86" s="5" t="s">
        <v>41</v>
      </c>
      <c r="O86" s="7">
        <f t="shared" si="10"/>
        <v>83.871556831522895</v>
      </c>
      <c r="P86" s="7">
        <f t="shared" si="9"/>
        <v>43.615078482043799</v>
      </c>
      <c r="Q86" s="7">
        <f t="shared" si="9"/>
        <v>33.615651799414998</v>
      </c>
      <c r="R86" s="17">
        <f t="shared" si="9"/>
        <v>161.10228711298168</v>
      </c>
      <c r="S86" s="136"/>
    </row>
    <row r="87" spans="2:19" x14ac:dyDescent="0.25">
      <c r="B87" s="5" t="s">
        <v>42</v>
      </c>
      <c r="C87" s="7">
        <v>119.30278076010499</v>
      </c>
      <c r="D87" s="7">
        <v>155.81692231817399</v>
      </c>
      <c r="E87" s="7">
        <v>312.997008382628</v>
      </c>
      <c r="F87" s="17">
        <v>588.11671146090703</v>
      </c>
      <c r="H87" s="5" t="s">
        <v>42</v>
      </c>
      <c r="I87" s="7">
        <f>OBS_PURP_AUTOSUFF!G105</f>
        <v>337.24259445293001</v>
      </c>
      <c r="J87" s="7">
        <f>OBS_PURP_AUTOSUFF!H105</f>
        <v>308.33162401813399</v>
      </c>
      <c r="K87" s="7">
        <f>OBS_PURP_AUTOSUFF!I105</f>
        <v>1018.93601063908</v>
      </c>
      <c r="L87" s="17">
        <f>OBS_PURP_AUTOSUFF!J105</f>
        <v>1664.5102291101439</v>
      </c>
      <c r="N87" s="5" t="s">
        <v>42</v>
      </c>
      <c r="O87" s="7">
        <f t="shared" si="10"/>
        <v>217.939813692825</v>
      </c>
      <c r="P87" s="7">
        <f t="shared" si="9"/>
        <v>152.51470169996</v>
      </c>
      <c r="Q87" s="7">
        <f t="shared" si="9"/>
        <v>705.939002256452</v>
      </c>
      <c r="R87" s="17">
        <f t="shared" si="9"/>
        <v>1076.3935176492369</v>
      </c>
      <c r="S87" s="136">
        <f t="shared" si="11"/>
        <v>183.02379386149892</v>
      </c>
    </row>
    <row r="88" spans="2:19" x14ac:dyDescent="0.25">
      <c r="B88" s="5" t="s">
        <v>43</v>
      </c>
      <c r="C88" s="7">
        <v>459.43996971141502</v>
      </c>
      <c r="D88" s="7">
        <v>1308.7863238090299</v>
      </c>
      <c r="E88" s="7">
        <v>2430.0349260314101</v>
      </c>
      <c r="F88" s="17">
        <v>4198.261219551855</v>
      </c>
      <c r="H88" s="5" t="s">
        <v>43</v>
      </c>
      <c r="I88" s="7">
        <f>OBS_PURP_AUTOSUFF!G106</f>
        <v>813.22068002098899</v>
      </c>
      <c r="J88" s="7">
        <f>OBS_PURP_AUTOSUFF!H106</f>
        <v>1879.86795318995</v>
      </c>
      <c r="K88" s="7">
        <f>OBS_PURP_AUTOSUFF!I106</f>
        <v>3455.22173174912</v>
      </c>
      <c r="L88" s="17">
        <f>OBS_PURP_AUTOSUFF!J106</f>
        <v>6148.3103649600589</v>
      </c>
      <c r="N88" s="5" t="s">
        <v>43</v>
      </c>
      <c r="O88" s="7">
        <f t="shared" si="10"/>
        <v>353.78071030957398</v>
      </c>
      <c r="P88" s="7">
        <f t="shared" si="9"/>
        <v>571.08162938092005</v>
      </c>
      <c r="Q88" s="7">
        <f t="shared" si="9"/>
        <v>1025.1868057177098</v>
      </c>
      <c r="R88" s="17">
        <f t="shared" si="9"/>
        <v>1950.0491454082039</v>
      </c>
      <c r="S88" s="136">
        <f t="shared" si="11"/>
        <v>46.448971215191861</v>
      </c>
    </row>
    <row r="89" spans="2:19" x14ac:dyDescent="0.25">
      <c r="B89" s="5" t="s">
        <v>44</v>
      </c>
      <c r="C89" s="8"/>
      <c r="D89" s="7">
        <v>1151.633003743068</v>
      </c>
      <c r="E89" s="7">
        <v>660.34193230046901</v>
      </c>
      <c r="F89" s="17">
        <v>1811.9749360435371</v>
      </c>
      <c r="H89" s="5" t="s">
        <v>44</v>
      </c>
      <c r="I89" s="8">
        <f>OBS_PURP_AUTOSUFF!G113</f>
        <v>0</v>
      </c>
      <c r="J89" s="7">
        <f>OBS_PURP_AUTOSUFF!H113</f>
        <v>540.15174386840295</v>
      </c>
      <c r="K89" s="7">
        <f>OBS_PURP_AUTOSUFF!I113</f>
        <v>465.19928945348698</v>
      </c>
      <c r="L89" s="17">
        <f>OBS_PURP_AUTOSUFF!J113</f>
        <v>1005.3510333218899</v>
      </c>
      <c r="N89" s="5" t="s">
        <v>44</v>
      </c>
      <c r="O89" s="8">
        <f t="shared" si="10"/>
        <v>0</v>
      </c>
      <c r="P89" s="7">
        <f t="shared" si="9"/>
        <v>-611.48125987466506</v>
      </c>
      <c r="Q89" s="7">
        <f t="shared" si="9"/>
        <v>-195.14264284698203</v>
      </c>
      <c r="R89" s="17">
        <f t="shared" si="9"/>
        <v>-806.62390272164726</v>
      </c>
      <c r="S89" s="136">
        <f t="shared" si="11"/>
        <v>-44.516283679007032</v>
      </c>
    </row>
    <row r="90" spans="2:19" x14ac:dyDescent="0.25">
      <c r="B90" s="5" t="s">
        <v>45</v>
      </c>
      <c r="C90" s="8"/>
      <c r="D90" s="7">
        <v>57.367723309149397</v>
      </c>
      <c r="E90" s="7">
        <v>102.045690406891</v>
      </c>
      <c r="F90" s="17">
        <v>159.4134137160404</v>
      </c>
      <c r="H90" s="5" t="s">
        <v>45</v>
      </c>
      <c r="I90" s="8">
        <f>OBS_PURP_AUTOSUFF!G114</f>
        <v>0</v>
      </c>
      <c r="J90" s="7">
        <f>OBS_PURP_AUTOSUFF!H114</f>
        <v>30.9760223502903</v>
      </c>
      <c r="K90" s="7">
        <f>OBS_PURP_AUTOSUFF!I114</f>
        <v>133.86203989940299</v>
      </c>
      <c r="L90" s="17">
        <f>OBS_PURP_AUTOSUFF!J114</f>
        <v>164.83806224969328</v>
      </c>
      <c r="N90" s="5" t="s">
        <v>45</v>
      </c>
      <c r="O90" s="8">
        <f t="shared" si="10"/>
        <v>0</v>
      </c>
      <c r="P90" s="7">
        <f t="shared" si="9"/>
        <v>-26.391700958859097</v>
      </c>
      <c r="Q90" s="7">
        <f t="shared" si="9"/>
        <v>31.816349492511989</v>
      </c>
      <c r="R90" s="17">
        <f t="shared" si="9"/>
        <v>5.4246485336528849</v>
      </c>
      <c r="S90" s="136">
        <f t="shared" si="11"/>
        <v>3.4028808537502946</v>
      </c>
    </row>
    <row r="91" spans="2:19" x14ac:dyDescent="0.25">
      <c r="B91" s="5" t="s">
        <v>46</v>
      </c>
      <c r="C91" s="8"/>
      <c r="D91" s="7">
        <v>195.89806302865489</v>
      </c>
      <c r="E91" s="7">
        <v>294.73990801410503</v>
      </c>
      <c r="F91" s="17">
        <v>490.63797104275989</v>
      </c>
      <c r="H91" s="5" t="s">
        <v>46</v>
      </c>
      <c r="I91" s="8">
        <f>OBS_PURP_AUTOSUFF!G115</f>
        <v>0</v>
      </c>
      <c r="J91" s="7">
        <f>OBS_PURP_AUTOSUFF!H115</f>
        <v>123.87826847872149</v>
      </c>
      <c r="K91" s="7">
        <f>OBS_PURP_AUTOSUFF!I115</f>
        <v>406.17466219452098</v>
      </c>
      <c r="L91" s="17">
        <f>OBS_PURP_AUTOSUFF!J115</f>
        <v>530.05293067324249</v>
      </c>
      <c r="N91" s="5" t="s">
        <v>46</v>
      </c>
      <c r="O91" s="8">
        <f t="shared" si="10"/>
        <v>0</v>
      </c>
      <c r="P91" s="7">
        <f t="shared" si="9"/>
        <v>-72.019794549933394</v>
      </c>
      <c r="Q91" s="7">
        <f t="shared" si="9"/>
        <v>111.43475418041595</v>
      </c>
      <c r="R91" s="17">
        <f t="shared" si="9"/>
        <v>39.414959630482599</v>
      </c>
      <c r="S91" s="136">
        <f t="shared" si="11"/>
        <v>8.0334099594276047</v>
      </c>
    </row>
    <row r="92" spans="2:19" x14ac:dyDescent="0.25">
      <c r="B92" s="5" t="s">
        <v>47</v>
      </c>
      <c r="C92" s="8"/>
      <c r="D92" s="7">
        <v>13.995444873691399</v>
      </c>
      <c r="E92" s="7">
        <v>143.28860728110701</v>
      </c>
      <c r="F92" s="17">
        <v>157.28405215479842</v>
      </c>
      <c r="H92" s="5" t="s">
        <v>47</v>
      </c>
      <c r="I92" s="8">
        <f>OBS_PURP_AUTOSUFF!G116</f>
        <v>0</v>
      </c>
      <c r="J92" s="7">
        <f>OBS_PURP_AUTOSUFF!H116</f>
        <v>48.382682889787098</v>
      </c>
      <c r="K92" s="7">
        <f>OBS_PURP_AUTOSUFF!I116</f>
        <v>216.63246030634599</v>
      </c>
      <c r="L92" s="17">
        <f>OBS_PURP_AUTOSUFF!J116</f>
        <v>265.01514319613307</v>
      </c>
      <c r="N92" s="5" t="s">
        <v>47</v>
      </c>
      <c r="O92" s="8">
        <f t="shared" si="10"/>
        <v>0</v>
      </c>
      <c r="P92" s="7">
        <f t="shared" si="9"/>
        <v>34.387238016095701</v>
      </c>
      <c r="Q92" s="7">
        <f t="shared" si="9"/>
        <v>73.343853025238985</v>
      </c>
      <c r="R92" s="17">
        <f t="shared" si="9"/>
        <v>107.73109104133465</v>
      </c>
      <c r="S92" s="136">
        <f t="shared" si="11"/>
        <v>68.494605502219699</v>
      </c>
    </row>
    <row r="93" spans="2:19" x14ac:dyDescent="0.25">
      <c r="B93" s="5" t="s">
        <v>48</v>
      </c>
      <c r="C93" s="8"/>
      <c r="D93" s="7">
        <v>181.68561247829589</v>
      </c>
      <c r="E93" s="7">
        <v>281.476232892761</v>
      </c>
      <c r="F93" s="17">
        <v>463.16184537105687</v>
      </c>
      <c r="H93" s="5" t="s">
        <v>48</v>
      </c>
      <c r="I93" s="8">
        <f>OBS_PURP_AUTOSUFF!G117</f>
        <v>0</v>
      </c>
      <c r="J93" s="7">
        <f>OBS_PURP_AUTOSUFF!H117</f>
        <v>83.246848276288105</v>
      </c>
      <c r="K93" s="7">
        <f>OBS_PURP_AUTOSUFF!I117</f>
        <v>505.946194336801</v>
      </c>
      <c r="L93" s="17">
        <f>OBS_PURP_AUTOSUFF!J117</f>
        <v>589.19304261308912</v>
      </c>
      <c r="N93" s="5" t="s">
        <v>48</v>
      </c>
      <c r="O93" s="8">
        <f t="shared" si="10"/>
        <v>0</v>
      </c>
      <c r="P93" s="7">
        <f t="shared" si="9"/>
        <v>-98.438764202007789</v>
      </c>
      <c r="Q93" s="7">
        <f t="shared" si="9"/>
        <v>224.46996144404</v>
      </c>
      <c r="R93" s="17">
        <f t="shared" si="9"/>
        <v>126.03119724203225</v>
      </c>
      <c r="S93" s="136">
        <f t="shared" si="11"/>
        <v>27.211049118491999</v>
      </c>
    </row>
    <row r="94" spans="2:19" x14ac:dyDescent="0.25">
      <c r="B94" s="5" t="s">
        <v>49</v>
      </c>
      <c r="C94" s="8"/>
      <c r="D94" s="7">
        <v>2235.5975252967428</v>
      </c>
      <c r="E94" s="7">
        <v>4527.9058033902102</v>
      </c>
      <c r="F94" s="17">
        <v>6763.503328686953</v>
      </c>
      <c r="H94" s="5" t="s">
        <v>49</v>
      </c>
      <c r="I94" s="8">
        <f>OBS_PURP_AUTOSUFF!G118</f>
        <v>0</v>
      </c>
      <c r="J94" s="7">
        <f>OBS_PURP_AUTOSUFF!H118</f>
        <v>1130.0418139487647</v>
      </c>
      <c r="K94" s="7">
        <f>OBS_PURP_AUTOSUFF!I118</f>
        <v>5355.3669135622204</v>
      </c>
      <c r="L94" s="17">
        <f>OBS_PURP_AUTOSUFF!J118</f>
        <v>6485.408727510985</v>
      </c>
      <c r="N94" s="5" t="s">
        <v>49</v>
      </c>
      <c r="O94" s="8">
        <f t="shared" si="10"/>
        <v>0</v>
      </c>
      <c r="P94" s="7">
        <f t="shared" si="9"/>
        <v>-1105.5557113479781</v>
      </c>
      <c r="Q94" s="7">
        <f t="shared" si="9"/>
        <v>827.46111017201019</v>
      </c>
      <c r="R94" s="17">
        <f t="shared" si="9"/>
        <v>-278.09460117596791</v>
      </c>
      <c r="S94" s="136">
        <f t="shared" si="11"/>
        <v>-4.1116946005844044</v>
      </c>
    </row>
    <row r="95" spans="2:19" x14ac:dyDescent="0.25">
      <c r="B95" s="13" t="s">
        <v>4</v>
      </c>
      <c r="C95" s="15">
        <v>93256.951827458295</v>
      </c>
      <c r="D95" s="15">
        <v>39132.991192307854</v>
      </c>
      <c r="E95" s="15">
        <v>61358.332859415357</v>
      </c>
      <c r="F95" s="16">
        <v>193748.27587918154</v>
      </c>
      <c r="H95" s="13" t="s">
        <v>4</v>
      </c>
      <c r="I95" s="15">
        <f>OBS_PURP_AUTOSUFF!G119</f>
        <v>105176.48301450969</v>
      </c>
      <c r="J95" s="15">
        <f>OBS_PURP_AUTOSUFF!H119</f>
        <v>47074.20579051855</v>
      </c>
      <c r="K95" s="15">
        <f>OBS_PURP_AUTOSUFF!I119</f>
        <v>69982.261609971654</v>
      </c>
      <c r="L95" s="16">
        <f>OBS_PURP_AUTOSUFF!J119</f>
        <v>222232.95041499988</v>
      </c>
      <c r="N95" s="13" t="s">
        <v>4</v>
      </c>
      <c r="O95" s="15">
        <f t="shared" si="10"/>
        <v>11919.531187051398</v>
      </c>
      <c r="P95" s="15">
        <f t="shared" si="9"/>
        <v>7941.2145982106958</v>
      </c>
      <c r="Q95" s="15">
        <f t="shared" si="9"/>
        <v>8623.928750556297</v>
      </c>
      <c r="R95" s="16">
        <f t="shared" si="9"/>
        <v>28484.67453581834</v>
      </c>
      <c r="S95" s="136">
        <f t="shared" si="11"/>
        <v>14.701898329965498</v>
      </c>
    </row>
    <row r="97" spans="1:19" ht="18.75" x14ac:dyDescent="0.3">
      <c r="A97" s="4" t="s">
        <v>7</v>
      </c>
      <c r="B97" s="4" t="s">
        <v>12</v>
      </c>
      <c r="H97" s="4" t="s">
        <v>12</v>
      </c>
      <c r="N97" s="4" t="s">
        <v>12</v>
      </c>
    </row>
    <row r="98" spans="1:19" ht="15" customHeight="1" x14ac:dyDescent="0.25">
      <c r="B98" s="9"/>
      <c r="C98" s="257" t="s">
        <v>6</v>
      </c>
      <c r="D98" s="258"/>
      <c r="E98" s="258"/>
      <c r="F98" s="259"/>
      <c r="H98" s="9"/>
      <c r="I98" s="252" t="s">
        <v>6</v>
      </c>
      <c r="J98" s="252"/>
      <c r="K98" s="252"/>
      <c r="L98" s="252"/>
      <c r="N98" s="9"/>
      <c r="O98" s="252" t="s">
        <v>6</v>
      </c>
      <c r="P98" s="252"/>
      <c r="Q98" s="252"/>
      <c r="R98" s="252"/>
    </row>
    <row r="99" spans="1:19" ht="30" x14ac:dyDescent="0.25">
      <c r="B99" s="10" t="s">
        <v>3</v>
      </c>
      <c r="C99" s="11" t="s">
        <v>2</v>
      </c>
      <c r="D99" s="134" t="s">
        <v>0</v>
      </c>
      <c r="E99" s="134" t="s">
        <v>1</v>
      </c>
      <c r="F99" s="134" t="s">
        <v>5</v>
      </c>
      <c r="H99" s="10" t="s">
        <v>3</v>
      </c>
      <c r="I99" s="11" t="s">
        <v>2</v>
      </c>
      <c r="J99" s="133" t="s">
        <v>0</v>
      </c>
      <c r="K99" s="133" t="s">
        <v>1</v>
      </c>
      <c r="L99" s="133" t="s">
        <v>5</v>
      </c>
      <c r="N99" s="10" t="s">
        <v>3</v>
      </c>
      <c r="O99" s="11" t="s">
        <v>2</v>
      </c>
      <c r="P99" s="133" t="s">
        <v>0</v>
      </c>
      <c r="Q99" s="133" t="s">
        <v>1</v>
      </c>
      <c r="R99" s="133" t="s">
        <v>5</v>
      </c>
      <c r="S99" s="135" t="s">
        <v>593</v>
      </c>
    </row>
    <row r="100" spans="1:19" x14ac:dyDescent="0.25">
      <c r="B100" s="5" t="s">
        <v>32</v>
      </c>
      <c r="C100" s="7">
        <v>54475.2919547524</v>
      </c>
      <c r="D100" s="7">
        <v>22101.795895111602</v>
      </c>
      <c r="E100" s="7">
        <v>33448.734647055397</v>
      </c>
      <c r="F100" s="17">
        <v>110025.8224969194</v>
      </c>
      <c r="H100" s="5" t="s">
        <v>32</v>
      </c>
      <c r="I100" s="7">
        <f>OBS_PURP_AUTOSUFF!G124</f>
        <v>60771.799682414698</v>
      </c>
      <c r="J100" s="7">
        <f>OBS_PURP_AUTOSUFF!H124</f>
        <v>25416.933749153399</v>
      </c>
      <c r="K100" s="7">
        <f>OBS_PURP_AUTOSUFF!I124</f>
        <v>35769.197463548699</v>
      </c>
      <c r="L100" s="17">
        <f>OBS_PURP_AUTOSUFF!J124</f>
        <v>121957.93089511679</v>
      </c>
      <c r="N100" s="5" t="s">
        <v>32</v>
      </c>
      <c r="O100" s="7">
        <f>I100-C100</f>
        <v>6296.5077276622978</v>
      </c>
      <c r="P100" s="7">
        <f t="shared" ref="P100:R118" si="12">J100-D100</f>
        <v>3315.1378540417973</v>
      </c>
      <c r="Q100" s="7">
        <f t="shared" si="12"/>
        <v>2320.4628164933019</v>
      </c>
      <c r="R100" s="17">
        <f t="shared" si="12"/>
        <v>11932.108398197393</v>
      </c>
      <c r="S100" s="136">
        <f>R100/F100 * 100</f>
        <v>10.844825448618192</v>
      </c>
    </row>
    <row r="101" spans="1:19" x14ac:dyDescent="0.25">
      <c r="B101" s="5" t="s">
        <v>33</v>
      </c>
      <c r="C101" s="7">
        <v>391.52773907799599</v>
      </c>
      <c r="D101" s="7">
        <v>284.44067362236302</v>
      </c>
      <c r="E101" s="7">
        <v>457.31439097209199</v>
      </c>
      <c r="F101" s="17">
        <v>1133.2828036724511</v>
      </c>
      <c r="H101" s="5" t="s">
        <v>33</v>
      </c>
      <c r="I101" s="7">
        <f>OBS_PURP_AUTOSUFF!G125</f>
        <v>1228.45492560861</v>
      </c>
      <c r="J101" s="7">
        <f>OBS_PURP_AUTOSUFF!H125</f>
        <v>513.66835687733999</v>
      </c>
      <c r="K101" s="7">
        <f>OBS_PURP_AUTOSUFF!I125</f>
        <v>707.23893743682902</v>
      </c>
      <c r="L101" s="17">
        <f>OBS_PURP_AUTOSUFF!J125</f>
        <v>2449.3622199227789</v>
      </c>
      <c r="N101" s="5" t="s">
        <v>33</v>
      </c>
      <c r="O101" s="7">
        <f t="shared" ref="O101:O118" si="13">I101-C101</f>
        <v>836.92718653061399</v>
      </c>
      <c r="P101" s="7">
        <f t="shared" si="12"/>
        <v>229.22768325497697</v>
      </c>
      <c r="Q101" s="7">
        <f t="shared" si="12"/>
        <v>249.92454646473703</v>
      </c>
      <c r="R101" s="17">
        <f t="shared" si="12"/>
        <v>1316.0794162503278</v>
      </c>
      <c r="S101" s="136">
        <f t="shared" ref="S101:S118" si="14">R101/F101 * 100</f>
        <v>116.12983202299696</v>
      </c>
    </row>
    <row r="102" spans="1:19" x14ac:dyDescent="0.25">
      <c r="B102" s="5" t="s">
        <v>34</v>
      </c>
      <c r="C102" s="7">
        <v>15631.359924194499</v>
      </c>
      <c r="D102" s="7">
        <v>6965.2015582867198</v>
      </c>
      <c r="E102" s="7">
        <v>8178.9139386075203</v>
      </c>
      <c r="F102" s="17">
        <v>30775.47542108874</v>
      </c>
      <c r="H102" s="5" t="s">
        <v>34</v>
      </c>
      <c r="I102" s="7">
        <f>OBS_PURP_AUTOSUFF!G126</f>
        <v>16566.139787915599</v>
      </c>
      <c r="J102" s="7">
        <f>OBS_PURP_AUTOSUFF!H126</f>
        <v>7431.75398547227</v>
      </c>
      <c r="K102" s="7">
        <f>OBS_PURP_AUTOSUFF!I126</f>
        <v>8830.9910559821092</v>
      </c>
      <c r="L102" s="17">
        <f>OBS_PURP_AUTOSUFF!J126</f>
        <v>32828.884829369978</v>
      </c>
      <c r="N102" s="5" t="s">
        <v>34</v>
      </c>
      <c r="O102" s="7">
        <f t="shared" si="13"/>
        <v>934.7798637210999</v>
      </c>
      <c r="P102" s="7">
        <f t="shared" si="12"/>
        <v>466.55242718555019</v>
      </c>
      <c r="Q102" s="7">
        <f t="shared" si="12"/>
        <v>652.07711737458885</v>
      </c>
      <c r="R102" s="17">
        <f t="shared" si="12"/>
        <v>2053.4094082812371</v>
      </c>
      <c r="S102" s="136">
        <f t="shared" si="14"/>
        <v>6.6722264406487399</v>
      </c>
    </row>
    <row r="103" spans="1:19" x14ac:dyDescent="0.25">
      <c r="B103" s="5" t="s">
        <v>35</v>
      </c>
      <c r="C103" s="7">
        <v>0</v>
      </c>
      <c r="D103" s="7">
        <v>131.437376104447</v>
      </c>
      <c r="E103" s="7">
        <v>316.59750940661002</v>
      </c>
      <c r="F103" s="17">
        <v>448.03488551105704</v>
      </c>
      <c r="H103" s="5" t="s">
        <v>35</v>
      </c>
      <c r="I103" s="7">
        <f>OBS_PURP_AUTOSUFF!G127</f>
        <v>121.561148283035</v>
      </c>
      <c r="J103" s="7">
        <f>OBS_PURP_AUTOSUFF!H127</f>
        <v>64.679377587254706</v>
      </c>
      <c r="K103" s="7">
        <f>OBS_PURP_AUTOSUFF!I127</f>
        <v>195.43093352388701</v>
      </c>
      <c r="L103" s="17">
        <f>OBS_PURP_AUTOSUFF!J127</f>
        <v>381.67145939417674</v>
      </c>
      <c r="N103" s="5" t="s">
        <v>35</v>
      </c>
      <c r="O103" s="7">
        <f t="shared" si="13"/>
        <v>121.561148283035</v>
      </c>
      <c r="P103" s="7">
        <f t="shared" si="12"/>
        <v>-66.757998517192291</v>
      </c>
      <c r="Q103" s="7">
        <f t="shared" si="12"/>
        <v>-121.16657588272301</v>
      </c>
      <c r="R103" s="17">
        <f t="shared" si="12"/>
        <v>-66.363426116880305</v>
      </c>
      <c r="S103" s="136">
        <f t="shared" si="14"/>
        <v>-14.81211134735233</v>
      </c>
    </row>
    <row r="104" spans="1:19" x14ac:dyDescent="0.25">
      <c r="B104" s="5" t="s">
        <v>36</v>
      </c>
      <c r="C104" s="7">
        <v>307.02791206930698</v>
      </c>
      <c r="D104" s="7">
        <v>387.48339293314001</v>
      </c>
      <c r="E104" s="7">
        <v>716.348004399248</v>
      </c>
      <c r="F104" s="17">
        <v>1410.8593094016951</v>
      </c>
      <c r="H104" s="5" t="s">
        <v>36</v>
      </c>
      <c r="I104" s="7">
        <f>OBS_PURP_AUTOSUFF!G128</f>
        <v>236.588541310007</v>
      </c>
      <c r="J104" s="7">
        <f>OBS_PURP_AUTOSUFF!H128</f>
        <v>292.67531328745201</v>
      </c>
      <c r="K104" s="7">
        <f>OBS_PURP_AUTOSUFF!I128</f>
        <v>494.16866939486698</v>
      </c>
      <c r="L104" s="17">
        <f>OBS_PURP_AUTOSUFF!J128</f>
        <v>1023.432523992326</v>
      </c>
      <c r="N104" s="5" t="s">
        <v>36</v>
      </c>
      <c r="O104" s="7">
        <f t="shared" si="13"/>
        <v>-70.439370759299976</v>
      </c>
      <c r="P104" s="7">
        <f t="shared" si="12"/>
        <v>-94.808079645687997</v>
      </c>
      <c r="Q104" s="7">
        <f t="shared" si="12"/>
        <v>-222.17933500438102</v>
      </c>
      <c r="R104" s="17">
        <f t="shared" si="12"/>
        <v>-387.42678540936913</v>
      </c>
      <c r="S104" s="136">
        <f t="shared" si="14"/>
        <v>-27.460341568264923</v>
      </c>
    </row>
    <row r="105" spans="1:19" x14ac:dyDescent="0.25">
      <c r="B105" s="5" t="s">
        <v>37</v>
      </c>
      <c r="C105" s="7">
        <v>5383.4382047441804</v>
      </c>
      <c r="D105" s="7">
        <v>6353.5836193404302</v>
      </c>
      <c r="E105" s="7">
        <v>11300.1537206946</v>
      </c>
      <c r="F105" s="17">
        <v>23037.175544779209</v>
      </c>
      <c r="H105" s="5" t="s">
        <v>37</v>
      </c>
      <c r="I105" s="7">
        <f>OBS_PURP_AUTOSUFF!G129</f>
        <v>5658.8903079738902</v>
      </c>
      <c r="J105" s="7">
        <f>OBS_PURP_AUTOSUFF!H129</f>
        <v>5888.7751194064404</v>
      </c>
      <c r="K105" s="7">
        <f>OBS_PURP_AUTOSUFF!I129</f>
        <v>12592.305059779301</v>
      </c>
      <c r="L105" s="17">
        <f>OBS_PURP_AUTOSUFF!J129</f>
        <v>24139.970487159633</v>
      </c>
      <c r="N105" s="5" t="s">
        <v>37</v>
      </c>
      <c r="O105" s="7">
        <f t="shared" si="13"/>
        <v>275.45210322970979</v>
      </c>
      <c r="P105" s="7">
        <f t="shared" si="12"/>
        <v>-464.80849993398988</v>
      </c>
      <c r="Q105" s="7">
        <f t="shared" si="12"/>
        <v>1292.1513390847012</v>
      </c>
      <c r="R105" s="17">
        <f t="shared" si="12"/>
        <v>1102.7949423804239</v>
      </c>
      <c r="S105" s="136">
        <f t="shared" si="14"/>
        <v>4.7870232192172724</v>
      </c>
    </row>
    <row r="106" spans="1:19" x14ac:dyDescent="0.25">
      <c r="B106" s="5" t="s">
        <v>38</v>
      </c>
      <c r="C106" s="7">
        <v>630.97541933382797</v>
      </c>
      <c r="D106" s="7">
        <v>443.26054030826901</v>
      </c>
      <c r="E106" s="7">
        <v>737.98512151186401</v>
      </c>
      <c r="F106" s="17">
        <v>1812.221081153961</v>
      </c>
      <c r="H106" s="5" t="s">
        <v>38</v>
      </c>
      <c r="I106" s="7">
        <f>OBS_PURP_AUTOSUFF!G130</f>
        <v>1773.4571566694599</v>
      </c>
      <c r="J106" s="7">
        <f>OBS_PURP_AUTOSUFF!H130</f>
        <v>1215.2040888675001</v>
      </c>
      <c r="K106" s="7">
        <f>OBS_PURP_AUTOSUFF!I130</f>
        <v>1787.08025337612</v>
      </c>
      <c r="L106" s="17">
        <f>OBS_PURP_AUTOSUFF!J130</f>
        <v>4775.7414989130802</v>
      </c>
      <c r="N106" s="5" t="s">
        <v>38</v>
      </c>
      <c r="O106" s="7">
        <f t="shared" si="13"/>
        <v>1142.4817373356318</v>
      </c>
      <c r="P106" s="7">
        <f t="shared" si="12"/>
        <v>771.94354855923109</v>
      </c>
      <c r="Q106" s="7">
        <f t="shared" si="12"/>
        <v>1049.095131864256</v>
      </c>
      <c r="R106" s="17">
        <f t="shared" si="12"/>
        <v>2963.5204177591195</v>
      </c>
      <c r="S106" s="136">
        <f t="shared" si="14"/>
        <v>163.52973975294725</v>
      </c>
    </row>
    <row r="107" spans="1:19" x14ac:dyDescent="0.25">
      <c r="B107" s="5" t="s">
        <v>39</v>
      </c>
      <c r="C107" s="7">
        <v>17.338828333660601</v>
      </c>
      <c r="D107" s="7">
        <v>65.150194260774597</v>
      </c>
      <c r="E107" s="7">
        <v>31.9641876434507</v>
      </c>
      <c r="F107" s="17">
        <v>114.4532102378859</v>
      </c>
      <c r="H107" s="5" t="s">
        <v>39</v>
      </c>
      <c r="I107" s="7">
        <f>OBS_PURP_AUTOSUFF!G131</f>
        <v>167.35811070411199</v>
      </c>
      <c r="J107" s="7">
        <f>OBS_PURP_AUTOSUFF!H131</f>
        <v>300.57985347917599</v>
      </c>
      <c r="K107" s="7">
        <f>OBS_PURP_AUTOSUFF!I131</f>
        <v>455.57822201084201</v>
      </c>
      <c r="L107" s="17">
        <f>OBS_PURP_AUTOSUFF!J131</f>
        <v>923.51618619413</v>
      </c>
      <c r="N107" s="5" t="s">
        <v>39</v>
      </c>
      <c r="O107" s="7">
        <f t="shared" si="13"/>
        <v>150.01928237045138</v>
      </c>
      <c r="P107" s="7">
        <f t="shared" si="12"/>
        <v>235.42965921840141</v>
      </c>
      <c r="Q107" s="7">
        <f t="shared" si="12"/>
        <v>423.6140343673913</v>
      </c>
      <c r="R107" s="17">
        <f t="shared" si="12"/>
        <v>809.06297595624414</v>
      </c>
      <c r="S107" s="136">
        <f t="shared" si="14"/>
        <v>706.89408735206541</v>
      </c>
    </row>
    <row r="108" spans="1:19" x14ac:dyDescent="0.25">
      <c r="B108" s="5" t="s">
        <v>40</v>
      </c>
      <c r="C108" s="7">
        <v>136.197482339521</v>
      </c>
      <c r="D108" s="7">
        <v>231.226269869308</v>
      </c>
      <c r="E108" s="7">
        <v>399.828183791578</v>
      </c>
      <c r="F108" s="17">
        <v>767.251936000407</v>
      </c>
      <c r="H108" s="5" t="s">
        <v>40</v>
      </c>
      <c r="I108" s="7">
        <f>OBS_PURP_AUTOSUFF!G132</f>
        <v>364.760667626692</v>
      </c>
      <c r="J108" s="7">
        <f>OBS_PURP_AUTOSUFF!H132</f>
        <v>390.44093186999402</v>
      </c>
      <c r="K108" s="7">
        <f>OBS_PURP_AUTOSUFF!I132</f>
        <v>694.06235087580797</v>
      </c>
      <c r="L108" s="17">
        <f>OBS_PURP_AUTOSUFF!J132</f>
        <v>1449.263950372494</v>
      </c>
      <c r="N108" s="5" t="s">
        <v>40</v>
      </c>
      <c r="O108" s="7">
        <f t="shared" si="13"/>
        <v>228.563185287171</v>
      </c>
      <c r="P108" s="7">
        <f t="shared" si="12"/>
        <v>159.21466200068602</v>
      </c>
      <c r="Q108" s="7">
        <f t="shared" si="12"/>
        <v>294.23416708422997</v>
      </c>
      <c r="R108" s="17">
        <f t="shared" si="12"/>
        <v>682.01201437208704</v>
      </c>
      <c r="S108" s="136">
        <f t="shared" si="14"/>
        <v>88.890230492911428</v>
      </c>
    </row>
    <row r="109" spans="1:19" x14ac:dyDescent="0.25">
      <c r="B109" s="5" t="s">
        <v>41</v>
      </c>
      <c r="C109" s="7">
        <v>0</v>
      </c>
      <c r="D109" s="7">
        <v>17.284032554802401</v>
      </c>
      <c r="E109" s="7">
        <v>105.51359240998499</v>
      </c>
      <c r="F109" s="17">
        <v>122.79762496478739</v>
      </c>
      <c r="H109" s="5" t="s">
        <v>41</v>
      </c>
      <c r="I109" s="7">
        <f>OBS_PURP_AUTOSUFF!G133</f>
        <v>98.973275257169007</v>
      </c>
      <c r="J109" s="7">
        <f>OBS_PURP_AUTOSUFF!H133</f>
        <v>60.148647496265902</v>
      </c>
      <c r="K109" s="7">
        <f>OBS_PURP_AUTOSUFF!I133</f>
        <v>264.28494328241197</v>
      </c>
      <c r="L109" s="17">
        <f>OBS_PURP_AUTOSUFF!J133</f>
        <v>423.40686603584686</v>
      </c>
      <c r="N109" s="5" t="s">
        <v>41</v>
      </c>
      <c r="O109" s="7">
        <f t="shared" si="13"/>
        <v>98.973275257169007</v>
      </c>
      <c r="P109" s="7">
        <f t="shared" si="12"/>
        <v>42.8646149414635</v>
      </c>
      <c r="Q109" s="7">
        <f t="shared" si="12"/>
        <v>158.77135087242698</v>
      </c>
      <c r="R109" s="17">
        <f t="shared" si="12"/>
        <v>300.6092410710595</v>
      </c>
      <c r="S109" s="136">
        <f t="shared" si="14"/>
        <v>244.80053352600274</v>
      </c>
    </row>
    <row r="110" spans="1:19" x14ac:dyDescent="0.25">
      <c r="B110" s="5" t="s">
        <v>42</v>
      </c>
      <c r="C110" s="7">
        <v>250.69510282440899</v>
      </c>
      <c r="D110" s="7">
        <v>208.037741748695</v>
      </c>
      <c r="E110" s="7">
        <v>662.18136681937006</v>
      </c>
      <c r="F110" s="17">
        <v>1120.914211392474</v>
      </c>
      <c r="H110" s="5" t="s">
        <v>42</v>
      </c>
      <c r="I110" s="7">
        <f>OBS_PURP_AUTOSUFF!G134</f>
        <v>401.415486996011</v>
      </c>
      <c r="J110" s="7">
        <f>OBS_PURP_AUTOSUFF!H134</f>
        <v>394.65259829156003</v>
      </c>
      <c r="K110" s="7">
        <f>OBS_PURP_AUTOSUFF!I134</f>
        <v>987.66508818107104</v>
      </c>
      <c r="L110" s="17">
        <f>OBS_PURP_AUTOSUFF!J134</f>
        <v>1783.733173468642</v>
      </c>
      <c r="N110" s="5" t="s">
        <v>42</v>
      </c>
      <c r="O110" s="7">
        <f t="shared" si="13"/>
        <v>150.72038417160201</v>
      </c>
      <c r="P110" s="7">
        <f t="shared" si="12"/>
        <v>186.61485654286503</v>
      </c>
      <c r="Q110" s="7">
        <f t="shared" si="12"/>
        <v>325.48372136170099</v>
      </c>
      <c r="R110" s="17">
        <f t="shared" si="12"/>
        <v>662.81896207616796</v>
      </c>
      <c r="S110" s="136">
        <f t="shared" si="14"/>
        <v>59.131997376745737</v>
      </c>
    </row>
    <row r="111" spans="1:19" x14ac:dyDescent="0.25">
      <c r="B111" s="5" t="s">
        <v>43</v>
      </c>
      <c r="C111" s="7">
        <v>1323.3007170010001</v>
      </c>
      <c r="D111" s="7">
        <v>3375.9535870445802</v>
      </c>
      <c r="E111" s="7">
        <v>6846.3992163438497</v>
      </c>
      <c r="F111" s="17">
        <v>11545.653520389431</v>
      </c>
      <c r="H111" s="5" t="s">
        <v>43</v>
      </c>
      <c r="I111" s="7">
        <f>OBS_PURP_AUTOSUFF!G135</f>
        <v>2172.1119384327399</v>
      </c>
      <c r="J111" s="7">
        <f>OBS_PURP_AUTOSUFF!H135</f>
        <v>4371.1948719932598</v>
      </c>
      <c r="K111" s="7">
        <f>OBS_PURP_AUTOSUFF!I135</f>
        <v>8306.6075188237901</v>
      </c>
      <c r="L111" s="17">
        <f>OBS_PURP_AUTOSUFF!J135</f>
        <v>14849.91432924979</v>
      </c>
      <c r="N111" s="5" t="s">
        <v>43</v>
      </c>
      <c r="O111" s="7">
        <f t="shared" si="13"/>
        <v>848.8112214317398</v>
      </c>
      <c r="P111" s="7">
        <f t="shared" si="12"/>
        <v>995.24128494867955</v>
      </c>
      <c r="Q111" s="7">
        <f t="shared" si="12"/>
        <v>1460.2083024799404</v>
      </c>
      <c r="R111" s="17">
        <f t="shared" si="12"/>
        <v>3304.2608088603592</v>
      </c>
      <c r="S111" s="136">
        <f t="shared" si="14"/>
        <v>28.619088586238018</v>
      </c>
    </row>
    <row r="112" spans="1:19" x14ac:dyDescent="0.25">
      <c r="B112" s="5" t="s">
        <v>44</v>
      </c>
      <c r="C112" s="8"/>
      <c r="D112" s="7">
        <v>1112.122100504942</v>
      </c>
      <c r="E112" s="7">
        <v>1116.9793350454099</v>
      </c>
      <c r="F112" s="17">
        <v>2229.1014355503521</v>
      </c>
      <c r="H112" s="5" t="s">
        <v>44</v>
      </c>
      <c r="I112" s="8">
        <f>OBS_PURP_AUTOSUFF!G142</f>
        <v>0</v>
      </c>
      <c r="J112" s="7">
        <f>OBS_PURP_AUTOSUFF!H142</f>
        <v>406.18395378051099</v>
      </c>
      <c r="K112" s="7">
        <f>OBS_PURP_AUTOSUFF!I142</f>
        <v>564.77148278467803</v>
      </c>
      <c r="L112" s="17">
        <f>OBS_PURP_AUTOSUFF!J142</f>
        <v>970.95543656518907</v>
      </c>
      <c r="N112" s="5" t="s">
        <v>44</v>
      </c>
      <c r="O112" s="8">
        <f t="shared" si="13"/>
        <v>0</v>
      </c>
      <c r="P112" s="7">
        <f t="shared" si="12"/>
        <v>-705.93814672443091</v>
      </c>
      <c r="Q112" s="7">
        <f t="shared" si="12"/>
        <v>-552.2078522607319</v>
      </c>
      <c r="R112" s="17">
        <f t="shared" si="12"/>
        <v>-1258.145998985163</v>
      </c>
      <c r="S112" s="136">
        <f t="shared" si="14"/>
        <v>-56.441845979724746</v>
      </c>
    </row>
    <row r="113" spans="1:19" x14ac:dyDescent="0.25">
      <c r="B113" s="5" t="s">
        <v>45</v>
      </c>
      <c r="C113" s="8"/>
      <c r="D113" s="7">
        <v>65.663840469427754</v>
      </c>
      <c r="E113" s="7">
        <v>129.83037616824899</v>
      </c>
      <c r="F113" s="17">
        <v>195.49421663767674</v>
      </c>
      <c r="H113" s="5" t="s">
        <v>45</v>
      </c>
      <c r="I113" s="8">
        <f>OBS_PURP_AUTOSUFF!G143</f>
        <v>0</v>
      </c>
      <c r="J113" s="7">
        <f>OBS_PURP_AUTOSUFF!H143</f>
        <v>144.64029708992808</v>
      </c>
      <c r="K113" s="7">
        <f>OBS_PURP_AUTOSUFF!I143</f>
        <v>106.89047269883</v>
      </c>
      <c r="L113" s="17">
        <f>OBS_PURP_AUTOSUFF!J143</f>
        <v>251.53076978875808</v>
      </c>
      <c r="N113" s="5" t="s">
        <v>45</v>
      </c>
      <c r="O113" s="8">
        <f t="shared" si="13"/>
        <v>0</v>
      </c>
      <c r="P113" s="7">
        <f t="shared" si="12"/>
        <v>78.976456620500329</v>
      </c>
      <c r="Q113" s="7">
        <f t="shared" si="12"/>
        <v>-22.939903469418994</v>
      </c>
      <c r="R113" s="17">
        <f t="shared" si="12"/>
        <v>56.036553151081335</v>
      </c>
      <c r="S113" s="136">
        <f t="shared" si="14"/>
        <v>28.664046494499551</v>
      </c>
    </row>
    <row r="114" spans="1:19" x14ac:dyDescent="0.25">
      <c r="B114" s="5" t="s">
        <v>46</v>
      </c>
      <c r="C114" s="8"/>
      <c r="D114" s="7">
        <v>223.47645956880922</v>
      </c>
      <c r="E114" s="7">
        <v>498.79140069022702</v>
      </c>
      <c r="F114" s="17">
        <v>722.2678602590363</v>
      </c>
      <c r="H114" s="5" t="s">
        <v>46</v>
      </c>
      <c r="I114" s="8">
        <f>OBS_PURP_AUTOSUFF!G144</f>
        <v>0</v>
      </c>
      <c r="J114" s="7">
        <f>OBS_PURP_AUTOSUFF!H144</f>
        <v>93.704703495816602</v>
      </c>
      <c r="K114" s="7">
        <f>OBS_PURP_AUTOSUFF!I144</f>
        <v>469.41550604292701</v>
      </c>
      <c r="L114" s="17">
        <f>OBS_PURP_AUTOSUFF!J144</f>
        <v>563.12020953874367</v>
      </c>
      <c r="N114" s="5" t="s">
        <v>46</v>
      </c>
      <c r="O114" s="8">
        <f t="shared" si="13"/>
        <v>0</v>
      </c>
      <c r="P114" s="7">
        <f t="shared" si="12"/>
        <v>-129.77175607299262</v>
      </c>
      <c r="Q114" s="7">
        <f t="shared" si="12"/>
        <v>-29.375894647300015</v>
      </c>
      <c r="R114" s="17">
        <f t="shared" si="12"/>
        <v>-159.14765072029263</v>
      </c>
      <c r="S114" s="136">
        <f t="shared" si="14"/>
        <v>-22.034436180396487</v>
      </c>
    </row>
    <row r="115" spans="1:19" x14ac:dyDescent="0.25">
      <c r="B115" s="5" t="s">
        <v>47</v>
      </c>
      <c r="C115" s="8"/>
      <c r="D115" s="7">
        <v>98.420249072846403</v>
      </c>
      <c r="E115" s="7">
        <v>1020.5314823101399</v>
      </c>
      <c r="F115" s="17">
        <v>1118.9517313829863</v>
      </c>
      <c r="H115" s="5" t="s">
        <v>47</v>
      </c>
      <c r="I115" s="8">
        <f>OBS_PURP_AUTOSUFF!G145</f>
        <v>0</v>
      </c>
      <c r="J115" s="7">
        <f>OBS_PURP_AUTOSUFF!H145</f>
        <v>442.76760735003796</v>
      </c>
      <c r="K115" s="7">
        <f>OBS_PURP_AUTOSUFF!I145</f>
        <v>1170.5331077092301</v>
      </c>
      <c r="L115" s="17">
        <f>OBS_PURP_AUTOSUFF!J145</f>
        <v>1613.300715059268</v>
      </c>
      <c r="N115" s="5" t="s">
        <v>47</v>
      </c>
      <c r="O115" s="8">
        <f t="shared" si="13"/>
        <v>0</v>
      </c>
      <c r="P115" s="7">
        <f t="shared" si="12"/>
        <v>344.34735827719157</v>
      </c>
      <c r="Q115" s="7">
        <f t="shared" si="12"/>
        <v>150.00162539909013</v>
      </c>
      <c r="R115" s="17">
        <f t="shared" si="12"/>
        <v>494.3489836762817</v>
      </c>
      <c r="S115" s="136">
        <f t="shared" si="14"/>
        <v>44.179652241592507</v>
      </c>
    </row>
    <row r="116" spans="1:19" x14ac:dyDescent="0.25">
      <c r="B116" s="5" t="s">
        <v>48</v>
      </c>
      <c r="C116" s="8"/>
      <c r="D116" s="7">
        <v>278.25150409976578</v>
      </c>
      <c r="E116" s="7">
        <v>554.29936049358105</v>
      </c>
      <c r="F116" s="17">
        <v>832.55086459334689</v>
      </c>
      <c r="H116" s="5" t="s">
        <v>48</v>
      </c>
      <c r="I116" s="8">
        <f>OBS_PURP_AUTOSUFF!G146</f>
        <v>0</v>
      </c>
      <c r="J116" s="7">
        <f>OBS_PURP_AUTOSUFF!H146</f>
        <v>127.57145363294519</v>
      </c>
      <c r="K116" s="7">
        <f>OBS_PURP_AUTOSUFF!I146</f>
        <v>538.980822915408</v>
      </c>
      <c r="L116" s="17">
        <f>OBS_PURP_AUTOSUFF!J146</f>
        <v>666.55227654835323</v>
      </c>
      <c r="N116" s="5" t="s">
        <v>48</v>
      </c>
      <c r="O116" s="8">
        <f t="shared" si="13"/>
        <v>0</v>
      </c>
      <c r="P116" s="7">
        <f t="shared" si="12"/>
        <v>-150.6800504668206</v>
      </c>
      <c r="Q116" s="7">
        <f t="shared" si="12"/>
        <v>-15.31853757817305</v>
      </c>
      <c r="R116" s="17">
        <f t="shared" si="12"/>
        <v>-165.99858804499365</v>
      </c>
      <c r="S116" s="136">
        <f t="shared" si="14"/>
        <v>-19.93855211790266</v>
      </c>
    </row>
    <row r="117" spans="1:19" x14ac:dyDescent="0.25">
      <c r="B117" s="5" t="s">
        <v>49</v>
      </c>
      <c r="C117" s="8"/>
      <c r="D117" s="7">
        <v>4491.90800071182</v>
      </c>
      <c r="E117" s="7">
        <v>6973.7502029273301</v>
      </c>
      <c r="F117" s="17">
        <v>11465.65820363915</v>
      </c>
      <c r="H117" s="5" t="s">
        <v>49</v>
      </c>
      <c r="I117" s="8">
        <f>OBS_PURP_AUTOSUFF!G147</f>
        <v>0</v>
      </c>
      <c r="J117" s="7">
        <f>OBS_PURP_AUTOSUFF!H147</f>
        <v>1049.68517875164</v>
      </c>
      <c r="K117" s="7">
        <f>OBS_PURP_AUTOSUFF!I147</f>
        <v>4918.85148253644</v>
      </c>
      <c r="L117" s="17">
        <f>OBS_PURP_AUTOSUFF!J147</f>
        <v>5968.5366612880798</v>
      </c>
      <c r="N117" s="5" t="s">
        <v>49</v>
      </c>
      <c r="O117" s="8">
        <f t="shared" si="13"/>
        <v>0</v>
      </c>
      <c r="P117" s="7">
        <f t="shared" si="12"/>
        <v>-3442.2228219601802</v>
      </c>
      <c r="Q117" s="7">
        <f t="shared" si="12"/>
        <v>-2054.89872039089</v>
      </c>
      <c r="R117" s="17">
        <f t="shared" si="12"/>
        <v>-5497.1215423510703</v>
      </c>
      <c r="S117" s="136">
        <f t="shared" si="14"/>
        <v>-47.944230019052092</v>
      </c>
    </row>
    <row r="118" spans="1:19" x14ac:dyDescent="0.25">
      <c r="B118" s="13" t="s">
        <v>4</v>
      </c>
      <c r="C118" s="15">
        <v>78547.153284670771</v>
      </c>
      <c r="D118" s="15">
        <v>46834.697035612757</v>
      </c>
      <c r="E118" s="15">
        <v>73496.1160372905</v>
      </c>
      <c r="F118" s="16">
        <v>198877.96635757404</v>
      </c>
      <c r="H118" s="13" t="s">
        <v>4</v>
      </c>
      <c r="I118" s="15">
        <f>OBS_PURP_AUTOSUFF!G148</f>
        <v>90282.245716403326</v>
      </c>
      <c r="J118" s="15">
        <f>OBS_PURP_AUTOSUFF!H148</f>
        <v>49568.080424772837</v>
      </c>
      <c r="K118" s="15">
        <f>OBS_PURP_AUTOSUFF!I148</f>
        <v>80980.700765514106</v>
      </c>
      <c r="L118" s="16">
        <f>OBS_PURP_AUTOSUFF!J148</f>
        <v>220831.02690669027</v>
      </c>
      <c r="N118" s="13" t="s">
        <v>4</v>
      </c>
      <c r="O118" s="15">
        <f t="shared" si="13"/>
        <v>11735.092431732555</v>
      </c>
      <c r="P118" s="15">
        <f t="shared" si="12"/>
        <v>2733.3833891600807</v>
      </c>
      <c r="Q118" s="15">
        <f t="shared" si="12"/>
        <v>7484.5847282236064</v>
      </c>
      <c r="R118" s="16">
        <f t="shared" si="12"/>
        <v>21953.060549116228</v>
      </c>
      <c r="S118" s="136">
        <f t="shared" si="14"/>
        <v>11.038457880067803</v>
      </c>
    </row>
    <row r="120" spans="1:19" ht="18.75" x14ac:dyDescent="0.3">
      <c r="A120" s="4" t="s">
        <v>7</v>
      </c>
      <c r="B120" s="4" t="s">
        <v>60</v>
      </c>
      <c r="H120" s="4" t="s">
        <v>60</v>
      </c>
      <c r="N120" s="4" t="s">
        <v>60</v>
      </c>
    </row>
    <row r="121" spans="1:19" ht="15" customHeight="1" x14ac:dyDescent="0.25">
      <c r="B121" s="9"/>
      <c r="C121" s="257" t="s">
        <v>6</v>
      </c>
      <c r="D121" s="258"/>
      <c r="E121" s="258"/>
      <c r="F121" s="259"/>
      <c r="H121" s="9"/>
      <c r="I121" s="252" t="s">
        <v>6</v>
      </c>
      <c r="J121" s="252"/>
      <c r="K121" s="252"/>
      <c r="L121" s="252"/>
      <c r="N121" s="9"/>
      <c r="O121" s="252" t="s">
        <v>6</v>
      </c>
      <c r="P121" s="252"/>
      <c r="Q121" s="252"/>
      <c r="R121" s="252"/>
    </row>
    <row r="122" spans="1:19" ht="30" x14ac:dyDescent="0.25">
      <c r="B122" s="10" t="s">
        <v>3</v>
      </c>
      <c r="C122" s="11" t="s">
        <v>2</v>
      </c>
      <c r="D122" s="134" t="s">
        <v>0</v>
      </c>
      <c r="E122" s="134" t="s">
        <v>1</v>
      </c>
      <c r="F122" s="134" t="s">
        <v>5</v>
      </c>
      <c r="H122" s="10" t="s">
        <v>3</v>
      </c>
      <c r="I122" s="11" t="s">
        <v>2</v>
      </c>
      <c r="J122" s="133" t="s">
        <v>0</v>
      </c>
      <c r="K122" s="133" t="s">
        <v>1</v>
      </c>
      <c r="L122" s="133" t="s">
        <v>5</v>
      </c>
      <c r="N122" s="10" t="s">
        <v>3</v>
      </c>
      <c r="O122" s="11" t="s">
        <v>2</v>
      </c>
      <c r="P122" s="133" t="s">
        <v>0</v>
      </c>
      <c r="Q122" s="133" t="s">
        <v>1</v>
      </c>
      <c r="R122" s="133" t="s">
        <v>5</v>
      </c>
      <c r="S122" s="135" t="s">
        <v>593</v>
      </c>
    </row>
    <row r="123" spans="1:19" x14ac:dyDescent="0.25">
      <c r="B123" s="5" t="s">
        <v>32</v>
      </c>
      <c r="C123" s="7">
        <v>2529.8564133909999</v>
      </c>
      <c r="D123" s="7">
        <v>2642.39386912071</v>
      </c>
      <c r="E123" s="7">
        <v>2238.4333818598502</v>
      </c>
      <c r="F123" s="17">
        <v>7410.6836643715596</v>
      </c>
      <c r="H123" s="5" t="s">
        <v>32</v>
      </c>
      <c r="I123" s="7">
        <f>OBS_PURP_AUTOSUFF!G153</f>
        <v>2727.7403253327898</v>
      </c>
      <c r="J123" s="7">
        <f>OBS_PURP_AUTOSUFF!H153</f>
        <v>2810.4336413053502</v>
      </c>
      <c r="K123" s="7">
        <f>OBS_PURP_AUTOSUFF!I153</f>
        <v>2390.5587242307802</v>
      </c>
      <c r="L123" s="17">
        <f>OBS_PURP_AUTOSUFF!J153</f>
        <v>7928.7326908689201</v>
      </c>
      <c r="N123" s="5" t="s">
        <v>32</v>
      </c>
      <c r="O123" s="7">
        <f>I123-C123</f>
        <v>197.88391194178985</v>
      </c>
      <c r="P123" s="7">
        <f t="shared" ref="P123:R141" si="15">J123-D123</f>
        <v>168.03977218464024</v>
      </c>
      <c r="Q123" s="7">
        <f t="shared" si="15"/>
        <v>152.12534237092996</v>
      </c>
      <c r="R123" s="17">
        <f t="shared" si="15"/>
        <v>518.0490264973605</v>
      </c>
      <c r="S123" s="136">
        <f>R123/F123 * 100</f>
        <v>6.9905699657373255</v>
      </c>
    </row>
    <row r="124" spans="1:19" x14ac:dyDescent="0.25">
      <c r="B124" s="5" t="s">
        <v>33</v>
      </c>
      <c r="C124" s="7">
        <v>1.1744832374652301E-2</v>
      </c>
      <c r="D124" s="7">
        <v>0</v>
      </c>
      <c r="E124" s="7">
        <v>41.6377704404266</v>
      </c>
      <c r="F124" s="17">
        <v>41.649515272801253</v>
      </c>
      <c r="H124" s="5" t="s">
        <v>33</v>
      </c>
      <c r="I124" s="7">
        <f>OBS_PURP_AUTOSUFF!G154</f>
        <v>39.3940623646969</v>
      </c>
      <c r="J124" s="7">
        <f>OBS_PURP_AUTOSUFF!H154</f>
        <v>3.6062660801865598</v>
      </c>
      <c r="K124" s="7">
        <f>OBS_PURP_AUTOSUFF!I154</f>
        <v>64.681390593207595</v>
      </c>
      <c r="L124" s="17">
        <f>OBS_PURP_AUTOSUFF!J154</f>
        <v>107.68171903809105</v>
      </c>
      <c r="N124" s="5" t="s">
        <v>33</v>
      </c>
      <c r="O124" s="7">
        <f t="shared" ref="O124:O141" si="16">I124-C124</f>
        <v>39.382317532322247</v>
      </c>
      <c r="P124" s="7">
        <f t="shared" si="15"/>
        <v>3.6062660801865598</v>
      </c>
      <c r="Q124" s="7">
        <f t="shared" si="15"/>
        <v>23.043620152780996</v>
      </c>
      <c r="R124" s="17">
        <f t="shared" si="15"/>
        <v>66.032203765289793</v>
      </c>
      <c r="S124" s="136">
        <f>R124/F124 * 100</f>
        <v>158.54255045414988</v>
      </c>
    </row>
    <row r="125" spans="1:19" x14ac:dyDescent="0.25">
      <c r="B125" s="5" t="s">
        <v>34</v>
      </c>
      <c r="C125" s="7">
        <v>1668.7654234158699</v>
      </c>
      <c r="D125" s="7">
        <v>2606.7264148029199</v>
      </c>
      <c r="E125" s="7">
        <v>1164.16154299293</v>
      </c>
      <c r="F125" s="17">
        <v>5439.6533812117195</v>
      </c>
      <c r="H125" s="5" t="s">
        <v>34</v>
      </c>
      <c r="I125" s="7">
        <f>OBS_PURP_AUTOSUFF!G155</f>
        <v>1772.6441136409501</v>
      </c>
      <c r="J125" s="7">
        <f>OBS_PURP_AUTOSUFF!H155</f>
        <v>2760.2572218049099</v>
      </c>
      <c r="K125" s="7">
        <f>OBS_PURP_AUTOSUFF!I155</f>
        <v>1252.1322134888401</v>
      </c>
      <c r="L125" s="17">
        <f>OBS_PURP_AUTOSUFF!J155</f>
        <v>5785.0335489346999</v>
      </c>
      <c r="N125" s="5" t="s">
        <v>34</v>
      </c>
      <c r="O125" s="7">
        <f t="shared" si="16"/>
        <v>103.87869022508016</v>
      </c>
      <c r="P125" s="7">
        <f t="shared" si="15"/>
        <v>153.53080700199007</v>
      </c>
      <c r="Q125" s="7">
        <f t="shared" si="15"/>
        <v>87.970670495910099</v>
      </c>
      <c r="R125" s="17">
        <f t="shared" si="15"/>
        <v>345.38016772298033</v>
      </c>
      <c r="S125" s="136">
        <f>R125/F125 * 100</f>
        <v>6.3493046986395409</v>
      </c>
    </row>
    <row r="126" spans="1:19" x14ac:dyDescent="0.25">
      <c r="B126" s="5" t="s">
        <v>35</v>
      </c>
      <c r="C126" s="7">
        <v>0</v>
      </c>
      <c r="D126" s="7">
        <v>0</v>
      </c>
      <c r="E126" s="7">
        <v>0</v>
      </c>
      <c r="F126" s="17">
        <v>0</v>
      </c>
      <c r="H126" s="5" t="s">
        <v>35</v>
      </c>
      <c r="I126" s="7">
        <f>OBS_PURP_AUTOSUFF!G156</f>
        <v>0</v>
      </c>
      <c r="J126" s="7">
        <f>OBS_PURP_AUTOSUFF!H156</f>
        <v>2.43327420086012</v>
      </c>
      <c r="K126" s="7">
        <f>OBS_PURP_AUTOSUFF!I156</f>
        <v>32.212744825592097</v>
      </c>
      <c r="L126" s="17">
        <f>OBS_PURP_AUTOSUFF!J156</f>
        <v>34.646019026452215</v>
      </c>
      <c r="N126" s="5" t="s">
        <v>35</v>
      </c>
      <c r="O126" s="7">
        <f t="shared" si="16"/>
        <v>0</v>
      </c>
      <c r="P126" s="7">
        <f t="shared" si="15"/>
        <v>2.43327420086012</v>
      </c>
      <c r="Q126" s="7">
        <f t="shared" si="15"/>
        <v>32.212744825592097</v>
      </c>
      <c r="R126" s="17">
        <f t="shared" si="15"/>
        <v>34.646019026452215</v>
      </c>
      <c r="S126" s="136"/>
    </row>
    <row r="127" spans="1:19" x14ac:dyDescent="0.25">
      <c r="B127" s="5" t="s">
        <v>36</v>
      </c>
      <c r="C127" s="7">
        <v>34.939695304984802</v>
      </c>
      <c r="D127" s="7">
        <v>70.829601910264898</v>
      </c>
      <c r="E127" s="7">
        <v>128.055916213009</v>
      </c>
      <c r="F127" s="17">
        <v>233.82521342825871</v>
      </c>
      <c r="H127" s="5" t="s">
        <v>36</v>
      </c>
      <c r="I127" s="7">
        <f>OBS_PURP_AUTOSUFF!G157</f>
        <v>35.329628966596196</v>
      </c>
      <c r="J127" s="7">
        <f>OBS_PURP_AUTOSUFF!H157</f>
        <v>71.581571227126702</v>
      </c>
      <c r="K127" s="7">
        <f>OBS_PURP_AUTOSUFF!I157</f>
        <v>129.45236537657701</v>
      </c>
      <c r="L127" s="17">
        <f>OBS_PURP_AUTOSUFF!J157</f>
        <v>236.3635655702999</v>
      </c>
      <c r="N127" s="5" t="s">
        <v>36</v>
      </c>
      <c r="O127" s="7">
        <f t="shared" si="16"/>
        <v>0.3899336616113942</v>
      </c>
      <c r="P127" s="7">
        <f t="shared" si="15"/>
        <v>0.75196931686180335</v>
      </c>
      <c r="Q127" s="7">
        <f t="shared" si="15"/>
        <v>1.3964491635680076</v>
      </c>
      <c r="R127" s="17">
        <f t="shared" si="15"/>
        <v>2.538352142041191</v>
      </c>
      <c r="S127" s="136">
        <f>R127/F127 * 100</f>
        <v>1.0855767454778771</v>
      </c>
    </row>
    <row r="128" spans="1:19" x14ac:dyDescent="0.25">
      <c r="B128" s="5" t="s">
        <v>37</v>
      </c>
      <c r="C128" s="7">
        <v>642.86327905720896</v>
      </c>
      <c r="D128" s="7">
        <v>866.49785044892894</v>
      </c>
      <c r="E128" s="7">
        <v>2107.32586388548</v>
      </c>
      <c r="F128" s="17">
        <v>3616.6869933916178</v>
      </c>
      <c r="H128" s="5" t="s">
        <v>37</v>
      </c>
      <c r="I128" s="7">
        <f>OBS_PURP_AUTOSUFF!G158</f>
        <v>633.33982546597997</v>
      </c>
      <c r="J128" s="7">
        <f>OBS_PURP_AUTOSUFF!H158</f>
        <v>796.02883524959805</v>
      </c>
      <c r="K128" s="7">
        <f>OBS_PURP_AUTOSUFF!I158</f>
        <v>2187.9123046854802</v>
      </c>
      <c r="L128" s="17">
        <f>OBS_PURP_AUTOSUFF!J158</f>
        <v>3617.280965401058</v>
      </c>
      <c r="N128" s="5" t="s">
        <v>37</v>
      </c>
      <c r="O128" s="7">
        <f t="shared" si="16"/>
        <v>-9.5234535912289857</v>
      </c>
      <c r="P128" s="7">
        <f t="shared" si="15"/>
        <v>-70.469015199330897</v>
      </c>
      <c r="Q128" s="7">
        <f t="shared" si="15"/>
        <v>80.586440800000219</v>
      </c>
      <c r="R128" s="17">
        <f t="shared" si="15"/>
        <v>0.59397200944022188</v>
      </c>
      <c r="S128" s="136">
        <f>R128/F128 * 100</f>
        <v>1.6423096898501941E-2</v>
      </c>
    </row>
    <row r="129" spans="1:19" x14ac:dyDescent="0.25">
      <c r="B129" s="5" t="s">
        <v>38</v>
      </c>
      <c r="C129" s="7">
        <v>0</v>
      </c>
      <c r="D129" s="7">
        <v>0</v>
      </c>
      <c r="E129" s="7">
        <v>0</v>
      </c>
      <c r="F129" s="17">
        <v>0</v>
      </c>
      <c r="H129" s="5" t="s">
        <v>38</v>
      </c>
      <c r="I129" s="7">
        <f>OBS_PURP_AUTOSUFF!G159</f>
        <v>0</v>
      </c>
      <c r="J129" s="7">
        <f>OBS_PURP_AUTOSUFF!H159</f>
        <v>0</v>
      </c>
      <c r="K129" s="7">
        <f>OBS_PURP_AUTOSUFF!I159</f>
        <v>0</v>
      </c>
      <c r="L129" s="17">
        <f>OBS_PURP_AUTOSUFF!J159</f>
        <v>0</v>
      </c>
      <c r="N129" s="5" t="s">
        <v>38</v>
      </c>
      <c r="O129" s="7">
        <f t="shared" si="16"/>
        <v>0</v>
      </c>
      <c r="P129" s="7">
        <f t="shared" si="15"/>
        <v>0</v>
      </c>
      <c r="Q129" s="7">
        <f t="shared" si="15"/>
        <v>0</v>
      </c>
      <c r="R129" s="17">
        <f t="shared" si="15"/>
        <v>0</v>
      </c>
      <c r="S129" s="136"/>
    </row>
    <row r="130" spans="1:19" x14ac:dyDescent="0.25">
      <c r="B130" s="5" t="s">
        <v>39</v>
      </c>
      <c r="C130" s="7">
        <v>0</v>
      </c>
      <c r="D130" s="7">
        <v>0</v>
      </c>
      <c r="E130" s="7">
        <v>0</v>
      </c>
      <c r="F130" s="17">
        <v>0</v>
      </c>
      <c r="H130" s="5" t="s">
        <v>39</v>
      </c>
      <c r="I130" s="7">
        <f>OBS_PURP_AUTOSUFF!G160</f>
        <v>0</v>
      </c>
      <c r="J130" s="7">
        <f>OBS_PURP_AUTOSUFF!H160</f>
        <v>0</v>
      </c>
      <c r="K130" s="7">
        <f>OBS_PURP_AUTOSUFF!I160</f>
        <v>0</v>
      </c>
      <c r="L130" s="17">
        <f>OBS_PURP_AUTOSUFF!J160</f>
        <v>0</v>
      </c>
      <c r="N130" s="5" t="s">
        <v>39</v>
      </c>
      <c r="O130" s="7">
        <f t="shared" si="16"/>
        <v>0</v>
      </c>
      <c r="P130" s="7">
        <f t="shared" si="15"/>
        <v>0</v>
      </c>
      <c r="Q130" s="7">
        <f t="shared" si="15"/>
        <v>0</v>
      </c>
      <c r="R130" s="17">
        <f t="shared" si="15"/>
        <v>0</v>
      </c>
      <c r="S130" s="136"/>
    </row>
    <row r="131" spans="1:19" x14ac:dyDescent="0.25">
      <c r="B131" s="5" t="s">
        <v>40</v>
      </c>
      <c r="C131" s="7">
        <v>0</v>
      </c>
      <c r="D131" s="7">
        <v>0</v>
      </c>
      <c r="E131" s="7">
        <v>0</v>
      </c>
      <c r="F131" s="17">
        <v>0</v>
      </c>
      <c r="H131" s="5" t="s">
        <v>40</v>
      </c>
      <c r="I131" s="7">
        <f>OBS_PURP_AUTOSUFF!G161</f>
        <v>0</v>
      </c>
      <c r="J131" s="7">
        <f>OBS_PURP_AUTOSUFF!H161</f>
        <v>0</v>
      </c>
      <c r="K131" s="7">
        <f>OBS_PURP_AUTOSUFF!I161</f>
        <v>0</v>
      </c>
      <c r="L131" s="17">
        <f>OBS_PURP_AUTOSUFF!J161</f>
        <v>0</v>
      </c>
      <c r="N131" s="5" t="s">
        <v>40</v>
      </c>
      <c r="O131" s="7">
        <f t="shared" si="16"/>
        <v>0</v>
      </c>
      <c r="P131" s="7">
        <f t="shared" si="15"/>
        <v>0</v>
      </c>
      <c r="Q131" s="7">
        <f t="shared" si="15"/>
        <v>0</v>
      </c>
      <c r="R131" s="17">
        <f t="shared" si="15"/>
        <v>0</v>
      </c>
      <c r="S131" s="136"/>
    </row>
    <row r="132" spans="1:19" x14ac:dyDescent="0.25">
      <c r="B132" s="5" t="s">
        <v>41</v>
      </c>
      <c r="C132" s="7">
        <v>0</v>
      </c>
      <c r="D132" s="7">
        <v>0</v>
      </c>
      <c r="E132" s="7">
        <v>0</v>
      </c>
      <c r="F132" s="17">
        <v>0</v>
      </c>
      <c r="H132" s="5" t="s">
        <v>41</v>
      </c>
      <c r="I132" s="7">
        <f>OBS_PURP_AUTOSUFF!G162</f>
        <v>0</v>
      </c>
      <c r="J132" s="7">
        <f>OBS_PURP_AUTOSUFF!H162</f>
        <v>0</v>
      </c>
      <c r="K132" s="7">
        <f>OBS_PURP_AUTOSUFF!I162</f>
        <v>0</v>
      </c>
      <c r="L132" s="17">
        <f>OBS_PURP_AUTOSUFF!J162</f>
        <v>0</v>
      </c>
      <c r="N132" s="5" t="s">
        <v>41</v>
      </c>
      <c r="O132" s="7">
        <f t="shared" si="16"/>
        <v>0</v>
      </c>
      <c r="P132" s="7">
        <f t="shared" si="15"/>
        <v>0</v>
      </c>
      <c r="Q132" s="7">
        <f t="shared" si="15"/>
        <v>0</v>
      </c>
      <c r="R132" s="17">
        <f t="shared" si="15"/>
        <v>0</v>
      </c>
      <c r="S132" s="136"/>
    </row>
    <row r="133" spans="1:19" x14ac:dyDescent="0.25">
      <c r="B133" s="5" t="s">
        <v>42</v>
      </c>
      <c r="C133" s="7">
        <v>0</v>
      </c>
      <c r="D133" s="7">
        <v>0</v>
      </c>
      <c r="E133" s="7">
        <v>0</v>
      </c>
      <c r="F133" s="17">
        <v>0</v>
      </c>
      <c r="H133" s="5" t="s">
        <v>42</v>
      </c>
      <c r="I133" s="7">
        <f>OBS_PURP_AUTOSUFF!G163</f>
        <v>0</v>
      </c>
      <c r="J133" s="7">
        <f>OBS_PURP_AUTOSUFF!H163</f>
        <v>0</v>
      </c>
      <c r="K133" s="7">
        <f>OBS_PURP_AUTOSUFF!I163</f>
        <v>0</v>
      </c>
      <c r="L133" s="17">
        <f>OBS_PURP_AUTOSUFF!J163</f>
        <v>0</v>
      </c>
      <c r="N133" s="5" t="s">
        <v>42</v>
      </c>
      <c r="O133" s="7">
        <f t="shared" si="16"/>
        <v>0</v>
      </c>
      <c r="P133" s="7">
        <f t="shared" si="15"/>
        <v>0</v>
      </c>
      <c r="Q133" s="7">
        <f t="shared" si="15"/>
        <v>0</v>
      </c>
      <c r="R133" s="17">
        <f t="shared" si="15"/>
        <v>0</v>
      </c>
      <c r="S133" s="136"/>
    </row>
    <row r="134" spans="1:19" x14ac:dyDescent="0.25">
      <c r="B134" s="5" t="s">
        <v>43</v>
      </c>
      <c r="C134" s="7">
        <v>0</v>
      </c>
      <c r="D134" s="7">
        <v>0</v>
      </c>
      <c r="E134" s="7">
        <v>0</v>
      </c>
      <c r="F134" s="17">
        <v>0</v>
      </c>
      <c r="H134" s="5" t="s">
        <v>43</v>
      </c>
      <c r="I134" s="7">
        <f>OBS_PURP_AUTOSUFF!G164</f>
        <v>0</v>
      </c>
      <c r="J134" s="7">
        <f>OBS_PURP_AUTOSUFF!H164</f>
        <v>0</v>
      </c>
      <c r="K134" s="7">
        <f>OBS_PURP_AUTOSUFF!I164</f>
        <v>0</v>
      </c>
      <c r="L134" s="17">
        <f>OBS_PURP_AUTOSUFF!J164</f>
        <v>0</v>
      </c>
      <c r="N134" s="5" t="s">
        <v>43</v>
      </c>
      <c r="O134" s="7">
        <f t="shared" si="16"/>
        <v>0</v>
      </c>
      <c r="P134" s="7">
        <f t="shared" si="15"/>
        <v>0</v>
      </c>
      <c r="Q134" s="7">
        <f t="shared" si="15"/>
        <v>0</v>
      </c>
      <c r="R134" s="17">
        <f t="shared" si="15"/>
        <v>0</v>
      </c>
      <c r="S134" s="136"/>
    </row>
    <row r="135" spans="1:19" x14ac:dyDescent="0.25">
      <c r="B135" s="5" t="s">
        <v>44</v>
      </c>
      <c r="C135" s="8"/>
      <c r="D135" s="7">
        <v>0</v>
      </c>
      <c r="E135" s="7">
        <v>0</v>
      </c>
      <c r="F135" s="17">
        <v>0</v>
      </c>
      <c r="H135" s="5" t="s">
        <v>44</v>
      </c>
      <c r="I135" s="8">
        <f>OBS_PURP_AUTOSUFF!G171</f>
        <v>0</v>
      </c>
      <c r="J135" s="7">
        <f>OBS_PURP_AUTOSUFF!H171</f>
        <v>0</v>
      </c>
      <c r="K135" s="7">
        <f>OBS_PURP_AUTOSUFF!I171</f>
        <v>0</v>
      </c>
      <c r="L135" s="17">
        <f>OBS_PURP_AUTOSUFF!J171</f>
        <v>0</v>
      </c>
      <c r="N135" s="5" t="s">
        <v>44</v>
      </c>
      <c r="O135" s="8">
        <f t="shared" si="16"/>
        <v>0</v>
      </c>
      <c r="P135" s="7">
        <f t="shared" si="15"/>
        <v>0</v>
      </c>
      <c r="Q135" s="7">
        <f t="shared" si="15"/>
        <v>0</v>
      </c>
      <c r="R135" s="17">
        <f t="shared" si="15"/>
        <v>0</v>
      </c>
      <c r="S135" s="136"/>
    </row>
    <row r="136" spans="1:19" x14ac:dyDescent="0.25">
      <c r="B136" s="5" t="s">
        <v>45</v>
      </c>
      <c r="C136" s="8"/>
      <c r="D136" s="7">
        <v>0</v>
      </c>
      <c r="E136" s="7">
        <v>0</v>
      </c>
      <c r="F136" s="17">
        <v>0</v>
      </c>
      <c r="H136" s="5" t="s">
        <v>45</v>
      </c>
      <c r="I136" s="8">
        <f>OBS_PURP_AUTOSUFF!G172</f>
        <v>0</v>
      </c>
      <c r="J136" s="7">
        <f>OBS_PURP_AUTOSUFF!H172</f>
        <v>0</v>
      </c>
      <c r="K136" s="7">
        <f>OBS_PURP_AUTOSUFF!I172</f>
        <v>0</v>
      </c>
      <c r="L136" s="17">
        <f>OBS_PURP_AUTOSUFF!J172</f>
        <v>0</v>
      </c>
      <c r="N136" s="5" t="s">
        <v>45</v>
      </c>
      <c r="O136" s="8">
        <f t="shared" si="16"/>
        <v>0</v>
      </c>
      <c r="P136" s="7">
        <f t="shared" si="15"/>
        <v>0</v>
      </c>
      <c r="Q136" s="7">
        <f t="shared" si="15"/>
        <v>0</v>
      </c>
      <c r="R136" s="17">
        <f t="shared" si="15"/>
        <v>0</v>
      </c>
      <c r="S136" s="136"/>
    </row>
    <row r="137" spans="1:19" x14ac:dyDescent="0.25">
      <c r="B137" s="5" t="s">
        <v>46</v>
      </c>
      <c r="C137" s="8"/>
      <c r="D137" s="7">
        <v>0</v>
      </c>
      <c r="E137" s="7">
        <v>0</v>
      </c>
      <c r="F137" s="17">
        <v>0</v>
      </c>
      <c r="H137" s="5" t="s">
        <v>46</v>
      </c>
      <c r="I137" s="8">
        <f>OBS_PURP_AUTOSUFF!G173</f>
        <v>0</v>
      </c>
      <c r="J137" s="7">
        <f>OBS_PURP_AUTOSUFF!H173</f>
        <v>0</v>
      </c>
      <c r="K137" s="7">
        <f>OBS_PURP_AUTOSUFF!I173</f>
        <v>0</v>
      </c>
      <c r="L137" s="17">
        <f>OBS_PURP_AUTOSUFF!J173</f>
        <v>0</v>
      </c>
      <c r="N137" s="5" t="s">
        <v>46</v>
      </c>
      <c r="O137" s="8">
        <f t="shared" si="16"/>
        <v>0</v>
      </c>
      <c r="P137" s="7">
        <f t="shared" si="15"/>
        <v>0</v>
      </c>
      <c r="Q137" s="7">
        <f t="shared" si="15"/>
        <v>0</v>
      </c>
      <c r="R137" s="17">
        <f t="shared" si="15"/>
        <v>0</v>
      </c>
      <c r="S137" s="136"/>
    </row>
    <row r="138" spans="1:19" x14ac:dyDescent="0.25">
      <c r="B138" s="5" t="s">
        <v>47</v>
      </c>
      <c r="C138" s="8"/>
      <c r="D138" s="7">
        <v>0</v>
      </c>
      <c r="E138" s="7">
        <v>0</v>
      </c>
      <c r="F138" s="17">
        <v>0</v>
      </c>
      <c r="H138" s="5" t="s">
        <v>47</v>
      </c>
      <c r="I138" s="8">
        <f>OBS_PURP_AUTOSUFF!G174</f>
        <v>0</v>
      </c>
      <c r="J138" s="7">
        <f>OBS_PURP_AUTOSUFF!H174</f>
        <v>0</v>
      </c>
      <c r="K138" s="7">
        <f>OBS_PURP_AUTOSUFF!I174</f>
        <v>0</v>
      </c>
      <c r="L138" s="17">
        <f>OBS_PURP_AUTOSUFF!J174</f>
        <v>0</v>
      </c>
      <c r="N138" s="5" t="s">
        <v>47</v>
      </c>
      <c r="O138" s="8">
        <f t="shared" si="16"/>
        <v>0</v>
      </c>
      <c r="P138" s="7">
        <f t="shared" si="15"/>
        <v>0</v>
      </c>
      <c r="Q138" s="7">
        <f t="shared" si="15"/>
        <v>0</v>
      </c>
      <c r="R138" s="17">
        <f t="shared" si="15"/>
        <v>0</v>
      </c>
      <c r="S138" s="136"/>
    </row>
    <row r="139" spans="1:19" x14ac:dyDescent="0.25">
      <c r="B139" s="5" t="s">
        <v>48</v>
      </c>
      <c r="C139" s="8"/>
      <c r="D139" s="7">
        <v>0</v>
      </c>
      <c r="E139" s="7">
        <v>0</v>
      </c>
      <c r="F139" s="17">
        <v>0</v>
      </c>
      <c r="H139" s="5" t="s">
        <v>48</v>
      </c>
      <c r="I139" s="8">
        <f>OBS_PURP_AUTOSUFF!G175</f>
        <v>0</v>
      </c>
      <c r="J139" s="7">
        <f>OBS_PURP_AUTOSUFF!H175</f>
        <v>0</v>
      </c>
      <c r="K139" s="7">
        <f>OBS_PURP_AUTOSUFF!I175</f>
        <v>0</v>
      </c>
      <c r="L139" s="17">
        <f>OBS_PURP_AUTOSUFF!J175</f>
        <v>0</v>
      </c>
      <c r="N139" s="5" t="s">
        <v>48</v>
      </c>
      <c r="O139" s="8">
        <f t="shared" si="16"/>
        <v>0</v>
      </c>
      <c r="P139" s="7">
        <f t="shared" si="15"/>
        <v>0</v>
      </c>
      <c r="Q139" s="7">
        <f t="shared" si="15"/>
        <v>0</v>
      </c>
      <c r="R139" s="17">
        <f t="shared" si="15"/>
        <v>0</v>
      </c>
      <c r="S139" s="136"/>
    </row>
    <row r="140" spans="1:19" x14ac:dyDescent="0.25">
      <c r="B140" s="5" t="s">
        <v>49</v>
      </c>
      <c r="C140" s="8"/>
      <c r="D140" s="7">
        <v>0</v>
      </c>
      <c r="E140" s="7">
        <v>0</v>
      </c>
      <c r="F140" s="17">
        <v>0</v>
      </c>
      <c r="H140" s="5" t="s">
        <v>49</v>
      </c>
      <c r="I140" s="8">
        <f>OBS_PURP_AUTOSUFF!G176</f>
        <v>0</v>
      </c>
      <c r="J140" s="7">
        <f>OBS_PURP_AUTOSUFF!H176</f>
        <v>0</v>
      </c>
      <c r="K140" s="7">
        <f>OBS_PURP_AUTOSUFF!I176</f>
        <v>0</v>
      </c>
      <c r="L140" s="17">
        <f>OBS_PURP_AUTOSUFF!J176</f>
        <v>0</v>
      </c>
      <c r="N140" s="5" t="s">
        <v>49</v>
      </c>
      <c r="O140" s="8">
        <f t="shared" si="16"/>
        <v>0</v>
      </c>
      <c r="P140" s="7">
        <f t="shared" si="15"/>
        <v>0</v>
      </c>
      <c r="Q140" s="7">
        <f t="shared" si="15"/>
        <v>0</v>
      </c>
      <c r="R140" s="17">
        <f t="shared" si="15"/>
        <v>0</v>
      </c>
      <c r="S140" s="136"/>
    </row>
    <row r="141" spans="1:19" x14ac:dyDescent="0.25">
      <c r="B141" s="13" t="s">
        <v>4</v>
      </c>
      <c r="C141" s="15">
        <v>4876.4365560014376</v>
      </c>
      <c r="D141" s="15">
        <v>6186.4477362828238</v>
      </c>
      <c r="E141" s="15">
        <v>5679.614475391696</v>
      </c>
      <c r="F141" s="16">
        <v>16742.498767675956</v>
      </c>
      <c r="H141" s="13" t="s">
        <v>4</v>
      </c>
      <c r="I141" s="15">
        <f>OBS_PURP_AUTOSUFF!G177</f>
        <v>5208.4479557710119</v>
      </c>
      <c r="J141" s="15">
        <f>OBS_PURP_AUTOSUFF!H177</f>
        <v>6444.340809868032</v>
      </c>
      <c r="K141" s="15">
        <f>OBS_PURP_AUTOSUFF!I177</f>
        <v>6056.9497432004773</v>
      </c>
      <c r="L141" s="16">
        <f>OBS_PURP_AUTOSUFF!J177</f>
        <v>17709.73850883952</v>
      </c>
      <c r="N141" s="13" t="s">
        <v>4</v>
      </c>
      <c r="O141" s="15">
        <f t="shared" si="16"/>
        <v>332.01139976957438</v>
      </c>
      <c r="P141" s="15">
        <f t="shared" si="15"/>
        <v>257.89307358520819</v>
      </c>
      <c r="Q141" s="15">
        <f t="shared" si="15"/>
        <v>377.33526780878128</v>
      </c>
      <c r="R141" s="16">
        <f t="shared" si="15"/>
        <v>967.23974116356476</v>
      </c>
      <c r="S141" s="136">
        <f>R141/F141 * 100</f>
        <v>5.7771528287699461</v>
      </c>
    </row>
    <row r="143" spans="1:19" ht="18.75" x14ac:dyDescent="0.3">
      <c r="A143" s="4" t="s">
        <v>7</v>
      </c>
      <c r="B143" s="4" t="s">
        <v>5</v>
      </c>
      <c r="H143" s="4" t="s">
        <v>5</v>
      </c>
      <c r="N143" s="4" t="s">
        <v>5</v>
      </c>
    </row>
    <row r="144" spans="1:19" ht="15" customHeight="1" x14ac:dyDescent="0.25">
      <c r="B144" s="9"/>
      <c r="C144" s="257" t="s">
        <v>6</v>
      </c>
      <c r="D144" s="258"/>
      <c r="E144" s="258"/>
      <c r="F144" s="259"/>
      <c r="H144" s="9"/>
      <c r="I144" s="252" t="s">
        <v>6</v>
      </c>
      <c r="J144" s="252"/>
      <c r="K144" s="252"/>
      <c r="L144" s="252"/>
      <c r="N144" s="9"/>
      <c r="O144" s="252" t="s">
        <v>6</v>
      </c>
      <c r="P144" s="252"/>
      <c r="Q144" s="252"/>
      <c r="R144" s="252"/>
    </row>
    <row r="145" spans="2:19" ht="30" x14ac:dyDescent="0.25">
      <c r="B145" s="10" t="s">
        <v>3</v>
      </c>
      <c r="C145" s="11" t="s">
        <v>2</v>
      </c>
      <c r="D145" s="134" t="s">
        <v>0</v>
      </c>
      <c r="E145" s="134" t="s">
        <v>1</v>
      </c>
      <c r="F145" s="134" t="s">
        <v>5</v>
      </c>
      <c r="H145" s="10" t="s">
        <v>3</v>
      </c>
      <c r="I145" s="11" t="s">
        <v>2</v>
      </c>
      <c r="J145" s="133" t="s">
        <v>0</v>
      </c>
      <c r="K145" s="133" t="s">
        <v>1</v>
      </c>
      <c r="L145" s="133" t="s">
        <v>5</v>
      </c>
      <c r="N145" s="10" t="s">
        <v>3</v>
      </c>
      <c r="O145" s="11" t="s">
        <v>2</v>
      </c>
      <c r="P145" s="133" t="s">
        <v>0</v>
      </c>
      <c r="Q145" s="133" t="s">
        <v>1</v>
      </c>
      <c r="R145" s="133" t="s">
        <v>5</v>
      </c>
      <c r="S145" s="135" t="s">
        <v>593</v>
      </c>
    </row>
    <row r="146" spans="2:19" x14ac:dyDescent="0.25">
      <c r="B146" s="5" t="s">
        <v>32</v>
      </c>
      <c r="C146" s="7">
        <v>312737.14973154094</v>
      </c>
      <c r="D146" s="7">
        <v>186399.41174326648</v>
      </c>
      <c r="E146" s="7">
        <v>180359.88088559065</v>
      </c>
      <c r="F146" s="17">
        <v>679496.44236039801</v>
      </c>
      <c r="H146" s="5" t="s">
        <v>32</v>
      </c>
      <c r="I146" s="7">
        <f>I8+I31+I77+I100+I123+I54</f>
        <v>321077.49646315729</v>
      </c>
      <c r="J146" s="7">
        <f>J8+J31+J77+J100+J123+J54</f>
        <v>199804.87557453164</v>
      </c>
      <c r="K146" s="7">
        <f>K8+K31+K77+K100+K123+K54</f>
        <v>171491.06636914366</v>
      </c>
      <c r="L146" s="17">
        <f>L8+L31+L77+L100+L123+L54</f>
        <v>692373.43840683252</v>
      </c>
      <c r="N146" s="5" t="s">
        <v>32</v>
      </c>
      <c r="O146" s="7">
        <f>I146-C146</f>
        <v>8340.3467316163587</v>
      </c>
      <c r="P146" s="7">
        <f t="shared" ref="P146:R164" si="17">J146-D146</f>
        <v>13405.463831265166</v>
      </c>
      <c r="Q146" s="7">
        <f t="shared" si="17"/>
        <v>-8868.8145164469897</v>
      </c>
      <c r="R146" s="17">
        <f t="shared" si="17"/>
        <v>12876.996046434506</v>
      </c>
      <c r="S146" s="136">
        <f>R146/F146 * 100</f>
        <v>1.8950792445215889</v>
      </c>
    </row>
    <row r="147" spans="2:19" x14ac:dyDescent="0.25">
      <c r="B147" s="5" t="s">
        <v>33</v>
      </c>
      <c r="C147" s="7">
        <v>4314.2217518219868</v>
      </c>
      <c r="D147" s="7">
        <v>5406.6710541921848</v>
      </c>
      <c r="E147" s="7">
        <v>10330.585933922903</v>
      </c>
      <c r="F147" s="17">
        <v>20051.47873993708</v>
      </c>
      <c r="H147" s="5" t="s">
        <v>33</v>
      </c>
      <c r="I147" s="7">
        <f t="shared" ref="I147:L162" si="18">I9+I32+I78+I101+I124+I55</f>
        <v>7677.9659999301821</v>
      </c>
      <c r="J147" s="7">
        <f t="shared" si="18"/>
        <v>9478.033666066176</v>
      </c>
      <c r="K147" s="7">
        <f t="shared" si="18"/>
        <v>9959.0266851273427</v>
      </c>
      <c r="L147" s="17">
        <f t="shared" si="18"/>
        <v>27115.026351123695</v>
      </c>
      <c r="N147" s="5" t="s">
        <v>33</v>
      </c>
      <c r="O147" s="7">
        <f t="shared" ref="O147:O164" si="19">I147-C147</f>
        <v>3363.7442481081953</v>
      </c>
      <c r="P147" s="7">
        <f t="shared" si="17"/>
        <v>4071.3626118739912</v>
      </c>
      <c r="Q147" s="7">
        <f t="shared" si="17"/>
        <v>-371.55924879556005</v>
      </c>
      <c r="R147" s="17">
        <f t="shared" si="17"/>
        <v>7063.5476111866155</v>
      </c>
      <c r="S147" s="136">
        <f t="shared" ref="S147:S164" si="20">R147/F147 * 100</f>
        <v>35.227065807959363</v>
      </c>
    </row>
    <row r="148" spans="2:19" x14ac:dyDescent="0.25">
      <c r="B148" s="5" t="s">
        <v>34</v>
      </c>
      <c r="C148" s="7">
        <v>83764.497837664836</v>
      </c>
      <c r="D148" s="7">
        <v>55098.981475778724</v>
      </c>
      <c r="E148" s="7">
        <v>36491.995549652456</v>
      </c>
      <c r="F148" s="17">
        <v>175355.47486309599</v>
      </c>
      <c r="H148" s="5" t="s">
        <v>34</v>
      </c>
      <c r="I148" s="7">
        <f t="shared" si="18"/>
        <v>88986.206587512424</v>
      </c>
      <c r="J148" s="7">
        <f t="shared" si="18"/>
        <v>59063.318306113644</v>
      </c>
      <c r="K148" s="7">
        <f t="shared" si="18"/>
        <v>39813.554453541714</v>
      </c>
      <c r="L148" s="17">
        <f t="shared" si="18"/>
        <v>187863.0793471678</v>
      </c>
      <c r="N148" s="5" t="s">
        <v>34</v>
      </c>
      <c r="O148" s="7">
        <f t="shared" si="19"/>
        <v>5221.7087498475885</v>
      </c>
      <c r="P148" s="7">
        <f t="shared" si="17"/>
        <v>3964.3368303349198</v>
      </c>
      <c r="Q148" s="7">
        <f t="shared" si="17"/>
        <v>3321.5589038892576</v>
      </c>
      <c r="R148" s="17">
        <f t="shared" si="17"/>
        <v>12507.60448407181</v>
      </c>
      <c r="S148" s="136">
        <f t="shared" si="20"/>
        <v>7.1327139878790673</v>
      </c>
    </row>
    <row r="149" spans="2:19" x14ac:dyDescent="0.25">
      <c r="B149" s="5" t="s">
        <v>35</v>
      </c>
      <c r="C149" s="7">
        <v>102.3382426027467</v>
      </c>
      <c r="D149" s="7">
        <v>311.71972109588472</v>
      </c>
      <c r="E149" s="7">
        <v>1112.4489882555526</v>
      </c>
      <c r="F149" s="17">
        <v>1526.5069519541842</v>
      </c>
      <c r="H149" s="5" t="s">
        <v>35</v>
      </c>
      <c r="I149" s="7">
        <f t="shared" si="18"/>
        <v>472.8704899667618</v>
      </c>
      <c r="J149" s="7">
        <f t="shared" si="18"/>
        <v>1240.375225495502</v>
      </c>
      <c r="K149" s="7">
        <f t="shared" si="18"/>
        <v>1279.1352263497524</v>
      </c>
      <c r="L149" s="17">
        <f t="shared" si="18"/>
        <v>2992.3809418120159</v>
      </c>
      <c r="N149" s="5" t="s">
        <v>35</v>
      </c>
      <c r="O149" s="7">
        <f t="shared" si="19"/>
        <v>370.53224736401512</v>
      </c>
      <c r="P149" s="7">
        <f t="shared" si="17"/>
        <v>928.65550439961726</v>
      </c>
      <c r="Q149" s="7">
        <f t="shared" si="17"/>
        <v>166.68623809419978</v>
      </c>
      <c r="R149" s="17">
        <f t="shared" si="17"/>
        <v>1465.8739898578317</v>
      </c>
      <c r="S149" s="136">
        <f t="shared" si="20"/>
        <v>96.02799305835245</v>
      </c>
    </row>
    <row r="150" spans="2:19" x14ac:dyDescent="0.25">
      <c r="B150" s="5" t="s">
        <v>36</v>
      </c>
      <c r="C150" s="7">
        <v>2921.3796516387993</v>
      </c>
      <c r="D150" s="7">
        <v>4614.5321324376673</v>
      </c>
      <c r="E150" s="7">
        <v>7410.789793394335</v>
      </c>
      <c r="F150" s="17">
        <v>14946.701577470805</v>
      </c>
      <c r="H150" s="5" t="s">
        <v>36</v>
      </c>
      <c r="I150" s="7">
        <f t="shared" si="18"/>
        <v>2248.7770115276203</v>
      </c>
      <c r="J150" s="7">
        <f t="shared" si="18"/>
        <v>3653.9352080474446</v>
      </c>
      <c r="K150" s="7">
        <f t="shared" si="18"/>
        <v>5830.4766224956084</v>
      </c>
      <c r="L150" s="17">
        <f t="shared" si="18"/>
        <v>11733.188842070673</v>
      </c>
      <c r="N150" s="5" t="s">
        <v>36</v>
      </c>
      <c r="O150" s="7">
        <f t="shared" si="19"/>
        <v>-672.60264011117897</v>
      </c>
      <c r="P150" s="7">
        <f t="shared" si="17"/>
        <v>-960.59692439022274</v>
      </c>
      <c r="Q150" s="7">
        <f t="shared" si="17"/>
        <v>-1580.3131708987266</v>
      </c>
      <c r="R150" s="17">
        <f t="shared" si="17"/>
        <v>-3213.5127354001324</v>
      </c>
      <c r="S150" s="136">
        <f t="shared" si="20"/>
        <v>-21.499811973525095</v>
      </c>
    </row>
    <row r="151" spans="2:19" x14ac:dyDescent="0.25">
      <c r="B151" s="5" t="s">
        <v>37</v>
      </c>
      <c r="C151" s="7">
        <v>33297.983503271906</v>
      </c>
      <c r="D151" s="7">
        <v>66080.198479821265</v>
      </c>
      <c r="E151" s="7">
        <v>67100.869102792742</v>
      </c>
      <c r="F151" s="17">
        <v>166479.05108588591</v>
      </c>
      <c r="H151" s="5" t="s">
        <v>37</v>
      </c>
      <c r="I151" s="7">
        <f t="shared" si="18"/>
        <v>34840.819219727295</v>
      </c>
      <c r="J151" s="7">
        <f t="shared" si="18"/>
        <v>67209.86932154579</v>
      </c>
      <c r="K151" s="7">
        <f t="shared" si="18"/>
        <v>73285.659633843767</v>
      </c>
      <c r="L151" s="17">
        <f t="shared" si="18"/>
        <v>175336.34817511681</v>
      </c>
      <c r="N151" s="5" t="s">
        <v>37</v>
      </c>
      <c r="O151" s="7">
        <f t="shared" si="19"/>
        <v>1542.835716455389</v>
      </c>
      <c r="P151" s="7">
        <f t="shared" si="17"/>
        <v>1129.6708417245245</v>
      </c>
      <c r="Q151" s="7">
        <f t="shared" si="17"/>
        <v>6184.790531051025</v>
      </c>
      <c r="R151" s="17">
        <f t="shared" si="17"/>
        <v>8857.2970892309095</v>
      </c>
      <c r="S151" s="136">
        <f t="shared" si="20"/>
        <v>5.3203673564077825</v>
      </c>
    </row>
    <row r="152" spans="2:19" x14ac:dyDescent="0.25">
      <c r="B152" s="5" t="s">
        <v>38</v>
      </c>
      <c r="C152" s="7">
        <v>2808.2510047624723</v>
      </c>
      <c r="D152" s="7">
        <v>4008.0414922853929</v>
      </c>
      <c r="E152" s="7">
        <v>5913.446646867581</v>
      </c>
      <c r="F152" s="17">
        <v>12729.739143915443</v>
      </c>
      <c r="H152" s="5" t="s">
        <v>38</v>
      </c>
      <c r="I152" s="7">
        <f t="shared" si="18"/>
        <v>9056.7253600746553</v>
      </c>
      <c r="J152" s="7">
        <f t="shared" si="18"/>
        <v>12545.809841838642</v>
      </c>
      <c r="K152" s="7">
        <f t="shared" si="18"/>
        <v>12495.101032449798</v>
      </c>
      <c r="L152" s="17">
        <f t="shared" si="18"/>
        <v>34097.636234363097</v>
      </c>
      <c r="N152" s="5" t="s">
        <v>38</v>
      </c>
      <c r="O152" s="7">
        <f t="shared" si="19"/>
        <v>6248.4743553121825</v>
      </c>
      <c r="P152" s="7">
        <f t="shared" si="17"/>
        <v>8537.7683495532492</v>
      </c>
      <c r="Q152" s="7">
        <f t="shared" si="17"/>
        <v>6581.6543855822174</v>
      </c>
      <c r="R152" s="17">
        <f t="shared" si="17"/>
        <v>21367.897090447652</v>
      </c>
      <c r="S152" s="136">
        <f t="shared" si="20"/>
        <v>167.8580907972578</v>
      </c>
    </row>
    <row r="153" spans="2:19" x14ac:dyDescent="0.25">
      <c r="B153" s="5" t="s">
        <v>39</v>
      </c>
      <c r="C153" s="7">
        <v>162.46488450280441</v>
      </c>
      <c r="D153" s="7">
        <v>561.17616231708143</v>
      </c>
      <c r="E153" s="7">
        <v>1045.3889402309362</v>
      </c>
      <c r="F153" s="17">
        <v>1769.0299870508222</v>
      </c>
      <c r="H153" s="5" t="s">
        <v>39</v>
      </c>
      <c r="I153" s="7">
        <f t="shared" si="18"/>
        <v>1024.6409593121507</v>
      </c>
      <c r="J153" s="7">
        <f t="shared" si="18"/>
        <v>3180.0538546673088</v>
      </c>
      <c r="K153" s="7">
        <f t="shared" si="18"/>
        <v>2904.9277052651678</v>
      </c>
      <c r="L153" s="17">
        <f t="shared" si="18"/>
        <v>7109.6225192446273</v>
      </c>
      <c r="N153" s="5" t="s">
        <v>39</v>
      </c>
      <c r="O153" s="7">
        <f t="shared" si="19"/>
        <v>862.17607480934635</v>
      </c>
      <c r="P153" s="7">
        <f t="shared" si="17"/>
        <v>2618.8776923502273</v>
      </c>
      <c r="Q153" s="7">
        <f t="shared" si="17"/>
        <v>1859.5387650342316</v>
      </c>
      <c r="R153" s="17">
        <f t="shared" si="17"/>
        <v>5340.5925321938048</v>
      </c>
      <c r="S153" s="136">
        <f t="shared" si="20"/>
        <v>301.89383850395836</v>
      </c>
    </row>
    <row r="154" spans="2:19" x14ac:dyDescent="0.25">
      <c r="B154" s="5" t="s">
        <v>40</v>
      </c>
      <c r="C154" s="7">
        <v>776.65326350295049</v>
      </c>
      <c r="D154" s="7">
        <v>1833.875462374232</v>
      </c>
      <c r="E154" s="7">
        <v>2085.5192115494547</v>
      </c>
      <c r="F154" s="17">
        <v>4696.047937426637</v>
      </c>
      <c r="H154" s="5" t="s">
        <v>40</v>
      </c>
      <c r="I154" s="7">
        <f t="shared" si="18"/>
        <v>1954.2738285327241</v>
      </c>
      <c r="J154" s="7">
        <f t="shared" si="18"/>
        <v>3556.1133590236273</v>
      </c>
      <c r="K154" s="7">
        <f t="shared" si="18"/>
        <v>4094.5030487088725</v>
      </c>
      <c r="L154" s="17">
        <f t="shared" si="18"/>
        <v>9604.8902362652243</v>
      </c>
      <c r="N154" s="5" t="s">
        <v>40</v>
      </c>
      <c r="O154" s="7">
        <f t="shared" si="19"/>
        <v>1177.6205650297736</v>
      </c>
      <c r="P154" s="7">
        <f t="shared" si="17"/>
        <v>1722.2378966493952</v>
      </c>
      <c r="Q154" s="7">
        <f t="shared" si="17"/>
        <v>2008.9838371594178</v>
      </c>
      <c r="R154" s="17">
        <f t="shared" si="17"/>
        <v>4908.8422988385873</v>
      </c>
      <c r="S154" s="136">
        <f t="shared" si="20"/>
        <v>104.53134985518393</v>
      </c>
    </row>
    <row r="155" spans="2:19" x14ac:dyDescent="0.25">
      <c r="B155" s="5" t="s">
        <v>41</v>
      </c>
      <c r="C155" s="7">
        <v>50.912339482941299</v>
      </c>
      <c r="D155" s="7">
        <v>180.58462411080282</v>
      </c>
      <c r="E155" s="7">
        <v>415.646951207923</v>
      </c>
      <c r="F155" s="17">
        <v>647.14391480166705</v>
      </c>
      <c r="H155" s="5" t="s">
        <v>41</v>
      </c>
      <c r="I155" s="7">
        <f t="shared" si="18"/>
        <v>500.51897976741293</v>
      </c>
      <c r="J155" s="7">
        <f t="shared" si="18"/>
        <v>2240.7769959023899</v>
      </c>
      <c r="K155" s="7">
        <f t="shared" si="18"/>
        <v>1839.2670046537228</v>
      </c>
      <c r="L155" s="17">
        <f t="shared" si="18"/>
        <v>4580.5629803235261</v>
      </c>
      <c r="N155" s="5" t="s">
        <v>41</v>
      </c>
      <c r="O155" s="7">
        <f t="shared" si="19"/>
        <v>449.60664028447161</v>
      </c>
      <c r="P155" s="7">
        <f t="shared" si="17"/>
        <v>2060.192371791587</v>
      </c>
      <c r="Q155" s="7">
        <f t="shared" si="17"/>
        <v>1423.6200534457998</v>
      </c>
      <c r="R155" s="17">
        <f t="shared" si="17"/>
        <v>3933.419065521859</v>
      </c>
      <c r="S155" s="136">
        <f t="shared" si="20"/>
        <v>607.81210725397159</v>
      </c>
    </row>
    <row r="156" spans="2:19" x14ac:dyDescent="0.25">
      <c r="B156" s="5" t="s">
        <v>42</v>
      </c>
      <c r="C156" s="7">
        <v>1119.6777238590353</v>
      </c>
      <c r="D156" s="7">
        <v>2780.8141818490403</v>
      </c>
      <c r="E156" s="7">
        <v>5251.8897264510715</v>
      </c>
      <c r="F156" s="17">
        <v>9152.3816321591476</v>
      </c>
      <c r="H156" s="5" t="s">
        <v>42</v>
      </c>
      <c r="I156" s="7">
        <f t="shared" si="18"/>
        <v>3541.27690343519</v>
      </c>
      <c r="J156" s="7">
        <f t="shared" si="18"/>
        <v>6872.8702837525398</v>
      </c>
      <c r="K156" s="7">
        <f t="shared" si="18"/>
        <v>11743.294964173301</v>
      </c>
      <c r="L156" s="17">
        <f t="shared" si="18"/>
        <v>22157.442151361029</v>
      </c>
      <c r="N156" s="5" t="s">
        <v>42</v>
      </c>
      <c r="O156" s="7">
        <f t="shared" si="19"/>
        <v>2421.5991795761547</v>
      </c>
      <c r="P156" s="7">
        <f t="shared" si="17"/>
        <v>4092.0561019034994</v>
      </c>
      <c r="Q156" s="7">
        <f t="shared" si="17"/>
        <v>6491.4052377222297</v>
      </c>
      <c r="R156" s="17">
        <f t="shared" si="17"/>
        <v>13005.060519201881</v>
      </c>
      <c r="S156" s="136">
        <f t="shared" si="20"/>
        <v>142.09482342284983</v>
      </c>
    </row>
    <row r="157" spans="2:19" x14ac:dyDescent="0.25">
      <c r="B157" s="5" t="s">
        <v>43</v>
      </c>
      <c r="C157" s="7">
        <v>5072.0010380647318</v>
      </c>
      <c r="D157" s="7">
        <v>27918.923655522554</v>
      </c>
      <c r="E157" s="7">
        <v>36698.98988945473</v>
      </c>
      <c r="F157" s="17">
        <v>69689.914583042031</v>
      </c>
      <c r="H157" s="5" t="s">
        <v>43</v>
      </c>
      <c r="I157" s="7">
        <f t="shared" si="18"/>
        <v>10371.964606917107</v>
      </c>
      <c r="J157" s="7">
        <f t="shared" si="18"/>
        <v>38227.189081464036</v>
      </c>
      <c r="K157" s="7">
        <f t="shared" si="18"/>
        <v>48822.816754491614</v>
      </c>
      <c r="L157" s="17">
        <f t="shared" si="18"/>
        <v>97421.970442872742</v>
      </c>
      <c r="N157" s="5" t="s">
        <v>43</v>
      </c>
      <c r="O157" s="7">
        <f t="shared" si="19"/>
        <v>5299.9635688523749</v>
      </c>
      <c r="P157" s="7">
        <f t="shared" si="17"/>
        <v>10308.265425941481</v>
      </c>
      <c r="Q157" s="7">
        <f t="shared" si="17"/>
        <v>12123.826865036885</v>
      </c>
      <c r="R157" s="17">
        <f t="shared" si="17"/>
        <v>27732.055859830711</v>
      </c>
      <c r="S157" s="136">
        <f t="shared" si="20"/>
        <v>39.793499569848635</v>
      </c>
    </row>
    <row r="158" spans="2:19" x14ac:dyDescent="0.25">
      <c r="B158" s="5" t="s">
        <v>44</v>
      </c>
      <c r="C158" s="8">
        <v>0</v>
      </c>
      <c r="D158" s="7">
        <v>6929.8676171022344</v>
      </c>
      <c r="E158" s="7">
        <v>9820.8570150921478</v>
      </c>
      <c r="F158" s="17">
        <v>16750.724632194386</v>
      </c>
      <c r="H158" s="5" t="s">
        <v>44</v>
      </c>
      <c r="I158" s="8">
        <f t="shared" si="18"/>
        <v>0</v>
      </c>
      <c r="J158" s="7">
        <f t="shared" si="18"/>
        <v>3359.8777646506596</v>
      </c>
      <c r="K158" s="7">
        <f t="shared" si="18"/>
        <v>5313.5458731408507</v>
      </c>
      <c r="L158" s="17">
        <f t="shared" si="18"/>
        <v>8673.4236377915113</v>
      </c>
      <c r="N158" s="5" t="s">
        <v>44</v>
      </c>
      <c r="O158" s="8">
        <f t="shared" si="19"/>
        <v>0</v>
      </c>
      <c r="P158" s="7">
        <f t="shared" si="17"/>
        <v>-3569.9898524515747</v>
      </c>
      <c r="Q158" s="7">
        <f t="shared" si="17"/>
        <v>-4507.311141951297</v>
      </c>
      <c r="R158" s="17">
        <f t="shared" si="17"/>
        <v>-8077.3009944028745</v>
      </c>
      <c r="S158" s="136">
        <f t="shared" si="20"/>
        <v>-48.220606402176458</v>
      </c>
    </row>
    <row r="159" spans="2:19" x14ac:dyDescent="0.25">
      <c r="B159" s="5" t="s">
        <v>45</v>
      </c>
      <c r="C159" s="8">
        <v>0</v>
      </c>
      <c r="D159" s="7">
        <v>1532.2655254909089</v>
      </c>
      <c r="E159" s="7">
        <v>6616.8346067131433</v>
      </c>
      <c r="F159" s="17">
        <v>8149.100132204052</v>
      </c>
      <c r="H159" s="5" t="s">
        <v>45</v>
      </c>
      <c r="I159" s="8">
        <f t="shared" si="18"/>
        <v>0</v>
      </c>
      <c r="J159" s="7">
        <f t="shared" si="18"/>
        <v>1136.2154297430188</v>
      </c>
      <c r="K159" s="7">
        <f t="shared" si="18"/>
        <v>4632.1488675700721</v>
      </c>
      <c r="L159" s="17">
        <f t="shared" si="18"/>
        <v>5768.3642973130918</v>
      </c>
      <c r="N159" s="5" t="s">
        <v>45</v>
      </c>
      <c r="O159" s="8">
        <f t="shared" si="19"/>
        <v>0</v>
      </c>
      <c r="P159" s="7">
        <f t="shared" si="17"/>
        <v>-396.05009574789005</v>
      </c>
      <c r="Q159" s="7">
        <f t="shared" si="17"/>
        <v>-1984.6857391430713</v>
      </c>
      <c r="R159" s="17">
        <f t="shared" si="17"/>
        <v>-2380.7358348909602</v>
      </c>
      <c r="S159" s="136">
        <f t="shared" si="20"/>
        <v>-29.214708326906429</v>
      </c>
    </row>
    <row r="160" spans="2:19" x14ac:dyDescent="0.25">
      <c r="B160" s="5" t="s">
        <v>46</v>
      </c>
      <c r="C160" s="8">
        <v>0</v>
      </c>
      <c r="D160" s="7">
        <v>2465.7998703632679</v>
      </c>
      <c r="E160" s="7">
        <v>4635.2529972737293</v>
      </c>
      <c r="F160" s="17">
        <v>7101.0528676369959</v>
      </c>
      <c r="H160" s="5" t="s">
        <v>46</v>
      </c>
      <c r="I160" s="8">
        <f t="shared" si="18"/>
        <v>0</v>
      </c>
      <c r="J160" s="7">
        <f t="shared" si="18"/>
        <v>1473.2633134963589</v>
      </c>
      <c r="K160" s="7">
        <f t="shared" si="18"/>
        <v>4894.1394252194495</v>
      </c>
      <c r="L160" s="17">
        <f t="shared" si="18"/>
        <v>6367.4027387158085</v>
      </c>
      <c r="N160" s="5" t="s">
        <v>46</v>
      </c>
      <c r="O160" s="8">
        <f t="shared" si="19"/>
        <v>0</v>
      </c>
      <c r="P160" s="7">
        <f t="shared" si="17"/>
        <v>-992.536556866909</v>
      </c>
      <c r="Q160" s="7">
        <f t="shared" si="17"/>
        <v>258.88642794572024</v>
      </c>
      <c r="R160" s="17">
        <f t="shared" si="17"/>
        <v>-733.65012892118739</v>
      </c>
      <c r="S160" s="136">
        <f t="shared" si="20"/>
        <v>-10.331568326505401</v>
      </c>
    </row>
    <row r="161" spans="2:19" x14ac:dyDescent="0.25">
      <c r="B161" s="5" t="s">
        <v>47</v>
      </c>
      <c r="C161" s="8">
        <v>0</v>
      </c>
      <c r="D161" s="7">
        <v>772.28792324390133</v>
      </c>
      <c r="E161" s="7">
        <v>7619.0952797863356</v>
      </c>
      <c r="F161" s="17">
        <v>8391.3832030302365</v>
      </c>
      <c r="H161" s="5" t="s">
        <v>47</v>
      </c>
      <c r="I161" s="8">
        <f t="shared" si="18"/>
        <v>0</v>
      </c>
      <c r="J161" s="7">
        <f t="shared" si="18"/>
        <v>1579.0947646889827</v>
      </c>
      <c r="K161" s="7">
        <f t="shared" si="18"/>
        <v>5706.1251939327794</v>
      </c>
      <c r="L161" s="17">
        <f t="shared" si="18"/>
        <v>7285.219958621763</v>
      </c>
      <c r="N161" s="5" t="s">
        <v>47</v>
      </c>
      <c r="O161" s="8">
        <f t="shared" si="19"/>
        <v>0</v>
      </c>
      <c r="P161" s="7">
        <f t="shared" si="17"/>
        <v>806.80684144508132</v>
      </c>
      <c r="Q161" s="7">
        <f t="shared" si="17"/>
        <v>-1912.9700858535562</v>
      </c>
      <c r="R161" s="17">
        <f t="shared" si="17"/>
        <v>-1106.1632444084735</v>
      </c>
      <c r="S161" s="136">
        <f t="shared" si="20"/>
        <v>-13.182132404691323</v>
      </c>
    </row>
    <row r="162" spans="2:19" x14ac:dyDescent="0.25">
      <c r="B162" s="5" t="s">
        <v>48</v>
      </c>
      <c r="C162" s="8">
        <v>0</v>
      </c>
      <c r="D162" s="7">
        <v>7420.6901481441837</v>
      </c>
      <c r="E162" s="7">
        <v>16902.07751073068</v>
      </c>
      <c r="F162" s="17">
        <v>24322.767658874862</v>
      </c>
      <c r="H162" s="5" t="s">
        <v>48</v>
      </c>
      <c r="I162" s="8">
        <f t="shared" si="18"/>
        <v>0</v>
      </c>
      <c r="J162" s="7">
        <f t="shared" si="18"/>
        <v>2474.403847894348</v>
      </c>
      <c r="K162" s="7">
        <f t="shared" si="18"/>
        <v>12247.365330509409</v>
      </c>
      <c r="L162" s="17">
        <f t="shared" si="18"/>
        <v>14721.769178403758</v>
      </c>
      <c r="N162" s="5" t="s">
        <v>48</v>
      </c>
      <c r="O162" s="8">
        <f t="shared" si="19"/>
        <v>0</v>
      </c>
      <c r="P162" s="7">
        <f t="shared" si="17"/>
        <v>-4946.2863002498361</v>
      </c>
      <c r="Q162" s="7">
        <f t="shared" si="17"/>
        <v>-4654.7121802212714</v>
      </c>
      <c r="R162" s="17">
        <f t="shared" si="17"/>
        <v>-9600.9984804711039</v>
      </c>
      <c r="S162" s="136">
        <f t="shared" si="20"/>
        <v>-39.473297673704103</v>
      </c>
    </row>
    <row r="163" spans="2:19" x14ac:dyDescent="0.25">
      <c r="B163" s="5" t="s">
        <v>49</v>
      </c>
      <c r="C163" s="8">
        <v>0</v>
      </c>
      <c r="D163" s="7">
        <v>50946.916070963016</v>
      </c>
      <c r="E163" s="7">
        <v>98205.495303195436</v>
      </c>
      <c r="F163" s="17">
        <v>149152.41137415846</v>
      </c>
      <c r="H163" s="5" t="s">
        <v>49</v>
      </c>
      <c r="I163" s="8">
        <f t="shared" ref="I163:L164" si="21">I25+I48+I94+I117+I140+I71</f>
        <v>0</v>
      </c>
      <c r="J163" s="7">
        <f t="shared" si="21"/>
        <v>20263.697687211567</v>
      </c>
      <c r="K163" s="7">
        <f t="shared" si="21"/>
        <v>89045.561237925751</v>
      </c>
      <c r="L163" s="17">
        <f t="shared" si="21"/>
        <v>109309.25892513731</v>
      </c>
      <c r="N163" s="5" t="s">
        <v>49</v>
      </c>
      <c r="O163" s="8">
        <f t="shared" si="19"/>
        <v>0</v>
      </c>
      <c r="P163" s="7">
        <f t="shared" si="17"/>
        <v>-30683.218383751449</v>
      </c>
      <c r="Q163" s="7">
        <f t="shared" si="17"/>
        <v>-9159.9340652696847</v>
      </c>
      <c r="R163" s="17">
        <f t="shared" si="17"/>
        <v>-39843.152449021145</v>
      </c>
      <c r="S163" s="136">
        <f t="shared" si="20"/>
        <v>-26.713046126402894</v>
      </c>
    </row>
    <row r="164" spans="2:19" x14ac:dyDescent="0.25">
      <c r="B164" s="13" t="s">
        <v>4</v>
      </c>
      <c r="C164" s="15">
        <v>447127.53097271605</v>
      </c>
      <c r="D164" s="15">
        <v>425262.75734035886</v>
      </c>
      <c r="E164" s="15">
        <v>498017.06433216174</v>
      </c>
      <c r="F164" s="16">
        <v>1370407.352645237</v>
      </c>
      <c r="H164" s="13" t="s">
        <v>4</v>
      </c>
      <c r="I164" s="15">
        <f t="shared" si="21"/>
        <v>484627.76205535681</v>
      </c>
      <c r="J164" s="15">
        <f t="shared" si="21"/>
        <v>441698.11709051713</v>
      </c>
      <c r="K164" s="15">
        <f t="shared" si="21"/>
        <v>511671.4178284845</v>
      </c>
      <c r="L164" s="16">
        <f t="shared" si="21"/>
        <v>1437997.2969743586</v>
      </c>
      <c r="N164" s="13" t="s">
        <v>4</v>
      </c>
      <c r="O164" s="15">
        <f t="shared" si="19"/>
        <v>37500.231082640763</v>
      </c>
      <c r="P164" s="15">
        <f t="shared" si="17"/>
        <v>16435.35975015827</v>
      </c>
      <c r="Q164" s="15">
        <f t="shared" si="17"/>
        <v>13654.353496322758</v>
      </c>
      <c r="R164" s="16">
        <f t="shared" si="17"/>
        <v>67589.944329121616</v>
      </c>
      <c r="S164" s="136">
        <f t="shared" si="20"/>
        <v>4.9321060777042476</v>
      </c>
    </row>
  </sheetData>
  <mergeCells count="27">
    <mergeCell ref="C144:F144"/>
    <mergeCell ref="I144:L144"/>
    <mergeCell ref="O144:R144"/>
    <mergeCell ref="C98:F98"/>
    <mergeCell ref="I98:L98"/>
    <mergeCell ref="O98:R98"/>
    <mergeCell ref="C121:F121"/>
    <mergeCell ref="I121:L121"/>
    <mergeCell ref="O121:R121"/>
    <mergeCell ref="C52:F52"/>
    <mergeCell ref="I52:L52"/>
    <mergeCell ref="O52:R52"/>
    <mergeCell ref="C75:F75"/>
    <mergeCell ref="I75:L75"/>
    <mergeCell ref="O75:R75"/>
    <mergeCell ref="C6:F6"/>
    <mergeCell ref="I6:L6"/>
    <mergeCell ref="O6:R6"/>
    <mergeCell ref="C29:F29"/>
    <mergeCell ref="I29:L29"/>
    <mergeCell ref="O29:R29"/>
    <mergeCell ref="B2:F2"/>
    <mergeCell ref="H2:L2"/>
    <mergeCell ref="N2:R2"/>
    <mergeCell ref="B3:F3"/>
    <mergeCell ref="H3:L3"/>
    <mergeCell ref="N3:R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4"/>
  <sheetViews>
    <sheetView workbookViewId="0"/>
  </sheetViews>
  <sheetFormatPr defaultRowHeight="15" x14ac:dyDescent="0.25"/>
  <cols>
    <col min="1" max="1" width="10.5703125" bestFit="1" customWidth="1"/>
    <col min="2" max="2" width="18.5703125" customWidth="1"/>
    <col min="3" max="10" width="11.28515625" customWidth="1"/>
    <col min="12" max="12" width="9.28515625" customWidth="1"/>
    <col min="13" max="13" width="12.140625" bestFit="1" customWidth="1"/>
    <col min="14" max="14" width="12.7109375" customWidth="1"/>
    <col min="15" max="15" width="12.5703125" customWidth="1"/>
    <col min="16" max="16" width="12" customWidth="1"/>
  </cols>
  <sheetData>
    <row r="2" spans="1:16" ht="21" x14ac:dyDescent="0.35">
      <c r="B2" s="253" t="s">
        <v>462</v>
      </c>
      <c r="C2" s="253"/>
      <c r="D2" s="253"/>
      <c r="E2" s="253"/>
      <c r="F2" s="253"/>
      <c r="G2" s="253"/>
      <c r="H2" s="253"/>
      <c r="I2" s="253"/>
      <c r="J2" s="253"/>
      <c r="L2" s="253" t="s">
        <v>464</v>
      </c>
      <c r="M2" s="253"/>
      <c r="N2" s="253"/>
      <c r="O2" s="253"/>
      <c r="P2" s="253"/>
    </row>
    <row r="3" spans="1:16" ht="30.75" customHeight="1" x14ac:dyDescent="0.25">
      <c r="A3" s="26"/>
      <c r="B3" s="254" t="s">
        <v>463</v>
      </c>
      <c r="C3" s="255"/>
      <c r="D3" s="255"/>
      <c r="E3" s="255"/>
      <c r="F3" s="255"/>
      <c r="G3" s="255"/>
      <c r="H3" s="255"/>
      <c r="I3" s="255"/>
      <c r="J3" s="255"/>
      <c r="L3" s="256"/>
      <c r="M3" s="256"/>
      <c r="N3" s="256"/>
      <c r="O3" s="256"/>
      <c r="P3" s="256"/>
    </row>
    <row r="5" spans="1:16" ht="18.75" x14ac:dyDescent="0.3">
      <c r="A5" s="4" t="s">
        <v>7</v>
      </c>
      <c r="B5" s="4" t="s">
        <v>8</v>
      </c>
      <c r="C5" s="4">
        <v>1</v>
      </c>
      <c r="L5" s="4" t="s">
        <v>8</v>
      </c>
    </row>
    <row r="6" spans="1:16" ht="15" customHeight="1" x14ac:dyDescent="0.25">
      <c r="B6" s="9"/>
      <c r="C6" s="251" t="s">
        <v>468</v>
      </c>
      <c r="D6" s="251"/>
      <c r="E6" s="251"/>
      <c r="F6" s="251"/>
      <c r="G6" s="252" t="s">
        <v>6</v>
      </c>
      <c r="H6" s="252"/>
      <c r="I6" s="252"/>
      <c r="J6" s="252"/>
      <c r="L6" s="9"/>
      <c r="M6" s="251" t="s">
        <v>469</v>
      </c>
      <c r="N6" s="251"/>
      <c r="O6" s="251"/>
      <c r="P6" s="251"/>
    </row>
    <row r="7" spans="1:16" ht="30" x14ac:dyDescent="0.25">
      <c r="B7" s="10" t="s">
        <v>3</v>
      </c>
      <c r="C7" s="99" t="s">
        <v>2</v>
      </c>
      <c r="D7" s="99" t="s">
        <v>0</v>
      </c>
      <c r="E7" s="99" t="s">
        <v>1</v>
      </c>
      <c r="F7" s="99" t="s">
        <v>5</v>
      </c>
      <c r="G7" s="11" t="s">
        <v>2</v>
      </c>
      <c r="H7" s="99" t="s">
        <v>0</v>
      </c>
      <c r="I7" s="99" t="s">
        <v>1</v>
      </c>
      <c r="J7" s="99" t="s">
        <v>5</v>
      </c>
      <c r="L7" s="10" t="s">
        <v>3</v>
      </c>
      <c r="M7" s="99" t="s">
        <v>2</v>
      </c>
      <c r="N7" s="99" t="s">
        <v>0</v>
      </c>
      <c r="O7" s="99" t="s">
        <v>1</v>
      </c>
      <c r="P7" s="99" t="s">
        <v>5</v>
      </c>
    </row>
    <row r="8" spans="1:16" x14ac:dyDescent="0.25">
      <c r="B8" s="5" t="s">
        <v>569</v>
      </c>
      <c r="C8" s="12">
        <f>OBS_PURP_AUTOSUFF!C8+OBS_PURP_AUTOSUFF!C9</f>
        <v>153203.83484419424</v>
      </c>
      <c r="D8" s="6">
        <f>OBS_PURP_AUTOSUFF!D8+OBS_PURP_AUTOSUFF!D9</f>
        <v>121245.44281029934</v>
      </c>
      <c r="E8" s="6">
        <f>OBS_PURP_AUTOSUFF!E8+OBS_PURP_AUTOSUFF!E9</f>
        <v>66370.805391582951</v>
      </c>
      <c r="F8" s="17">
        <f t="shared" ref="F8:F25" si="0">SUM(C8:E8)</f>
        <v>340820.08304607653</v>
      </c>
      <c r="G8" s="7">
        <f>OBS_PURP_AUTOSUFF!G8+OBS_PURP_AUTOSUFF!G9</f>
        <v>153203.83484419424</v>
      </c>
      <c r="H8" s="7">
        <f>OBS_PURP_AUTOSUFF!H8+OBS_PURP_AUTOSUFF!H9</f>
        <v>121245.44281029934</v>
      </c>
      <c r="I8" s="7">
        <f>OBS_PURP_AUTOSUFF!I8+OBS_PURP_AUTOSUFF!I9</f>
        <v>66370.805391582951</v>
      </c>
      <c r="J8" s="17">
        <f t="shared" ref="J8:J25" si="1">SUM(G8:I8)</f>
        <v>340820.08304607653</v>
      </c>
      <c r="L8" s="21" t="s">
        <v>465</v>
      </c>
      <c r="M8" s="31">
        <f>SUM(G8:G13)</f>
        <v>202576.0738823406</v>
      </c>
      <c r="N8" s="20">
        <f>SUM(H8:H13)</f>
        <v>164849.00778833573</v>
      </c>
      <c r="O8" s="27">
        <f>SUM(I8:I13)</f>
        <v>97766.024829235743</v>
      </c>
      <c r="P8" s="32">
        <f>SUM(M8:O8)</f>
        <v>465191.1064999121</v>
      </c>
    </row>
    <row r="9" spans="1:16" x14ac:dyDescent="0.25">
      <c r="B9" s="5" t="s">
        <v>15</v>
      </c>
      <c r="C9" s="12">
        <f>OBS_PURP_AUTOSUFF!C11</f>
        <v>257.16374431917399</v>
      </c>
      <c r="D9" s="6">
        <f>OBS_PURP_AUTOSUFF!D11</f>
        <v>1133.31029613071</v>
      </c>
      <c r="E9" s="6">
        <f>OBS_PURP_AUTOSUFF!E11</f>
        <v>1009.75919986626</v>
      </c>
      <c r="F9" s="17">
        <f t="shared" si="0"/>
        <v>2400.233240316144</v>
      </c>
      <c r="G9" s="7">
        <f>OBS_PURP_AUTOSUFF!G11</f>
        <v>257.16374431917399</v>
      </c>
      <c r="H9" s="7">
        <f>OBS_PURP_AUTOSUFF!H11</f>
        <v>1133.31029613071</v>
      </c>
      <c r="I9" s="7">
        <f>OBS_PURP_AUTOSUFF!I11</f>
        <v>1009.75919986626</v>
      </c>
      <c r="J9" s="17">
        <f t="shared" si="1"/>
        <v>2400.233240316144</v>
      </c>
      <c r="L9" s="22" t="s">
        <v>466</v>
      </c>
      <c r="M9" s="12">
        <f>SUM(G20:G25)</f>
        <v>31860.405972948789</v>
      </c>
      <c r="N9" s="6">
        <f>SUM(H20:H25)</f>
        <v>109165.17656769083</v>
      </c>
      <c r="O9" s="28">
        <f>SUM(I20:I25)</f>
        <v>174909.62453225514</v>
      </c>
      <c r="P9" s="33">
        <f>SUM(M9:O9)</f>
        <v>315935.20707289479</v>
      </c>
    </row>
    <row r="10" spans="1:16" x14ac:dyDescent="0.25">
      <c r="B10" s="5" t="s">
        <v>16</v>
      </c>
      <c r="C10" s="12">
        <v>0</v>
      </c>
      <c r="D10" s="6">
        <v>0</v>
      </c>
      <c r="E10" s="6">
        <v>0</v>
      </c>
      <c r="F10" s="17">
        <f t="shared" si="0"/>
        <v>0</v>
      </c>
      <c r="G10" s="7">
        <v>0</v>
      </c>
      <c r="H10" s="7">
        <v>0</v>
      </c>
      <c r="I10" s="7">
        <v>0</v>
      </c>
      <c r="J10" s="17">
        <f t="shared" si="1"/>
        <v>0</v>
      </c>
      <c r="L10" s="24" t="s">
        <v>467</v>
      </c>
      <c r="M10" s="34">
        <f>SUM(G14:G19)</f>
        <v>6154.4876672787013</v>
      </c>
      <c r="N10" s="29">
        <f>SUM(H14:H19)</f>
        <v>15974.455175190064</v>
      </c>
      <c r="O10" s="30">
        <f>SUM(I14:I19)</f>
        <v>14522.742174143361</v>
      </c>
      <c r="P10" s="35">
        <f>SUM(M10:O10)</f>
        <v>36651.685016612129</v>
      </c>
    </row>
    <row r="11" spans="1:16" x14ac:dyDescent="0.25">
      <c r="B11" s="5" t="s">
        <v>17</v>
      </c>
      <c r="C11" s="12">
        <f>OBS_PURP_AUTOSUFF!C10</f>
        <v>49115.075293827198</v>
      </c>
      <c r="D11" s="6">
        <f>OBS_PURP_AUTOSUFF!D10</f>
        <v>38392.748935518401</v>
      </c>
      <c r="E11" s="6">
        <f>OBS_PURP_AUTOSUFF!E10</f>
        <v>18251.222583992399</v>
      </c>
      <c r="F11" s="17">
        <f t="shared" si="0"/>
        <v>105759.04681333801</v>
      </c>
      <c r="G11" s="7">
        <f>OBS_PURP_AUTOSUFF!G10</f>
        <v>49115.075293827198</v>
      </c>
      <c r="H11" s="7">
        <f>OBS_PURP_AUTOSUFF!H10</f>
        <v>38392.748935518401</v>
      </c>
      <c r="I11" s="7">
        <f>OBS_PURP_AUTOSUFF!I10</f>
        <v>18251.222583992399</v>
      </c>
      <c r="J11" s="17">
        <f t="shared" si="1"/>
        <v>105759.04681333801</v>
      </c>
      <c r="L11" s="23" t="s">
        <v>5</v>
      </c>
      <c r="M11" s="36">
        <f>SUM(M8:M10)</f>
        <v>240590.9675225681</v>
      </c>
      <c r="N11" s="37">
        <f>SUM(N8:N10)</f>
        <v>289988.63953121664</v>
      </c>
      <c r="O11" s="38">
        <f>SUM(O8:O10)</f>
        <v>287198.39153563423</v>
      </c>
      <c r="P11" s="39">
        <f>SUM(M11:O11)</f>
        <v>817777.99858941906</v>
      </c>
    </row>
    <row r="12" spans="1:16" x14ac:dyDescent="0.25">
      <c r="B12" s="5" t="s">
        <v>570</v>
      </c>
      <c r="C12" s="12">
        <f>OBS_PURP_AUTOSUFF!C26+OBS_PURP_AUTOSUFF!C27</f>
        <v>777.52615219024472</v>
      </c>
      <c r="D12" s="6">
        <f>OBS_PURP_AUTOSUFF!D26+OBS_PURP_AUTOSUFF!D27</f>
        <v>2262.58852393494</v>
      </c>
      <c r="E12" s="6">
        <f>OBS_PURP_AUTOSUFF!E26+OBS_PURP_AUTOSUFF!E27</f>
        <v>7831.2714346278099</v>
      </c>
      <c r="F12" s="17">
        <f t="shared" si="0"/>
        <v>10871.386110752996</v>
      </c>
      <c r="G12" s="101">
        <f>OBS_PURP_AUTOSUFF!G26+OBS_PURP_AUTOSUFF!G27</f>
        <v>0</v>
      </c>
      <c r="H12" s="7">
        <f>OBS_PURP_AUTOSUFF!H26+OBS_PURP_AUTOSUFF!H27</f>
        <v>3040.1146761251848</v>
      </c>
      <c r="I12" s="7">
        <f>OBS_PURP_AUTOSUFF!I26+OBS_PURP_AUTOSUFF!I27</f>
        <v>7831.2714346278099</v>
      </c>
      <c r="J12" s="17">
        <f t="shared" si="1"/>
        <v>10871.386110752996</v>
      </c>
    </row>
    <row r="13" spans="1:16" x14ac:dyDescent="0.25">
      <c r="B13" s="5" t="s">
        <v>19</v>
      </c>
      <c r="C13" s="12">
        <f>OBS_PURP_AUTOSUFF!C29</f>
        <v>24.882174612171902</v>
      </c>
      <c r="D13" s="6">
        <f>OBS_PURP_AUTOSUFF!D29</f>
        <v>1012.50889564991</v>
      </c>
      <c r="E13" s="6">
        <f>OBS_PURP_AUTOSUFF!E29</f>
        <v>4302.9662191663401</v>
      </c>
      <c r="F13" s="17">
        <f t="shared" si="0"/>
        <v>5340.3572894284225</v>
      </c>
      <c r="G13" s="101">
        <f>OBS_PURP_AUTOSUFF!G29</f>
        <v>0</v>
      </c>
      <c r="H13" s="7">
        <f>OBS_PURP_AUTOSUFF!H29</f>
        <v>1037.3910702620819</v>
      </c>
      <c r="I13" s="7">
        <f>OBS_PURP_AUTOSUFF!I29</f>
        <v>4302.9662191663401</v>
      </c>
      <c r="J13" s="17">
        <f t="shared" si="1"/>
        <v>5340.3572894284225</v>
      </c>
    </row>
    <row r="14" spans="1:16" x14ac:dyDescent="0.25">
      <c r="B14" s="5" t="s">
        <v>20</v>
      </c>
      <c r="C14" s="12">
        <v>0</v>
      </c>
      <c r="D14" s="6">
        <v>0</v>
      </c>
      <c r="E14" s="6">
        <v>0</v>
      </c>
      <c r="F14" s="17">
        <f t="shared" si="0"/>
        <v>0</v>
      </c>
      <c r="G14" s="101">
        <v>0</v>
      </c>
      <c r="H14" s="7">
        <v>0</v>
      </c>
      <c r="I14" s="7">
        <v>0</v>
      </c>
      <c r="J14" s="17">
        <f t="shared" si="1"/>
        <v>0</v>
      </c>
    </row>
    <row r="15" spans="1:16" x14ac:dyDescent="0.25">
      <c r="B15" s="5" t="s">
        <v>21</v>
      </c>
      <c r="C15" s="12">
        <f>OBS_PURP_AUTOSUFF!C28</f>
        <v>76.1078485130122</v>
      </c>
      <c r="D15" s="6">
        <f>OBS_PURP_AUTOSUFF!D28</f>
        <v>867.69072862126404</v>
      </c>
      <c r="E15" s="6">
        <f>OBS_PURP_AUTOSUFF!E28</f>
        <v>3052.6398338888598</v>
      </c>
      <c r="F15" s="17">
        <f t="shared" si="0"/>
        <v>3996.4384110231358</v>
      </c>
      <c r="G15" s="101">
        <f>OBS_PURP_AUTOSUFF!G28</f>
        <v>0</v>
      </c>
      <c r="H15" s="7">
        <f>OBS_PURP_AUTOSUFF!H28</f>
        <v>943.79857713427623</v>
      </c>
      <c r="I15" s="7">
        <f>OBS_PURP_AUTOSUFF!I28</f>
        <v>3052.6398338888598</v>
      </c>
      <c r="J15" s="17">
        <f t="shared" si="1"/>
        <v>3996.4384110231358</v>
      </c>
    </row>
    <row r="16" spans="1:16" x14ac:dyDescent="0.25">
      <c r="B16" s="5" t="s">
        <v>571</v>
      </c>
      <c r="C16" s="12">
        <f>OBS_PURP_AUTOSUFF!C14+OBS_PURP_AUTOSUFF!C15</f>
        <v>4773.8178170066003</v>
      </c>
      <c r="D16" s="6">
        <f>OBS_PURP_AUTOSUFF!D14+OBS_PURP_AUTOSUFF!D15</f>
        <v>10629.194477487279</v>
      </c>
      <c r="E16" s="6">
        <f>OBS_PURP_AUTOSUFF!E14+OBS_PURP_AUTOSUFF!E15</f>
        <v>7674.6619191773198</v>
      </c>
      <c r="F16" s="17">
        <f t="shared" si="0"/>
        <v>23077.674213671198</v>
      </c>
      <c r="G16" s="7">
        <f>OBS_PURP_AUTOSUFF!G14+OBS_PURP_AUTOSUFF!G15</f>
        <v>4773.8178170066003</v>
      </c>
      <c r="H16" s="7">
        <f>OBS_PURP_AUTOSUFF!H14+OBS_PURP_AUTOSUFF!H15</f>
        <v>10629.194477487279</v>
      </c>
      <c r="I16" s="7">
        <f>OBS_PURP_AUTOSUFF!I14+OBS_PURP_AUTOSUFF!I15</f>
        <v>7674.6619191773198</v>
      </c>
      <c r="J16" s="17">
        <f t="shared" si="1"/>
        <v>23077.674213671198</v>
      </c>
    </row>
    <row r="17" spans="1:16" x14ac:dyDescent="0.25">
      <c r="B17" s="5" t="s">
        <v>23</v>
      </c>
      <c r="C17" s="12">
        <f>OBS_PURP_AUTOSUFF!C17</f>
        <v>317.674147678721</v>
      </c>
      <c r="D17" s="6">
        <f>OBS_PURP_AUTOSUFF!D17</f>
        <v>2081.8159663153901</v>
      </c>
      <c r="E17" s="6">
        <f>OBS_PURP_AUTOSUFF!E17</f>
        <v>1520.20209027754</v>
      </c>
      <c r="F17" s="17">
        <f t="shared" si="0"/>
        <v>3919.6922042716515</v>
      </c>
      <c r="G17" s="7">
        <f>OBS_PURP_AUTOSUFF!G17</f>
        <v>317.674147678721</v>
      </c>
      <c r="H17" s="7">
        <f>OBS_PURP_AUTOSUFF!H17</f>
        <v>2081.8159663153901</v>
      </c>
      <c r="I17" s="7">
        <f>OBS_PURP_AUTOSUFF!I17</f>
        <v>1520.20209027754</v>
      </c>
      <c r="J17" s="17">
        <f t="shared" si="1"/>
        <v>3919.6922042716515</v>
      </c>
    </row>
    <row r="18" spans="1:16" x14ac:dyDescent="0.25">
      <c r="B18" s="5" t="s">
        <v>24</v>
      </c>
      <c r="C18" s="12">
        <v>0</v>
      </c>
      <c r="D18" s="6">
        <v>0</v>
      </c>
      <c r="E18" s="6">
        <v>0</v>
      </c>
      <c r="F18" s="17">
        <f t="shared" si="0"/>
        <v>0</v>
      </c>
      <c r="G18" s="7">
        <v>0</v>
      </c>
      <c r="H18" s="7">
        <v>0</v>
      </c>
      <c r="I18" s="7">
        <v>0</v>
      </c>
      <c r="J18" s="17">
        <f t="shared" si="1"/>
        <v>0</v>
      </c>
    </row>
    <row r="19" spans="1:16" x14ac:dyDescent="0.25">
      <c r="B19" s="5" t="s">
        <v>25</v>
      </c>
      <c r="C19" s="12">
        <f>OBS_PURP_AUTOSUFF!C16</f>
        <v>1062.99570259338</v>
      </c>
      <c r="D19" s="6">
        <f>OBS_PURP_AUTOSUFF!D16</f>
        <v>2319.6461542531201</v>
      </c>
      <c r="E19" s="6">
        <f>OBS_PURP_AUTOSUFF!E16</f>
        <v>2275.2383307996402</v>
      </c>
      <c r="F19" s="17">
        <f t="shared" si="0"/>
        <v>5657.8801876461403</v>
      </c>
      <c r="G19" s="7">
        <f>OBS_PURP_AUTOSUFF!G16</f>
        <v>1062.99570259338</v>
      </c>
      <c r="H19" s="7">
        <f>OBS_PURP_AUTOSUFF!H16</f>
        <v>2319.6461542531201</v>
      </c>
      <c r="I19" s="7">
        <f>OBS_PURP_AUTOSUFF!I16</f>
        <v>2275.2383307996402</v>
      </c>
      <c r="J19" s="17">
        <f t="shared" si="1"/>
        <v>5657.8801876461403</v>
      </c>
    </row>
    <row r="20" spans="1:16" x14ac:dyDescent="0.25">
      <c r="B20" s="5" t="s">
        <v>26</v>
      </c>
      <c r="C20" s="12">
        <f>OBS_PURP_AUTOSUFF!C13</f>
        <v>21354.5383961443</v>
      </c>
      <c r="D20" s="6">
        <f>OBS_PURP_AUTOSUFF!D13</f>
        <v>52051.185358830902</v>
      </c>
      <c r="E20" s="6">
        <f>OBS_PURP_AUTOSUFF!E13</f>
        <v>44986.094391597799</v>
      </c>
      <c r="F20" s="17">
        <f t="shared" si="0"/>
        <v>118391.818146573</v>
      </c>
      <c r="G20" s="7">
        <f>OBS_PURP_AUTOSUFF!G13</f>
        <v>21354.5383961443</v>
      </c>
      <c r="H20" s="7">
        <f>OBS_PURP_AUTOSUFF!H13</f>
        <v>52051.185358830902</v>
      </c>
      <c r="I20" s="7">
        <f>OBS_PURP_AUTOSUFF!I13</f>
        <v>44986.094391597799</v>
      </c>
      <c r="J20" s="17">
        <f t="shared" si="1"/>
        <v>118391.818146573</v>
      </c>
    </row>
    <row r="21" spans="1:16" x14ac:dyDescent="0.25">
      <c r="B21" s="5" t="s">
        <v>27</v>
      </c>
      <c r="C21" s="12">
        <f>OBS_PURP_AUTOSUFF!C12</f>
        <v>1553.2318503054701</v>
      </c>
      <c r="D21" s="6">
        <f>OBS_PURP_AUTOSUFF!D12</f>
        <v>2982.2940644877899</v>
      </c>
      <c r="E21" s="6">
        <f>OBS_PURP_AUTOSUFF!E12</f>
        <v>4205.0607293987296</v>
      </c>
      <c r="F21" s="17">
        <f t="shared" si="0"/>
        <v>8740.5866441919898</v>
      </c>
      <c r="G21" s="7">
        <f>OBS_PURP_AUTOSUFF!G12</f>
        <v>1553.2318503054701</v>
      </c>
      <c r="H21" s="7">
        <f>OBS_PURP_AUTOSUFF!H12</f>
        <v>2982.2940644877899</v>
      </c>
      <c r="I21" s="7">
        <f>OBS_PURP_AUTOSUFF!I12</f>
        <v>4205.0607293987296</v>
      </c>
      <c r="J21" s="17">
        <f t="shared" si="1"/>
        <v>8740.5866441919898</v>
      </c>
    </row>
    <row r="22" spans="1:16" x14ac:dyDescent="0.25">
      <c r="B22" s="5" t="s">
        <v>28</v>
      </c>
      <c r="C22" s="12">
        <f>OBS_PURP_AUTOSUFF!C31</f>
        <v>907.73092498908602</v>
      </c>
      <c r="D22" s="6">
        <f>OBS_PURP_AUTOSUFF!D31</f>
        <v>16250.9680723909</v>
      </c>
      <c r="E22" s="6">
        <f>OBS_PURP_AUTOSUFF!E31</f>
        <v>74884.486238278594</v>
      </c>
      <c r="F22" s="17">
        <f t="shared" si="0"/>
        <v>92043.185235658573</v>
      </c>
      <c r="G22" s="101">
        <f>OBS_PURP_AUTOSUFF!G31</f>
        <v>0</v>
      </c>
      <c r="H22" s="7">
        <f>OBS_PURP_AUTOSUFF!H31</f>
        <v>17158.698997379986</v>
      </c>
      <c r="I22" s="7">
        <f>OBS_PURP_AUTOSUFF!I31</f>
        <v>74884.486238278594</v>
      </c>
      <c r="J22" s="17">
        <f t="shared" si="1"/>
        <v>92043.185235658573</v>
      </c>
    </row>
    <row r="23" spans="1:16" x14ac:dyDescent="0.25">
      <c r="B23" s="5" t="s">
        <v>29</v>
      </c>
      <c r="C23" s="12">
        <f>OBS_PURP_AUTOSUFF!C30</f>
        <v>138.92879112214101</v>
      </c>
      <c r="D23" s="6">
        <f>OBS_PURP_AUTOSUFF!D30</f>
        <v>2027.2887341042899</v>
      </c>
      <c r="E23" s="6">
        <f>OBS_PURP_AUTOSUFF!E30</f>
        <v>10707.514365372799</v>
      </c>
      <c r="F23" s="17">
        <f t="shared" si="0"/>
        <v>12873.731890599231</v>
      </c>
      <c r="G23" s="101">
        <f>OBS_PURP_AUTOSUFF!G30</f>
        <v>0</v>
      </c>
      <c r="H23" s="7">
        <f>OBS_PURP_AUTOSUFF!H30</f>
        <v>2166.217525226431</v>
      </c>
      <c r="I23" s="7">
        <f>OBS_PURP_AUTOSUFF!I30</f>
        <v>10707.514365372799</v>
      </c>
      <c r="J23" s="17">
        <f t="shared" si="1"/>
        <v>12873.731890599231</v>
      </c>
    </row>
    <row r="24" spans="1:16" x14ac:dyDescent="0.25">
      <c r="B24" s="5" t="s">
        <v>30</v>
      </c>
      <c r="C24" s="12">
        <f>OBS_PURP_AUTOSUFF!C19</f>
        <v>6281.9975330166099</v>
      </c>
      <c r="D24" s="6">
        <f>OBS_PURP_AUTOSUFF!D19</f>
        <v>29116.429333698401</v>
      </c>
      <c r="E24" s="6">
        <f>OBS_PURP_AUTOSUFF!E19</f>
        <v>31495.575825047701</v>
      </c>
      <c r="F24" s="17">
        <f t="shared" si="0"/>
        <v>66894.002691762711</v>
      </c>
      <c r="G24" s="7">
        <f>OBS_PURP_AUTOSUFF!G19</f>
        <v>6281.9975330166099</v>
      </c>
      <c r="H24" s="7">
        <f>OBS_PURP_AUTOSUFF!H19</f>
        <v>29116.429333698401</v>
      </c>
      <c r="I24" s="7">
        <f>OBS_PURP_AUTOSUFF!I19</f>
        <v>31495.575825047701</v>
      </c>
      <c r="J24" s="17">
        <f t="shared" si="1"/>
        <v>66894.002691762711</v>
      </c>
    </row>
    <row r="25" spans="1:16" x14ac:dyDescent="0.25">
      <c r="B25" s="5" t="s">
        <v>31</v>
      </c>
      <c r="C25" s="12">
        <f>OBS_PURP_AUTOSUFF!C18</f>
        <v>2670.6381934824099</v>
      </c>
      <c r="D25" s="6">
        <f>OBS_PURP_AUTOSUFF!D18</f>
        <v>5690.3512880673197</v>
      </c>
      <c r="E25" s="6">
        <f>OBS_PURP_AUTOSUFF!E18</f>
        <v>8630.8929825595005</v>
      </c>
      <c r="F25" s="17">
        <f t="shared" si="0"/>
        <v>16991.882464109229</v>
      </c>
      <c r="G25" s="7">
        <f>OBS_PURP_AUTOSUFF!G18</f>
        <v>2670.6381934824099</v>
      </c>
      <c r="H25" s="7">
        <f>OBS_PURP_AUTOSUFF!H18</f>
        <v>5690.3512880673197</v>
      </c>
      <c r="I25" s="7">
        <f>OBS_PURP_AUTOSUFF!I18</f>
        <v>8630.8929825595005</v>
      </c>
      <c r="J25" s="17">
        <f t="shared" si="1"/>
        <v>16991.882464109229</v>
      </c>
    </row>
    <row r="26" spans="1:16" x14ac:dyDescent="0.25">
      <c r="B26" s="13" t="s">
        <v>4</v>
      </c>
      <c r="C26" s="14">
        <f t="shared" ref="C26:J26" si="2">SUM(C8:C25)</f>
        <v>242516.14341399472</v>
      </c>
      <c r="D26" s="15">
        <f t="shared" si="2"/>
        <v>288063.46363978996</v>
      </c>
      <c r="E26" s="15">
        <f t="shared" si="2"/>
        <v>287198.39153563423</v>
      </c>
      <c r="F26" s="16">
        <f t="shared" si="2"/>
        <v>817777.99858941894</v>
      </c>
      <c r="G26" s="15">
        <f t="shared" si="2"/>
        <v>240590.96752256807</v>
      </c>
      <c r="H26" s="15">
        <f t="shared" si="2"/>
        <v>289988.63953121658</v>
      </c>
      <c r="I26" s="15">
        <f t="shared" si="2"/>
        <v>287198.39153563423</v>
      </c>
      <c r="J26" s="16">
        <f t="shared" si="2"/>
        <v>817777.99858941894</v>
      </c>
    </row>
    <row r="28" spans="1:16" ht="18.75" x14ac:dyDescent="0.3">
      <c r="A28" s="4" t="s">
        <v>7</v>
      </c>
      <c r="B28" s="4" t="s">
        <v>9</v>
      </c>
      <c r="C28" s="4">
        <v>2</v>
      </c>
      <c r="L28" s="4" t="s">
        <v>9</v>
      </c>
    </row>
    <row r="29" spans="1:16" x14ac:dyDescent="0.25">
      <c r="B29" s="9"/>
      <c r="C29" s="251" t="s">
        <v>468</v>
      </c>
      <c r="D29" s="251"/>
      <c r="E29" s="251"/>
      <c r="F29" s="251"/>
      <c r="G29" s="252" t="s">
        <v>6</v>
      </c>
      <c r="H29" s="252"/>
      <c r="I29" s="252"/>
      <c r="J29" s="252"/>
      <c r="L29" s="9"/>
      <c r="M29" s="251" t="s">
        <v>469</v>
      </c>
      <c r="N29" s="251"/>
      <c r="O29" s="251"/>
      <c r="P29" s="251"/>
    </row>
    <row r="30" spans="1:16" ht="30" x14ac:dyDescent="0.25">
      <c r="B30" s="10" t="s">
        <v>3</v>
      </c>
      <c r="C30" s="99" t="s">
        <v>2</v>
      </c>
      <c r="D30" s="99" t="s">
        <v>0</v>
      </c>
      <c r="E30" s="99" t="s">
        <v>1</v>
      </c>
      <c r="F30" s="99" t="s">
        <v>5</v>
      </c>
      <c r="G30" s="11" t="s">
        <v>2</v>
      </c>
      <c r="H30" s="99" t="s">
        <v>0</v>
      </c>
      <c r="I30" s="99" t="s">
        <v>1</v>
      </c>
      <c r="J30" s="99" t="s">
        <v>5</v>
      </c>
      <c r="L30" s="10" t="s">
        <v>3</v>
      </c>
      <c r="M30" s="99" t="s">
        <v>2</v>
      </c>
      <c r="N30" s="99" t="s">
        <v>0</v>
      </c>
      <c r="O30" s="99" t="s">
        <v>1</v>
      </c>
      <c r="P30" s="99" t="s">
        <v>5</v>
      </c>
    </row>
    <row r="31" spans="1:16" x14ac:dyDescent="0.25">
      <c r="B31" s="5" t="s">
        <v>569</v>
      </c>
      <c r="C31" s="12">
        <f>OBS_PURP_AUTOSUFF!C37+OBS_PURP_AUTOSUFF!C38</f>
        <v>22704.516366202221</v>
      </c>
      <c r="D31" s="6">
        <f>OBS_PURP_AUTOSUFF!D37+OBS_PURP_AUTOSUFF!D38</f>
        <v>17960.724564286502</v>
      </c>
      <c r="E31" s="6">
        <f>OBS_PURP_AUTOSUFF!E37+OBS_PURP_AUTOSUFF!E38</f>
        <v>21015.763195199608</v>
      </c>
      <c r="F31" s="17">
        <f t="shared" ref="F31:F48" si="3">SUM(C31:E31)</f>
        <v>61681.004125688334</v>
      </c>
      <c r="G31" s="7">
        <f>OBS_PURP_AUTOSUFF!G37+OBS_PURP_AUTOSUFF!G38</f>
        <v>22704.516366202221</v>
      </c>
      <c r="H31" s="7">
        <f>OBS_PURP_AUTOSUFF!H37+OBS_PURP_AUTOSUFF!H38</f>
        <v>17960.724564286502</v>
      </c>
      <c r="I31" s="7">
        <f>OBS_PURP_AUTOSUFF!I37+OBS_PURP_AUTOSUFF!I38</f>
        <v>21015.763195199608</v>
      </c>
      <c r="J31" s="17">
        <f t="shared" ref="J31:J48" si="4">SUM(G31:I31)</f>
        <v>61681.004125688334</v>
      </c>
      <c r="L31" s="21" t="s">
        <v>465</v>
      </c>
      <c r="M31" s="31">
        <f>SUM(G31:G36)</f>
        <v>29748.185349247131</v>
      </c>
      <c r="N31" s="20">
        <f>SUM(H31:H36)</f>
        <v>21555.051114357258</v>
      </c>
      <c r="O31" s="27">
        <f>SUM(I31:I36)</f>
        <v>24999.969172594243</v>
      </c>
      <c r="P31" s="32">
        <f>SUM(M31:O31)</f>
        <v>76303.205636198632</v>
      </c>
    </row>
    <row r="32" spans="1:16" x14ac:dyDescent="0.25">
      <c r="B32" s="5" t="s">
        <v>15</v>
      </c>
      <c r="C32" s="12">
        <f>OBS_PURP_AUTOSUFF!C40</f>
        <v>2.43327420086012</v>
      </c>
      <c r="D32" s="6">
        <f>OBS_PURP_AUTOSUFF!D40</f>
        <v>15.4510241654691</v>
      </c>
      <c r="E32" s="6">
        <f>OBS_PURP_AUTOSUFF!E40</f>
        <v>18.790465192322898</v>
      </c>
      <c r="F32" s="17">
        <f t="shared" si="3"/>
        <v>36.674763558652117</v>
      </c>
      <c r="G32" s="7">
        <f>OBS_PURP_AUTOSUFF!G40</f>
        <v>2.43327420086012</v>
      </c>
      <c r="H32" s="7">
        <f>OBS_PURP_AUTOSUFF!H40</f>
        <v>15.4510241654691</v>
      </c>
      <c r="I32" s="7">
        <f>OBS_PURP_AUTOSUFF!I40</f>
        <v>18.790465192322898</v>
      </c>
      <c r="J32" s="17">
        <f t="shared" si="4"/>
        <v>36.674763558652117</v>
      </c>
      <c r="L32" s="22" t="s">
        <v>466</v>
      </c>
      <c r="M32" s="12">
        <f>SUM(G43:G48)</f>
        <v>4790.3080356200144</v>
      </c>
      <c r="N32" s="6">
        <f>SUM(H43:H48)</f>
        <v>8586.5668565462893</v>
      </c>
      <c r="O32" s="28">
        <f>SUM(I43:I48)</f>
        <v>15903.876461684898</v>
      </c>
      <c r="P32" s="33">
        <f>SUM(M32:O32)</f>
        <v>29280.751353851199</v>
      </c>
    </row>
    <row r="33" spans="2:16" x14ac:dyDescent="0.25">
      <c r="B33" s="5" t="s">
        <v>16</v>
      </c>
      <c r="C33" s="12">
        <v>0</v>
      </c>
      <c r="D33" s="6">
        <v>0</v>
      </c>
      <c r="E33" s="6">
        <v>0</v>
      </c>
      <c r="F33" s="17">
        <f t="shared" si="3"/>
        <v>0</v>
      </c>
      <c r="G33" s="7">
        <v>0</v>
      </c>
      <c r="H33" s="7">
        <v>0</v>
      </c>
      <c r="I33" s="7">
        <v>0</v>
      </c>
      <c r="J33" s="17">
        <f t="shared" si="4"/>
        <v>0</v>
      </c>
      <c r="L33" s="24" t="s">
        <v>467</v>
      </c>
      <c r="M33" s="34">
        <f>SUM(G37:G42)</f>
        <v>792.16113643127994</v>
      </c>
      <c r="N33" s="29">
        <f>SUM(H37:H42)</f>
        <v>2496.3557466993325</v>
      </c>
      <c r="O33" s="30">
        <f>SUM(I37:I42)</f>
        <v>3518.8663968334331</v>
      </c>
      <c r="P33" s="35">
        <f>SUM(M33:O33)</f>
        <v>6807.3832799640459</v>
      </c>
    </row>
    <row r="34" spans="2:16" x14ac:dyDescent="0.25">
      <c r="B34" s="5" t="s">
        <v>17</v>
      </c>
      <c r="C34" s="12">
        <f>OBS_PURP_AUTOSUFF!C39</f>
        <v>7041.2357088440504</v>
      </c>
      <c r="D34" s="6">
        <f>OBS_PURP_AUTOSUFF!D39</f>
        <v>3244.8122043813701</v>
      </c>
      <c r="E34" s="6">
        <f>OBS_PURP_AUTOSUFF!E39</f>
        <v>3221.4555763808598</v>
      </c>
      <c r="F34" s="17">
        <f t="shared" si="3"/>
        <v>13507.503489606281</v>
      </c>
      <c r="G34" s="7">
        <f>OBS_PURP_AUTOSUFF!G39</f>
        <v>7041.2357088440504</v>
      </c>
      <c r="H34" s="7">
        <f>OBS_PURP_AUTOSUFF!H39</f>
        <v>3244.8122043813701</v>
      </c>
      <c r="I34" s="7">
        <f>OBS_PURP_AUTOSUFF!I39</f>
        <v>3221.4555763808598</v>
      </c>
      <c r="J34" s="17">
        <f t="shared" si="4"/>
        <v>13507.503489606281</v>
      </c>
      <c r="L34" s="23" t="s">
        <v>5</v>
      </c>
      <c r="M34" s="36">
        <f>SUM(M31:M33)</f>
        <v>35330.65452129842</v>
      </c>
      <c r="N34" s="37">
        <f>SUM(N31:N33)</f>
        <v>32637.973717602883</v>
      </c>
      <c r="O34" s="38">
        <f>SUM(O31:O33)</f>
        <v>44422.712031112576</v>
      </c>
      <c r="P34" s="39">
        <f>SUM(M34:O34)</f>
        <v>112391.34027001388</v>
      </c>
    </row>
    <row r="35" spans="2:16" x14ac:dyDescent="0.25">
      <c r="B35" s="5" t="s">
        <v>570</v>
      </c>
      <c r="C35" s="12">
        <f>OBS_PURP_AUTOSUFF!C55+OBS_PURP_AUTOSUFF!C56</f>
        <v>41.377583438922798</v>
      </c>
      <c r="D35" s="6">
        <f>OBS_PURP_AUTOSUFF!D55+OBS_PURP_AUTOSUFF!D56</f>
        <v>260.69228757848572</v>
      </c>
      <c r="E35" s="6">
        <f>OBS_PURP_AUTOSUFF!E55+OBS_PURP_AUTOSUFF!E56</f>
        <v>727.96652907058603</v>
      </c>
      <c r="F35" s="17">
        <f t="shared" si="3"/>
        <v>1030.0364000879945</v>
      </c>
      <c r="G35" s="101">
        <f>OBS_PURP_AUTOSUFF!G55+OBS_PURP_AUTOSUFF!G56</f>
        <v>0</v>
      </c>
      <c r="H35" s="7">
        <f>OBS_PURP_AUTOSUFF!H55+OBS_PURP_AUTOSUFF!H56</f>
        <v>302.0698710174085</v>
      </c>
      <c r="I35" s="7">
        <f>OBS_PURP_AUTOSUFF!I55+OBS_PURP_AUTOSUFF!I56</f>
        <v>727.96652907058603</v>
      </c>
      <c r="J35" s="17">
        <f t="shared" si="4"/>
        <v>1030.0364000879945</v>
      </c>
    </row>
    <row r="36" spans="2:16" x14ac:dyDescent="0.25">
      <c r="B36" s="5" t="s">
        <v>19</v>
      </c>
      <c r="C36" s="12">
        <f>OBS_PURP_AUTOSUFF!C58</f>
        <v>8.9163239928304101</v>
      </c>
      <c r="D36" s="6">
        <f>OBS_PURP_AUTOSUFF!D58</f>
        <v>23.077126513681598</v>
      </c>
      <c r="E36" s="6">
        <f>OBS_PURP_AUTOSUFF!E58</f>
        <v>15.993406750864301</v>
      </c>
      <c r="F36" s="17">
        <f t="shared" si="3"/>
        <v>47.986857257376307</v>
      </c>
      <c r="G36" s="101">
        <f>OBS_PURP_AUTOSUFF!G58</f>
        <v>0</v>
      </c>
      <c r="H36" s="7">
        <f>OBS_PURP_AUTOSUFF!H58</f>
        <v>31.993450506512009</v>
      </c>
      <c r="I36" s="7">
        <f>OBS_PURP_AUTOSUFF!I58</f>
        <v>15.993406750864301</v>
      </c>
      <c r="J36" s="17">
        <f t="shared" si="4"/>
        <v>47.986857257376307</v>
      </c>
    </row>
    <row r="37" spans="2:16" x14ac:dyDescent="0.25">
      <c r="B37" s="5" t="s">
        <v>20</v>
      </c>
      <c r="C37" s="12">
        <v>0</v>
      </c>
      <c r="D37" s="6">
        <v>0</v>
      </c>
      <c r="E37" s="6">
        <v>0</v>
      </c>
      <c r="F37" s="17">
        <f t="shared" si="3"/>
        <v>0</v>
      </c>
      <c r="G37" s="101">
        <v>0</v>
      </c>
      <c r="H37" s="7">
        <v>0</v>
      </c>
      <c r="I37" s="7">
        <v>0</v>
      </c>
      <c r="J37" s="17">
        <f t="shared" si="4"/>
        <v>0</v>
      </c>
    </row>
    <row r="38" spans="2:16" x14ac:dyDescent="0.25">
      <c r="B38" s="5" t="s">
        <v>21</v>
      </c>
      <c r="C38" s="12">
        <f>OBS_PURP_AUTOSUFF!C57</f>
        <v>10.5879275650605</v>
      </c>
      <c r="D38" s="6">
        <f>OBS_PURP_AUTOSUFF!D57</f>
        <v>301.29383682248402</v>
      </c>
      <c r="E38" s="6">
        <f>OBS_PURP_AUTOSUFF!E57</f>
        <v>929.85314291909594</v>
      </c>
      <c r="F38" s="17">
        <f t="shared" si="3"/>
        <v>1241.7349073066405</v>
      </c>
      <c r="G38" s="101">
        <f>OBS_PURP_AUTOSUFF!G57</f>
        <v>0</v>
      </c>
      <c r="H38" s="7">
        <f>OBS_PURP_AUTOSUFF!H57</f>
        <v>311.88176438754454</v>
      </c>
      <c r="I38" s="7">
        <f>OBS_PURP_AUTOSUFF!I57</f>
        <v>929.85314291909594</v>
      </c>
      <c r="J38" s="17">
        <f t="shared" si="4"/>
        <v>1241.7349073066405</v>
      </c>
    </row>
    <row r="39" spans="2:16" x14ac:dyDescent="0.25">
      <c r="B39" s="5" t="s">
        <v>571</v>
      </c>
      <c r="C39" s="12">
        <f>OBS_PURP_AUTOSUFF!C43+OBS_PURP_AUTOSUFF!C44</f>
        <v>677.38506334520093</v>
      </c>
      <c r="D39" s="6">
        <f>OBS_PURP_AUTOSUFF!D43+OBS_PURP_AUTOSUFF!D44</f>
        <v>1722.867837319568</v>
      </c>
      <c r="E39" s="6">
        <f>OBS_PURP_AUTOSUFF!E43+OBS_PURP_AUTOSUFF!E44</f>
        <v>2155.2384392929189</v>
      </c>
      <c r="F39" s="17">
        <f t="shared" si="3"/>
        <v>4555.4913399576881</v>
      </c>
      <c r="G39" s="7">
        <f>OBS_PURP_AUTOSUFF!G43+OBS_PURP_AUTOSUFF!G44</f>
        <v>677.38506334520093</v>
      </c>
      <c r="H39" s="7">
        <f>OBS_PURP_AUTOSUFF!H43+OBS_PURP_AUTOSUFF!H44</f>
        <v>1722.867837319568</v>
      </c>
      <c r="I39" s="7">
        <f>OBS_PURP_AUTOSUFF!I43+OBS_PURP_AUTOSUFF!I44</f>
        <v>2155.2384392929189</v>
      </c>
      <c r="J39" s="17">
        <f t="shared" si="4"/>
        <v>4555.4913399576881</v>
      </c>
    </row>
    <row r="40" spans="2:16" x14ac:dyDescent="0.25">
      <c r="B40" s="5" t="s">
        <v>23</v>
      </c>
      <c r="C40" s="12">
        <f>OBS_PURP_AUTOSUFF!C46</f>
        <v>0</v>
      </c>
      <c r="D40" s="6">
        <f>OBS_PURP_AUTOSUFF!D46</f>
        <v>55.19730360869</v>
      </c>
      <c r="E40" s="6">
        <f>OBS_PURP_AUTOSUFF!E46</f>
        <v>21.164319294356002</v>
      </c>
      <c r="F40" s="17">
        <f t="shared" si="3"/>
        <v>76.361622903045998</v>
      </c>
      <c r="G40" s="7">
        <f>OBS_PURP_AUTOSUFF!G46</f>
        <v>0</v>
      </c>
      <c r="H40" s="7">
        <f>OBS_PURP_AUTOSUFF!H46</f>
        <v>55.19730360869</v>
      </c>
      <c r="I40" s="7">
        <f>OBS_PURP_AUTOSUFF!I46</f>
        <v>21.164319294356002</v>
      </c>
      <c r="J40" s="17">
        <f t="shared" si="4"/>
        <v>76.361622903045998</v>
      </c>
    </row>
    <row r="41" spans="2:16" x14ac:dyDescent="0.25">
      <c r="B41" s="5" t="s">
        <v>24</v>
      </c>
      <c r="C41" s="12">
        <v>0</v>
      </c>
      <c r="D41" s="6">
        <v>0</v>
      </c>
      <c r="E41" s="6">
        <v>0</v>
      </c>
      <c r="F41" s="17">
        <f t="shared" si="3"/>
        <v>0</v>
      </c>
      <c r="G41" s="7">
        <v>0</v>
      </c>
      <c r="H41" s="7">
        <v>0</v>
      </c>
      <c r="I41" s="7">
        <v>0</v>
      </c>
      <c r="J41" s="17">
        <f t="shared" si="4"/>
        <v>0</v>
      </c>
    </row>
    <row r="42" spans="2:16" x14ac:dyDescent="0.25">
      <c r="B42" s="5" t="s">
        <v>25</v>
      </c>
      <c r="C42" s="12">
        <f>OBS_PURP_AUTOSUFF!C45</f>
        <v>114.77607308607899</v>
      </c>
      <c r="D42" s="6">
        <f>OBS_PURP_AUTOSUFF!D45</f>
        <v>406.40884138352999</v>
      </c>
      <c r="E42" s="6">
        <f>OBS_PURP_AUTOSUFF!E45</f>
        <v>412.61049532706198</v>
      </c>
      <c r="F42" s="17">
        <f t="shared" si="3"/>
        <v>933.79540979667104</v>
      </c>
      <c r="G42" s="7">
        <f>OBS_PURP_AUTOSUFF!G45</f>
        <v>114.77607308607899</v>
      </c>
      <c r="H42" s="7">
        <f>OBS_PURP_AUTOSUFF!H45</f>
        <v>406.40884138352999</v>
      </c>
      <c r="I42" s="7">
        <f>OBS_PURP_AUTOSUFF!I45</f>
        <v>412.61049532706198</v>
      </c>
      <c r="J42" s="17">
        <f t="shared" si="4"/>
        <v>933.79540979667104</v>
      </c>
    </row>
    <row r="43" spans="2:16" x14ac:dyDescent="0.25">
      <c r="B43" s="5" t="s">
        <v>26</v>
      </c>
      <c r="C43" s="12">
        <f>OBS_PURP_AUTOSUFF!C42</f>
        <v>3512.3268208130498</v>
      </c>
      <c r="D43" s="6">
        <f>OBS_PURP_AUTOSUFF!D42</f>
        <v>4412.3621801737399</v>
      </c>
      <c r="E43" s="6">
        <f>OBS_PURP_AUTOSUFF!E42</f>
        <v>5830.80476221966</v>
      </c>
      <c r="F43" s="17">
        <f t="shared" si="3"/>
        <v>13755.49376320645</v>
      </c>
      <c r="G43" s="7">
        <f>OBS_PURP_AUTOSUFF!G42</f>
        <v>3512.3268208130498</v>
      </c>
      <c r="H43" s="7">
        <f>OBS_PURP_AUTOSUFF!H42</f>
        <v>4412.3621801737399</v>
      </c>
      <c r="I43" s="7">
        <f>OBS_PURP_AUTOSUFF!I42</f>
        <v>5830.80476221966</v>
      </c>
      <c r="J43" s="17">
        <f t="shared" si="4"/>
        <v>13755.49376320645</v>
      </c>
    </row>
    <row r="44" spans="2:16" x14ac:dyDescent="0.25">
      <c r="B44" s="5" t="s">
        <v>27</v>
      </c>
      <c r="C44" s="12">
        <f>OBS_PURP_AUTOSUFF!C41</f>
        <v>113.215737114116</v>
      </c>
      <c r="D44" s="6">
        <f>OBS_PURP_AUTOSUFF!D41</f>
        <v>148.35611759973301</v>
      </c>
      <c r="E44" s="6">
        <f>OBS_PURP_AUTOSUFF!E41</f>
        <v>358.39466204395399</v>
      </c>
      <c r="F44" s="17">
        <f t="shared" si="3"/>
        <v>619.96651675780299</v>
      </c>
      <c r="G44" s="7">
        <f>OBS_PURP_AUTOSUFF!G41</f>
        <v>113.215737114116</v>
      </c>
      <c r="H44" s="7">
        <f>OBS_PURP_AUTOSUFF!H41</f>
        <v>148.35611759973301</v>
      </c>
      <c r="I44" s="7">
        <f>OBS_PURP_AUTOSUFF!I41</f>
        <v>358.39466204395399</v>
      </c>
      <c r="J44" s="17">
        <f t="shared" si="4"/>
        <v>619.96651675780299</v>
      </c>
    </row>
    <row r="45" spans="2:16" x14ac:dyDescent="0.25">
      <c r="B45" s="5" t="s">
        <v>28</v>
      </c>
      <c r="C45" s="12">
        <f>OBS_PURP_AUTOSUFF!C60</f>
        <v>90.825941728478895</v>
      </c>
      <c r="D45" s="6">
        <f>OBS_PURP_AUTOSUFF!D60</f>
        <v>822.08451555392196</v>
      </c>
      <c r="E45" s="6">
        <f>OBS_PURP_AUTOSUFF!E60</f>
        <v>3797.1635940737101</v>
      </c>
      <c r="F45" s="17">
        <f t="shared" si="3"/>
        <v>4710.0740513561113</v>
      </c>
      <c r="G45" s="101">
        <f>OBS_PURP_AUTOSUFF!G60</f>
        <v>0</v>
      </c>
      <c r="H45" s="7">
        <f>OBS_PURP_AUTOSUFF!H60</f>
        <v>912.9104572824009</v>
      </c>
      <c r="I45" s="7">
        <f>OBS_PURP_AUTOSUFF!I60</f>
        <v>3797.1635940737101</v>
      </c>
      <c r="J45" s="17">
        <f t="shared" si="4"/>
        <v>4710.0740513561113</v>
      </c>
    </row>
    <row r="46" spans="2:16" x14ac:dyDescent="0.25">
      <c r="B46" s="5" t="s">
        <v>29</v>
      </c>
      <c r="C46" s="12">
        <f>OBS_PURP_AUTOSUFF!C59</f>
        <v>9.3869722859929894</v>
      </c>
      <c r="D46" s="6">
        <f>OBS_PURP_AUTOSUFF!D59</f>
        <v>87.981048472690901</v>
      </c>
      <c r="E46" s="6">
        <f>OBS_PURP_AUTOSUFF!E59</f>
        <v>442.97742116675602</v>
      </c>
      <c r="F46" s="17">
        <f t="shared" si="3"/>
        <v>540.3454419254399</v>
      </c>
      <c r="G46" s="101">
        <f>OBS_PURP_AUTOSUFF!G59</f>
        <v>0</v>
      </c>
      <c r="H46" s="7">
        <f>OBS_PURP_AUTOSUFF!H59</f>
        <v>97.368020758683883</v>
      </c>
      <c r="I46" s="7">
        <f>OBS_PURP_AUTOSUFF!I59</f>
        <v>442.97742116675602</v>
      </c>
      <c r="J46" s="17">
        <f t="shared" si="4"/>
        <v>540.3454419254399</v>
      </c>
    </row>
    <row r="47" spans="2:16" x14ac:dyDescent="0.25">
      <c r="B47" s="5" t="s">
        <v>30</v>
      </c>
      <c r="C47" s="12">
        <f>OBS_PURP_AUTOSUFF!C48</f>
        <v>1034.81898612183</v>
      </c>
      <c r="D47" s="6">
        <f>OBS_PURP_AUTOSUFF!D48</f>
        <v>2580.2961240988898</v>
      </c>
      <c r="E47" s="6">
        <f>OBS_PURP_AUTOSUFF!E48</f>
        <v>4695.2009484476903</v>
      </c>
      <c r="F47" s="17">
        <f t="shared" si="3"/>
        <v>8310.3160586684098</v>
      </c>
      <c r="G47" s="7">
        <f>OBS_PURP_AUTOSUFF!G48</f>
        <v>1034.81898612183</v>
      </c>
      <c r="H47" s="7">
        <f>OBS_PURP_AUTOSUFF!H48</f>
        <v>2580.2961240988898</v>
      </c>
      <c r="I47" s="7">
        <f>OBS_PURP_AUTOSUFF!I48</f>
        <v>4695.2009484476903</v>
      </c>
      <c r="J47" s="17">
        <f t="shared" si="4"/>
        <v>8310.3160586684098</v>
      </c>
    </row>
    <row r="48" spans="2:16" x14ac:dyDescent="0.25">
      <c r="B48" s="5" t="s">
        <v>31</v>
      </c>
      <c r="C48" s="12">
        <f>OBS_PURP_AUTOSUFF!C47</f>
        <v>129.94649157101901</v>
      </c>
      <c r="D48" s="6">
        <f>OBS_PURP_AUTOSUFF!D47</f>
        <v>435.27395663284199</v>
      </c>
      <c r="E48" s="6">
        <f>OBS_PURP_AUTOSUFF!E47</f>
        <v>779.33507373312898</v>
      </c>
      <c r="F48" s="17">
        <f t="shared" si="3"/>
        <v>1344.5555219369899</v>
      </c>
      <c r="G48" s="7">
        <f>OBS_PURP_AUTOSUFF!G47</f>
        <v>129.94649157101901</v>
      </c>
      <c r="H48" s="7">
        <f>OBS_PURP_AUTOSUFF!H47</f>
        <v>435.27395663284199</v>
      </c>
      <c r="I48" s="7">
        <f>OBS_PURP_AUTOSUFF!I47</f>
        <v>779.33507373312898</v>
      </c>
      <c r="J48" s="17">
        <f t="shared" si="4"/>
        <v>1344.5555219369899</v>
      </c>
    </row>
    <row r="49" spans="1:16" x14ac:dyDescent="0.25">
      <c r="B49" s="13" t="s">
        <v>4</v>
      </c>
      <c r="C49" s="14">
        <f t="shared" ref="C49:J49" si="5">SUM(C31:C48)</f>
        <v>35491.749270309716</v>
      </c>
      <c r="D49" s="15">
        <f t="shared" si="5"/>
        <v>32476.878968591594</v>
      </c>
      <c r="E49" s="15">
        <f t="shared" si="5"/>
        <v>44422.712031112569</v>
      </c>
      <c r="F49" s="16">
        <f t="shared" si="5"/>
        <v>112391.3402700139</v>
      </c>
      <c r="G49" s="15">
        <f t="shared" si="5"/>
        <v>35330.65452129842</v>
      </c>
      <c r="H49" s="15">
        <f t="shared" si="5"/>
        <v>32637.973717602883</v>
      </c>
      <c r="I49" s="15">
        <f t="shared" si="5"/>
        <v>44422.712031112569</v>
      </c>
      <c r="J49" s="16">
        <f t="shared" si="5"/>
        <v>112391.3402700139</v>
      </c>
    </row>
    <row r="51" spans="1:16" ht="18.75" x14ac:dyDescent="0.3">
      <c r="A51" s="4" t="s">
        <v>7</v>
      </c>
      <c r="B51" s="4" t="s">
        <v>10</v>
      </c>
      <c r="C51" s="4">
        <v>3</v>
      </c>
      <c r="L51" s="4" t="s">
        <v>10</v>
      </c>
    </row>
    <row r="52" spans="1:16" x14ac:dyDescent="0.25">
      <c r="B52" s="9"/>
      <c r="C52" s="251" t="s">
        <v>468</v>
      </c>
      <c r="D52" s="251"/>
      <c r="E52" s="251"/>
      <c r="F52" s="251"/>
      <c r="G52" s="252" t="s">
        <v>6</v>
      </c>
      <c r="H52" s="252"/>
      <c r="I52" s="252"/>
      <c r="J52" s="252"/>
      <c r="L52" s="9"/>
      <c r="M52" s="251" t="s">
        <v>469</v>
      </c>
      <c r="N52" s="251"/>
      <c r="O52" s="251"/>
      <c r="P52" s="251"/>
    </row>
    <row r="53" spans="1:16" ht="30" x14ac:dyDescent="0.25">
      <c r="B53" s="10" t="s">
        <v>3</v>
      </c>
      <c r="C53" s="99" t="s">
        <v>2</v>
      </c>
      <c r="D53" s="99" t="s">
        <v>0</v>
      </c>
      <c r="E53" s="99" t="s">
        <v>1</v>
      </c>
      <c r="F53" s="99" t="s">
        <v>5</v>
      </c>
      <c r="G53" s="11" t="s">
        <v>2</v>
      </c>
      <c r="H53" s="99" t="s">
        <v>0</v>
      </c>
      <c r="I53" s="99" t="s">
        <v>1</v>
      </c>
      <c r="J53" s="99" t="s">
        <v>5</v>
      </c>
      <c r="L53" s="10" t="s">
        <v>3</v>
      </c>
      <c r="M53" s="99" t="s">
        <v>2</v>
      </c>
      <c r="N53" s="99" t="s">
        <v>0</v>
      </c>
      <c r="O53" s="99" t="s">
        <v>1</v>
      </c>
      <c r="P53" s="99" t="s">
        <v>5</v>
      </c>
    </row>
    <row r="54" spans="1:16" x14ac:dyDescent="0.25">
      <c r="B54" s="5" t="s">
        <v>569</v>
      </c>
      <c r="C54" s="12">
        <f>OBS_PURP_AUTOSUFF!C66+OBS_PURP_AUTOSUFF!C67</f>
        <v>5760.809430315092</v>
      </c>
      <c r="D54" s="6">
        <f>OBS_PURP_AUTOSUFF!D66+OBS_PURP_AUTOSUFF!D67</f>
        <v>11359.015600331937</v>
      </c>
      <c r="E54" s="6">
        <f>OBS_PURP_AUTOSUFF!E66+OBS_PURP_AUTOSUFF!E67</f>
        <v>15986.091129514436</v>
      </c>
      <c r="F54" s="17">
        <f t="shared" ref="F54:F71" si="6">SUM(C54:E54)</f>
        <v>33105.916160161461</v>
      </c>
      <c r="G54" s="7">
        <f>OBS_PURP_AUTOSUFF!G66+OBS_PURP_AUTOSUFF!G67</f>
        <v>5760.809430315092</v>
      </c>
      <c r="H54" s="7">
        <f>OBS_PURP_AUTOSUFF!H66+OBS_PURP_AUTOSUFF!H67</f>
        <v>11359.015600331937</v>
      </c>
      <c r="I54" s="7">
        <f>OBS_PURP_AUTOSUFF!I66+OBS_PURP_AUTOSUFF!I67</f>
        <v>15986.091129514436</v>
      </c>
      <c r="J54" s="17">
        <f t="shared" ref="J54:J71" si="7">SUM(G54:I54)</f>
        <v>33105.916160161461</v>
      </c>
      <c r="L54" s="21" t="s">
        <v>465</v>
      </c>
      <c r="M54" s="31">
        <f>SUM(G54:G59)</f>
        <v>6028.4178520807263</v>
      </c>
      <c r="N54" s="20">
        <f>SUM(H54:H59)</f>
        <v>11923.004479991734</v>
      </c>
      <c r="O54" s="27">
        <f>SUM(I54:I59)</f>
        <v>16690.282034943695</v>
      </c>
      <c r="P54" s="32">
        <f>SUM(M54:O54)</f>
        <v>34641.704367016151</v>
      </c>
    </row>
    <row r="55" spans="1:16" x14ac:dyDescent="0.25">
      <c r="B55" s="5" t="s">
        <v>15</v>
      </c>
      <c r="C55" s="12">
        <f>OBS_PURP_AUTOSUFF!C69</f>
        <v>0</v>
      </c>
      <c r="D55" s="6">
        <f>OBS_PURP_AUTOSUFF!D69</f>
        <v>0</v>
      </c>
      <c r="E55" s="6">
        <f>OBS_PURP_AUTOSUFF!E69</f>
        <v>0</v>
      </c>
      <c r="F55" s="17">
        <f t="shared" si="6"/>
        <v>0</v>
      </c>
      <c r="G55" s="7">
        <f>OBS_PURP_AUTOSUFF!G69</f>
        <v>0</v>
      </c>
      <c r="H55" s="7">
        <f>OBS_PURP_AUTOSUFF!H69</f>
        <v>0</v>
      </c>
      <c r="I55" s="7">
        <f>OBS_PURP_AUTOSUFF!I69</f>
        <v>0</v>
      </c>
      <c r="J55" s="17">
        <f t="shared" si="7"/>
        <v>0</v>
      </c>
      <c r="L55" s="22" t="s">
        <v>466</v>
      </c>
      <c r="M55" s="12">
        <f>SUM(G66:G71)</f>
        <v>236.33008587767878</v>
      </c>
      <c r="N55" s="6">
        <f>SUM(H66:H71)</f>
        <v>850.82148166733543</v>
      </c>
      <c r="O55" s="28">
        <f>SUM(I66:I71)</f>
        <v>2227.1182111176049</v>
      </c>
      <c r="P55" s="33">
        <f>SUM(M55:O55)</f>
        <v>3314.269778662619</v>
      </c>
    </row>
    <row r="56" spans="1:16" x14ac:dyDescent="0.25">
      <c r="B56" s="5" t="s">
        <v>16</v>
      </c>
      <c r="C56" s="12">
        <v>0</v>
      </c>
      <c r="D56" s="6">
        <v>0</v>
      </c>
      <c r="E56" s="6">
        <v>0</v>
      </c>
      <c r="F56" s="17">
        <f t="shared" si="6"/>
        <v>0</v>
      </c>
      <c r="G56" s="7">
        <v>0</v>
      </c>
      <c r="H56" s="7">
        <v>0</v>
      </c>
      <c r="I56" s="7">
        <v>0</v>
      </c>
      <c r="J56" s="17">
        <f t="shared" si="7"/>
        <v>0</v>
      </c>
      <c r="L56" s="24" t="s">
        <v>467</v>
      </c>
      <c r="M56" s="34">
        <f>SUM(G60:G65)</f>
        <v>166.433981261913</v>
      </c>
      <c r="N56" s="29">
        <f>SUM(H60:H65)</f>
        <v>393.20693870515692</v>
      </c>
      <c r="O56" s="30">
        <f>SUM(I60:I65)</f>
        <v>1043.1020736362304</v>
      </c>
      <c r="P56" s="35">
        <f>SUM(M56:O56)</f>
        <v>1602.7429936033004</v>
      </c>
    </row>
    <row r="57" spans="1:16" x14ac:dyDescent="0.25">
      <c r="B57" s="5" t="s">
        <v>17</v>
      </c>
      <c r="C57" s="12">
        <f>OBS_PURP_AUTOSUFF!C68</f>
        <v>267.60842176563398</v>
      </c>
      <c r="D57" s="6">
        <f>OBS_PURP_AUTOSUFF!D68</f>
        <v>513.472295817278</v>
      </c>
      <c r="E57" s="6">
        <f>OBS_PURP_AUTOSUFF!E68</f>
        <v>588.45741325313202</v>
      </c>
      <c r="F57" s="17">
        <f t="shared" si="6"/>
        <v>1369.538130836044</v>
      </c>
      <c r="G57" s="7">
        <f>OBS_PURP_AUTOSUFF!G68</f>
        <v>267.60842176563398</v>
      </c>
      <c r="H57" s="7">
        <f>OBS_PURP_AUTOSUFF!H68</f>
        <v>513.472295817278</v>
      </c>
      <c r="I57" s="7">
        <f>OBS_PURP_AUTOSUFF!I68</f>
        <v>588.45741325313202</v>
      </c>
      <c r="J57" s="17">
        <f t="shared" si="7"/>
        <v>1369.538130836044</v>
      </c>
      <c r="L57" s="23" t="s">
        <v>5</v>
      </c>
      <c r="M57" s="36">
        <f>SUM(M54:M56)</f>
        <v>6431.1819192203175</v>
      </c>
      <c r="N57" s="37">
        <f>SUM(N54:N56)</f>
        <v>13167.032900364225</v>
      </c>
      <c r="O57" s="38">
        <f>SUM(O54:O56)</f>
        <v>19960.502319697531</v>
      </c>
      <c r="P57" s="39">
        <f>SUM(M57:O57)</f>
        <v>39558.717139282075</v>
      </c>
    </row>
    <row r="58" spans="1:16" x14ac:dyDescent="0.25">
      <c r="B58" s="5" t="s">
        <v>570</v>
      </c>
      <c r="C58" s="12">
        <f>OBS_PURP_AUTOSUFF!C84+OBS_PURP_AUTOSUFF!C85</f>
        <v>0</v>
      </c>
      <c r="D58" s="6">
        <f>OBS_PURP_AUTOSUFF!D84+OBS_PURP_AUTOSUFF!D85</f>
        <v>31.956630161953399</v>
      </c>
      <c r="E58" s="6">
        <f>OBS_PURP_AUTOSUFF!E84+OBS_PURP_AUTOSUFF!E85</f>
        <v>115.7334921761297</v>
      </c>
      <c r="F58" s="17">
        <f t="shared" si="6"/>
        <v>147.69012233808309</v>
      </c>
      <c r="G58" s="101">
        <f>OBS_PURP_AUTOSUFF!G84+OBS_PURP_AUTOSUFF!G85</f>
        <v>0</v>
      </c>
      <c r="H58" s="7">
        <f>OBS_PURP_AUTOSUFF!H84+OBS_PURP_AUTOSUFF!H85</f>
        <v>31.956630161953399</v>
      </c>
      <c r="I58" s="7">
        <f>OBS_PURP_AUTOSUFF!I84+OBS_PURP_AUTOSUFF!I85</f>
        <v>115.7334921761297</v>
      </c>
      <c r="J58" s="17">
        <f t="shared" si="7"/>
        <v>147.69012233808309</v>
      </c>
    </row>
    <row r="59" spans="1:16" x14ac:dyDescent="0.25">
      <c r="B59" s="5" t="s">
        <v>19</v>
      </c>
      <c r="C59" s="12">
        <f>OBS_PURP_AUTOSUFF!C87</f>
        <v>18.559953680563702</v>
      </c>
      <c r="D59" s="6">
        <f>OBS_PURP_AUTOSUFF!D87</f>
        <v>0</v>
      </c>
      <c r="E59" s="6">
        <f>OBS_PURP_AUTOSUFF!E87</f>
        <v>0</v>
      </c>
      <c r="F59" s="17">
        <f t="shared" si="6"/>
        <v>18.559953680563702</v>
      </c>
      <c r="G59" s="101">
        <f>OBS_PURP_AUTOSUFF!G87</f>
        <v>0</v>
      </c>
      <c r="H59" s="7">
        <f>OBS_PURP_AUTOSUFF!H87</f>
        <v>18.559953680563702</v>
      </c>
      <c r="I59" s="7">
        <f>OBS_PURP_AUTOSUFF!I87</f>
        <v>0</v>
      </c>
      <c r="J59" s="17">
        <f t="shared" si="7"/>
        <v>18.559953680563702</v>
      </c>
    </row>
    <row r="60" spans="1:16" x14ac:dyDescent="0.25">
      <c r="B60" s="5" t="s">
        <v>20</v>
      </c>
      <c r="C60" s="12">
        <v>0</v>
      </c>
      <c r="D60" s="6">
        <v>0</v>
      </c>
      <c r="E60" s="6">
        <v>0</v>
      </c>
      <c r="F60" s="17">
        <f t="shared" si="6"/>
        <v>0</v>
      </c>
      <c r="G60" s="101">
        <v>0</v>
      </c>
      <c r="H60" s="7">
        <v>0</v>
      </c>
      <c r="I60" s="7">
        <v>0</v>
      </c>
      <c r="J60" s="17">
        <f t="shared" si="7"/>
        <v>0</v>
      </c>
    </row>
    <row r="61" spans="1:16" x14ac:dyDescent="0.25">
      <c r="B61" s="5" t="s">
        <v>21</v>
      </c>
      <c r="C61" s="12">
        <f>OBS_PURP_AUTOSUFF!C86</f>
        <v>0</v>
      </c>
      <c r="D61" s="6">
        <f>OBS_PURP_AUTOSUFF!D86</f>
        <v>0</v>
      </c>
      <c r="E61" s="6">
        <f>OBS_PURP_AUTOSUFF!E86</f>
        <v>36.056280174046499</v>
      </c>
      <c r="F61" s="17">
        <f t="shared" si="6"/>
        <v>36.056280174046499</v>
      </c>
      <c r="G61" s="101">
        <f>OBS_PURP_AUTOSUFF!G86</f>
        <v>0</v>
      </c>
      <c r="H61" s="7">
        <f>OBS_PURP_AUTOSUFF!H86</f>
        <v>0</v>
      </c>
      <c r="I61" s="7">
        <f>OBS_PURP_AUTOSUFF!I86</f>
        <v>36.056280174046499</v>
      </c>
      <c r="J61" s="17">
        <f t="shared" si="7"/>
        <v>36.056280174046499</v>
      </c>
    </row>
    <row r="62" spans="1:16" x14ac:dyDescent="0.25">
      <c r="B62" s="5" t="s">
        <v>571</v>
      </c>
      <c r="C62" s="12">
        <f>OBS_PURP_AUTOSUFF!C72+OBS_PURP_AUTOSUFF!C73</f>
        <v>155.97203983900391</v>
      </c>
      <c r="D62" s="6">
        <f>OBS_PURP_AUTOSUFF!D72+OBS_PURP_AUTOSUFF!D73</f>
        <v>381.888712911602</v>
      </c>
      <c r="E62" s="6">
        <f>OBS_PURP_AUTOSUFF!E72+OBS_PURP_AUTOSUFF!E73</f>
        <v>951.95350125387836</v>
      </c>
      <c r="F62" s="17">
        <f t="shared" si="6"/>
        <v>1489.8142540044842</v>
      </c>
      <c r="G62" s="7">
        <f>OBS_PURP_AUTOSUFF!G72+OBS_PURP_AUTOSUFF!G73</f>
        <v>155.97203983900391</v>
      </c>
      <c r="H62" s="7">
        <f>OBS_PURP_AUTOSUFF!H72+OBS_PURP_AUTOSUFF!H73</f>
        <v>381.888712911602</v>
      </c>
      <c r="I62" s="7">
        <f>OBS_PURP_AUTOSUFF!I72+OBS_PURP_AUTOSUFF!I73</f>
        <v>951.95350125387836</v>
      </c>
      <c r="J62" s="17">
        <f t="shared" si="7"/>
        <v>1489.8142540044842</v>
      </c>
    </row>
    <row r="63" spans="1:16" x14ac:dyDescent="0.25">
      <c r="B63" s="5" t="s">
        <v>23</v>
      </c>
      <c r="C63" s="12">
        <f>OBS_PURP_AUTOSUFF!C75</f>
        <v>0</v>
      </c>
      <c r="D63" s="6">
        <f>OBS_PURP_AUTOSUFF!D75</f>
        <v>0</v>
      </c>
      <c r="E63" s="6">
        <f>OBS_PURP_AUTOSUFF!E75</f>
        <v>0</v>
      </c>
      <c r="F63" s="17">
        <f t="shared" si="6"/>
        <v>0</v>
      </c>
      <c r="G63" s="7">
        <f>OBS_PURP_AUTOSUFF!G75</f>
        <v>0</v>
      </c>
      <c r="H63" s="7">
        <f>OBS_PURP_AUTOSUFF!H75</f>
        <v>0</v>
      </c>
      <c r="I63" s="7">
        <f>OBS_PURP_AUTOSUFF!I75</f>
        <v>0</v>
      </c>
      <c r="J63" s="17">
        <f t="shared" si="7"/>
        <v>0</v>
      </c>
    </row>
    <row r="64" spans="1:16" x14ac:dyDescent="0.25">
      <c r="B64" s="5" t="s">
        <v>24</v>
      </c>
      <c r="C64" s="12">
        <v>0</v>
      </c>
      <c r="D64" s="6">
        <v>0</v>
      </c>
      <c r="E64" s="6">
        <v>0</v>
      </c>
      <c r="F64" s="17">
        <f t="shared" si="6"/>
        <v>0</v>
      </c>
      <c r="G64" s="7">
        <v>0</v>
      </c>
      <c r="H64" s="7">
        <v>0</v>
      </c>
      <c r="I64" s="7">
        <v>0</v>
      </c>
      <c r="J64" s="17">
        <f t="shared" si="7"/>
        <v>0</v>
      </c>
    </row>
    <row r="65" spans="1:16" x14ac:dyDescent="0.25">
      <c r="B65" s="5" t="s">
        <v>25</v>
      </c>
      <c r="C65" s="12">
        <f>OBS_PURP_AUTOSUFF!C74</f>
        <v>10.461941422909099</v>
      </c>
      <c r="D65" s="6">
        <f>OBS_PURP_AUTOSUFF!D74</f>
        <v>11.3182257935549</v>
      </c>
      <c r="E65" s="6">
        <f>OBS_PURP_AUTOSUFF!E74</f>
        <v>55.0922922083057</v>
      </c>
      <c r="F65" s="17">
        <f t="shared" si="6"/>
        <v>76.872459424769701</v>
      </c>
      <c r="G65" s="7">
        <f>OBS_PURP_AUTOSUFF!G74</f>
        <v>10.461941422909099</v>
      </c>
      <c r="H65" s="7">
        <f>OBS_PURP_AUTOSUFF!H74</f>
        <v>11.3182257935549</v>
      </c>
      <c r="I65" s="7">
        <f>OBS_PURP_AUTOSUFF!I74</f>
        <v>55.0922922083057</v>
      </c>
      <c r="J65" s="17">
        <f t="shared" si="7"/>
        <v>76.872459424769701</v>
      </c>
    </row>
    <row r="66" spans="1:16" x14ac:dyDescent="0.25">
      <c r="B66" s="5" t="s">
        <v>26</v>
      </c>
      <c r="C66" s="12">
        <f>OBS_PURP_AUTOSUFF!C71</f>
        <v>159.260881172702</v>
      </c>
      <c r="D66" s="6">
        <f>OBS_PURP_AUTOSUFF!D71</f>
        <v>510.02514269636902</v>
      </c>
      <c r="E66" s="6">
        <f>OBS_PURP_AUTOSUFF!E71</f>
        <v>736.16501439947206</v>
      </c>
      <c r="F66" s="17">
        <f t="shared" si="6"/>
        <v>1405.451038268543</v>
      </c>
      <c r="G66" s="7">
        <f>OBS_PURP_AUTOSUFF!G71</f>
        <v>159.260881172702</v>
      </c>
      <c r="H66" s="7">
        <f>OBS_PURP_AUTOSUFF!H71</f>
        <v>510.02514269636902</v>
      </c>
      <c r="I66" s="7">
        <f>OBS_PURP_AUTOSUFF!I71</f>
        <v>736.16501439947206</v>
      </c>
      <c r="J66" s="17">
        <f t="shared" si="7"/>
        <v>1405.451038268543</v>
      </c>
    </row>
    <row r="67" spans="1:16" x14ac:dyDescent="0.25">
      <c r="B67" s="5" t="s">
        <v>27</v>
      </c>
      <c r="C67" s="12">
        <f>OBS_PURP_AUTOSUFF!C70</f>
        <v>5.2195984472191999</v>
      </c>
      <c r="D67" s="6">
        <f>OBS_PURP_AUTOSUFF!D70</f>
        <v>4.7734838959742998</v>
      </c>
      <c r="E67" s="6">
        <f>OBS_PURP_AUTOSUFF!E70</f>
        <v>152.63712104185501</v>
      </c>
      <c r="F67" s="17">
        <f t="shared" si="6"/>
        <v>162.6302033850485</v>
      </c>
      <c r="G67" s="7">
        <f>OBS_PURP_AUTOSUFF!G70</f>
        <v>5.2195984472191999</v>
      </c>
      <c r="H67" s="7">
        <f>OBS_PURP_AUTOSUFF!H70</f>
        <v>4.7734838959742998</v>
      </c>
      <c r="I67" s="7">
        <f>OBS_PURP_AUTOSUFF!I70</f>
        <v>152.63712104185501</v>
      </c>
      <c r="J67" s="17">
        <f t="shared" si="7"/>
        <v>162.6302033850485</v>
      </c>
    </row>
    <row r="68" spans="1:16" x14ac:dyDescent="0.25">
      <c r="B68" s="5" t="s">
        <v>28</v>
      </c>
      <c r="C68" s="12">
        <f>OBS_PURP_AUTOSUFF!C89</f>
        <v>4.0925726526620396</v>
      </c>
      <c r="D68" s="6">
        <f>OBS_PURP_AUTOSUFF!D89</f>
        <v>8.2686671961134799</v>
      </c>
      <c r="E68" s="6">
        <f>OBS_PURP_AUTOSUFF!E89</f>
        <v>89.693009474800903</v>
      </c>
      <c r="F68" s="17">
        <f t="shared" si="6"/>
        <v>102.05424932357641</v>
      </c>
      <c r="G68" s="101">
        <f>OBS_PURP_AUTOSUFF!G89</f>
        <v>0</v>
      </c>
      <c r="H68" s="7">
        <f>OBS_PURP_AUTOSUFF!H89</f>
        <v>12.361239848775519</v>
      </c>
      <c r="I68" s="7">
        <f>OBS_PURP_AUTOSUFF!I89</f>
        <v>89.693009474800903</v>
      </c>
      <c r="J68" s="17">
        <f t="shared" si="7"/>
        <v>102.05424932357641</v>
      </c>
    </row>
    <row r="69" spans="1:16" x14ac:dyDescent="0.25">
      <c r="B69" s="5" t="s">
        <v>29</v>
      </c>
      <c r="C69" s="12">
        <f>OBS_PURP_AUTOSUFF!C88</f>
        <v>0</v>
      </c>
      <c r="D69" s="6">
        <f>OBS_PURP_AUTOSUFF!D88</f>
        <v>0</v>
      </c>
      <c r="E69" s="6">
        <f>OBS_PURP_AUTOSUFF!E88</f>
        <v>51.946526717644801</v>
      </c>
      <c r="F69" s="17">
        <f t="shared" si="6"/>
        <v>51.946526717644801</v>
      </c>
      <c r="G69" s="101">
        <f>OBS_PURP_AUTOSUFF!G88</f>
        <v>0</v>
      </c>
      <c r="H69" s="7">
        <f>OBS_PURP_AUTOSUFF!H88</f>
        <v>0</v>
      </c>
      <c r="I69" s="7">
        <f>OBS_PURP_AUTOSUFF!I88</f>
        <v>51.946526717644801</v>
      </c>
      <c r="J69" s="17">
        <f t="shared" si="7"/>
        <v>51.946526717644801</v>
      </c>
    </row>
    <row r="70" spans="1:16" x14ac:dyDescent="0.25">
      <c r="B70" s="5" t="s">
        <v>30</v>
      </c>
      <c r="C70" s="12">
        <f>OBS_PURP_AUTOSUFF!C77</f>
        <v>69.815469324937794</v>
      </c>
      <c r="D70" s="6">
        <f>OBS_PURP_AUTOSUFF!D77</f>
        <v>279.40079848353201</v>
      </c>
      <c r="E70" s="6">
        <f>OBS_PURP_AUTOSUFF!E77</f>
        <v>870.21073042331102</v>
      </c>
      <c r="F70" s="17">
        <f t="shared" si="6"/>
        <v>1219.4269982317808</v>
      </c>
      <c r="G70" s="7">
        <f>OBS_PURP_AUTOSUFF!G77</f>
        <v>69.815469324937794</v>
      </c>
      <c r="H70" s="7">
        <f>OBS_PURP_AUTOSUFF!H77</f>
        <v>279.40079848353201</v>
      </c>
      <c r="I70" s="7">
        <f>OBS_PURP_AUTOSUFF!I77</f>
        <v>870.21073042331102</v>
      </c>
      <c r="J70" s="17">
        <f t="shared" si="7"/>
        <v>1219.4269982317808</v>
      </c>
    </row>
    <row r="71" spans="1:16" x14ac:dyDescent="0.25">
      <c r="B71" s="5" t="s">
        <v>31</v>
      </c>
      <c r="C71" s="12">
        <f>OBS_PURP_AUTOSUFF!C76</f>
        <v>2.0341369328197998</v>
      </c>
      <c r="D71" s="6">
        <f>OBS_PURP_AUTOSUFF!D76</f>
        <v>44.260816742684597</v>
      </c>
      <c r="E71" s="6">
        <f>OBS_PURP_AUTOSUFF!E76</f>
        <v>326.465809060521</v>
      </c>
      <c r="F71" s="17">
        <f t="shared" si="6"/>
        <v>372.76076273602541</v>
      </c>
      <c r="G71" s="7">
        <f>OBS_PURP_AUTOSUFF!G76</f>
        <v>2.0341369328197998</v>
      </c>
      <c r="H71" s="7">
        <f>OBS_PURP_AUTOSUFF!H76</f>
        <v>44.260816742684597</v>
      </c>
      <c r="I71" s="7">
        <f>OBS_PURP_AUTOSUFF!I76</f>
        <v>326.465809060521</v>
      </c>
      <c r="J71" s="17">
        <f t="shared" si="7"/>
        <v>372.76076273602541</v>
      </c>
    </row>
    <row r="72" spans="1:16" x14ac:dyDescent="0.25">
      <c r="B72" s="13" t="s">
        <v>4</v>
      </c>
      <c r="C72" s="14">
        <f t="shared" ref="C72:J72" si="8">SUM(C54:C71)</f>
        <v>6453.8344455535444</v>
      </c>
      <c r="D72" s="15">
        <f t="shared" si="8"/>
        <v>13144.380374031001</v>
      </c>
      <c r="E72" s="15">
        <f t="shared" si="8"/>
        <v>19960.502319697534</v>
      </c>
      <c r="F72" s="16">
        <f t="shared" si="8"/>
        <v>39558.717139282067</v>
      </c>
      <c r="G72" s="15">
        <f t="shared" si="8"/>
        <v>6431.1819192203184</v>
      </c>
      <c r="H72" s="15">
        <f t="shared" si="8"/>
        <v>13167.032900364227</v>
      </c>
      <c r="I72" s="15">
        <f t="shared" si="8"/>
        <v>19960.502319697534</v>
      </c>
      <c r="J72" s="16">
        <f t="shared" si="8"/>
        <v>39558.717139282067</v>
      </c>
    </row>
    <row r="74" spans="1:16" ht="18.75" x14ac:dyDescent="0.3">
      <c r="A74" s="4" t="s">
        <v>7</v>
      </c>
      <c r="B74" s="4" t="s">
        <v>11</v>
      </c>
      <c r="C74" s="4">
        <v>4</v>
      </c>
      <c r="L74" s="4" t="s">
        <v>11</v>
      </c>
    </row>
    <row r="75" spans="1:16" x14ac:dyDescent="0.25">
      <c r="B75" s="9"/>
      <c r="C75" s="251" t="s">
        <v>468</v>
      </c>
      <c r="D75" s="251"/>
      <c r="E75" s="251"/>
      <c r="F75" s="251"/>
      <c r="G75" s="252" t="s">
        <v>6</v>
      </c>
      <c r="H75" s="252"/>
      <c r="I75" s="252"/>
      <c r="J75" s="252"/>
      <c r="L75" s="9"/>
      <c r="M75" s="251" t="s">
        <v>469</v>
      </c>
      <c r="N75" s="251"/>
      <c r="O75" s="251"/>
      <c r="P75" s="251"/>
    </row>
    <row r="76" spans="1:16" ht="30" x14ac:dyDescent="0.25">
      <c r="B76" s="10" t="s">
        <v>3</v>
      </c>
      <c r="C76" s="99" t="s">
        <v>2</v>
      </c>
      <c r="D76" s="99" t="s">
        <v>0</v>
      </c>
      <c r="E76" s="99" t="s">
        <v>1</v>
      </c>
      <c r="F76" s="99" t="s">
        <v>5</v>
      </c>
      <c r="G76" s="11" t="s">
        <v>2</v>
      </c>
      <c r="H76" s="99" t="s">
        <v>0</v>
      </c>
      <c r="I76" s="99" t="s">
        <v>1</v>
      </c>
      <c r="J76" s="99" t="s">
        <v>5</v>
      </c>
      <c r="L76" s="10" t="s">
        <v>3</v>
      </c>
      <c r="M76" s="99" t="s">
        <v>2</v>
      </c>
      <c r="N76" s="99" t="s">
        <v>0</v>
      </c>
      <c r="O76" s="99" t="s">
        <v>1</v>
      </c>
      <c r="P76" s="99" t="s">
        <v>5</v>
      </c>
    </row>
    <row r="77" spans="1:16" x14ac:dyDescent="0.25">
      <c r="B77" s="5" t="s">
        <v>569</v>
      </c>
      <c r="C77" s="12">
        <f>OBS_PURP_AUTOSUFF!C95+OBS_PURP_AUTOSUFF!C96</f>
        <v>82318.912826655127</v>
      </c>
      <c r="D77" s="6">
        <f>OBS_PURP_AUTOSUFF!D95+OBS_PURP_AUTOSUFF!D96</f>
        <v>29973.084252263769</v>
      </c>
      <c r="E77" s="6">
        <f>OBS_PURP_AUTOSUFF!E95+OBS_PURP_AUTOSUFF!E96</f>
        <v>39145.756822164512</v>
      </c>
      <c r="F77" s="17">
        <f t="shared" ref="F77:F94" si="9">SUM(C77:E77)</f>
        <v>151437.7539010834</v>
      </c>
      <c r="G77" s="7">
        <f>OBS_PURP_AUTOSUFF!G95+OBS_PURP_AUTOSUFF!G96</f>
        <v>82318.912826655127</v>
      </c>
      <c r="H77" s="7">
        <f>OBS_PURP_AUTOSUFF!H95+OBS_PURP_AUTOSUFF!H96</f>
        <v>29973.084252263769</v>
      </c>
      <c r="I77" s="7">
        <f>OBS_PURP_AUTOSUFF!I95+OBS_PURP_AUTOSUFF!I96</f>
        <v>39145.756822164512</v>
      </c>
      <c r="J77" s="17">
        <f t="shared" ref="J77:J94" si="10">SUM(G77:I77)</f>
        <v>151437.7539010834</v>
      </c>
      <c r="L77" s="21" t="s">
        <v>465</v>
      </c>
      <c r="M77" s="31">
        <f>SUM(G77:G82)</f>
        <v>96634.128411337821</v>
      </c>
      <c r="N77" s="20">
        <f>SUM(H77:H82)</f>
        <v>37337.369617902863</v>
      </c>
      <c r="O77" s="27">
        <f>SUM(I77:I82)</f>
        <v>47653.688105209811</v>
      </c>
      <c r="P77" s="32">
        <f>SUM(M77:O77)</f>
        <v>181625.18613445052</v>
      </c>
    </row>
    <row r="78" spans="1:16" x14ac:dyDescent="0.25">
      <c r="B78" s="5" t="s">
        <v>15</v>
      </c>
      <c r="C78" s="12">
        <f>OBS_PURP_AUTOSUFF!C98</f>
        <v>91.712323163692702</v>
      </c>
      <c r="D78" s="6">
        <f>OBS_PURP_AUTOSUFF!D98</f>
        <v>24.501253411208101</v>
      </c>
      <c r="E78" s="6">
        <f>OBS_PURP_AUTOSUFF!E98</f>
        <v>22.941882941690402</v>
      </c>
      <c r="F78" s="17">
        <f t="shared" si="9"/>
        <v>139.15545951659121</v>
      </c>
      <c r="G78" s="7">
        <f>OBS_PURP_AUTOSUFF!G98</f>
        <v>91.712323163692702</v>
      </c>
      <c r="H78" s="7">
        <f>OBS_PURP_AUTOSUFF!H98</f>
        <v>24.501253411208101</v>
      </c>
      <c r="I78" s="7">
        <f>OBS_PURP_AUTOSUFF!I98</f>
        <v>22.941882941690402</v>
      </c>
      <c r="J78" s="17">
        <f t="shared" si="10"/>
        <v>139.15545951659121</v>
      </c>
      <c r="L78" s="22" t="s">
        <v>466</v>
      </c>
      <c r="M78" s="12">
        <f>SUM(G89:G94)</f>
        <v>4978.1179180155013</v>
      </c>
      <c r="N78" s="6">
        <f>SUM(H89:H94)</f>
        <v>7107.2355821712445</v>
      </c>
      <c r="O78" s="28">
        <f>SUM(I89:I94)</f>
        <v>17778.612026688897</v>
      </c>
      <c r="P78" s="33">
        <f>SUM(M78:O78)</f>
        <v>29863.965526875643</v>
      </c>
    </row>
    <row r="79" spans="1:16" x14ac:dyDescent="0.25">
      <c r="B79" s="5" t="s">
        <v>16</v>
      </c>
      <c r="C79" s="12">
        <v>0</v>
      </c>
      <c r="D79" s="6">
        <v>0</v>
      </c>
      <c r="E79" s="6">
        <v>0</v>
      </c>
      <c r="F79" s="17">
        <f t="shared" si="9"/>
        <v>0</v>
      </c>
      <c r="G79" s="7">
        <v>0</v>
      </c>
      <c r="H79" s="7">
        <v>0</v>
      </c>
      <c r="I79" s="7">
        <v>0</v>
      </c>
      <c r="J79" s="17">
        <f t="shared" si="10"/>
        <v>0</v>
      </c>
      <c r="L79" s="24" t="s">
        <v>467</v>
      </c>
      <c r="M79" s="34">
        <f>SUM(G83:G88)</f>
        <v>3018.527132457617</v>
      </c>
      <c r="N79" s="29">
        <f>SUM(H83:H88)</f>
        <v>2071.9212791250184</v>
      </c>
      <c r="O79" s="30">
        <f>SUM(I83:I88)</f>
        <v>3472.8062960958787</v>
      </c>
      <c r="P79" s="35">
        <f>SUM(M79:O79)</f>
        <v>8563.254707678514</v>
      </c>
    </row>
    <row r="80" spans="1:16" x14ac:dyDescent="0.25">
      <c r="B80" s="5" t="s">
        <v>17</v>
      </c>
      <c r="C80" s="12">
        <f>OBS_PURP_AUTOSUFF!C97</f>
        <v>14223.503261518999</v>
      </c>
      <c r="D80" s="6">
        <f>OBS_PURP_AUTOSUFF!D97</f>
        <v>6720.2736631194102</v>
      </c>
      <c r="E80" s="6">
        <f>OBS_PURP_AUTOSUFF!E97</f>
        <v>7669.2956104443701</v>
      </c>
      <c r="F80" s="17">
        <f t="shared" si="9"/>
        <v>28613.072535082778</v>
      </c>
      <c r="G80" s="7">
        <f>OBS_PURP_AUTOSUFF!G97</f>
        <v>14223.503261518999</v>
      </c>
      <c r="H80" s="7">
        <f>OBS_PURP_AUTOSUFF!H97</f>
        <v>6720.2736631194102</v>
      </c>
      <c r="I80" s="7">
        <f>OBS_PURP_AUTOSUFF!I97</f>
        <v>7669.2956104443701</v>
      </c>
      <c r="J80" s="17">
        <f t="shared" si="10"/>
        <v>28613.072535082778</v>
      </c>
      <c r="L80" s="23" t="s">
        <v>5</v>
      </c>
      <c r="M80" s="36">
        <f>SUM(M77:M79)</f>
        <v>104630.77346181094</v>
      </c>
      <c r="N80" s="37">
        <f>SUM(N77:N79)</f>
        <v>46516.526479199121</v>
      </c>
      <c r="O80" s="38">
        <f>SUM(O77:O79)</f>
        <v>68905.106427994586</v>
      </c>
      <c r="P80" s="39">
        <f>SUM(M80:O80)</f>
        <v>220052.40636900466</v>
      </c>
    </row>
    <row r="81" spans="2:10" x14ac:dyDescent="0.25">
      <c r="B81" s="5" t="s">
        <v>570</v>
      </c>
      <c r="C81" s="12">
        <f>OBS_PURP_AUTOSUFF!C113+OBS_PURP_AUTOSUFF!C114</f>
        <v>238.57658706705368</v>
      </c>
      <c r="D81" s="6">
        <f>OBS_PURP_AUTOSUFF!D113+OBS_PURP_AUTOSUFF!D114</f>
        <v>332.55117915163959</v>
      </c>
      <c r="E81" s="6">
        <f>OBS_PURP_AUTOSUFF!E113+OBS_PURP_AUTOSUFF!E114</f>
        <v>599.06132935288997</v>
      </c>
      <c r="F81" s="17">
        <f t="shared" si="9"/>
        <v>1170.1890955715833</v>
      </c>
      <c r="G81" s="101">
        <f>OBS_PURP_AUTOSUFF!G113+OBS_PURP_AUTOSUFF!G114</f>
        <v>0</v>
      </c>
      <c r="H81" s="7">
        <f>OBS_PURP_AUTOSUFF!H113+OBS_PURP_AUTOSUFF!H114</f>
        <v>571.1277662186933</v>
      </c>
      <c r="I81" s="7">
        <f>OBS_PURP_AUTOSUFF!I113+OBS_PURP_AUTOSUFF!I114</f>
        <v>599.06132935288997</v>
      </c>
      <c r="J81" s="17">
        <f t="shared" si="10"/>
        <v>1170.1890955715833</v>
      </c>
    </row>
    <row r="82" spans="2:10" x14ac:dyDescent="0.25">
      <c r="B82" s="5" t="s">
        <v>19</v>
      </c>
      <c r="C82" s="12">
        <f>OBS_PURP_AUTOSUFF!C116</f>
        <v>0</v>
      </c>
      <c r="D82" s="6">
        <f>OBS_PURP_AUTOSUFF!D116</f>
        <v>48.382682889787098</v>
      </c>
      <c r="E82" s="6">
        <f>OBS_PURP_AUTOSUFF!E116</f>
        <v>216.63246030634599</v>
      </c>
      <c r="F82" s="17">
        <f t="shared" si="9"/>
        <v>265.01514319613307</v>
      </c>
      <c r="G82" s="101">
        <f>OBS_PURP_AUTOSUFF!G116</f>
        <v>0</v>
      </c>
      <c r="H82" s="7">
        <f>OBS_PURP_AUTOSUFF!H116</f>
        <v>48.382682889787098</v>
      </c>
      <c r="I82" s="7">
        <f>OBS_PURP_AUTOSUFF!I116</f>
        <v>216.63246030634599</v>
      </c>
      <c r="J82" s="17">
        <f t="shared" si="10"/>
        <v>265.01514319613307</v>
      </c>
    </row>
    <row r="83" spans="2:10" x14ac:dyDescent="0.25">
      <c r="B83" s="5" t="s">
        <v>20</v>
      </c>
      <c r="C83" s="12">
        <v>0</v>
      </c>
      <c r="D83" s="6">
        <v>0</v>
      </c>
      <c r="E83" s="6">
        <v>0</v>
      </c>
      <c r="F83" s="17">
        <f t="shared" si="9"/>
        <v>0</v>
      </c>
      <c r="G83" s="101">
        <v>0</v>
      </c>
      <c r="H83" s="7">
        <v>0</v>
      </c>
      <c r="I83" s="7">
        <v>0</v>
      </c>
      <c r="J83" s="17">
        <f t="shared" si="10"/>
        <v>0</v>
      </c>
    </row>
    <row r="84" spans="2:10" x14ac:dyDescent="0.25">
      <c r="B84" s="5" t="s">
        <v>21</v>
      </c>
      <c r="C84" s="12">
        <f>OBS_PURP_AUTOSUFF!C115</f>
        <v>15.636221192210501</v>
      </c>
      <c r="D84" s="6">
        <f>OBS_PURP_AUTOSUFF!D115</f>
        <v>108.242047286511</v>
      </c>
      <c r="E84" s="6">
        <f>OBS_PURP_AUTOSUFF!E115</f>
        <v>406.17466219452098</v>
      </c>
      <c r="F84" s="17">
        <f t="shared" si="9"/>
        <v>530.05293067324249</v>
      </c>
      <c r="G84" s="101">
        <f>OBS_PURP_AUTOSUFF!G115</f>
        <v>0</v>
      </c>
      <c r="H84" s="7">
        <f>OBS_PURP_AUTOSUFF!H115</f>
        <v>123.87826847872149</v>
      </c>
      <c r="I84" s="7">
        <f>OBS_PURP_AUTOSUFF!I115</f>
        <v>406.17466219452098</v>
      </c>
      <c r="J84" s="17">
        <f t="shared" si="10"/>
        <v>530.05293067324249</v>
      </c>
    </row>
    <row r="85" spans="2:10" x14ac:dyDescent="0.25">
      <c r="B85" s="5" t="s">
        <v>571</v>
      </c>
      <c r="C85" s="12">
        <f>OBS_PURP_AUTOSUFF!C101+OBS_PURP_AUTOSUFF!C102</f>
        <v>2533.3761318224301</v>
      </c>
      <c r="D85" s="6">
        <f>OBS_PURP_AUTOSUFF!D101+OBS_PURP_AUTOSUFF!D102</f>
        <v>1476.1287264408249</v>
      </c>
      <c r="E85" s="6">
        <f>OBS_PURP_AUTOSUFF!E101+OBS_PURP_AUTOSUFF!E102</f>
        <v>2375.516402603886</v>
      </c>
      <c r="F85" s="17">
        <f t="shared" si="9"/>
        <v>6385.0212608671409</v>
      </c>
      <c r="G85" s="7">
        <f>OBS_PURP_AUTOSUFF!G101+OBS_PURP_AUTOSUFF!G102</f>
        <v>2533.3761318224301</v>
      </c>
      <c r="H85" s="7">
        <f>OBS_PURP_AUTOSUFF!H101+OBS_PURP_AUTOSUFF!H102</f>
        <v>1476.1287264408249</v>
      </c>
      <c r="I85" s="7">
        <f>OBS_PURP_AUTOSUFF!I101+OBS_PURP_AUTOSUFF!I102</f>
        <v>2375.516402603886</v>
      </c>
      <c r="J85" s="17">
        <f t="shared" si="10"/>
        <v>6385.0212608671409</v>
      </c>
    </row>
    <row r="86" spans="2:10" x14ac:dyDescent="0.25">
      <c r="B86" s="5" t="s">
        <v>23</v>
      </c>
      <c r="C86" s="12">
        <f>OBS_PURP_AUTOSUFF!C104</f>
        <v>83.871556831522895</v>
      </c>
      <c r="D86" s="6">
        <f>OBS_PURP_AUTOSUFF!D104</f>
        <v>43.615078482043799</v>
      </c>
      <c r="E86" s="6">
        <f>OBS_PURP_AUTOSUFF!E104</f>
        <v>33.615651799414998</v>
      </c>
      <c r="F86" s="17">
        <f t="shared" si="9"/>
        <v>161.10228711298168</v>
      </c>
      <c r="G86" s="7">
        <f>OBS_PURP_AUTOSUFF!G104</f>
        <v>83.871556831522895</v>
      </c>
      <c r="H86" s="7">
        <f>OBS_PURP_AUTOSUFF!H104</f>
        <v>43.615078482043799</v>
      </c>
      <c r="I86" s="7">
        <f>OBS_PURP_AUTOSUFF!I104</f>
        <v>33.615651799414998</v>
      </c>
      <c r="J86" s="17">
        <f t="shared" si="10"/>
        <v>161.10228711298168</v>
      </c>
    </row>
    <row r="87" spans="2:10" x14ac:dyDescent="0.25">
      <c r="B87" s="5" t="s">
        <v>24</v>
      </c>
      <c r="C87" s="12">
        <v>0</v>
      </c>
      <c r="D87" s="6">
        <v>0</v>
      </c>
      <c r="E87" s="6">
        <v>0</v>
      </c>
      <c r="F87" s="17">
        <f t="shared" si="9"/>
        <v>0</v>
      </c>
      <c r="G87" s="7">
        <v>0</v>
      </c>
      <c r="H87" s="7">
        <v>0</v>
      </c>
      <c r="I87" s="7">
        <v>0</v>
      </c>
      <c r="J87" s="17">
        <f t="shared" si="10"/>
        <v>0</v>
      </c>
    </row>
    <row r="88" spans="2:10" x14ac:dyDescent="0.25">
      <c r="B88" s="5" t="s">
        <v>25</v>
      </c>
      <c r="C88" s="12">
        <f>OBS_PURP_AUTOSUFF!C103</f>
        <v>401.27944380366398</v>
      </c>
      <c r="D88" s="6">
        <f>OBS_PURP_AUTOSUFF!D103</f>
        <v>428.29920572342797</v>
      </c>
      <c r="E88" s="6">
        <f>OBS_PURP_AUTOSUFF!E103</f>
        <v>657.49957949805696</v>
      </c>
      <c r="F88" s="17">
        <f t="shared" si="9"/>
        <v>1487.0782290251491</v>
      </c>
      <c r="G88" s="7">
        <f>OBS_PURP_AUTOSUFF!G103</f>
        <v>401.27944380366398</v>
      </c>
      <c r="H88" s="7">
        <f>OBS_PURP_AUTOSUFF!H103</f>
        <v>428.29920572342797</v>
      </c>
      <c r="I88" s="7">
        <f>OBS_PURP_AUTOSUFF!I103</f>
        <v>657.49957949805696</v>
      </c>
      <c r="J88" s="17">
        <f t="shared" si="10"/>
        <v>1487.0782290251491</v>
      </c>
    </row>
    <row r="89" spans="2:10" x14ac:dyDescent="0.25">
      <c r="B89" s="5" t="s">
        <v>26</v>
      </c>
      <c r="C89" s="12">
        <f>OBS_PURP_AUTOSUFF!C100</f>
        <v>3522.4629881573701</v>
      </c>
      <c r="D89" s="6">
        <f>OBS_PURP_AUTOSUFF!D100</f>
        <v>3551.4926851887399</v>
      </c>
      <c r="E89" s="6">
        <f>OBS_PURP_AUTOSUFF!E100</f>
        <v>6952.3781011620504</v>
      </c>
      <c r="F89" s="17">
        <f t="shared" si="9"/>
        <v>14026.333774508161</v>
      </c>
      <c r="G89" s="7">
        <f>OBS_PURP_AUTOSUFF!G100</f>
        <v>3522.4629881573701</v>
      </c>
      <c r="H89" s="7">
        <f>OBS_PURP_AUTOSUFF!H100</f>
        <v>3551.4926851887399</v>
      </c>
      <c r="I89" s="7">
        <f>OBS_PURP_AUTOSUFF!I100</f>
        <v>6952.3781011620504</v>
      </c>
      <c r="J89" s="17">
        <f t="shared" si="10"/>
        <v>14026.333774508161</v>
      </c>
    </row>
    <row r="90" spans="2:10" x14ac:dyDescent="0.25">
      <c r="B90" s="5" t="s">
        <v>27</v>
      </c>
      <c r="C90" s="12">
        <f>OBS_PURP_AUTOSUFF!C99</f>
        <v>305.19165538421203</v>
      </c>
      <c r="D90" s="6">
        <f>OBS_PURP_AUTOSUFF!D99</f>
        <v>154.254657549369</v>
      </c>
      <c r="E90" s="6">
        <f>OBS_PURP_AUTOSUFF!E99</f>
        <v>490.763075239626</v>
      </c>
      <c r="F90" s="17">
        <f t="shared" si="9"/>
        <v>950.209388173207</v>
      </c>
      <c r="G90" s="7">
        <f>OBS_PURP_AUTOSUFF!G99</f>
        <v>305.19165538421203</v>
      </c>
      <c r="H90" s="7">
        <f>OBS_PURP_AUTOSUFF!H99</f>
        <v>154.254657549369</v>
      </c>
      <c r="I90" s="7">
        <f>OBS_PURP_AUTOSUFF!I99</f>
        <v>490.763075239626</v>
      </c>
      <c r="J90" s="17">
        <f t="shared" si="10"/>
        <v>950.209388173207</v>
      </c>
    </row>
    <row r="91" spans="2:10" x14ac:dyDescent="0.25">
      <c r="B91" s="5" t="s">
        <v>28</v>
      </c>
      <c r="C91" s="12">
        <f>OBS_PURP_AUTOSUFF!C118</f>
        <v>93.3768137182647</v>
      </c>
      <c r="D91" s="6">
        <f>OBS_PURP_AUTOSUFF!D118</f>
        <v>1036.6650002305</v>
      </c>
      <c r="E91" s="6">
        <f>OBS_PURP_AUTOSUFF!E118</f>
        <v>5355.3669135622204</v>
      </c>
      <c r="F91" s="17">
        <f t="shared" si="9"/>
        <v>6485.408727510985</v>
      </c>
      <c r="G91" s="101">
        <f>OBS_PURP_AUTOSUFF!G118</f>
        <v>0</v>
      </c>
      <c r="H91" s="7">
        <f>OBS_PURP_AUTOSUFF!H118</f>
        <v>1130.0418139487647</v>
      </c>
      <c r="I91" s="7">
        <f>OBS_PURP_AUTOSUFF!I118</f>
        <v>5355.3669135622204</v>
      </c>
      <c r="J91" s="17">
        <f t="shared" si="10"/>
        <v>6485.408727510985</v>
      </c>
    </row>
    <row r="92" spans="2:10" x14ac:dyDescent="0.25">
      <c r="B92" s="5" t="s">
        <v>29</v>
      </c>
      <c r="C92" s="12">
        <f>OBS_PURP_AUTOSUFF!C117</f>
        <v>25.144130147902199</v>
      </c>
      <c r="D92" s="6">
        <f>OBS_PURP_AUTOSUFF!D117</f>
        <v>58.102718128385902</v>
      </c>
      <c r="E92" s="6">
        <f>OBS_PURP_AUTOSUFF!E117</f>
        <v>505.946194336801</v>
      </c>
      <c r="F92" s="17">
        <f t="shared" si="9"/>
        <v>589.19304261308912</v>
      </c>
      <c r="G92" s="101">
        <f>OBS_PURP_AUTOSUFF!G117</f>
        <v>0</v>
      </c>
      <c r="H92" s="7">
        <f>OBS_PURP_AUTOSUFF!H117</f>
        <v>83.246848276288105</v>
      </c>
      <c r="I92" s="7">
        <f>OBS_PURP_AUTOSUFF!I117</f>
        <v>505.946194336801</v>
      </c>
      <c r="J92" s="17">
        <f t="shared" si="10"/>
        <v>589.19304261308912</v>
      </c>
    </row>
    <row r="93" spans="2:10" x14ac:dyDescent="0.25">
      <c r="B93" s="5" t="s">
        <v>30</v>
      </c>
      <c r="C93" s="12">
        <f>OBS_PURP_AUTOSUFF!C106</f>
        <v>813.22068002098899</v>
      </c>
      <c r="D93" s="6">
        <f>OBS_PURP_AUTOSUFF!D106</f>
        <v>1879.86795318995</v>
      </c>
      <c r="E93" s="6">
        <f>OBS_PURP_AUTOSUFF!E106</f>
        <v>3455.22173174912</v>
      </c>
      <c r="F93" s="17">
        <f t="shared" si="9"/>
        <v>6148.3103649600589</v>
      </c>
      <c r="G93" s="7">
        <f>OBS_PURP_AUTOSUFF!G106</f>
        <v>813.22068002098899</v>
      </c>
      <c r="H93" s="7">
        <f>OBS_PURP_AUTOSUFF!H106</f>
        <v>1879.86795318995</v>
      </c>
      <c r="I93" s="7">
        <f>OBS_PURP_AUTOSUFF!I106</f>
        <v>3455.22173174912</v>
      </c>
      <c r="J93" s="17">
        <f t="shared" si="10"/>
        <v>6148.3103649600589</v>
      </c>
    </row>
    <row r="94" spans="2:10" x14ac:dyDescent="0.25">
      <c r="B94" s="5" t="s">
        <v>31</v>
      </c>
      <c r="C94" s="12">
        <f>OBS_PURP_AUTOSUFF!C105</f>
        <v>337.24259445293001</v>
      </c>
      <c r="D94" s="6">
        <f>OBS_PURP_AUTOSUFF!D105</f>
        <v>308.33162401813399</v>
      </c>
      <c r="E94" s="6">
        <f>OBS_PURP_AUTOSUFF!E105</f>
        <v>1018.93601063908</v>
      </c>
      <c r="F94" s="17">
        <f t="shared" si="9"/>
        <v>1664.5102291101439</v>
      </c>
      <c r="G94" s="7">
        <f>OBS_PURP_AUTOSUFF!G105</f>
        <v>337.24259445293001</v>
      </c>
      <c r="H94" s="7">
        <f>OBS_PURP_AUTOSUFF!H105</f>
        <v>308.33162401813399</v>
      </c>
      <c r="I94" s="7">
        <f>OBS_PURP_AUTOSUFF!I105</f>
        <v>1018.93601063908</v>
      </c>
      <c r="J94" s="17">
        <f t="shared" si="10"/>
        <v>1664.5102291101439</v>
      </c>
    </row>
    <row r="95" spans="2:10" x14ac:dyDescent="0.25">
      <c r="B95" s="13" t="s">
        <v>4</v>
      </c>
      <c r="C95" s="14">
        <f t="shared" ref="C95:J95" si="11">SUM(C77:C94)</f>
        <v>105003.50721393636</v>
      </c>
      <c r="D95" s="15">
        <f t="shared" si="11"/>
        <v>46143.792727073705</v>
      </c>
      <c r="E95" s="15">
        <f t="shared" si="11"/>
        <v>68905.106427994586</v>
      </c>
      <c r="F95" s="16">
        <f t="shared" si="11"/>
        <v>220052.4063690046</v>
      </c>
      <c r="G95" s="15">
        <f t="shared" si="11"/>
        <v>104630.77346181092</v>
      </c>
      <c r="H95" s="15">
        <f t="shared" si="11"/>
        <v>46516.526479199129</v>
      </c>
      <c r="I95" s="15">
        <f t="shared" si="11"/>
        <v>68905.106427994586</v>
      </c>
      <c r="J95" s="16">
        <f t="shared" si="11"/>
        <v>220052.4063690046</v>
      </c>
    </row>
    <row r="97" spans="1:16" ht="18.75" x14ac:dyDescent="0.3">
      <c r="A97" s="4" t="s">
        <v>7</v>
      </c>
      <c r="B97" s="4" t="s">
        <v>12</v>
      </c>
      <c r="C97" s="4">
        <v>5</v>
      </c>
      <c r="L97" s="4" t="s">
        <v>12</v>
      </c>
    </row>
    <row r="98" spans="1:16" x14ac:dyDescent="0.25">
      <c r="B98" s="9"/>
      <c r="C98" s="251" t="s">
        <v>468</v>
      </c>
      <c r="D98" s="251"/>
      <c r="E98" s="251"/>
      <c r="F98" s="251"/>
      <c r="G98" s="252" t="s">
        <v>6</v>
      </c>
      <c r="H98" s="252"/>
      <c r="I98" s="252"/>
      <c r="J98" s="252"/>
      <c r="L98" s="9"/>
      <c r="M98" s="251" t="s">
        <v>469</v>
      </c>
      <c r="N98" s="251"/>
      <c r="O98" s="251"/>
      <c r="P98" s="251"/>
    </row>
    <row r="99" spans="1:16" ht="30" x14ac:dyDescent="0.25">
      <c r="B99" s="10" t="s">
        <v>3</v>
      </c>
      <c r="C99" s="99" t="s">
        <v>2</v>
      </c>
      <c r="D99" s="99" t="s">
        <v>0</v>
      </c>
      <c r="E99" s="99" t="s">
        <v>1</v>
      </c>
      <c r="F99" s="99" t="s">
        <v>5</v>
      </c>
      <c r="G99" s="11" t="s">
        <v>2</v>
      </c>
      <c r="H99" s="99" t="s">
        <v>0</v>
      </c>
      <c r="I99" s="99" t="s">
        <v>1</v>
      </c>
      <c r="J99" s="99" t="s">
        <v>5</v>
      </c>
      <c r="L99" s="10" t="s">
        <v>3</v>
      </c>
      <c r="M99" s="99" t="s">
        <v>2</v>
      </c>
      <c r="N99" s="99" t="s">
        <v>0</v>
      </c>
      <c r="O99" s="99" t="s">
        <v>1</v>
      </c>
      <c r="P99" s="99" t="s">
        <v>5</v>
      </c>
    </row>
    <row r="100" spans="1:16" x14ac:dyDescent="0.25">
      <c r="B100" s="5" t="s">
        <v>569</v>
      </c>
      <c r="C100" s="12">
        <f>OBS_PURP_AUTOSUFF!C124+OBS_PURP_AUTOSUFF!C125</f>
        <v>62000.254608023308</v>
      </c>
      <c r="D100" s="6">
        <f>OBS_PURP_AUTOSUFF!D124+OBS_PURP_AUTOSUFF!D125</f>
        <v>25930.602106030739</v>
      </c>
      <c r="E100" s="6">
        <f>OBS_PURP_AUTOSUFF!E124+OBS_PURP_AUTOSUFF!E125</f>
        <v>36476.436400985527</v>
      </c>
      <c r="F100" s="17">
        <f t="shared" ref="F100:F117" si="12">SUM(C100:E100)</f>
        <v>124407.29311503956</v>
      </c>
      <c r="G100" s="7">
        <f>OBS_PURP_AUTOSUFF!G124+OBS_PURP_AUTOSUFF!G125</f>
        <v>62000.254608023308</v>
      </c>
      <c r="H100" s="7">
        <f>OBS_PURP_AUTOSUFF!H124+OBS_PURP_AUTOSUFF!H125</f>
        <v>25930.602106030739</v>
      </c>
      <c r="I100" s="7">
        <f>OBS_PURP_AUTOSUFF!I124+OBS_PURP_AUTOSUFF!I125</f>
        <v>36476.436400985527</v>
      </c>
      <c r="J100" s="17">
        <f t="shared" ref="J100:J117" si="13">SUM(G100:I100)</f>
        <v>124407.29311503956</v>
      </c>
      <c r="L100" s="21" t="s">
        <v>465</v>
      </c>
      <c r="M100" s="31">
        <f>SUM(G100:G105)</f>
        <v>78687.955544221943</v>
      </c>
      <c r="N100" s="20">
        <f>SUM(H100:H105)</f>
        <v>34420.627327310744</v>
      </c>
      <c r="O100" s="27">
        <f>SUM(I100:I105)</f>
        <v>47345.053453684253</v>
      </c>
      <c r="P100" s="32">
        <f>SUM(M100:O100)</f>
        <v>160453.63632521694</v>
      </c>
    </row>
    <row r="101" spans="1:16" x14ac:dyDescent="0.25">
      <c r="B101" s="5" t="s">
        <v>15</v>
      </c>
      <c r="C101" s="12">
        <f>OBS_PURP_AUTOSUFF!C127</f>
        <v>121.561148283035</v>
      </c>
      <c r="D101" s="6">
        <f>OBS_PURP_AUTOSUFF!D127</f>
        <v>64.679377587254706</v>
      </c>
      <c r="E101" s="6">
        <f>OBS_PURP_AUTOSUFF!E127</f>
        <v>195.43093352388701</v>
      </c>
      <c r="F101" s="17">
        <f t="shared" si="12"/>
        <v>381.67145939417674</v>
      </c>
      <c r="G101" s="7">
        <f>OBS_PURP_AUTOSUFF!G127</f>
        <v>121.561148283035</v>
      </c>
      <c r="H101" s="7">
        <f>OBS_PURP_AUTOSUFF!H127</f>
        <v>64.679377587254706</v>
      </c>
      <c r="I101" s="7">
        <f>OBS_PURP_AUTOSUFF!I127</f>
        <v>195.43093352388701</v>
      </c>
      <c r="J101" s="17">
        <f t="shared" si="13"/>
        <v>381.67145939417674</v>
      </c>
      <c r="L101" s="22" t="s">
        <v>466</v>
      </c>
      <c r="M101" s="12">
        <f>SUM(G112:G117)</f>
        <v>8469.0062747126485</v>
      </c>
      <c r="N101" s="6">
        <f>SUM(H112:H117)</f>
        <v>12124.554535363295</v>
      </c>
      <c r="O101" s="28">
        <f>SUM(I112:I117)</f>
        <v>27838.578641630877</v>
      </c>
      <c r="P101" s="33">
        <f>SUM(M101:O101)</f>
        <v>48432.139451706818</v>
      </c>
    </row>
    <row r="102" spans="1:16" x14ac:dyDescent="0.25">
      <c r="B102" s="5" t="s">
        <v>16</v>
      </c>
      <c r="C102" s="12">
        <v>0</v>
      </c>
      <c r="D102" s="6">
        <v>0</v>
      </c>
      <c r="E102" s="6">
        <v>0</v>
      </c>
      <c r="F102" s="17">
        <f t="shared" si="12"/>
        <v>0</v>
      </c>
      <c r="G102" s="7">
        <v>0</v>
      </c>
      <c r="H102" s="7">
        <v>0</v>
      </c>
      <c r="I102" s="7">
        <v>0</v>
      </c>
      <c r="J102" s="17">
        <f t="shared" si="13"/>
        <v>0</v>
      </c>
      <c r="L102" s="24" t="s">
        <v>467</v>
      </c>
      <c r="M102" s="34">
        <f>SUM(G106:G111)</f>
        <v>2404.5492102574331</v>
      </c>
      <c r="N102" s="29">
        <f>SUM(H106:H111)</f>
        <v>2060.0782252087529</v>
      </c>
      <c r="O102" s="30">
        <f>SUM(I106:I111)</f>
        <v>3670.421275588109</v>
      </c>
      <c r="P102" s="35">
        <f>SUM(M102:O102)</f>
        <v>8135.0487110542945</v>
      </c>
    </row>
    <row r="103" spans="1:16" x14ac:dyDescent="0.25">
      <c r="B103" s="5" t="s">
        <v>17</v>
      </c>
      <c r="C103" s="12">
        <f>OBS_PURP_AUTOSUFF!C126</f>
        <v>16566.139787915599</v>
      </c>
      <c r="D103" s="6">
        <f>OBS_PURP_AUTOSUFF!D126</f>
        <v>7431.75398547227</v>
      </c>
      <c r="E103" s="6">
        <f>OBS_PURP_AUTOSUFF!E126</f>
        <v>8830.9910559821092</v>
      </c>
      <c r="F103" s="17">
        <f t="shared" si="12"/>
        <v>32828.884829369978</v>
      </c>
      <c r="G103" s="7">
        <f>OBS_PURP_AUTOSUFF!G126</f>
        <v>16566.139787915599</v>
      </c>
      <c r="H103" s="7">
        <f>OBS_PURP_AUTOSUFF!H126</f>
        <v>7431.75398547227</v>
      </c>
      <c r="I103" s="7">
        <f>OBS_PURP_AUTOSUFF!I126</f>
        <v>8830.9910559821092</v>
      </c>
      <c r="J103" s="17">
        <f t="shared" si="13"/>
        <v>32828.884829369978</v>
      </c>
      <c r="L103" s="23" t="s">
        <v>5</v>
      </c>
      <c r="M103" s="36">
        <f>SUM(M100:M102)</f>
        <v>89561.511029192028</v>
      </c>
      <c r="N103" s="37">
        <f>SUM(N100:N102)</f>
        <v>48605.260087882794</v>
      </c>
      <c r="O103" s="38">
        <f>SUM(O100:O102)</f>
        <v>78854.053370903246</v>
      </c>
      <c r="P103" s="39">
        <f>SUM(M103:O103)</f>
        <v>217020.82448797807</v>
      </c>
    </row>
    <row r="104" spans="1:16" x14ac:dyDescent="0.25">
      <c r="B104" s="5" t="s">
        <v>570</v>
      </c>
      <c r="C104" s="12">
        <f>OBS_PURP_AUTOSUFF!C142+OBS_PURP_AUTOSUFF!C143</f>
        <v>207.48239205077311</v>
      </c>
      <c r="D104" s="6">
        <f>OBS_PURP_AUTOSUFF!D142+OBS_PURP_AUTOSUFF!D143</f>
        <v>343.34185881966596</v>
      </c>
      <c r="E104" s="6">
        <f>OBS_PURP_AUTOSUFF!E142+OBS_PURP_AUTOSUFF!E143</f>
        <v>671.661955483508</v>
      </c>
      <c r="F104" s="17">
        <f t="shared" si="12"/>
        <v>1222.4862063539472</v>
      </c>
      <c r="G104" s="101">
        <f>OBS_PURP_AUTOSUFF!G142+OBS_PURP_AUTOSUFF!G143</f>
        <v>0</v>
      </c>
      <c r="H104" s="7">
        <f>OBS_PURP_AUTOSUFF!H142+OBS_PURP_AUTOSUFF!H143</f>
        <v>550.82425087043907</v>
      </c>
      <c r="I104" s="7">
        <f>OBS_PURP_AUTOSUFF!I142+OBS_PURP_AUTOSUFF!I143</f>
        <v>671.661955483508</v>
      </c>
      <c r="J104" s="17">
        <f t="shared" si="13"/>
        <v>1222.4862063539472</v>
      </c>
    </row>
    <row r="105" spans="1:16" x14ac:dyDescent="0.25">
      <c r="B105" s="5" t="s">
        <v>19</v>
      </c>
      <c r="C105" s="12">
        <f>OBS_PURP_AUTOSUFF!C145</f>
        <v>55.917895919038997</v>
      </c>
      <c r="D105" s="6">
        <f>OBS_PURP_AUTOSUFF!D145</f>
        <v>386.84971143099898</v>
      </c>
      <c r="E105" s="6">
        <f>OBS_PURP_AUTOSUFF!E145</f>
        <v>1170.5331077092301</v>
      </c>
      <c r="F105" s="17">
        <f t="shared" si="12"/>
        <v>1613.300715059268</v>
      </c>
      <c r="G105" s="101">
        <f>OBS_PURP_AUTOSUFF!G145</f>
        <v>0</v>
      </c>
      <c r="H105" s="7">
        <f>OBS_PURP_AUTOSUFF!H145</f>
        <v>442.76760735003796</v>
      </c>
      <c r="I105" s="7">
        <f>OBS_PURP_AUTOSUFF!I145</f>
        <v>1170.5331077092301</v>
      </c>
      <c r="J105" s="17">
        <f t="shared" si="13"/>
        <v>1613.300715059268</v>
      </c>
    </row>
    <row r="106" spans="1:16" x14ac:dyDescent="0.25">
      <c r="B106" s="5" t="s">
        <v>20</v>
      </c>
      <c r="C106" s="12">
        <v>0</v>
      </c>
      <c r="D106" s="6">
        <v>0</v>
      </c>
      <c r="E106" s="6">
        <v>0</v>
      </c>
      <c r="F106" s="17">
        <f t="shared" si="12"/>
        <v>0</v>
      </c>
      <c r="G106" s="101">
        <v>0</v>
      </c>
      <c r="H106" s="7">
        <v>0</v>
      </c>
      <c r="I106" s="7">
        <v>0</v>
      </c>
      <c r="J106" s="17">
        <f t="shared" si="13"/>
        <v>0</v>
      </c>
    </row>
    <row r="107" spans="1:16" x14ac:dyDescent="0.25">
      <c r="B107" s="5" t="s">
        <v>21</v>
      </c>
      <c r="C107" s="12">
        <f>OBS_PURP_AUTOSUFF!C144</f>
        <v>0</v>
      </c>
      <c r="D107" s="6">
        <f>OBS_PURP_AUTOSUFF!D144</f>
        <v>93.704703495816602</v>
      </c>
      <c r="E107" s="6">
        <f>OBS_PURP_AUTOSUFF!E144</f>
        <v>469.41550604292701</v>
      </c>
      <c r="F107" s="17">
        <f t="shared" si="12"/>
        <v>563.12020953874367</v>
      </c>
      <c r="G107" s="101">
        <f>OBS_PURP_AUTOSUFF!G144</f>
        <v>0</v>
      </c>
      <c r="H107" s="7">
        <f>OBS_PURP_AUTOSUFF!H144</f>
        <v>93.704703495816602</v>
      </c>
      <c r="I107" s="7">
        <f>OBS_PURP_AUTOSUFF!I144</f>
        <v>469.41550604292701</v>
      </c>
      <c r="J107" s="17">
        <f t="shared" si="13"/>
        <v>563.12020953874367</v>
      </c>
    </row>
    <row r="108" spans="1:16" x14ac:dyDescent="0.25">
      <c r="B108" s="5" t="s">
        <v>571</v>
      </c>
      <c r="C108" s="12">
        <f>OBS_PURP_AUTOSUFF!C130+OBS_PURP_AUTOSUFF!C131</f>
        <v>1940.8152673735719</v>
      </c>
      <c r="D108" s="6">
        <f>OBS_PURP_AUTOSUFF!D130+OBS_PURP_AUTOSUFF!D131</f>
        <v>1515.7839423466762</v>
      </c>
      <c r="E108" s="6">
        <f>OBS_PURP_AUTOSUFF!E130+OBS_PURP_AUTOSUFF!E131</f>
        <v>2242.658475386962</v>
      </c>
      <c r="F108" s="17">
        <f t="shared" si="12"/>
        <v>5699.2576851072099</v>
      </c>
      <c r="G108" s="7">
        <f>OBS_PURP_AUTOSUFF!G130+OBS_PURP_AUTOSUFF!G131</f>
        <v>1940.8152673735719</v>
      </c>
      <c r="H108" s="7">
        <f>OBS_PURP_AUTOSUFF!H130+OBS_PURP_AUTOSUFF!H131</f>
        <v>1515.7839423466762</v>
      </c>
      <c r="I108" s="7">
        <f>OBS_PURP_AUTOSUFF!I130+OBS_PURP_AUTOSUFF!I131</f>
        <v>2242.658475386962</v>
      </c>
      <c r="J108" s="17">
        <f t="shared" si="13"/>
        <v>5699.2576851072099</v>
      </c>
    </row>
    <row r="109" spans="1:16" x14ac:dyDescent="0.25">
      <c r="B109" s="5" t="s">
        <v>23</v>
      </c>
      <c r="C109" s="12">
        <f>OBS_PURP_AUTOSUFF!C133</f>
        <v>98.973275257169007</v>
      </c>
      <c r="D109" s="6">
        <f>OBS_PURP_AUTOSUFF!D133</f>
        <v>60.148647496265902</v>
      </c>
      <c r="E109" s="6">
        <f>OBS_PURP_AUTOSUFF!E133</f>
        <v>264.28494328241197</v>
      </c>
      <c r="F109" s="17">
        <f t="shared" si="12"/>
        <v>423.40686603584686</v>
      </c>
      <c r="G109" s="7">
        <f>OBS_PURP_AUTOSUFF!G133</f>
        <v>98.973275257169007</v>
      </c>
      <c r="H109" s="7">
        <f>OBS_PURP_AUTOSUFF!H133</f>
        <v>60.148647496265902</v>
      </c>
      <c r="I109" s="7">
        <f>OBS_PURP_AUTOSUFF!I133</f>
        <v>264.28494328241197</v>
      </c>
      <c r="J109" s="17">
        <f t="shared" si="13"/>
        <v>423.40686603584686</v>
      </c>
    </row>
    <row r="110" spans="1:16" x14ac:dyDescent="0.25">
      <c r="B110" s="5" t="s">
        <v>24</v>
      </c>
      <c r="C110" s="12">
        <v>0</v>
      </c>
      <c r="D110" s="6">
        <v>0</v>
      </c>
      <c r="E110" s="6">
        <v>0</v>
      </c>
      <c r="F110" s="17">
        <f t="shared" si="12"/>
        <v>0</v>
      </c>
      <c r="G110" s="7">
        <v>0</v>
      </c>
      <c r="H110" s="7">
        <v>0</v>
      </c>
      <c r="I110" s="7">
        <v>0</v>
      </c>
      <c r="J110" s="17">
        <f t="shared" si="13"/>
        <v>0</v>
      </c>
    </row>
    <row r="111" spans="1:16" x14ac:dyDescent="0.25">
      <c r="B111" s="5" t="s">
        <v>25</v>
      </c>
      <c r="C111" s="12">
        <f>OBS_PURP_AUTOSUFF!C132</f>
        <v>364.760667626692</v>
      </c>
      <c r="D111" s="6">
        <f>OBS_PURP_AUTOSUFF!D132</f>
        <v>390.44093186999402</v>
      </c>
      <c r="E111" s="6">
        <f>OBS_PURP_AUTOSUFF!E132</f>
        <v>694.06235087580797</v>
      </c>
      <c r="F111" s="17">
        <f t="shared" si="12"/>
        <v>1449.263950372494</v>
      </c>
      <c r="G111" s="7">
        <f>OBS_PURP_AUTOSUFF!G132</f>
        <v>364.760667626692</v>
      </c>
      <c r="H111" s="7">
        <f>OBS_PURP_AUTOSUFF!H132</f>
        <v>390.44093186999402</v>
      </c>
      <c r="I111" s="7">
        <f>OBS_PURP_AUTOSUFF!I132</f>
        <v>694.06235087580797</v>
      </c>
      <c r="J111" s="17">
        <f t="shared" si="13"/>
        <v>1449.263950372494</v>
      </c>
    </row>
    <row r="112" spans="1:16" x14ac:dyDescent="0.25">
      <c r="B112" s="5" t="s">
        <v>26</v>
      </c>
      <c r="C112" s="12">
        <f>OBS_PURP_AUTOSUFF!C129</f>
        <v>5658.8903079738902</v>
      </c>
      <c r="D112" s="6">
        <f>OBS_PURP_AUTOSUFF!D129</f>
        <v>5888.7751194064404</v>
      </c>
      <c r="E112" s="6">
        <f>OBS_PURP_AUTOSUFF!E129</f>
        <v>12592.305059779301</v>
      </c>
      <c r="F112" s="17">
        <f t="shared" si="12"/>
        <v>24139.970487159633</v>
      </c>
      <c r="G112" s="7">
        <f>OBS_PURP_AUTOSUFF!G129</f>
        <v>5658.8903079738902</v>
      </c>
      <c r="H112" s="7">
        <f>OBS_PURP_AUTOSUFF!H129</f>
        <v>5888.7751194064404</v>
      </c>
      <c r="I112" s="7">
        <f>OBS_PURP_AUTOSUFF!I129</f>
        <v>12592.305059779301</v>
      </c>
      <c r="J112" s="17">
        <f t="shared" si="13"/>
        <v>24139.970487159633</v>
      </c>
    </row>
    <row r="113" spans="1:16" x14ac:dyDescent="0.25">
      <c r="B113" s="5" t="s">
        <v>27</v>
      </c>
      <c r="C113" s="12">
        <f>OBS_PURP_AUTOSUFF!C128</f>
        <v>236.588541310007</v>
      </c>
      <c r="D113" s="6">
        <f>OBS_PURP_AUTOSUFF!D128</f>
        <v>292.67531328745201</v>
      </c>
      <c r="E113" s="6">
        <f>OBS_PURP_AUTOSUFF!E128</f>
        <v>494.16866939486698</v>
      </c>
      <c r="F113" s="17">
        <f t="shared" si="12"/>
        <v>1023.432523992326</v>
      </c>
      <c r="G113" s="7">
        <f>OBS_PURP_AUTOSUFF!G128</f>
        <v>236.588541310007</v>
      </c>
      <c r="H113" s="7">
        <f>OBS_PURP_AUTOSUFF!H128</f>
        <v>292.67531328745201</v>
      </c>
      <c r="I113" s="7">
        <f>OBS_PURP_AUTOSUFF!I128</f>
        <v>494.16866939486698</v>
      </c>
      <c r="J113" s="17">
        <f t="shared" si="13"/>
        <v>1023.432523992326</v>
      </c>
    </row>
    <row r="114" spans="1:16" x14ac:dyDescent="0.25">
      <c r="B114" s="5" t="s">
        <v>28</v>
      </c>
      <c r="C114" s="12">
        <f>OBS_PURP_AUTOSUFF!C147</f>
        <v>153.367810354488</v>
      </c>
      <c r="D114" s="6">
        <f>OBS_PURP_AUTOSUFF!D147</f>
        <v>896.31736839715199</v>
      </c>
      <c r="E114" s="6">
        <f>OBS_PURP_AUTOSUFF!E147</f>
        <v>4918.85148253644</v>
      </c>
      <c r="F114" s="17">
        <f t="shared" si="12"/>
        <v>5968.5366612880798</v>
      </c>
      <c r="G114" s="101">
        <f>OBS_PURP_AUTOSUFF!G147</f>
        <v>0</v>
      </c>
      <c r="H114" s="7">
        <f>OBS_PURP_AUTOSUFF!H147</f>
        <v>1049.68517875164</v>
      </c>
      <c r="I114" s="7">
        <f>OBS_PURP_AUTOSUFF!I147</f>
        <v>4918.85148253644</v>
      </c>
      <c r="J114" s="17">
        <f t="shared" si="13"/>
        <v>5968.5366612880798</v>
      </c>
    </row>
    <row r="115" spans="1:16" x14ac:dyDescent="0.25">
      <c r="B115" s="5" t="s">
        <v>29</v>
      </c>
      <c r="C115" s="12">
        <f>OBS_PURP_AUTOSUFF!C146</f>
        <v>18.589227337594199</v>
      </c>
      <c r="D115" s="6">
        <f>OBS_PURP_AUTOSUFF!D146</f>
        <v>108.982226295351</v>
      </c>
      <c r="E115" s="6">
        <f>OBS_PURP_AUTOSUFF!E146</f>
        <v>538.980822915408</v>
      </c>
      <c r="F115" s="17">
        <f t="shared" si="12"/>
        <v>666.55227654835323</v>
      </c>
      <c r="G115" s="101">
        <f>OBS_PURP_AUTOSUFF!G146</f>
        <v>0</v>
      </c>
      <c r="H115" s="7">
        <f>OBS_PURP_AUTOSUFF!H146</f>
        <v>127.57145363294519</v>
      </c>
      <c r="I115" s="7">
        <f>OBS_PURP_AUTOSUFF!I146</f>
        <v>538.980822915408</v>
      </c>
      <c r="J115" s="17">
        <f t="shared" si="13"/>
        <v>666.55227654835323</v>
      </c>
    </row>
    <row r="116" spans="1:16" x14ac:dyDescent="0.25">
      <c r="B116" s="5" t="s">
        <v>30</v>
      </c>
      <c r="C116" s="12">
        <f>OBS_PURP_AUTOSUFF!C135</f>
        <v>2172.1119384327399</v>
      </c>
      <c r="D116" s="6">
        <f>OBS_PURP_AUTOSUFF!D135</f>
        <v>4371.1948719932598</v>
      </c>
      <c r="E116" s="6">
        <f>OBS_PURP_AUTOSUFF!E135</f>
        <v>8306.6075188237901</v>
      </c>
      <c r="F116" s="17">
        <f t="shared" si="12"/>
        <v>14849.91432924979</v>
      </c>
      <c r="G116" s="7">
        <f>OBS_PURP_AUTOSUFF!G135</f>
        <v>2172.1119384327399</v>
      </c>
      <c r="H116" s="7">
        <f>OBS_PURP_AUTOSUFF!H135</f>
        <v>4371.1948719932598</v>
      </c>
      <c r="I116" s="7">
        <f>OBS_PURP_AUTOSUFF!I135</f>
        <v>8306.6075188237901</v>
      </c>
      <c r="J116" s="17">
        <f t="shared" si="13"/>
        <v>14849.91432924979</v>
      </c>
    </row>
    <row r="117" spans="1:16" x14ac:dyDescent="0.25">
      <c r="B117" s="5" t="s">
        <v>31</v>
      </c>
      <c r="C117" s="12">
        <f>OBS_PURP_AUTOSUFF!C134</f>
        <v>401.415486996011</v>
      </c>
      <c r="D117" s="6">
        <f>OBS_PURP_AUTOSUFF!D134</f>
        <v>394.65259829156003</v>
      </c>
      <c r="E117" s="6">
        <f>OBS_PURP_AUTOSUFF!E134</f>
        <v>987.66508818107104</v>
      </c>
      <c r="F117" s="17">
        <f t="shared" si="12"/>
        <v>1783.733173468642</v>
      </c>
      <c r="G117" s="7">
        <f>OBS_PURP_AUTOSUFF!G134</f>
        <v>401.415486996011</v>
      </c>
      <c r="H117" s="7">
        <f>OBS_PURP_AUTOSUFF!H134</f>
        <v>394.65259829156003</v>
      </c>
      <c r="I117" s="7">
        <f>OBS_PURP_AUTOSUFF!I134</f>
        <v>987.66508818107104</v>
      </c>
      <c r="J117" s="17">
        <f t="shared" si="13"/>
        <v>1783.733173468642</v>
      </c>
    </row>
    <row r="118" spans="1:16" x14ac:dyDescent="0.25">
      <c r="B118" s="13" t="s">
        <v>4</v>
      </c>
      <c r="C118" s="14">
        <f t="shared" ref="C118:J118" si="14">SUM(C100:C117)</f>
        <v>89996.868354853912</v>
      </c>
      <c r="D118" s="15">
        <f t="shared" si="14"/>
        <v>48169.902762220903</v>
      </c>
      <c r="E118" s="15">
        <f t="shared" si="14"/>
        <v>78854.053370903246</v>
      </c>
      <c r="F118" s="16">
        <f t="shared" si="14"/>
        <v>217020.82448797804</v>
      </c>
      <c r="G118" s="15">
        <f t="shared" si="14"/>
        <v>89561.511029192028</v>
      </c>
      <c r="H118" s="15">
        <f t="shared" si="14"/>
        <v>48605.260087882802</v>
      </c>
      <c r="I118" s="15">
        <f t="shared" si="14"/>
        <v>78854.053370903246</v>
      </c>
      <c r="J118" s="16">
        <f t="shared" si="14"/>
        <v>217020.82448797804</v>
      </c>
    </row>
    <row r="120" spans="1:16" ht="18.75" x14ac:dyDescent="0.3">
      <c r="A120" s="4" t="s">
        <v>7</v>
      </c>
      <c r="B120" s="4" t="s">
        <v>60</v>
      </c>
      <c r="C120" s="4">
        <v>6</v>
      </c>
      <c r="L120" s="4" t="s">
        <v>60</v>
      </c>
    </row>
    <row r="121" spans="1:16" x14ac:dyDescent="0.25">
      <c r="B121" s="9"/>
      <c r="C121" s="251" t="s">
        <v>468</v>
      </c>
      <c r="D121" s="251"/>
      <c r="E121" s="251"/>
      <c r="F121" s="251"/>
      <c r="G121" s="252" t="s">
        <v>6</v>
      </c>
      <c r="H121" s="252"/>
      <c r="I121" s="252"/>
      <c r="J121" s="252"/>
      <c r="L121" s="9"/>
      <c r="M121" s="251" t="s">
        <v>469</v>
      </c>
      <c r="N121" s="251"/>
      <c r="O121" s="251"/>
      <c r="P121" s="251"/>
    </row>
    <row r="122" spans="1:16" ht="30" x14ac:dyDescent="0.25">
      <c r="B122" s="10" t="s">
        <v>3</v>
      </c>
      <c r="C122" s="99" t="s">
        <v>2</v>
      </c>
      <c r="D122" s="99" t="s">
        <v>0</v>
      </c>
      <c r="E122" s="99" t="s">
        <v>1</v>
      </c>
      <c r="F122" s="99" t="s">
        <v>5</v>
      </c>
      <c r="G122" s="11" t="s">
        <v>2</v>
      </c>
      <c r="H122" s="99" t="s">
        <v>0</v>
      </c>
      <c r="I122" s="99" t="s">
        <v>1</v>
      </c>
      <c r="J122" s="99" t="s">
        <v>5</v>
      </c>
      <c r="L122" s="10" t="s">
        <v>3</v>
      </c>
      <c r="M122" s="99" t="s">
        <v>2</v>
      </c>
      <c r="N122" s="99" t="s">
        <v>0</v>
      </c>
      <c r="O122" s="99" t="s">
        <v>1</v>
      </c>
      <c r="P122" s="99" t="s">
        <v>5</v>
      </c>
    </row>
    <row r="123" spans="1:16" x14ac:dyDescent="0.25">
      <c r="B123" s="5" t="s">
        <v>569</v>
      </c>
      <c r="C123" s="12">
        <f>OBS_PURP_AUTOSUFF!C153+OBS_PURP_AUTOSUFF!C154</f>
        <v>2767.1343876974865</v>
      </c>
      <c r="D123" s="6">
        <f>OBS_PURP_AUTOSUFF!D153+OBS_PURP_AUTOSUFF!D154</f>
        <v>2814.0399073855369</v>
      </c>
      <c r="E123" s="6">
        <f>OBS_PURP_AUTOSUFF!E153+OBS_PURP_AUTOSUFF!E154</f>
        <v>2455.2401148239878</v>
      </c>
      <c r="F123" s="17">
        <f t="shared" ref="F123:F140" si="15">SUM(C123:E123)</f>
        <v>8036.4144099070108</v>
      </c>
      <c r="G123" s="7">
        <f>OBS_PURP_AUTOSUFF!G153+OBS_PURP_AUTOSUFF!G154</f>
        <v>2767.1343876974865</v>
      </c>
      <c r="H123" s="7">
        <f>OBS_PURP_AUTOSUFF!H153+OBS_PURP_AUTOSUFF!H154</f>
        <v>2814.0399073855369</v>
      </c>
      <c r="I123" s="7">
        <f>OBS_PURP_AUTOSUFF!I153+OBS_PURP_AUTOSUFF!I154</f>
        <v>2455.2401148239878</v>
      </c>
      <c r="J123" s="17">
        <f t="shared" ref="J123:J140" si="16">SUM(G123:I123)</f>
        <v>8036.4144099070108</v>
      </c>
      <c r="L123" s="21" t="s">
        <v>465</v>
      </c>
      <c r="M123" s="31">
        <f>SUM(G123:G128)</f>
        <v>4539.7785013384364</v>
      </c>
      <c r="N123" s="20">
        <f>SUM(H123:H128)</f>
        <v>5576.7304033913069</v>
      </c>
      <c r="O123" s="27">
        <f>SUM(I123:I128)</f>
        <v>3739.5850731384198</v>
      </c>
      <c r="P123" s="32">
        <f>SUM(M123:O123)</f>
        <v>13856.093977868164</v>
      </c>
    </row>
    <row r="124" spans="1:16" x14ac:dyDescent="0.25">
      <c r="B124" s="5" t="s">
        <v>15</v>
      </c>
      <c r="C124" s="12">
        <f>OBS_PURP_AUTOSUFF!C156</f>
        <v>0</v>
      </c>
      <c r="D124" s="6">
        <f>OBS_PURP_AUTOSUFF!D156</f>
        <v>2.43327420086012</v>
      </c>
      <c r="E124" s="6">
        <f>OBS_PURP_AUTOSUFF!E156</f>
        <v>32.212744825592097</v>
      </c>
      <c r="F124" s="17">
        <f t="shared" si="15"/>
        <v>34.646019026452215</v>
      </c>
      <c r="G124" s="7">
        <f>OBS_PURP_AUTOSUFF!G156</f>
        <v>0</v>
      </c>
      <c r="H124" s="7">
        <f>OBS_PURP_AUTOSUFF!H156</f>
        <v>2.43327420086012</v>
      </c>
      <c r="I124" s="7">
        <f>OBS_PURP_AUTOSUFF!I156</f>
        <v>32.212744825592097</v>
      </c>
      <c r="J124" s="17">
        <f t="shared" si="16"/>
        <v>34.646019026452215</v>
      </c>
      <c r="L124" s="22" t="s">
        <v>466</v>
      </c>
      <c r="M124" s="12">
        <f>SUM(G135:G140)</f>
        <v>668.66945443257612</v>
      </c>
      <c r="N124" s="6">
        <f>SUM(H135:H140)</f>
        <v>867.61040647672473</v>
      </c>
      <c r="O124" s="28">
        <f>SUM(I135:I140)</f>
        <v>2317.364670062057</v>
      </c>
      <c r="P124" s="33">
        <f>SUM(M124:O124)</f>
        <v>3853.6445309713581</v>
      </c>
    </row>
    <row r="125" spans="1:16" x14ac:dyDescent="0.25">
      <c r="B125" s="5" t="s">
        <v>16</v>
      </c>
      <c r="C125" s="12">
        <v>0</v>
      </c>
      <c r="D125" s="6">
        <v>0</v>
      </c>
      <c r="E125" s="6">
        <v>0</v>
      </c>
      <c r="F125" s="17">
        <f t="shared" si="15"/>
        <v>0</v>
      </c>
      <c r="G125" s="7">
        <v>0</v>
      </c>
      <c r="H125" s="7">
        <v>0</v>
      </c>
      <c r="I125" s="7">
        <v>0</v>
      </c>
      <c r="J125" s="17">
        <f t="shared" si="16"/>
        <v>0</v>
      </c>
      <c r="L125" s="24" t="s">
        <v>467</v>
      </c>
      <c r="M125" s="34">
        <f>SUM(G129:G134)</f>
        <v>0</v>
      </c>
      <c r="N125" s="29">
        <f>SUM(H129:H134)</f>
        <v>0</v>
      </c>
      <c r="O125" s="30">
        <f>SUM(I129:I134)</f>
        <v>0</v>
      </c>
      <c r="P125" s="35">
        <f>SUM(M125:O125)</f>
        <v>0</v>
      </c>
    </row>
    <row r="126" spans="1:16" x14ac:dyDescent="0.25">
      <c r="B126" s="5" t="s">
        <v>17</v>
      </c>
      <c r="C126" s="12">
        <f>OBS_PURP_AUTOSUFF!C155</f>
        <v>1772.6441136409501</v>
      </c>
      <c r="D126" s="6">
        <f>OBS_PURP_AUTOSUFF!D155</f>
        <v>2760.2572218049099</v>
      </c>
      <c r="E126" s="6">
        <f>OBS_PURP_AUTOSUFF!E155</f>
        <v>1252.1322134888401</v>
      </c>
      <c r="F126" s="17">
        <f t="shared" si="15"/>
        <v>5785.0335489346999</v>
      </c>
      <c r="G126" s="7">
        <f>OBS_PURP_AUTOSUFF!G155</f>
        <v>1772.6441136409501</v>
      </c>
      <c r="H126" s="7">
        <f>OBS_PURP_AUTOSUFF!H155</f>
        <v>2760.2572218049099</v>
      </c>
      <c r="I126" s="7">
        <f>OBS_PURP_AUTOSUFF!I155</f>
        <v>1252.1322134888401</v>
      </c>
      <c r="J126" s="17">
        <f t="shared" si="16"/>
        <v>5785.0335489346999</v>
      </c>
      <c r="L126" s="23" t="s">
        <v>5</v>
      </c>
      <c r="M126" s="36">
        <f>SUM(M123:M125)</f>
        <v>5208.4479557710129</v>
      </c>
      <c r="N126" s="37">
        <f>SUM(N123:N125)</f>
        <v>6444.340809868032</v>
      </c>
      <c r="O126" s="38">
        <f>SUM(O123:O125)</f>
        <v>6056.9497432004773</v>
      </c>
      <c r="P126" s="39">
        <f>SUM(M126:O126)</f>
        <v>17709.738508839524</v>
      </c>
    </row>
    <row r="127" spans="1:16" x14ac:dyDescent="0.25">
      <c r="B127" s="5" t="s">
        <v>570</v>
      </c>
      <c r="C127" s="12">
        <f>OBS_PURP_AUTOSUFF!C171+OBS_PURP_AUTOSUFF!C172</f>
        <v>0</v>
      </c>
      <c r="D127" s="6">
        <f>OBS_PURP_AUTOSUFF!D171+OBS_PURP_AUTOSUFF!D172</f>
        <v>0</v>
      </c>
      <c r="E127" s="6">
        <f>OBS_PURP_AUTOSUFF!E171+OBS_PURP_AUTOSUFF!E172</f>
        <v>0</v>
      </c>
      <c r="F127" s="17">
        <f t="shared" si="15"/>
        <v>0</v>
      </c>
      <c r="G127" s="101">
        <f>OBS_PURP_AUTOSUFF!G171+OBS_PURP_AUTOSUFF!G172</f>
        <v>0</v>
      </c>
      <c r="H127" s="7">
        <f>OBS_PURP_AUTOSUFF!H171+OBS_PURP_AUTOSUFF!H172</f>
        <v>0</v>
      </c>
      <c r="I127" s="7">
        <f>OBS_PURP_AUTOSUFF!I171+OBS_PURP_AUTOSUFF!I172</f>
        <v>0</v>
      </c>
      <c r="J127" s="17">
        <f t="shared" si="16"/>
        <v>0</v>
      </c>
    </row>
    <row r="128" spans="1:16" x14ac:dyDescent="0.25">
      <c r="B128" s="5" t="s">
        <v>19</v>
      </c>
      <c r="C128" s="12">
        <f>OBS_PURP_AUTOSUFF!C174</f>
        <v>0</v>
      </c>
      <c r="D128" s="6">
        <f>OBS_PURP_AUTOSUFF!D174</f>
        <v>0</v>
      </c>
      <c r="E128" s="6">
        <f>OBS_PURP_AUTOSUFF!E174</f>
        <v>0</v>
      </c>
      <c r="F128" s="17">
        <f t="shared" si="15"/>
        <v>0</v>
      </c>
      <c r="G128" s="101">
        <f>OBS_PURP_AUTOSUFF!G174</f>
        <v>0</v>
      </c>
      <c r="H128" s="7">
        <f>OBS_PURP_AUTOSUFF!H174</f>
        <v>0</v>
      </c>
      <c r="I128" s="7">
        <f>OBS_PURP_AUTOSUFF!I174</f>
        <v>0</v>
      </c>
      <c r="J128" s="17">
        <f t="shared" si="16"/>
        <v>0</v>
      </c>
    </row>
    <row r="129" spans="1:16" x14ac:dyDescent="0.25">
      <c r="B129" s="5" t="s">
        <v>20</v>
      </c>
      <c r="C129" s="12">
        <v>0</v>
      </c>
      <c r="D129" s="6">
        <v>0</v>
      </c>
      <c r="E129" s="6">
        <v>0</v>
      </c>
      <c r="F129" s="17">
        <f t="shared" si="15"/>
        <v>0</v>
      </c>
      <c r="G129" s="101">
        <v>0</v>
      </c>
      <c r="H129" s="7">
        <v>0</v>
      </c>
      <c r="I129" s="7">
        <v>0</v>
      </c>
      <c r="J129" s="17">
        <f t="shared" si="16"/>
        <v>0</v>
      </c>
    </row>
    <row r="130" spans="1:16" x14ac:dyDescent="0.25">
      <c r="B130" s="5" t="s">
        <v>21</v>
      </c>
      <c r="C130" s="12">
        <f>OBS_PURP_AUTOSUFF!C173</f>
        <v>0</v>
      </c>
      <c r="D130" s="6">
        <f>OBS_PURP_AUTOSUFF!D173</f>
        <v>0</v>
      </c>
      <c r="E130" s="6">
        <f>OBS_PURP_AUTOSUFF!E173</f>
        <v>0</v>
      </c>
      <c r="F130" s="17">
        <f t="shared" si="15"/>
        <v>0</v>
      </c>
      <c r="G130" s="101">
        <f>OBS_PURP_AUTOSUFF!G173</f>
        <v>0</v>
      </c>
      <c r="H130" s="7">
        <f>OBS_PURP_AUTOSUFF!H173</f>
        <v>0</v>
      </c>
      <c r="I130" s="7">
        <f>OBS_PURP_AUTOSUFF!I173</f>
        <v>0</v>
      </c>
      <c r="J130" s="17">
        <f t="shared" si="16"/>
        <v>0</v>
      </c>
    </row>
    <row r="131" spans="1:16" x14ac:dyDescent="0.25">
      <c r="B131" s="5" t="s">
        <v>571</v>
      </c>
      <c r="C131" s="12">
        <f>OBS_PURP_AUTOSUFF!C159+OBS_PURP_AUTOSUFF!C160</f>
        <v>0</v>
      </c>
      <c r="D131" s="6">
        <f>OBS_PURP_AUTOSUFF!D159+OBS_PURP_AUTOSUFF!D160</f>
        <v>0</v>
      </c>
      <c r="E131" s="6">
        <f>OBS_PURP_AUTOSUFF!E159+OBS_PURP_AUTOSUFF!E160</f>
        <v>0</v>
      </c>
      <c r="F131" s="17">
        <f t="shared" si="15"/>
        <v>0</v>
      </c>
      <c r="G131" s="7">
        <f>OBS_PURP_AUTOSUFF!G159+OBS_PURP_AUTOSUFF!G160</f>
        <v>0</v>
      </c>
      <c r="H131" s="7">
        <f>OBS_PURP_AUTOSUFF!H159+OBS_PURP_AUTOSUFF!H160</f>
        <v>0</v>
      </c>
      <c r="I131" s="7">
        <f>OBS_PURP_AUTOSUFF!I159+OBS_PURP_AUTOSUFF!I160</f>
        <v>0</v>
      </c>
      <c r="J131" s="17">
        <f t="shared" si="16"/>
        <v>0</v>
      </c>
    </row>
    <row r="132" spans="1:16" x14ac:dyDescent="0.25">
      <c r="B132" s="5" t="s">
        <v>23</v>
      </c>
      <c r="C132" s="12">
        <f>OBS_PURP_AUTOSUFF!C162</f>
        <v>0</v>
      </c>
      <c r="D132" s="6">
        <f>OBS_PURP_AUTOSUFF!D162</f>
        <v>0</v>
      </c>
      <c r="E132" s="6">
        <f>OBS_PURP_AUTOSUFF!E162</f>
        <v>0</v>
      </c>
      <c r="F132" s="17">
        <f t="shared" si="15"/>
        <v>0</v>
      </c>
      <c r="G132" s="7">
        <f>OBS_PURP_AUTOSUFF!G162</f>
        <v>0</v>
      </c>
      <c r="H132" s="7">
        <f>OBS_PURP_AUTOSUFF!H162</f>
        <v>0</v>
      </c>
      <c r="I132" s="7">
        <f>OBS_PURP_AUTOSUFF!I162</f>
        <v>0</v>
      </c>
      <c r="J132" s="17">
        <f t="shared" si="16"/>
        <v>0</v>
      </c>
    </row>
    <row r="133" spans="1:16" x14ac:dyDescent="0.25">
      <c r="B133" s="5" t="s">
        <v>24</v>
      </c>
      <c r="C133" s="12">
        <v>0</v>
      </c>
      <c r="D133" s="6">
        <v>0</v>
      </c>
      <c r="E133" s="6">
        <v>0</v>
      </c>
      <c r="F133" s="17">
        <f t="shared" si="15"/>
        <v>0</v>
      </c>
      <c r="G133" s="7">
        <v>0</v>
      </c>
      <c r="H133" s="7">
        <v>0</v>
      </c>
      <c r="I133" s="7">
        <v>0</v>
      </c>
      <c r="J133" s="17">
        <f t="shared" si="16"/>
        <v>0</v>
      </c>
    </row>
    <row r="134" spans="1:16" x14ac:dyDescent="0.25">
      <c r="B134" s="5" t="s">
        <v>25</v>
      </c>
      <c r="C134" s="12">
        <f>OBS_PURP_AUTOSUFF!C161</f>
        <v>0</v>
      </c>
      <c r="D134" s="6">
        <f>OBS_PURP_AUTOSUFF!D161</f>
        <v>0</v>
      </c>
      <c r="E134" s="6">
        <f>OBS_PURP_AUTOSUFF!E161</f>
        <v>0</v>
      </c>
      <c r="F134" s="17">
        <f t="shared" si="15"/>
        <v>0</v>
      </c>
      <c r="G134" s="7">
        <f>OBS_PURP_AUTOSUFF!G161</f>
        <v>0</v>
      </c>
      <c r="H134" s="7">
        <f>OBS_PURP_AUTOSUFF!H161</f>
        <v>0</v>
      </c>
      <c r="I134" s="7">
        <f>OBS_PURP_AUTOSUFF!I161</f>
        <v>0</v>
      </c>
      <c r="J134" s="17">
        <f t="shared" si="16"/>
        <v>0</v>
      </c>
    </row>
    <row r="135" spans="1:16" x14ac:dyDescent="0.25">
      <c r="B135" s="5" t="s">
        <v>26</v>
      </c>
      <c r="C135" s="12">
        <f>OBS_PURP_AUTOSUFF!C158</f>
        <v>633.33982546597997</v>
      </c>
      <c r="D135" s="6">
        <f>OBS_PURP_AUTOSUFF!D158</f>
        <v>796.02883524959805</v>
      </c>
      <c r="E135" s="6">
        <f>OBS_PURP_AUTOSUFF!E158</f>
        <v>2187.9123046854802</v>
      </c>
      <c r="F135" s="17">
        <f t="shared" si="15"/>
        <v>3617.280965401058</v>
      </c>
      <c r="G135" s="7">
        <f>OBS_PURP_AUTOSUFF!G158</f>
        <v>633.33982546597997</v>
      </c>
      <c r="H135" s="7">
        <f>OBS_PURP_AUTOSUFF!H158</f>
        <v>796.02883524959805</v>
      </c>
      <c r="I135" s="7">
        <f>OBS_PURP_AUTOSUFF!I158</f>
        <v>2187.9123046854802</v>
      </c>
      <c r="J135" s="17">
        <f t="shared" si="16"/>
        <v>3617.280965401058</v>
      </c>
    </row>
    <row r="136" spans="1:16" x14ac:dyDescent="0.25">
      <c r="B136" s="5" t="s">
        <v>27</v>
      </c>
      <c r="C136" s="12">
        <f>OBS_PURP_AUTOSUFF!C157</f>
        <v>35.329628966596196</v>
      </c>
      <c r="D136" s="6">
        <f>OBS_PURP_AUTOSUFF!D157</f>
        <v>71.581571227126702</v>
      </c>
      <c r="E136" s="6">
        <f>OBS_PURP_AUTOSUFF!E157</f>
        <v>129.45236537657701</v>
      </c>
      <c r="F136" s="17">
        <f t="shared" si="15"/>
        <v>236.3635655702999</v>
      </c>
      <c r="G136" s="7">
        <f>OBS_PURP_AUTOSUFF!G157</f>
        <v>35.329628966596196</v>
      </c>
      <c r="H136" s="7">
        <f>OBS_PURP_AUTOSUFF!H157</f>
        <v>71.581571227126702</v>
      </c>
      <c r="I136" s="7">
        <f>OBS_PURP_AUTOSUFF!I157</f>
        <v>129.45236537657701</v>
      </c>
      <c r="J136" s="17">
        <f t="shared" si="16"/>
        <v>236.3635655702999</v>
      </c>
    </row>
    <row r="137" spans="1:16" x14ac:dyDescent="0.25">
      <c r="B137" s="5" t="s">
        <v>28</v>
      </c>
      <c r="C137" s="12">
        <f>OBS_PURP_AUTOSUFF!C176</f>
        <v>0</v>
      </c>
      <c r="D137" s="6">
        <f>OBS_PURP_AUTOSUFF!D176</f>
        <v>0</v>
      </c>
      <c r="E137" s="6">
        <f>OBS_PURP_AUTOSUFF!E176</f>
        <v>0</v>
      </c>
      <c r="F137" s="17">
        <f t="shared" si="15"/>
        <v>0</v>
      </c>
      <c r="G137" s="101">
        <f>OBS_PURP_AUTOSUFF!G176</f>
        <v>0</v>
      </c>
      <c r="H137" s="7">
        <f>OBS_PURP_AUTOSUFF!H176</f>
        <v>0</v>
      </c>
      <c r="I137" s="7">
        <f>OBS_PURP_AUTOSUFF!I176</f>
        <v>0</v>
      </c>
      <c r="J137" s="17">
        <f t="shared" si="16"/>
        <v>0</v>
      </c>
    </row>
    <row r="138" spans="1:16" x14ac:dyDescent="0.25">
      <c r="B138" s="5" t="s">
        <v>29</v>
      </c>
      <c r="C138" s="12">
        <f>OBS_PURP_AUTOSUFF!C175</f>
        <v>0</v>
      </c>
      <c r="D138" s="6">
        <f>OBS_PURP_AUTOSUFF!D175</f>
        <v>0</v>
      </c>
      <c r="E138" s="6">
        <f>OBS_PURP_AUTOSUFF!E175</f>
        <v>0</v>
      </c>
      <c r="F138" s="17">
        <f t="shared" si="15"/>
        <v>0</v>
      </c>
      <c r="G138" s="101">
        <f>OBS_PURP_AUTOSUFF!G175</f>
        <v>0</v>
      </c>
      <c r="H138" s="7">
        <f>OBS_PURP_AUTOSUFF!H175</f>
        <v>0</v>
      </c>
      <c r="I138" s="7">
        <f>OBS_PURP_AUTOSUFF!I175</f>
        <v>0</v>
      </c>
      <c r="J138" s="17">
        <f t="shared" si="16"/>
        <v>0</v>
      </c>
    </row>
    <row r="139" spans="1:16" x14ac:dyDescent="0.25">
      <c r="B139" s="5" t="s">
        <v>30</v>
      </c>
      <c r="C139" s="12">
        <f>OBS_PURP_AUTOSUFF!C164</f>
        <v>0</v>
      </c>
      <c r="D139" s="6">
        <f>OBS_PURP_AUTOSUFF!D164</f>
        <v>0</v>
      </c>
      <c r="E139" s="6">
        <f>OBS_PURP_AUTOSUFF!E164</f>
        <v>0</v>
      </c>
      <c r="F139" s="17">
        <f t="shared" si="15"/>
        <v>0</v>
      </c>
      <c r="G139" s="7">
        <f>OBS_PURP_AUTOSUFF!G164</f>
        <v>0</v>
      </c>
      <c r="H139" s="7">
        <f>OBS_PURP_AUTOSUFF!H164</f>
        <v>0</v>
      </c>
      <c r="I139" s="7">
        <f>OBS_PURP_AUTOSUFF!I164</f>
        <v>0</v>
      </c>
      <c r="J139" s="17">
        <f t="shared" si="16"/>
        <v>0</v>
      </c>
    </row>
    <row r="140" spans="1:16" x14ac:dyDescent="0.25">
      <c r="B140" s="5" t="s">
        <v>31</v>
      </c>
      <c r="C140" s="12">
        <f>OBS_PURP_AUTOSUFF!C163</f>
        <v>0</v>
      </c>
      <c r="D140" s="6">
        <f>OBS_PURP_AUTOSUFF!D163</f>
        <v>0</v>
      </c>
      <c r="E140" s="6">
        <f>OBS_PURP_AUTOSUFF!E163</f>
        <v>0</v>
      </c>
      <c r="F140" s="17">
        <f t="shared" si="15"/>
        <v>0</v>
      </c>
      <c r="G140" s="7">
        <f>OBS_PURP_AUTOSUFF!G163</f>
        <v>0</v>
      </c>
      <c r="H140" s="7">
        <f>OBS_PURP_AUTOSUFF!H163</f>
        <v>0</v>
      </c>
      <c r="I140" s="7">
        <f>OBS_PURP_AUTOSUFF!I163</f>
        <v>0</v>
      </c>
      <c r="J140" s="17">
        <f t="shared" si="16"/>
        <v>0</v>
      </c>
    </row>
    <row r="141" spans="1:16" x14ac:dyDescent="0.25">
      <c r="B141" s="13" t="s">
        <v>4</v>
      </c>
      <c r="C141" s="14">
        <f t="shared" ref="C141:J141" si="17">SUM(C123:C140)</f>
        <v>5208.4479557710119</v>
      </c>
      <c r="D141" s="15">
        <f t="shared" si="17"/>
        <v>6444.340809868032</v>
      </c>
      <c r="E141" s="15">
        <f t="shared" si="17"/>
        <v>6056.9497432004773</v>
      </c>
      <c r="F141" s="16">
        <f t="shared" si="17"/>
        <v>17709.73850883952</v>
      </c>
      <c r="G141" s="15">
        <f t="shared" si="17"/>
        <v>5208.4479557710119</v>
      </c>
      <c r="H141" s="15">
        <f t="shared" si="17"/>
        <v>6444.340809868032</v>
      </c>
      <c r="I141" s="15">
        <f t="shared" si="17"/>
        <v>6056.9497432004773</v>
      </c>
      <c r="J141" s="16">
        <f t="shared" si="17"/>
        <v>17709.73850883952</v>
      </c>
    </row>
    <row r="143" spans="1:16" ht="18.75" x14ac:dyDescent="0.3">
      <c r="A143" s="4" t="s">
        <v>7</v>
      </c>
      <c r="B143" s="4" t="s">
        <v>5</v>
      </c>
      <c r="C143" s="4"/>
      <c r="L143" s="4" t="s">
        <v>5</v>
      </c>
    </row>
    <row r="144" spans="1:16" ht="15" customHeight="1" x14ac:dyDescent="0.25">
      <c r="B144" s="9"/>
      <c r="C144" s="251" t="s">
        <v>468</v>
      </c>
      <c r="D144" s="251"/>
      <c r="E144" s="251"/>
      <c r="F144" s="251"/>
      <c r="G144" s="252" t="s">
        <v>6</v>
      </c>
      <c r="H144" s="252"/>
      <c r="I144" s="252"/>
      <c r="J144" s="252"/>
      <c r="L144" s="9"/>
      <c r="M144" s="251" t="s">
        <v>469</v>
      </c>
      <c r="N144" s="251"/>
      <c r="O144" s="251"/>
      <c r="P144" s="251"/>
    </row>
    <row r="145" spans="2:16" ht="30" x14ac:dyDescent="0.25">
      <c r="B145" s="10" t="s">
        <v>3</v>
      </c>
      <c r="C145" s="99" t="s">
        <v>2</v>
      </c>
      <c r="D145" s="99" t="s">
        <v>0</v>
      </c>
      <c r="E145" s="99" t="s">
        <v>1</v>
      </c>
      <c r="F145" s="99" t="s">
        <v>5</v>
      </c>
      <c r="G145" s="11" t="s">
        <v>2</v>
      </c>
      <c r="H145" s="99" t="s">
        <v>0</v>
      </c>
      <c r="I145" s="99" t="s">
        <v>1</v>
      </c>
      <c r="J145" s="99" t="s">
        <v>5</v>
      </c>
      <c r="L145" s="10" t="s">
        <v>3</v>
      </c>
      <c r="M145" s="99" t="s">
        <v>2</v>
      </c>
      <c r="N145" s="99" t="s">
        <v>0</v>
      </c>
      <c r="O145" s="99" t="s">
        <v>1</v>
      </c>
      <c r="P145" s="99" t="s">
        <v>5</v>
      </c>
    </row>
    <row r="146" spans="2:16" x14ac:dyDescent="0.25">
      <c r="B146" s="5" t="s">
        <v>569</v>
      </c>
      <c r="C146" s="12">
        <f t="shared" ref="C146:E161" si="18">C123+C100+C77+C54+C31+C8</f>
        <v>328755.46246308746</v>
      </c>
      <c r="D146" s="6">
        <f t="shared" si="18"/>
        <v>209282.90924059783</v>
      </c>
      <c r="E146" s="6">
        <f t="shared" si="18"/>
        <v>181450.09305427101</v>
      </c>
      <c r="F146" s="17">
        <f t="shared" ref="F146:F163" si="19">SUM(C146:E146)</f>
        <v>719488.46475795633</v>
      </c>
      <c r="G146" s="7">
        <f t="shared" ref="G146:I163" si="20">G123+G100+G77+G54+G31+G8</f>
        <v>328755.46246308746</v>
      </c>
      <c r="H146" s="7">
        <f t="shared" si="20"/>
        <v>209282.90924059783</v>
      </c>
      <c r="I146" s="7">
        <f t="shared" si="20"/>
        <v>181450.09305427101</v>
      </c>
      <c r="J146" s="17">
        <f t="shared" ref="J146:J163" si="21">SUM(G146:I146)</f>
        <v>719488.46475795633</v>
      </c>
      <c r="L146" s="21" t="s">
        <v>465</v>
      </c>
      <c r="M146" s="31">
        <f>SUM(G146:G151)</f>
        <v>418214.53954056662</v>
      </c>
      <c r="N146" s="20">
        <f>SUM(H146:H151)</f>
        <v>275661.7907312896</v>
      </c>
      <c r="O146" s="27">
        <f>SUM(I146:I151)</f>
        <v>238194.60266880618</v>
      </c>
      <c r="P146" s="32">
        <f>SUM(M146:O146)</f>
        <v>932070.93294066237</v>
      </c>
    </row>
    <row r="147" spans="2:16" x14ac:dyDescent="0.25">
      <c r="B147" s="5" t="s">
        <v>15</v>
      </c>
      <c r="C147" s="12">
        <f t="shared" si="18"/>
        <v>472.8704899667618</v>
      </c>
      <c r="D147" s="6">
        <f t="shared" si="18"/>
        <v>1240.375225495502</v>
      </c>
      <c r="E147" s="6">
        <f t="shared" si="18"/>
        <v>1279.1352263497524</v>
      </c>
      <c r="F147" s="17">
        <f t="shared" si="19"/>
        <v>2992.3809418120163</v>
      </c>
      <c r="G147" s="7">
        <f t="shared" si="20"/>
        <v>472.8704899667618</v>
      </c>
      <c r="H147" s="7">
        <f t="shared" si="20"/>
        <v>1240.375225495502</v>
      </c>
      <c r="I147" s="7">
        <f t="shared" si="20"/>
        <v>1279.1352263497524</v>
      </c>
      <c r="J147" s="17">
        <f t="shared" si="21"/>
        <v>2992.3809418120163</v>
      </c>
      <c r="L147" s="22" t="s">
        <v>466</v>
      </c>
      <c r="M147" s="12">
        <f>SUM(G158:G163)</f>
        <v>51002.837741607211</v>
      </c>
      <c r="N147" s="6">
        <f>SUM(H158:H163)</f>
        <v>138701.96542991573</v>
      </c>
      <c r="O147" s="28">
        <f>SUM(I158:I163)</f>
        <v>240975.17454343944</v>
      </c>
      <c r="P147" s="33">
        <f>SUM(M147:O147)</f>
        <v>430679.97771496238</v>
      </c>
    </row>
    <row r="148" spans="2:16" x14ac:dyDescent="0.25">
      <c r="B148" s="5" t="s">
        <v>16</v>
      </c>
      <c r="C148" s="12">
        <f t="shared" si="18"/>
        <v>0</v>
      </c>
      <c r="D148" s="6">
        <f t="shared" si="18"/>
        <v>0</v>
      </c>
      <c r="E148" s="6">
        <f t="shared" si="18"/>
        <v>0</v>
      </c>
      <c r="F148" s="17">
        <f t="shared" si="19"/>
        <v>0</v>
      </c>
      <c r="G148" s="7">
        <f t="shared" si="20"/>
        <v>0</v>
      </c>
      <c r="H148" s="7">
        <f t="shared" si="20"/>
        <v>0</v>
      </c>
      <c r="I148" s="7">
        <f t="shared" si="20"/>
        <v>0</v>
      </c>
      <c r="J148" s="17">
        <f t="shared" si="21"/>
        <v>0</v>
      </c>
      <c r="L148" s="24" t="s">
        <v>467</v>
      </c>
      <c r="M148" s="34">
        <f>SUM(G152:G157)</f>
        <v>12536.159127686944</v>
      </c>
      <c r="N148" s="29">
        <f>SUM(H152:H157)</f>
        <v>22996.017364928328</v>
      </c>
      <c r="O148" s="30">
        <f>SUM(I152:I157)</f>
        <v>26227.938216297014</v>
      </c>
      <c r="P148" s="35">
        <f>SUM(M148:O148)</f>
        <v>61760.114708912282</v>
      </c>
    </row>
    <row r="149" spans="2:16" x14ac:dyDescent="0.25">
      <c r="B149" s="5" t="s">
        <v>17</v>
      </c>
      <c r="C149" s="12">
        <f t="shared" si="18"/>
        <v>88986.206587512424</v>
      </c>
      <c r="D149" s="6">
        <f t="shared" si="18"/>
        <v>59063.318306113637</v>
      </c>
      <c r="E149" s="6">
        <f t="shared" si="18"/>
        <v>39813.554453541714</v>
      </c>
      <c r="F149" s="17">
        <f t="shared" si="19"/>
        <v>187863.07934716775</v>
      </c>
      <c r="G149" s="7">
        <f t="shared" si="20"/>
        <v>88986.206587512424</v>
      </c>
      <c r="H149" s="7">
        <f t="shared" si="20"/>
        <v>59063.318306113637</v>
      </c>
      <c r="I149" s="7">
        <f t="shared" si="20"/>
        <v>39813.554453541714</v>
      </c>
      <c r="J149" s="17">
        <f t="shared" si="21"/>
        <v>187863.07934716775</v>
      </c>
      <c r="L149" s="23" t="s">
        <v>5</v>
      </c>
      <c r="M149" s="36">
        <f>SUM(M146:M148)</f>
        <v>481753.53640986077</v>
      </c>
      <c r="N149" s="37">
        <f>SUM(N146:N148)</f>
        <v>437359.77352613368</v>
      </c>
      <c r="O149" s="38">
        <f>SUM(O146:O148)</f>
        <v>505397.71542854264</v>
      </c>
      <c r="P149" s="39">
        <f>SUM(M149:O149)</f>
        <v>1424511.025364537</v>
      </c>
    </row>
    <row r="150" spans="2:16" x14ac:dyDescent="0.25">
      <c r="B150" s="5" t="s">
        <v>570</v>
      </c>
      <c r="C150" s="12">
        <f t="shared" si="18"/>
        <v>1264.9627147469942</v>
      </c>
      <c r="D150" s="6">
        <f t="shared" si="18"/>
        <v>3231.1304796466848</v>
      </c>
      <c r="E150" s="6">
        <f t="shared" si="18"/>
        <v>9945.6947407109237</v>
      </c>
      <c r="F150" s="17">
        <f t="shared" si="19"/>
        <v>14441.787935104603</v>
      </c>
      <c r="G150" s="101">
        <f t="shared" si="20"/>
        <v>0</v>
      </c>
      <c r="H150" s="7">
        <f t="shared" si="20"/>
        <v>4496.0931943936794</v>
      </c>
      <c r="I150" s="7">
        <f t="shared" si="20"/>
        <v>9945.6947407109237</v>
      </c>
      <c r="J150" s="17">
        <f t="shared" si="21"/>
        <v>14441.787935104603</v>
      </c>
    </row>
    <row r="151" spans="2:16" x14ac:dyDescent="0.25">
      <c r="B151" s="5" t="s">
        <v>19</v>
      </c>
      <c r="C151" s="12">
        <f t="shared" si="18"/>
        <v>108.27634820460503</v>
      </c>
      <c r="D151" s="6">
        <f t="shared" si="18"/>
        <v>1470.8184164843776</v>
      </c>
      <c r="E151" s="6">
        <f t="shared" si="18"/>
        <v>5706.1251939327803</v>
      </c>
      <c r="F151" s="17">
        <f t="shared" si="19"/>
        <v>7285.219958621763</v>
      </c>
      <c r="G151" s="101">
        <f t="shared" si="20"/>
        <v>0</v>
      </c>
      <c r="H151" s="7">
        <f t="shared" si="20"/>
        <v>1579.0947646889827</v>
      </c>
      <c r="I151" s="7">
        <f t="shared" si="20"/>
        <v>5706.1251939327803</v>
      </c>
      <c r="J151" s="17">
        <f t="shared" si="21"/>
        <v>7285.219958621763</v>
      </c>
    </row>
    <row r="152" spans="2:16" x14ac:dyDescent="0.25">
      <c r="B152" s="5" t="s">
        <v>20</v>
      </c>
      <c r="C152" s="12">
        <f t="shared" si="18"/>
        <v>0</v>
      </c>
      <c r="D152" s="6">
        <f t="shared" si="18"/>
        <v>0</v>
      </c>
      <c r="E152" s="6">
        <f t="shared" si="18"/>
        <v>0</v>
      </c>
      <c r="F152" s="17">
        <f t="shared" si="19"/>
        <v>0</v>
      </c>
      <c r="G152" s="101">
        <f t="shared" si="20"/>
        <v>0</v>
      </c>
      <c r="H152" s="7">
        <f t="shared" si="20"/>
        <v>0</v>
      </c>
      <c r="I152" s="7">
        <f t="shared" si="20"/>
        <v>0</v>
      </c>
      <c r="J152" s="17">
        <f t="shared" si="21"/>
        <v>0</v>
      </c>
    </row>
    <row r="153" spans="2:16" x14ac:dyDescent="0.25">
      <c r="B153" s="5" t="s">
        <v>21</v>
      </c>
      <c r="C153" s="12">
        <f t="shared" si="18"/>
        <v>102.33199727028321</v>
      </c>
      <c r="D153" s="6">
        <f t="shared" si="18"/>
        <v>1370.9313162260755</v>
      </c>
      <c r="E153" s="6">
        <f t="shared" si="18"/>
        <v>4894.1394252194505</v>
      </c>
      <c r="F153" s="17">
        <f t="shared" si="19"/>
        <v>6367.4027387158094</v>
      </c>
      <c r="G153" s="101">
        <f t="shared" si="20"/>
        <v>0</v>
      </c>
      <c r="H153" s="7">
        <f t="shared" si="20"/>
        <v>1473.2633134963589</v>
      </c>
      <c r="I153" s="7">
        <f t="shared" si="20"/>
        <v>4894.1394252194505</v>
      </c>
      <c r="J153" s="17">
        <f t="shared" si="21"/>
        <v>6367.4027387158094</v>
      </c>
    </row>
    <row r="154" spans="2:16" x14ac:dyDescent="0.25">
      <c r="B154" s="5" t="s">
        <v>571</v>
      </c>
      <c r="C154" s="12">
        <f t="shared" si="18"/>
        <v>10081.366319386807</v>
      </c>
      <c r="D154" s="6">
        <f t="shared" si="18"/>
        <v>15725.86369650595</v>
      </c>
      <c r="E154" s="6">
        <f t="shared" si="18"/>
        <v>15400.028737714965</v>
      </c>
      <c r="F154" s="17">
        <f t="shared" si="19"/>
        <v>41207.258753607719</v>
      </c>
      <c r="G154" s="7">
        <f t="shared" si="20"/>
        <v>10081.366319386807</v>
      </c>
      <c r="H154" s="7">
        <f t="shared" si="20"/>
        <v>15725.86369650595</v>
      </c>
      <c r="I154" s="7">
        <f t="shared" si="20"/>
        <v>15400.028737714965</v>
      </c>
      <c r="J154" s="17">
        <f t="shared" si="21"/>
        <v>41207.258753607719</v>
      </c>
    </row>
    <row r="155" spans="2:16" x14ac:dyDescent="0.25">
      <c r="B155" s="5" t="s">
        <v>23</v>
      </c>
      <c r="C155" s="12">
        <f t="shared" si="18"/>
        <v>500.51897976741293</v>
      </c>
      <c r="D155" s="6">
        <f t="shared" si="18"/>
        <v>2240.7769959023899</v>
      </c>
      <c r="E155" s="6">
        <f t="shared" si="18"/>
        <v>1839.267004653723</v>
      </c>
      <c r="F155" s="17">
        <f t="shared" si="19"/>
        <v>4580.5629803235261</v>
      </c>
      <c r="G155" s="7">
        <f t="shared" si="20"/>
        <v>500.51897976741293</v>
      </c>
      <c r="H155" s="7">
        <f t="shared" si="20"/>
        <v>2240.7769959023899</v>
      </c>
      <c r="I155" s="7">
        <f t="shared" si="20"/>
        <v>1839.267004653723</v>
      </c>
      <c r="J155" s="17">
        <f t="shared" si="21"/>
        <v>4580.5629803235261</v>
      </c>
    </row>
    <row r="156" spans="2:16" x14ac:dyDescent="0.25">
      <c r="B156" s="5" t="s">
        <v>24</v>
      </c>
      <c r="C156" s="12">
        <f t="shared" si="18"/>
        <v>0</v>
      </c>
      <c r="D156" s="6">
        <f t="shared" si="18"/>
        <v>0</v>
      </c>
      <c r="E156" s="6">
        <f t="shared" si="18"/>
        <v>0</v>
      </c>
      <c r="F156" s="17">
        <f t="shared" si="19"/>
        <v>0</v>
      </c>
      <c r="G156" s="7">
        <f t="shared" si="20"/>
        <v>0</v>
      </c>
      <c r="H156" s="7">
        <f t="shared" si="20"/>
        <v>0</v>
      </c>
      <c r="I156" s="7">
        <f t="shared" si="20"/>
        <v>0</v>
      </c>
      <c r="J156" s="17">
        <f t="shared" si="21"/>
        <v>0</v>
      </c>
    </row>
    <row r="157" spans="2:16" x14ac:dyDescent="0.25">
      <c r="B157" s="5" t="s">
        <v>25</v>
      </c>
      <c r="C157" s="12">
        <f t="shared" si="18"/>
        <v>1954.2738285327241</v>
      </c>
      <c r="D157" s="6">
        <f t="shared" si="18"/>
        <v>3556.1133590236268</v>
      </c>
      <c r="E157" s="6">
        <f t="shared" si="18"/>
        <v>4094.5030487088725</v>
      </c>
      <c r="F157" s="17">
        <f t="shared" si="19"/>
        <v>9604.8902362652225</v>
      </c>
      <c r="G157" s="7">
        <f t="shared" si="20"/>
        <v>1954.2738285327241</v>
      </c>
      <c r="H157" s="7">
        <f t="shared" si="20"/>
        <v>3556.1133590236268</v>
      </c>
      <c r="I157" s="7">
        <f t="shared" si="20"/>
        <v>4094.5030487088725</v>
      </c>
      <c r="J157" s="17">
        <f t="shared" si="21"/>
        <v>9604.8902362652225</v>
      </c>
    </row>
    <row r="158" spans="2:16" x14ac:dyDescent="0.25">
      <c r="B158" s="5" t="s">
        <v>26</v>
      </c>
      <c r="C158" s="12">
        <f t="shared" si="18"/>
        <v>34840.819219727295</v>
      </c>
      <c r="D158" s="6">
        <f t="shared" si="18"/>
        <v>67209.86932154579</v>
      </c>
      <c r="E158" s="6">
        <f t="shared" si="18"/>
        <v>73285.659633843752</v>
      </c>
      <c r="F158" s="17">
        <f t="shared" si="19"/>
        <v>175336.34817511684</v>
      </c>
      <c r="G158" s="7">
        <f t="shared" si="20"/>
        <v>34840.819219727295</v>
      </c>
      <c r="H158" s="7">
        <f t="shared" si="20"/>
        <v>67209.86932154579</v>
      </c>
      <c r="I158" s="7">
        <f t="shared" si="20"/>
        <v>73285.659633843752</v>
      </c>
      <c r="J158" s="17">
        <f t="shared" si="21"/>
        <v>175336.34817511684</v>
      </c>
    </row>
    <row r="159" spans="2:16" x14ac:dyDescent="0.25">
      <c r="B159" s="5" t="s">
        <v>27</v>
      </c>
      <c r="C159" s="12">
        <f t="shared" si="18"/>
        <v>2248.7770115276207</v>
      </c>
      <c r="D159" s="6">
        <f t="shared" si="18"/>
        <v>3653.935208047445</v>
      </c>
      <c r="E159" s="6">
        <f t="shared" si="18"/>
        <v>5830.4766224956084</v>
      </c>
      <c r="F159" s="17">
        <f t="shared" si="19"/>
        <v>11733.188842070675</v>
      </c>
      <c r="G159" s="7">
        <f t="shared" si="20"/>
        <v>2248.7770115276207</v>
      </c>
      <c r="H159" s="7">
        <f t="shared" si="20"/>
        <v>3653.935208047445</v>
      </c>
      <c r="I159" s="7">
        <f t="shared" si="20"/>
        <v>5830.4766224956084</v>
      </c>
      <c r="J159" s="17">
        <f t="shared" si="21"/>
        <v>11733.188842070675</v>
      </c>
    </row>
    <row r="160" spans="2:16" x14ac:dyDescent="0.25">
      <c r="B160" s="5" t="s">
        <v>28</v>
      </c>
      <c r="C160" s="12">
        <f t="shared" si="18"/>
        <v>1249.3940634429796</v>
      </c>
      <c r="D160" s="6">
        <f t="shared" si="18"/>
        <v>19014.303623768588</v>
      </c>
      <c r="E160" s="6">
        <f t="shared" si="18"/>
        <v>89045.561237925765</v>
      </c>
      <c r="F160" s="17">
        <f t="shared" si="19"/>
        <v>109309.25892513733</v>
      </c>
      <c r="G160" s="101">
        <f t="shared" si="20"/>
        <v>0</v>
      </c>
      <c r="H160" s="7">
        <f t="shared" si="20"/>
        <v>20263.697687211567</v>
      </c>
      <c r="I160" s="7">
        <f t="shared" si="20"/>
        <v>89045.561237925765</v>
      </c>
      <c r="J160" s="17">
        <f t="shared" si="21"/>
        <v>109309.25892513733</v>
      </c>
    </row>
    <row r="161" spans="2:10" x14ac:dyDescent="0.25">
      <c r="B161" s="5" t="s">
        <v>29</v>
      </c>
      <c r="C161" s="12">
        <f t="shared" si="18"/>
        <v>192.0491208936304</v>
      </c>
      <c r="D161" s="6">
        <f t="shared" si="18"/>
        <v>2282.3547270007175</v>
      </c>
      <c r="E161" s="6">
        <f t="shared" si="18"/>
        <v>12247.365330509409</v>
      </c>
      <c r="F161" s="17">
        <f t="shared" si="19"/>
        <v>14721.769178403756</v>
      </c>
      <c r="G161" s="101">
        <f t="shared" si="20"/>
        <v>0</v>
      </c>
      <c r="H161" s="7">
        <f t="shared" si="20"/>
        <v>2474.403847894348</v>
      </c>
      <c r="I161" s="7">
        <f t="shared" si="20"/>
        <v>12247.365330509409</v>
      </c>
      <c r="J161" s="17">
        <f t="shared" si="21"/>
        <v>14721.769178403756</v>
      </c>
    </row>
    <row r="162" spans="2:10" x14ac:dyDescent="0.25">
      <c r="B162" s="5" t="s">
        <v>30</v>
      </c>
      <c r="C162" s="12">
        <f t="shared" ref="C162:E163" si="22">C139+C116+C93+C70+C47+C24</f>
        <v>10371.964606917107</v>
      </c>
      <c r="D162" s="6">
        <f t="shared" si="22"/>
        <v>38227.189081464036</v>
      </c>
      <c r="E162" s="6">
        <f t="shared" si="22"/>
        <v>48822.816754491607</v>
      </c>
      <c r="F162" s="17">
        <f t="shared" si="19"/>
        <v>97421.970442872756</v>
      </c>
      <c r="G162" s="7">
        <f t="shared" si="20"/>
        <v>10371.964606917107</v>
      </c>
      <c r="H162" s="7">
        <f t="shared" si="20"/>
        <v>38227.189081464036</v>
      </c>
      <c r="I162" s="7">
        <f t="shared" si="20"/>
        <v>48822.816754491607</v>
      </c>
      <c r="J162" s="17">
        <f t="shared" si="21"/>
        <v>97421.970442872756</v>
      </c>
    </row>
    <row r="163" spans="2:10" x14ac:dyDescent="0.25">
      <c r="B163" s="5" t="s">
        <v>31</v>
      </c>
      <c r="C163" s="12">
        <f t="shared" si="22"/>
        <v>3541.2769034351895</v>
      </c>
      <c r="D163" s="6">
        <f t="shared" si="22"/>
        <v>6872.8702837525398</v>
      </c>
      <c r="E163" s="6">
        <f t="shared" si="22"/>
        <v>11743.294964173301</v>
      </c>
      <c r="F163" s="17">
        <f t="shared" si="19"/>
        <v>22157.442151361029</v>
      </c>
      <c r="G163" s="7">
        <f t="shared" si="20"/>
        <v>3541.2769034351895</v>
      </c>
      <c r="H163" s="7">
        <f t="shared" si="20"/>
        <v>6872.8702837525398</v>
      </c>
      <c r="I163" s="7">
        <f t="shared" si="20"/>
        <v>11743.294964173301</v>
      </c>
      <c r="J163" s="17">
        <f t="shared" si="21"/>
        <v>22157.442151361029</v>
      </c>
    </row>
    <row r="164" spans="2:10" x14ac:dyDescent="0.25">
      <c r="B164" s="13" t="s">
        <v>4</v>
      </c>
      <c r="C164" s="14">
        <f t="shared" ref="C164:J164" si="23">SUM(C146:C163)</f>
        <v>484670.55065441929</v>
      </c>
      <c r="D164" s="15">
        <f t="shared" si="23"/>
        <v>434442.75928157516</v>
      </c>
      <c r="E164" s="15">
        <f t="shared" si="23"/>
        <v>505397.71542854264</v>
      </c>
      <c r="F164" s="16">
        <f t="shared" si="23"/>
        <v>1424511.0253645373</v>
      </c>
      <c r="G164" s="15">
        <f t="shared" si="23"/>
        <v>481753.53640986077</v>
      </c>
      <c r="H164" s="15">
        <f t="shared" si="23"/>
        <v>437359.77352613368</v>
      </c>
      <c r="I164" s="15">
        <f t="shared" si="23"/>
        <v>505397.71542854264</v>
      </c>
      <c r="J164" s="16">
        <f t="shared" si="23"/>
        <v>1424511.0253645373</v>
      </c>
    </row>
  </sheetData>
  <mergeCells count="25">
    <mergeCell ref="B2:J2"/>
    <mergeCell ref="L2:P2"/>
    <mergeCell ref="B3:J3"/>
    <mergeCell ref="L3:P3"/>
    <mergeCell ref="C6:F6"/>
    <mergeCell ref="G6:J6"/>
    <mergeCell ref="M6:P6"/>
    <mergeCell ref="C29:F29"/>
    <mergeCell ref="G29:J29"/>
    <mergeCell ref="M29:P29"/>
    <mergeCell ref="C52:F52"/>
    <mergeCell ref="G52:J52"/>
    <mergeCell ref="M52:P52"/>
    <mergeCell ref="C75:F75"/>
    <mergeCell ref="G75:J75"/>
    <mergeCell ref="M75:P75"/>
    <mergeCell ref="C98:F98"/>
    <mergeCell ref="G98:J98"/>
    <mergeCell ref="M98:P98"/>
    <mergeCell ref="C121:F121"/>
    <mergeCell ref="G121:J121"/>
    <mergeCell ref="M121:P121"/>
    <mergeCell ref="C144:F144"/>
    <mergeCell ref="G144:J144"/>
    <mergeCell ref="M144:P144"/>
  </mergeCells>
  <pageMargins left="0.7" right="0.7" top="0.75" bottom="0.75" header="0.3" footer="0.3"/>
  <ignoredErrors>
    <ignoredError sqref="F146:F16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paste_pd_OBS</vt:lpstr>
      <vt:lpstr>paste_pd_trips</vt:lpstr>
      <vt:lpstr>paste_pd_tours</vt:lpstr>
      <vt:lpstr>OBS_PURP_AUTOSUFF_memo</vt:lpstr>
      <vt:lpstr>OBS_PURP_AUTOSUFF</vt:lpstr>
      <vt:lpstr>TM1.5 Targets</vt:lpstr>
      <vt:lpstr>Trip Switching Model Target TNC</vt:lpstr>
      <vt:lpstr>Final Tour Mode Targets TNC</vt:lpstr>
      <vt:lpstr>Final Trip Targets TNC</vt:lpstr>
      <vt:lpstr>Trip Switching Model Targets</vt:lpstr>
      <vt:lpstr>Final Trip Targets</vt:lpstr>
      <vt:lpstr>TripTargets_memo</vt:lpstr>
      <vt:lpstr>Tour Mode Targets</vt:lpstr>
      <vt:lpstr>2010 vs 2015</vt:lpstr>
      <vt:lpstr>2015 old vs new</vt:lpstr>
      <vt:lpstr>OBS_PURP_AUTOSUFF_temp1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2021-11-04T22:24:23Z</dcterms:modified>
</cp:coreProperties>
</file>